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ytreberg\Box Sync\SHEBA\SHEBA manuscripts\Jukka_Pekkas STEAM artikel\"/>
    </mc:Choice>
  </mc:AlternateContent>
  <xr:revisionPtr revIDLastSave="0" documentId="8_{67FBF7CD-FFA1-4298-B7FD-D8AAC1B8A6B6}" xr6:coauthVersionLast="41" xr6:coauthVersionMax="41" xr10:uidLastSave="{00000000-0000-0000-0000-000000000000}"/>
  <bookViews>
    <workbookView xWindow="-110" yWindow="-110" windowWidth="19420" windowHeight="10420" firstSheet="1" activeTab="1" xr2:uid="{2BF64789-295A-4A65-8719-D00C185B673E}"/>
  </bookViews>
  <sheets>
    <sheet name="info" sheetId="1" r:id="rId1"/>
    <sheet name="AF international" sheetId="12" r:id="rId2"/>
    <sheet name="AF Kattegatt" sheetId="13" r:id="rId3"/>
    <sheet name="AF Baltic_Proper" sheetId="14" r:id="rId4"/>
    <sheet name="AF Gulf_of_Bothnia" sheetId="15" r:id="rId5"/>
    <sheet name="AF references" sheetId="16" r:id="rId6"/>
    <sheet name="Ballast water" sheetId="18" r:id="rId7"/>
    <sheet name="Ballast water references" sheetId="17" r:id="rId8"/>
    <sheet name="Bilge water" sheetId="8" r:id="rId9"/>
    <sheet name="Bilge water references" sheetId="9" r:id="rId10"/>
    <sheet name="Sewage metals" sheetId="19" r:id="rId11"/>
    <sheet name="Sewage organic compounds" sheetId="20" r:id="rId12"/>
    <sheet name="Sewage references" sheetId="21" r:id="rId13"/>
    <sheet name="Grey water metals" sheetId="2" r:id="rId14"/>
    <sheet name="Grey water organic compounds" sheetId="3" r:id="rId15"/>
    <sheet name="Grey water References" sheetId="5" r:id="rId16"/>
    <sheet name="Scrubber water" sheetId="23" r:id="rId17"/>
    <sheet name="Scrubber water references" sheetId="11" r:id="rId18"/>
  </sheets>
  <externalReferences>
    <externalReference r:id="rId19"/>
  </externalReferences>
  <definedNames>
    <definedName name="_xlnm._FilterDatabase" localSheetId="3" hidden="1">'AF Baltic_Proper'!$A$1:$M$45</definedName>
    <definedName name="_xlnm._FilterDatabase" localSheetId="4" hidden="1">'AF Gulf_of_Bothnia'!$A$1:$L$11</definedName>
    <definedName name="_xlnm._FilterDatabase" localSheetId="1" hidden="1">'AF international'!$A$1:$L$185</definedName>
    <definedName name="_xlnm._FilterDatabase" localSheetId="2" hidden="1">'AF Kattegatt'!$A$1:$M$44</definedName>
    <definedName name="_xlnm._FilterDatabase" localSheetId="6" hidden="1">'Ballast water'!$A$4:$ED$4</definedName>
    <definedName name="_xlnm._FilterDatabase" localSheetId="13" hidden="1">'Grey water metals'!$A$1:$AF$71</definedName>
    <definedName name="_xlnm._FilterDatabase" localSheetId="14" hidden="1">'Grey water organic compounds'!$A$1:$AY$88</definedName>
    <definedName name="_xlnm._FilterDatabase" localSheetId="15" hidden="1">'Grey water References'!$A$1:$B$19</definedName>
    <definedName name="_xlnm._FilterDatabase" localSheetId="16" hidden="1">'Scrubber water'!$B$2:$AX$123</definedName>
    <definedName name="_xlnm._FilterDatabase" localSheetId="17" hidden="1">'Scrubber water references'!$A$1:$B$1</definedName>
    <definedName name="cas_Diuron">[1]Info!$A$57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Y125" i="23" l="1"/>
  <c r="AZ125" i="23"/>
  <c r="AY126" i="23"/>
  <c r="AZ126" i="23"/>
  <c r="AZ129" i="23" s="1"/>
  <c r="AY127" i="23"/>
  <c r="AY128" i="23" s="1"/>
  <c r="AZ127" i="23"/>
  <c r="AY129" i="23"/>
  <c r="AZ128" i="23" l="1"/>
  <c r="H125" i="23" l="1"/>
  <c r="AX127" i="23"/>
  <c r="AW127" i="23"/>
  <c r="AV127" i="23"/>
  <c r="AU127" i="23"/>
  <c r="AT127" i="23"/>
  <c r="AS127" i="23"/>
  <c r="AR127" i="23"/>
  <c r="AQ127" i="23"/>
  <c r="AP127" i="23"/>
  <c r="AO127" i="23"/>
  <c r="AN127" i="23"/>
  <c r="AM127" i="23"/>
  <c r="AL127" i="23"/>
  <c r="AK127" i="23"/>
  <c r="AJ127" i="23"/>
  <c r="AI127" i="23"/>
  <c r="AH127" i="23"/>
  <c r="AG127" i="23"/>
  <c r="AF127" i="23"/>
  <c r="AD127" i="23"/>
  <c r="AC127" i="23"/>
  <c r="AB127" i="23"/>
  <c r="AA127" i="23"/>
  <c r="Y127" i="23"/>
  <c r="X127" i="23"/>
  <c r="W127" i="23"/>
  <c r="U127" i="23"/>
  <c r="T127" i="23"/>
  <c r="R127" i="23"/>
  <c r="Q127" i="23"/>
  <c r="O127" i="23"/>
  <c r="N127" i="23"/>
  <c r="AX126" i="23"/>
  <c r="AW126" i="23"/>
  <c r="AV126" i="23"/>
  <c r="AU126" i="23"/>
  <c r="AT126" i="23"/>
  <c r="AS126" i="23"/>
  <c r="AR126" i="23"/>
  <c r="AQ126" i="23"/>
  <c r="AP126" i="23"/>
  <c r="AO126" i="23"/>
  <c r="AN126" i="23"/>
  <c r="AM126" i="23"/>
  <c r="AL126" i="23"/>
  <c r="AK126" i="23"/>
  <c r="AJ126" i="23"/>
  <c r="AI126" i="23"/>
  <c r="AH126" i="23"/>
  <c r="AG126" i="23"/>
  <c r="AF126" i="23"/>
  <c r="AD126" i="23"/>
  <c r="AC126" i="23"/>
  <c r="AB126" i="23"/>
  <c r="AA126" i="23"/>
  <c r="Z126" i="23"/>
  <c r="Y126" i="23"/>
  <c r="X126" i="23"/>
  <c r="W126" i="23"/>
  <c r="U126" i="23"/>
  <c r="T126" i="23"/>
  <c r="R126" i="23"/>
  <c r="Q126" i="23"/>
  <c r="O126" i="23"/>
  <c r="N126" i="23"/>
  <c r="AX125" i="23"/>
  <c r="AW125" i="23"/>
  <c r="AV125" i="23"/>
  <c r="AU125" i="23"/>
  <c r="AT125" i="23"/>
  <c r="AS125" i="23"/>
  <c r="AR125" i="23"/>
  <c r="AQ125" i="23"/>
  <c r="AP125" i="23"/>
  <c r="AO125" i="23"/>
  <c r="AN125" i="23"/>
  <c r="AM125" i="23"/>
  <c r="AL125" i="23"/>
  <c r="AK125" i="23"/>
  <c r="AJ125" i="23"/>
  <c r="AJ128" i="23" s="1"/>
  <c r="AI125" i="23"/>
  <c r="AH125" i="23"/>
  <c r="AG125" i="23"/>
  <c r="AF125" i="23"/>
  <c r="AE125" i="23"/>
  <c r="AD125" i="23"/>
  <c r="AC125" i="23"/>
  <c r="AB125" i="23"/>
  <c r="AA125" i="23"/>
  <c r="AA129" i="23" s="1"/>
  <c r="Y125" i="23"/>
  <c r="X125" i="23"/>
  <c r="W125" i="23"/>
  <c r="U125" i="23"/>
  <c r="T125" i="23"/>
  <c r="S125" i="23"/>
  <c r="R125" i="23"/>
  <c r="Q125" i="23"/>
  <c r="O125" i="23"/>
  <c r="N125" i="23"/>
  <c r="AE81" i="23"/>
  <c r="Z81" i="23"/>
  <c r="V81" i="23"/>
  <c r="S81" i="23"/>
  <c r="AE80" i="23"/>
  <c r="AE127" i="23" s="1"/>
  <c r="Z80" i="23"/>
  <c r="Z125" i="23" s="1"/>
  <c r="V80" i="23"/>
  <c r="V125" i="23" s="1"/>
  <c r="S80" i="23"/>
  <c r="S127" i="23" s="1"/>
  <c r="P80" i="23"/>
  <c r="P127" i="23" s="1"/>
  <c r="X128" i="23" l="1"/>
  <c r="AI129" i="23"/>
  <c r="AM129" i="23"/>
  <c r="AQ129" i="23"/>
  <c r="AU129" i="23"/>
  <c r="N129" i="23"/>
  <c r="T129" i="23"/>
  <c r="Y129" i="23"/>
  <c r="AC129" i="23"/>
  <c r="AH129" i="23"/>
  <c r="AL129" i="23"/>
  <c r="O128" i="23"/>
  <c r="AD129" i="23"/>
  <c r="W129" i="23"/>
  <c r="U129" i="23"/>
  <c r="AI128" i="23"/>
  <c r="AQ128" i="23"/>
  <c r="T128" i="23"/>
  <c r="Q129" i="23"/>
  <c r="W128" i="23"/>
  <c r="AA128" i="23"/>
  <c r="AF129" i="23"/>
  <c r="AJ129" i="23"/>
  <c r="AN129" i="23"/>
  <c r="AR129" i="23"/>
  <c r="AV129" i="23"/>
  <c r="AN128" i="23"/>
  <c r="AM128" i="23"/>
  <c r="AU128" i="23"/>
  <c r="O129" i="23"/>
  <c r="R129" i="23"/>
  <c r="X129" i="23"/>
  <c r="AB129" i="23"/>
  <c r="AG129" i="23"/>
  <c r="AK129" i="23"/>
  <c r="AO129" i="23"/>
  <c r="AS129" i="23"/>
  <c r="AW129" i="23"/>
  <c r="AB128" i="23"/>
  <c r="AR128" i="23"/>
  <c r="AP129" i="23"/>
  <c r="AT129" i="23"/>
  <c r="AX129" i="23"/>
  <c r="AF128" i="23"/>
  <c r="AV128" i="23"/>
  <c r="P125" i="23"/>
  <c r="S126" i="23"/>
  <c r="AE126" i="23"/>
  <c r="V127" i="23"/>
  <c r="Z127" i="23"/>
  <c r="Z129" i="23" s="1"/>
  <c r="Q128" i="23"/>
  <c r="U128" i="23"/>
  <c r="Y128" i="23"/>
  <c r="AC128" i="23"/>
  <c r="AG128" i="23"/>
  <c r="AK128" i="23"/>
  <c r="AO128" i="23"/>
  <c r="AS128" i="23"/>
  <c r="AW128" i="23"/>
  <c r="P126" i="23"/>
  <c r="N128" i="23"/>
  <c r="R128" i="23"/>
  <c r="AD128" i="23"/>
  <c r="AH128" i="23"/>
  <c r="AL128" i="23"/>
  <c r="AP128" i="23"/>
  <c r="AT128" i="23"/>
  <c r="AX128" i="23"/>
  <c r="V126" i="23"/>
  <c r="Z128" i="23" l="1"/>
  <c r="AE128" i="23"/>
  <c r="AE129" i="23"/>
  <c r="S128" i="23"/>
  <c r="S129" i="23"/>
  <c r="V129" i="23"/>
  <c r="V128" i="23"/>
  <c r="P128" i="23"/>
  <c r="P129" i="23"/>
  <c r="BB117" i="20" l="1"/>
  <c r="BA117" i="20"/>
  <c r="AZ117" i="20"/>
  <c r="AY117" i="20"/>
  <c r="AX117" i="20"/>
  <c r="AW117" i="20"/>
  <c r="AV117" i="20"/>
  <c r="AU117" i="20"/>
  <c r="AT117" i="20"/>
  <c r="AS117" i="20"/>
  <c r="AR117" i="20"/>
  <c r="AQ117" i="20"/>
  <c r="AP117" i="20"/>
  <c r="AO117" i="20"/>
  <c r="AN117" i="20"/>
  <c r="AM117" i="20"/>
  <c r="AL117" i="20"/>
  <c r="AK117" i="20"/>
  <c r="AJ117" i="20"/>
  <c r="AI117" i="20"/>
  <c r="AH117" i="20"/>
  <c r="AG117" i="20"/>
  <c r="AF117" i="20"/>
  <c r="AE117" i="20"/>
  <c r="AD117" i="20"/>
  <c r="AC117" i="20"/>
  <c r="AB117" i="20"/>
  <c r="AA117" i="20"/>
  <c r="Z117" i="20"/>
  <c r="Y117" i="20"/>
  <c r="X117" i="20"/>
  <c r="W117" i="20"/>
  <c r="V117" i="20"/>
  <c r="U117" i="20"/>
  <c r="T117" i="20"/>
  <c r="S117" i="20"/>
  <c r="R117" i="20"/>
  <c r="Q117" i="20"/>
  <c r="P117" i="20"/>
  <c r="O117" i="20"/>
  <c r="N117" i="20"/>
  <c r="M117" i="20"/>
  <c r="L117" i="20"/>
  <c r="K117" i="20"/>
  <c r="J117" i="20"/>
  <c r="I117" i="20"/>
  <c r="H117" i="20"/>
  <c r="G117" i="20"/>
  <c r="F117" i="20"/>
  <c r="E117" i="20"/>
  <c r="D117" i="20"/>
  <c r="BB116" i="20"/>
  <c r="AX116" i="20"/>
  <c r="AT116" i="20"/>
  <c r="AP116" i="20"/>
  <c r="AL116" i="20"/>
  <c r="AH116" i="20"/>
  <c r="AD116" i="20"/>
  <c r="Z116" i="20"/>
  <c r="V116" i="20"/>
  <c r="R116" i="20"/>
  <c r="J116" i="20"/>
  <c r="F116" i="20"/>
  <c r="BA115" i="20"/>
  <c r="AW115" i="20"/>
  <c r="AS115" i="20"/>
  <c r="AO115" i="20"/>
  <c r="AK115" i="20"/>
  <c r="AG115" i="20"/>
  <c r="AC115" i="20"/>
  <c r="Y115" i="20"/>
  <c r="U115" i="20"/>
  <c r="Q115" i="20"/>
  <c r="M115" i="20"/>
  <c r="I115" i="20"/>
  <c r="E115" i="20"/>
  <c r="BB114" i="20"/>
  <c r="BA114" i="20"/>
  <c r="AZ114" i="20"/>
  <c r="AZ116" i="20" s="1"/>
  <c r="AY114" i="20"/>
  <c r="AX114" i="20"/>
  <c r="AW114" i="20"/>
  <c r="AV114" i="20"/>
  <c r="AV116" i="20" s="1"/>
  <c r="AU114" i="20"/>
  <c r="AT114" i="20"/>
  <c r="AS114" i="20"/>
  <c r="AR114" i="20"/>
  <c r="AR116" i="20" s="1"/>
  <c r="AQ114" i="20"/>
  <c r="AP114" i="20"/>
  <c r="AO114" i="20"/>
  <c r="AN114" i="20"/>
  <c r="AN116" i="20" s="1"/>
  <c r="AM114" i="20"/>
  <c r="AL114" i="20"/>
  <c r="AK114" i="20"/>
  <c r="AJ114" i="20"/>
  <c r="AJ116" i="20" s="1"/>
  <c r="AI114" i="20"/>
  <c r="AH114" i="20"/>
  <c r="AG114" i="20"/>
  <c r="AF114" i="20"/>
  <c r="AF116" i="20" s="1"/>
  <c r="AE114" i="20"/>
  <c r="AD114" i="20"/>
  <c r="AC114" i="20"/>
  <c r="AB114" i="20"/>
  <c r="AB116" i="20" s="1"/>
  <c r="AA114" i="20"/>
  <c r="Z114" i="20"/>
  <c r="Y114" i="20"/>
  <c r="X114" i="20"/>
  <c r="X116" i="20" s="1"/>
  <c r="W114" i="20"/>
  <c r="V114" i="20"/>
  <c r="U114" i="20"/>
  <c r="T114" i="20"/>
  <c r="T116" i="20" s="1"/>
  <c r="S114" i="20"/>
  <c r="R114" i="20"/>
  <c r="Q114" i="20"/>
  <c r="P114" i="20"/>
  <c r="P116" i="20" s="1"/>
  <c r="O114" i="20"/>
  <c r="N114" i="20"/>
  <c r="N116" i="20" s="1"/>
  <c r="M114" i="20"/>
  <c r="L114" i="20"/>
  <c r="L116" i="20" s="1"/>
  <c r="K114" i="20"/>
  <c r="J114" i="20"/>
  <c r="I114" i="20"/>
  <c r="H114" i="20"/>
  <c r="H116" i="20" s="1"/>
  <c r="G114" i="20"/>
  <c r="F114" i="20"/>
  <c r="E114" i="20"/>
  <c r="D114" i="20"/>
  <c r="D116" i="20" s="1"/>
  <c r="BB113" i="20"/>
  <c r="BB115" i="20" s="1"/>
  <c r="BA113" i="20"/>
  <c r="BA116" i="20" s="1"/>
  <c r="AZ113" i="20"/>
  <c r="AZ115" i="20" s="1"/>
  <c r="AY113" i="20"/>
  <c r="AY115" i="20" s="1"/>
  <c r="AX113" i="20"/>
  <c r="AX115" i="20" s="1"/>
  <c r="AW113" i="20"/>
  <c r="AW116" i="20" s="1"/>
  <c r="AV113" i="20"/>
  <c r="AV115" i="20" s="1"/>
  <c r="AU113" i="20"/>
  <c r="AU115" i="20" s="1"/>
  <c r="AT113" i="20"/>
  <c r="AT115" i="20" s="1"/>
  <c r="AS113" i="20"/>
  <c r="AS116" i="20" s="1"/>
  <c r="AR113" i="20"/>
  <c r="AR115" i="20" s="1"/>
  <c r="AQ113" i="20"/>
  <c r="AQ115" i="20" s="1"/>
  <c r="AP113" i="20"/>
  <c r="AP115" i="20" s="1"/>
  <c r="AO113" i="20"/>
  <c r="AO116" i="20" s="1"/>
  <c r="AN113" i="20"/>
  <c r="AN115" i="20" s="1"/>
  <c r="AM113" i="20"/>
  <c r="AM115" i="20" s="1"/>
  <c r="AL113" i="20"/>
  <c r="AL115" i="20" s="1"/>
  <c r="AK113" i="20"/>
  <c r="AK116" i="20" s="1"/>
  <c r="AJ113" i="20"/>
  <c r="AJ115" i="20" s="1"/>
  <c r="AI113" i="20"/>
  <c r="AI115" i="20" s="1"/>
  <c r="AH113" i="20"/>
  <c r="AH115" i="20" s="1"/>
  <c r="AG113" i="20"/>
  <c r="AG116" i="20" s="1"/>
  <c r="AF113" i="20"/>
  <c r="AF115" i="20" s="1"/>
  <c r="AE113" i="20"/>
  <c r="AE115" i="20" s="1"/>
  <c r="AD113" i="20"/>
  <c r="AD115" i="20" s="1"/>
  <c r="AC113" i="20"/>
  <c r="AC116" i="20" s="1"/>
  <c r="AB113" i="20"/>
  <c r="AB115" i="20" s="1"/>
  <c r="AA113" i="20"/>
  <c r="AA115" i="20" s="1"/>
  <c r="Z113" i="20"/>
  <c r="Z115" i="20" s="1"/>
  <c r="Y113" i="20"/>
  <c r="Y116" i="20" s="1"/>
  <c r="X113" i="20"/>
  <c r="X115" i="20" s="1"/>
  <c r="W113" i="20"/>
  <c r="W115" i="20" s="1"/>
  <c r="V113" i="20"/>
  <c r="V115" i="20" s="1"/>
  <c r="U113" i="20"/>
  <c r="U116" i="20" s="1"/>
  <c r="T113" i="20"/>
  <c r="T115" i="20" s="1"/>
  <c r="S113" i="20"/>
  <c r="S115" i="20" s="1"/>
  <c r="R113" i="20"/>
  <c r="R115" i="20" s="1"/>
  <c r="Q113" i="20"/>
  <c r="Q116" i="20" s="1"/>
  <c r="P113" i="20"/>
  <c r="P115" i="20" s="1"/>
  <c r="O113" i="20"/>
  <c r="O115" i="20" s="1"/>
  <c r="N113" i="20"/>
  <c r="N115" i="20" s="1"/>
  <c r="M113" i="20"/>
  <c r="M116" i="20" s="1"/>
  <c r="L113" i="20"/>
  <c r="L115" i="20" s="1"/>
  <c r="K113" i="20"/>
  <c r="K115" i="20" s="1"/>
  <c r="J113" i="20"/>
  <c r="J115" i="20" s="1"/>
  <c r="I113" i="20"/>
  <c r="I116" i="20" s="1"/>
  <c r="H113" i="20"/>
  <c r="H115" i="20" s="1"/>
  <c r="G113" i="20"/>
  <c r="G115" i="20" s="1"/>
  <c r="F113" i="20"/>
  <c r="F115" i="20" s="1"/>
  <c r="E113" i="20"/>
  <c r="E116" i="20" s="1"/>
  <c r="D113" i="20"/>
  <c r="D115" i="20" s="1"/>
  <c r="AL105" i="19"/>
  <c r="AK105" i="19"/>
  <c r="AJ105" i="19"/>
  <c r="AI105" i="19"/>
  <c r="AH105" i="19"/>
  <c r="AG105" i="19"/>
  <c r="AF105" i="19"/>
  <c r="AE105" i="19"/>
  <c r="AD105" i="19"/>
  <c r="AC105" i="19"/>
  <c r="AB105" i="19"/>
  <c r="AA105" i="19"/>
  <c r="Z105" i="19"/>
  <c r="Y105" i="19"/>
  <c r="X105" i="19"/>
  <c r="W105" i="19"/>
  <c r="U105" i="19"/>
  <c r="T105" i="19"/>
  <c r="S105" i="19"/>
  <c r="R105" i="19"/>
  <c r="Q105" i="19"/>
  <c r="P105" i="19"/>
  <c r="O105" i="19"/>
  <c r="N105" i="19"/>
  <c r="M105" i="19"/>
  <c r="L105" i="19"/>
  <c r="K105" i="19"/>
  <c r="J105" i="19"/>
  <c r="I105" i="19"/>
  <c r="H105" i="19"/>
  <c r="G105" i="19"/>
  <c r="F105" i="19"/>
  <c r="AL102" i="19"/>
  <c r="AK102" i="19"/>
  <c r="AJ102" i="19"/>
  <c r="AI102" i="19"/>
  <c r="AH102" i="19"/>
  <c r="AG102" i="19"/>
  <c r="AF102" i="19"/>
  <c r="AE102" i="19"/>
  <c r="AD102" i="19"/>
  <c r="AC102" i="19"/>
  <c r="AB102" i="19"/>
  <c r="AA102" i="19"/>
  <c r="Z102" i="19"/>
  <c r="Y102" i="19"/>
  <c r="X102" i="19"/>
  <c r="W102" i="19"/>
  <c r="U102" i="19"/>
  <c r="T102" i="19"/>
  <c r="S102" i="19"/>
  <c r="R102" i="19"/>
  <c r="Q102" i="19"/>
  <c r="P102" i="19"/>
  <c r="O102" i="19"/>
  <c r="N102" i="19"/>
  <c r="M102" i="19"/>
  <c r="L102" i="19"/>
  <c r="K102" i="19"/>
  <c r="J102" i="19"/>
  <c r="I102" i="19"/>
  <c r="H102" i="19"/>
  <c r="G102" i="19"/>
  <c r="F102" i="19"/>
  <c r="AL101" i="19"/>
  <c r="AL104" i="19" s="1"/>
  <c r="AK101" i="19"/>
  <c r="AK104" i="19" s="1"/>
  <c r="AJ101" i="19"/>
  <c r="AJ104" i="19" s="1"/>
  <c r="AI101" i="19"/>
  <c r="AI104" i="19" s="1"/>
  <c r="AH101" i="19"/>
  <c r="AH104" i="19" s="1"/>
  <c r="AG101" i="19"/>
  <c r="AG104" i="19" s="1"/>
  <c r="AF101" i="19"/>
  <c r="AF104" i="19" s="1"/>
  <c r="AE101" i="19"/>
  <c r="AE104" i="19" s="1"/>
  <c r="AD101" i="19"/>
  <c r="AD104" i="19" s="1"/>
  <c r="AC101" i="19"/>
  <c r="AC104" i="19" s="1"/>
  <c r="AB101" i="19"/>
  <c r="AB104" i="19" s="1"/>
  <c r="AA101" i="19"/>
  <c r="AA104" i="19" s="1"/>
  <c r="Z101" i="19"/>
  <c r="Z104" i="19" s="1"/>
  <c r="Y101" i="19"/>
  <c r="Y104" i="19" s="1"/>
  <c r="X101" i="19"/>
  <c r="X104" i="19" s="1"/>
  <c r="W101" i="19"/>
  <c r="W104" i="19" s="1"/>
  <c r="U101" i="19"/>
  <c r="U104" i="19" s="1"/>
  <c r="T101" i="19"/>
  <c r="T104" i="19" s="1"/>
  <c r="S101" i="19"/>
  <c r="S104" i="19" s="1"/>
  <c r="R101" i="19"/>
  <c r="R104" i="19" s="1"/>
  <c r="Q101" i="19"/>
  <c r="Q104" i="19" s="1"/>
  <c r="P101" i="19"/>
  <c r="P104" i="19" s="1"/>
  <c r="O101" i="19"/>
  <c r="O104" i="19" s="1"/>
  <c r="N101" i="19"/>
  <c r="N104" i="19" s="1"/>
  <c r="M101" i="19"/>
  <c r="M104" i="19" s="1"/>
  <c r="L101" i="19"/>
  <c r="L104" i="19" s="1"/>
  <c r="K101" i="19"/>
  <c r="K104" i="19" s="1"/>
  <c r="J101" i="19"/>
  <c r="J104" i="19" s="1"/>
  <c r="I101" i="19"/>
  <c r="I104" i="19" s="1"/>
  <c r="H101" i="19"/>
  <c r="H104" i="19" s="1"/>
  <c r="G101" i="19"/>
  <c r="G104" i="19" s="1"/>
  <c r="F101" i="19"/>
  <c r="F104" i="19" s="1"/>
  <c r="G116" i="20" l="1"/>
  <c r="K116" i="20"/>
  <c r="O116" i="20"/>
  <c r="S116" i="20"/>
  <c r="W116" i="20"/>
  <c r="AA116" i="20"/>
  <c r="AE116" i="20"/>
  <c r="AI116" i="20"/>
  <c r="AM116" i="20"/>
  <c r="AQ116" i="20"/>
  <c r="AU116" i="20"/>
  <c r="AY116" i="20"/>
  <c r="J103" i="19"/>
  <c r="G103" i="19"/>
  <c r="K103" i="19"/>
  <c r="O103" i="19"/>
  <c r="S103" i="19"/>
  <c r="X103" i="19"/>
  <c r="AB103" i="19"/>
  <c r="AF103" i="19"/>
  <c r="AJ103" i="19"/>
  <c r="H103" i="19"/>
  <c r="L103" i="19"/>
  <c r="P103" i="19"/>
  <c r="T103" i="19"/>
  <c r="Y103" i="19"/>
  <c r="AC103" i="19"/>
  <c r="AG103" i="19"/>
  <c r="AK103" i="19"/>
  <c r="F103" i="19"/>
  <c r="N103" i="19"/>
  <c r="R103" i="19"/>
  <c r="W103" i="19"/>
  <c r="AA103" i="19"/>
  <c r="AE103" i="19"/>
  <c r="AI103" i="19"/>
  <c r="I103" i="19"/>
  <c r="M103" i="19"/>
  <c r="Q103" i="19"/>
  <c r="U103" i="19"/>
  <c r="Z103" i="19"/>
  <c r="AD103" i="19"/>
  <c r="AH103" i="19"/>
  <c r="AL103" i="19"/>
  <c r="ED73" i="18" l="1"/>
  <c r="EC73" i="18"/>
  <c r="EB73" i="18"/>
  <c r="EA73" i="18"/>
  <c r="DZ73" i="18"/>
  <c r="DY73" i="18"/>
  <c r="DX73" i="18"/>
  <c r="DW73" i="18"/>
  <c r="DV73" i="18"/>
  <c r="DU73" i="18"/>
  <c r="DT73" i="18"/>
  <c r="DS73" i="18"/>
  <c r="DR73" i="18"/>
  <c r="DQ73" i="18"/>
  <c r="DP73" i="18"/>
  <c r="DO73" i="18"/>
  <c r="DN73" i="18"/>
  <c r="DM73" i="18"/>
  <c r="DL73" i="18"/>
  <c r="DK73" i="18"/>
  <c r="DJ73" i="18"/>
  <c r="DI73" i="18"/>
  <c r="DH73" i="18"/>
  <c r="DG73" i="18"/>
  <c r="DF73" i="18"/>
  <c r="DE73" i="18"/>
  <c r="DD73" i="18"/>
  <c r="DC73" i="18"/>
  <c r="DB73" i="18"/>
  <c r="DA73" i="18"/>
  <c r="CZ73" i="18"/>
  <c r="CY73" i="18"/>
  <c r="CX73" i="18"/>
  <c r="CW73" i="18"/>
  <c r="CV73" i="18"/>
  <c r="CU73" i="18"/>
  <c r="CT73" i="18"/>
  <c r="CS73" i="18"/>
  <c r="CR73" i="18"/>
  <c r="CQ73" i="18"/>
  <c r="CP73" i="18"/>
  <c r="CO73" i="18"/>
  <c r="CN73" i="18"/>
  <c r="CM73" i="18"/>
  <c r="CL73" i="18"/>
  <c r="CK73" i="18"/>
  <c r="CJ73" i="18"/>
  <c r="CI73" i="18"/>
  <c r="CH73" i="18"/>
  <c r="CG73" i="18"/>
  <c r="CF73" i="18"/>
  <c r="CE73" i="18"/>
  <c r="CD73" i="18"/>
  <c r="CC73" i="18"/>
  <c r="CB73" i="18"/>
  <c r="CA73" i="18"/>
  <c r="BZ73" i="18"/>
  <c r="BY73" i="18"/>
  <c r="BX73" i="18"/>
  <c r="BW73" i="18"/>
  <c r="BV73" i="18"/>
  <c r="BU73" i="18"/>
  <c r="BT73" i="18"/>
  <c r="BS73" i="18"/>
  <c r="BR73" i="18"/>
  <c r="BQ73" i="18"/>
  <c r="BP73" i="18"/>
  <c r="BO73" i="18"/>
  <c r="BN73" i="18"/>
  <c r="BM73" i="18"/>
  <c r="BL73" i="18"/>
  <c r="BK73" i="18"/>
  <c r="BJ73" i="18"/>
  <c r="BI73" i="18"/>
  <c r="BH73" i="18"/>
  <c r="BG73" i="18"/>
  <c r="BF73" i="18"/>
  <c r="BE73" i="18"/>
  <c r="BC73" i="18"/>
  <c r="BB73" i="18"/>
  <c r="BA73" i="18"/>
  <c r="AZ73" i="18"/>
  <c r="AW73" i="18"/>
  <c r="AV73" i="18"/>
  <c r="AU73" i="18"/>
  <c r="AT73" i="18"/>
  <c r="AS73" i="18"/>
  <c r="AR73" i="18"/>
  <c r="AQ73" i="18"/>
  <c r="AP73" i="18"/>
  <c r="AO73" i="18"/>
  <c r="AN73" i="18"/>
  <c r="AM73" i="18"/>
  <c r="AL73" i="18"/>
  <c r="AK73" i="18"/>
  <c r="AJ73" i="18"/>
  <c r="AI73" i="18"/>
  <c r="AH73" i="18"/>
  <c r="AF73" i="18"/>
  <c r="AA73" i="18"/>
  <c r="Z73" i="18"/>
  <c r="Y73" i="18"/>
  <c r="V73" i="18"/>
  <c r="U73" i="18"/>
  <c r="T73" i="18"/>
  <c r="R73" i="18"/>
  <c r="O73" i="18"/>
  <c r="N73" i="18"/>
  <c r="M73" i="18"/>
  <c r="L73" i="18"/>
  <c r="K73" i="18"/>
  <c r="H73" i="18"/>
  <c r="G73" i="18"/>
  <c r="F73" i="18"/>
  <c r="ED70" i="18"/>
  <c r="EC70" i="18"/>
  <c r="EB70" i="18"/>
  <c r="EA70" i="18"/>
  <c r="DZ70" i="18"/>
  <c r="DY70" i="18"/>
  <c r="DY71" i="18" s="1"/>
  <c r="DX70" i="18"/>
  <c r="DW70" i="18"/>
  <c r="DV70" i="18"/>
  <c r="DU70" i="18"/>
  <c r="DT70" i="18"/>
  <c r="DS70" i="18"/>
  <c r="DR70" i="18"/>
  <c r="DQ70" i="18"/>
  <c r="DP70" i="18"/>
  <c r="DO70" i="18"/>
  <c r="DN70" i="18"/>
  <c r="DM70" i="18"/>
  <c r="DL70" i="18"/>
  <c r="DK70" i="18"/>
  <c r="DJ70" i="18"/>
  <c r="DI70" i="18"/>
  <c r="DI71" i="18" s="1"/>
  <c r="DH70" i="18"/>
  <c r="DG70" i="18"/>
  <c r="DF70" i="18"/>
  <c r="DE70" i="18"/>
  <c r="DD70" i="18"/>
  <c r="DC70" i="18"/>
  <c r="DB70" i="18"/>
  <c r="DA70" i="18"/>
  <c r="CZ70" i="18"/>
  <c r="CY70" i="18"/>
  <c r="CX70" i="18"/>
  <c r="CW70" i="18"/>
  <c r="CV70" i="18"/>
  <c r="CU70" i="18"/>
  <c r="CT70" i="18"/>
  <c r="CS70" i="18"/>
  <c r="CS71" i="18" s="1"/>
  <c r="CR70" i="18"/>
  <c r="CQ70" i="18"/>
  <c r="CP70" i="18"/>
  <c r="CO70" i="18"/>
  <c r="CN70" i="18"/>
  <c r="CM70" i="18"/>
  <c r="CL70" i="18"/>
  <c r="CK70" i="18"/>
  <c r="CJ70" i="18"/>
  <c r="CI70" i="18"/>
  <c r="CH70" i="18"/>
  <c r="CG70" i="18"/>
  <c r="CF70" i="18"/>
  <c r="CE70" i="18"/>
  <c r="CD70" i="18"/>
  <c r="CC70" i="18"/>
  <c r="CC71" i="18" s="1"/>
  <c r="CB70" i="18"/>
  <c r="CA70" i="18"/>
  <c r="BZ70" i="18"/>
  <c r="BY70" i="18"/>
  <c r="BY71" i="18" s="1"/>
  <c r="BX70" i="18"/>
  <c r="BW70" i="18"/>
  <c r="BV70" i="18"/>
  <c r="BU70" i="18"/>
  <c r="BT70" i="18"/>
  <c r="BS70" i="18"/>
  <c r="BR70" i="18"/>
  <c r="BQ70" i="18"/>
  <c r="BP70" i="18"/>
  <c r="BO70" i="18"/>
  <c r="BN70" i="18"/>
  <c r="BM70" i="18"/>
  <c r="BM71" i="18" s="1"/>
  <c r="BL70" i="18"/>
  <c r="BK70" i="18"/>
  <c r="BJ70" i="18"/>
  <c r="BI70" i="18"/>
  <c r="BH70" i="18"/>
  <c r="BG70" i="18"/>
  <c r="BF70" i="18"/>
  <c r="BE70" i="18"/>
  <c r="BC70" i="18"/>
  <c r="BB70" i="18"/>
  <c r="BA70" i="18"/>
  <c r="AZ70" i="18"/>
  <c r="AW70" i="18"/>
  <c r="AV70" i="18"/>
  <c r="AU70" i="18"/>
  <c r="AT70" i="18"/>
  <c r="AS70" i="18"/>
  <c r="AR70" i="18"/>
  <c r="AQ70" i="18"/>
  <c r="AP70" i="18"/>
  <c r="AO70" i="18"/>
  <c r="AN70" i="18"/>
  <c r="AM70" i="18"/>
  <c r="AL70" i="18"/>
  <c r="AK70" i="18"/>
  <c r="AJ70" i="18"/>
  <c r="AI70" i="18"/>
  <c r="AH70" i="18"/>
  <c r="AF70" i="18"/>
  <c r="AA70" i="18"/>
  <c r="Z70" i="18"/>
  <c r="Y70" i="18"/>
  <c r="V70" i="18"/>
  <c r="U70" i="18"/>
  <c r="T70" i="18"/>
  <c r="R70" i="18"/>
  <c r="O70" i="18"/>
  <c r="N70" i="18"/>
  <c r="M70" i="18"/>
  <c r="L70" i="18"/>
  <c r="L72" i="18" s="1"/>
  <c r="K70" i="18"/>
  <c r="H70" i="18"/>
  <c r="G70" i="18"/>
  <c r="F70" i="18"/>
  <c r="ED69" i="18"/>
  <c r="ED72" i="18" s="1"/>
  <c r="EC69" i="18"/>
  <c r="EB69" i="18"/>
  <c r="EA69" i="18"/>
  <c r="EA72" i="18" s="1"/>
  <c r="DZ69" i="18"/>
  <c r="DZ72" i="18" s="1"/>
  <c r="DY69" i="18"/>
  <c r="DX69" i="18"/>
  <c r="DW69" i="18"/>
  <c r="DW72" i="18" s="1"/>
  <c r="DV69" i="18"/>
  <c r="DV72" i="18" s="1"/>
  <c r="DU69" i="18"/>
  <c r="DT69" i="18"/>
  <c r="DS69" i="18"/>
  <c r="DS72" i="18" s="1"/>
  <c r="DR69" i="18"/>
  <c r="DR72" i="18" s="1"/>
  <c r="DQ69" i="18"/>
  <c r="DP69" i="18"/>
  <c r="DO69" i="18"/>
  <c r="DO72" i="18" s="1"/>
  <c r="DN69" i="18"/>
  <c r="DN72" i="18" s="1"/>
  <c r="DM69" i="18"/>
  <c r="DL69" i="18"/>
  <c r="DK69" i="18"/>
  <c r="DK72" i="18" s="1"/>
  <c r="DJ69" i="18"/>
  <c r="DJ72" i="18" s="1"/>
  <c r="DI69" i="18"/>
  <c r="DH69" i="18"/>
  <c r="DG69" i="18"/>
  <c r="DG72" i="18" s="1"/>
  <c r="DF69" i="18"/>
  <c r="DF72" i="18" s="1"/>
  <c r="DE69" i="18"/>
  <c r="DD69" i="18"/>
  <c r="DC69" i="18"/>
  <c r="DC72" i="18" s="1"/>
  <c r="DB69" i="18"/>
  <c r="DB72" i="18" s="1"/>
  <c r="DA69" i="18"/>
  <c r="CZ69" i="18"/>
  <c r="CY69" i="18"/>
  <c r="CY72" i="18" s="1"/>
  <c r="CX69" i="18"/>
  <c r="CX72" i="18" s="1"/>
  <c r="CW69" i="18"/>
  <c r="CV69" i="18"/>
  <c r="CU69" i="18"/>
  <c r="CU72" i="18" s="1"/>
  <c r="CT69" i="18"/>
  <c r="CT72" i="18" s="1"/>
  <c r="CS69" i="18"/>
  <c r="CR69" i="18"/>
  <c r="CQ69" i="18"/>
  <c r="CQ72" i="18" s="1"/>
  <c r="CP69" i="18"/>
  <c r="CP72" i="18" s="1"/>
  <c r="CO69" i="18"/>
  <c r="CN69" i="18"/>
  <c r="CM69" i="18"/>
  <c r="CM72" i="18" s="1"/>
  <c r="CL69" i="18"/>
  <c r="CL72" i="18" s="1"/>
  <c r="CK69" i="18"/>
  <c r="CJ69" i="18"/>
  <c r="CI69" i="18"/>
  <c r="CI72" i="18" s="1"/>
  <c r="CH69" i="18"/>
  <c r="CH72" i="18" s="1"/>
  <c r="CG69" i="18"/>
  <c r="CF69" i="18"/>
  <c r="CF72" i="18" s="1"/>
  <c r="CE69" i="18"/>
  <c r="CE72" i="18" s="1"/>
  <c r="CD69" i="18"/>
  <c r="CD72" i="18" s="1"/>
  <c r="CC69" i="18"/>
  <c r="CB69" i="18"/>
  <c r="CA69" i="18"/>
  <c r="CA72" i="18" s="1"/>
  <c r="BZ69" i="18"/>
  <c r="BZ72" i="18" s="1"/>
  <c r="BY69" i="18"/>
  <c r="BX69" i="18"/>
  <c r="BW69" i="18"/>
  <c r="BW72" i="18" s="1"/>
  <c r="BV69" i="18"/>
  <c r="BV72" i="18" s="1"/>
  <c r="BU69" i="18"/>
  <c r="BT69" i="18"/>
  <c r="BS69" i="18"/>
  <c r="BS72" i="18" s="1"/>
  <c r="BR69" i="18"/>
  <c r="BR72" i="18" s="1"/>
  <c r="BQ69" i="18"/>
  <c r="BP69" i="18"/>
  <c r="BP72" i="18" s="1"/>
  <c r="BO69" i="18"/>
  <c r="BO72" i="18" s="1"/>
  <c r="BN69" i="18"/>
  <c r="BN72" i="18" s="1"/>
  <c r="BM69" i="18"/>
  <c r="BL69" i="18"/>
  <c r="BK69" i="18"/>
  <c r="BK72" i="18" s="1"/>
  <c r="BJ69" i="18"/>
  <c r="BJ72" i="18" s="1"/>
  <c r="BI69" i="18"/>
  <c r="BH69" i="18"/>
  <c r="BG69" i="18"/>
  <c r="BG72" i="18" s="1"/>
  <c r="BF69" i="18"/>
  <c r="BF72" i="18" s="1"/>
  <c r="BE69" i="18"/>
  <c r="BC69" i="18"/>
  <c r="BB69" i="18"/>
  <c r="BB72" i="18" s="1"/>
  <c r="BA69" i="18"/>
  <c r="BA72" i="18" s="1"/>
  <c r="AZ69" i="18"/>
  <c r="AW69" i="18"/>
  <c r="AW72" i="18" s="1"/>
  <c r="AV69" i="18"/>
  <c r="AV71" i="18" s="1"/>
  <c r="AU69" i="18"/>
  <c r="AT69" i="18"/>
  <c r="AS69" i="18"/>
  <c r="AS72" i="18" s="1"/>
  <c r="AR69" i="18"/>
  <c r="AR71" i="18" s="1"/>
  <c r="AQ69" i="18"/>
  <c r="AP69" i="18"/>
  <c r="AO69" i="18"/>
  <c r="AO72" i="18" s="1"/>
  <c r="AN69" i="18"/>
  <c r="AN71" i="18" s="1"/>
  <c r="AM69" i="18"/>
  <c r="AL69" i="18"/>
  <c r="AK69" i="18"/>
  <c r="AK72" i="18" s="1"/>
  <c r="AJ69" i="18"/>
  <c r="AJ71" i="18" s="1"/>
  <c r="AI69" i="18"/>
  <c r="AH69" i="18"/>
  <c r="AF69" i="18"/>
  <c r="AF71" i="18" s="1"/>
  <c r="AA69" i="18"/>
  <c r="AA72" i="18" s="1"/>
  <c r="Z69" i="18"/>
  <c r="Z72" i="18" s="1"/>
  <c r="Y69" i="18"/>
  <c r="V69" i="18"/>
  <c r="V72" i="18" s="1"/>
  <c r="U69" i="18"/>
  <c r="U72" i="18" s="1"/>
  <c r="T69" i="18"/>
  <c r="T71" i="18" s="1"/>
  <c r="R69" i="18"/>
  <c r="O69" i="18"/>
  <c r="O72" i="18" s="1"/>
  <c r="N69" i="18"/>
  <c r="N72" i="18" s="1"/>
  <c r="M69" i="18"/>
  <c r="L69" i="18"/>
  <c r="K69" i="18"/>
  <c r="K72" i="18" s="1"/>
  <c r="H69" i="18"/>
  <c r="H71" i="18" s="1"/>
  <c r="G69" i="18"/>
  <c r="F69" i="18"/>
  <c r="AY67" i="18"/>
  <c r="AY70" i="18" s="1"/>
  <c r="AX67" i="18"/>
  <c r="J66" i="18"/>
  <c r="I66" i="18"/>
  <c r="X56" i="18"/>
  <c r="X70" i="18" s="1"/>
  <c r="S56" i="18"/>
  <c r="S70" i="18" s="1"/>
  <c r="Q56" i="18"/>
  <c r="Q70" i="18" s="1"/>
  <c r="W41" i="18"/>
  <c r="J41" i="18"/>
  <c r="I41" i="18"/>
  <c r="I70" i="18" s="1"/>
  <c r="W36" i="18"/>
  <c r="BD33" i="18"/>
  <c r="BD32" i="18"/>
  <c r="P25" i="18"/>
  <c r="P24" i="18"/>
  <c r="BD23" i="18"/>
  <c r="AG23" i="18"/>
  <c r="AE23" i="18"/>
  <c r="AD23" i="18"/>
  <c r="AC23" i="18"/>
  <c r="AB23" i="18"/>
  <c r="W23" i="18"/>
  <c r="BD22" i="18"/>
  <c r="AG22" i="18"/>
  <c r="AE22" i="18"/>
  <c r="AD22" i="18"/>
  <c r="AD73" i="18" s="1"/>
  <c r="AC22" i="18"/>
  <c r="AC70" i="18" s="1"/>
  <c r="AB22" i="18"/>
  <c r="W22" i="18"/>
  <c r="W21" i="18"/>
  <c r="W70" i="18" s="1"/>
  <c r="P18" i="18"/>
  <c r="P17" i="18"/>
  <c r="P16" i="18"/>
  <c r="AX11" i="18"/>
  <c r="AX73" i="18" s="1"/>
  <c r="J73" i="18" l="1"/>
  <c r="BI71" i="18"/>
  <c r="CO71" i="18"/>
  <c r="DE71" i="18"/>
  <c r="DU71" i="18"/>
  <c r="AR72" i="18"/>
  <c r="Y72" i="18"/>
  <c r="U71" i="18"/>
  <c r="AN72" i="18"/>
  <c r="BH72" i="18"/>
  <c r="BX72" i="18"/>
  <c r="CN72" i="18"/>
  <c r="DD72" i="18"/>
  <c r="DT72" i="18"/>
  <c r="AS71" i="18"/>
  <c r="P70" i="18"/>
  <c r="AL72" i="18"/>
  <c r="AT72" i="18"/>
  <c r="BC72" i="18"/>
  <c r="BL71" i="18"/>
  <c r="BT71" i="18"/>
  <c r="CB71" i="18"/>
  <c r="CJ71" i="18"/>
  <c r="CN71" i="18"/>
  <c r="CV71" i="18"/>
  <c r="DD71" i="18"/>
  <c r="DL71" i="18"/>
  <c r="DT71" i="18"/>
  <c r="EB71" i="18"/>
  <c r="Y71" i="18"/>
  <c r="T72" i="18"/>
  <c r="CB72" i="18"/>
  <c r="AY73" i="18"/>
  <c r="AY71" i="18" s="1"/>
  <c r="P69" i="18"/>
  <c r="AB70" i="18"/>
  <c r="AG70" i="18"/>
  <c r="F72" i="18"/>
  <c r="L71" i="18"/>
  <c r="R72" i="18"/>
  <c r="AI72" i="18"/>
  <c r="AM72" i="18"/>
  <c r="AQ72" i="18"/>
  <c r="AU72" i="18"/>
  <c r="AZ71" i="18"/>
  <c r="BE72" i="18"/>
  <c r="BI72" i="18"/>
  <c r="BM72" i="18"/>
  <c r="BQ72" i="18"/>
  <c r="BU72" i="18"/>
  <c r="BY72" i="18"/>
  <c r="CC72" i="18"/>
  <c r="CG72" i="18"/>
  <c r="CK72" i="18"/>
  <c r="CO72" i="18"/>
  <c r="CS72" i="18"/>
  <c r="CW72" i="18"/>
  <c r="DA72" i="18"/>
  <c r="DE72" i="18"/>
  <c r="DI72" i="18"/>
  <c r="DM72" i="18"/>
  <c r="DQ72" i="18"/>
  <c r="DU72" i="18"/>
  <c r="DY72" i="18"/>
  <c r="EC72" i="18"/>
  <c r="AK71" i="18"/>
  <c r="BA71" i="18"/>
  <c r="BQ71" i="18"/>
  <c r="CG71" i="18"/>
  <c r="CW71" i="18"/>
  <c r="DM71" i="18"/>
  <c r="EC71" i="18"/>
  <c r="AF72" i="18"/>
  <c r="AV72" i="18"/>
  <c r="CV72" i="18"/>
  <c r="DL72" i="18"/>
  <c r="EB72" i="18"/>
  <c r="AX70" i="18"/>
  <c r="S73" i="18"/>
  <c r="AE70" i="18"/>
  <c r="AH72" i="18"/>
  <c r="AP72" i="18"/>
  <c r="AY69" i="18"/>
  <c r="BH71" i="18"/>
  <c r="BP71" i="18"/>
  <c r="BX71" i="18"/>
  <c r="CF71" i="18"/>
  <c r="CR71" i="18"/>
  <c r="CZ71" i="18"/>
  <c r="DH71" i="18"/>
  <c r="DP71" i="18"/>
  <c r="DX71" i="18"/>
  <c r="AW71" i="18"/>
  <c r="BL72" i="18"/>
  <c r="CR72" i="18"/>
  <c r="DH72" i="18"/>
  <c r="DX72" i="18"/>
  <c r="BD70" i="18"/>
  <c r="AD70" i="18"/>
  <c r="W73" i="18"/>
  <c r="J69" i="18"/>
  <c r="G72" i="18"/>
  <c r="M72" i="18"/>
  <c r="S69" i="18"/>
  <c r="X69" i="18"/>
  <c r="AE69" i="18"/>
  <c r="AE71" i="18" s="1"/>
  <c r="M71" i="18"/>
  <c r="AO71" i="18"/>
  <c r="BE71" i="18"/>
  <c r="BU71" i="18"/>
  <c r="CK71" i="18"/>
  <c r="DA71" i="18"/>
  <c r="DQ71" i="18"/>
  <c r="H72" i="18"/>
  <c r="AJ72" i="18"/>
  <c r="AZ72" i="18"/>
  <c r="BT72" i="18"/>
  <c r="CJ72" i="18"/>
  <c r="CZ72" i="18"/>
  <c r="DP72" i="18"/>
  <c r="AE73" i="18"/>
  <c r="AE72" i="18"/>
  <c r="AB69" i="18"/>
  <c r="BD69" i="18"/>
  <c r="F71" i="18"/>
  <c r="N71" i="18"/>
  <c r="R71" i="18"/>
  <c r="V71" i="18"/>
  <c r="Z71" i="18"/>
  <c r="AH71" i="18"/>
  <c r="AL71" i="18"/>
  <c r="AP71" i="18"/>
  <c r="AT71" i="18"/>
  <c r="BB71" i="18"/>
  <c r="BF71" i="18"/>
  <c r="BJ71" i="18"/>
  <c r="BN71" i="18"/>
  <c r="BR71" i="18"/>
  <c r="BV71" i="18"/>
  <c r="BZ71" i="18"/>
  <c r="CD71" i="18"/>
  <c r="CH71" i="18"/>
  <c r="CL71" i="18"/>
  <c r="CP71" i="18"/>
  <c r="CT71" i="18"/>
  <c r="CX71" i="18"/>
  <c r="DB71" i="18"/>
  <c r="DF71" i="18"/>
  <c r="DJ71" i="18"/>
  <c r="DN71" i="18"/>
  <c r="DR71" i="18"/>
  <c r="DV71" i="18"/>
  <c r="DZ71" i="18"/>
  <c r="ED71" i="18"/>
  <c r="P73" i="18"/>
  <c r="X73" i="18"/>
  <c r="AB73" i="18"/>
  <c r="BD73" i="18"/>
  <c r="W69" i="18"/>
  <c r="J70" i="18"/>
  <c r="I69" i="18"/>
  <c r="Q69" i="18"/>
  <c r="AC69" i="18"/>
  <c r="AG69" i="18"/>
  <c r="G71" i="18"/>
  <c r="K71" i="18"/>
  <c r="O71" i="18"/>
  <c r="AA71" i="18"/>
  <c r="AI71" i="18"/>
  <c r="AM71" i="18"/>
  <c r="AQ71" i="18"/>
  <c r="AU71" i="18"/>
  <c r="BC71" i="18"/>
  <c r="BG71" i="18"/>
  <c r="BK71" i="18"/>
  <c r="BO71" i="18"/>
  <c r="BS71" i="18"/>
  <c r="BW71" i="18"/>
  <c r="CA71" i="18"/>
  <c r="CE71" i="18"/>
  <c r="CI71" i="18"/>
  <c r="CM71" i="18"/>
  <c r="CQ71" i="18"/>
  <c r="CU71" i="18"/>
  <c r="CY71" i="18"/>
  <c r="DC71" i="18"/>
  <c r="DG71" i="18"/>
  <c r="DK71" i="18"/>
  <c r="DO71" i="18"/>
  <c r="DS71" i="18"/>
  <c r="DW71" i="18"/>
  <c r="EA71" i="18"/>
  <c r="I73" i="18"/>
  <c r="Q73" i="18"/>
  <c r="AC73" i="18"/>
  <c r="AG73" i="18"/>
  <c r="AD69" i="18"/>
  <c r="AX69" i="18"/>
  <c r="J72" i="18" l="1"/>
  <c r="X72" i="18"/>
  <c r="P71" i="18"/>
  <c r="AY72" i="18"/>
  <c r="S72" i="18"/>
  <c r="X71" i="18"/>
  <c r="P72" i="18"/>
  <c r="S71" i="18"/>
  <c r="I71" i="18"/>
  <c r="I72" i="18"/>
  <c r="AD72" i="18"/>
  <c r="AD71" i="18"/>
  <c r="AG71" i="18"/>
  <c r="AG72" i="18"/>
  <c r="BD71" i="18"/>
  <c r="BD72" i="18"/>
  <c r="AX72" i="18"/>
  <c r="AX71" i="18"/>
  <c r="AC71" i="18"/>
  <c r="AC72" i="18"/>
  <c r="W72" i="18"/>
  <c r="W71" i="18"/>
  <c r="AB71" i="18"/>
  <c r="AB72" i="18"/>
  <c r="J71" i="18"/>
  <c r="Q72" i="18"/>
  <c r="Q71" i="18"/>
  <c r="H15" i="15" l="1"/>
  <c r="H14" i="15"/>
  <c r="H13" i="15"/>
  <c r="H49" i="14"/>
  <c r="H48" i="14"/>
  <c r="H47" i="14"/>
  <c r="H48" i="13"/>
  <c r="H47" i="13"/>
  <c r="H46" i="13"/>
  <c r="G189" i="12"/>
  <c r="G188" i="12"/>
  <c r="G187" i="12"/>
  <c r="G190" i="12" l="1"/>
  <c r="H51" i="14"/>
  <c r="H50" i="13"/>
  <c r="H17" i="15"/>
  <c r="H16" i="15"/>
  <c r="H50" i="14"/>
  <c r="H49" i="13"/>
  <c r="G191" i="12"/>
  <c r="BT61" i="8" l="1"/>
  <c r="BS61" i="8"/>
  <c r="BR61" i="8"/>
  <c r="BQ61" i="8"/>
  <c r="BP61" i="8"/>
  <c r="BO61" i="8"/>
  <c r="BN61" i="8"/>
  <c r="BM61" i="8"/>
  <c r="BL61" i="8"/>
  <c r="BK61" i="8"/>
  <c r="BJ61" i="8"/>
  <c r="BI61" i="8"/>
  <c r="BH61" i="8"/>
  <c r="BG61" i="8"/>
  <c r="BF61" i="8"/>
  <c r="BC61" i="8"/>
  <c r="BA61" i="8"/>
  <c r="AZ61" i="8"/>
  <c r="AY61" i="8"/>
  <c r="AE61" i="8"/>
  <c r="AC61" i="8"/>
  <c r="AA61" i="8"/>
  <c r="H61" i="8"/>
  <c r="BT58" i="8"/>
  <c r="BS58" i="8"/>
  <c r="BR58" i="8"/>
  <c r="BQ58" i="8"/>
  <c r="BP58" i="8"/>
  <c r="BO58" i="8"/>
  <c r="BN58" i="8"/>
  <c r="BM58" i="8"/>
  <c r="BL58" i="8"/>
  <c r="BK58" i="8"/>
  <c r="BJ58" i="8"/>
  <c r="BI58" i="8"/>
  <c r="BH58" i="8"/>
  <c r="BG58" i="8"/>
  <c r="BF58" i="8"/>
  <c r="BC58" i="8"/>
  <c r="BA58" i="8"/>
  <c r="AZ58" i="8"/>
  <c r="AY58" i="8"/>
  <c r="AE58" i="8"/>
  <c r="AC58" i="8"/>
  <c r="AA58" i="8"/>
  <c r="H58" i="8"/>
  <c r="BT57" i="8"/>
  <c r="BS57" i="8"/>
  <c r="BR57" i="8"/>
  <c r="BQ57" i="8"/>
  <c r="BP57" i="8"/>
  <c r="BO57" i="8"/>
  <c r="BN57" i="8"/>
  <c r="BM57" i="8"/>
  <c r="BL57" i="8"/>
  <c r="BK57" i="8"/>
  <c r="BJ57" i="8"/>
  <c r="BI57" i="8"/>
  <c r="BH57" i="8"/>
  <c r="BG57" i="8"/>
  <c r="BF57" i="8"/>
  <c r="BC57" i="8"/>
  <c r="BA57" i="8"/>
  <c r="AZ57" i="8"/>
  <c r="AY57" i="8"/>
  <c r="AE57" i="8"/>
  <c r="AC57" i="8"/>
  <c r="AA57" i="8"/>
  <c r="H57" i="8"/>
  <c r="AS38" i="8"/>
  <c r="AR38" i="8"/>
  <c r="AP38" i="8"/>
  <c r="AS37" i="8"/>
  <c r="AR37" i="8"/>
  <c r="AP37" i="8"/>
  <c r="AS36" i="8"/>
  <c r="AR36" i="8"/>
  <c r="AP36" i="8"/>
  <c r="AS35" i="8"/>
  <c r="AR35" i="8"/>
  <c r="AP35" i="8"/>
  <c r="AS34" i="8"/>
  <c r="AR34" i="8"/>
  <c r="AP34" i="8"/>
  <c r="AS33" i="8"/>
  <c r="AR33" i="8"/>
  <c r="AP33" i="8"/>
  <c r="BB32" i="8"/>
  <c r="AX32" i="8"/>
  <c r="AT32" i="8"/>
  <c r="AS32" i="8"/>
  <c r="AQ32" i="8"/>
  <c r="AP32" i="8"/>
  <c r="BB31" i="8"/>
  <c r="AX31" i="8"/>
  <c r="AU31" i="8"/>
  <c r="AT31" i="8"/>
  <c r="AS31" i="8"/>
  <c r="AQ31" i="8"/>
  <c r="AP31" i="8"/>
  <c r="F31" i="8"/>
  <c r="BB30" i="8"/>
  <c r="AX30" i="8"/>
  <c r="AU30" i="8"/>
  <c r="AT30" i="8"/>
  <c r="AS30" i="8"/>
  <c r="AQ30" i="8"/>
  <c r="AP30" i="8"/>
  <c r="F30" i="8"/>
  <c r="BB29" i="8"/>
  <c r="AX29" i="8"/>
  <c r="AU29" i="8"/>
  <c r="AT29" i="8"/>
  <c r="AS29" i="8"/>
  <c r="AQ29" i="8"/>
  <c r="AP29" i="8"/>
  <c r="F29" i="8"/>
  <c r="BB28" i="8"/>
  <c r="AX28" i="8"/>
  <c r="AT28" i="8"/>
  <c r="AS28" i="8"/>
  <c r="AR28" i="8"/>
  <c r="AQ28" i="8"/>
  <c r="AP28" i="8"/>
  <c r="F28" i="8"/>
  <c r="BB27" i="8"/>
  <c r="AX27" i="8"/>
  <c r="AT27" i="8"/>
  <c r="AS27" i="8"/>
  <c r="AQ27" i="8"/>
  <c r="AP27" i="8"/>
  <c r="F27" i="8"/>
  <c r="BB26" i="8"/>
  <c r="AX26" i="8"/>
  <c r="AT26" i="8"/>
  <c r="AS26" i="8"/>
  <c r="AG26" i="8"/>
  <c r="F26" i="8"/>
  <c r="BB25" i="8"/>
  <c r="AX25" i="8"/>
  <c r="AS25" i="8"/>
  <c r="AG25" i="8"/>
  <c r="F25" i="8"/>
  <c r="BB24" i="8"/>
  <c r="AX24" i="8"/>
  <c r="AW24" i="8"/>
  <c r="AS24" i="8"/>
  <c r="AG24" i="8"/>
  <c r="F24" i="8"/>
  <c r="BB23" i="8"/>
  <c r="AX23" i="8"/>
  <c r="AT23" i="8"/>
  <c r="AS23" i="8"/>
  <c r="AG23" i="8"/>
  <c r="F23" i="8"/>
  <c r="BB22" i="8"/>
  <c r="AX22" i="8"/>
  <c r="AS22" i="8"/>
  <c r="AG22" i="8"/>
  <c r="F22" i="8"/>
  <c r="Z21" i="8"/>
  <c r="Y21" i="8"/>
  <c r="X21" i="8"/>
  <c r="W21" i="8"/>
  <c r="V21" i="8"/>
  <c r="U21" i="8"/>
  <c r="AX20" i="8"/>
  <c r="AT20" i="8"/>
  <c r="AS20" i="8"/>
  <c r="AJ20" i="8"/>
  <c r="AI20" i="8"/>
  <c r="X20" i="8"/>
  <c r="V20" i="8"/>
  <c r="P20" i="8"/>
  <c r="M20" i="8"/>
  <c r="L20" i="8"/>
  <c r="AX19" i="8"/>
  <c r="AT19" i="8"/>
  <c r="AS19" i="8"/>
  <c r="AI19" i="8"/>
  <c r="X19" i="8"/>
  <c r="S19" i="8"/>
  <c r="P19" i="8"/>
  <c r="M19" i="8"/>
  <c r="L19" i="8"/>
  <c r="BD18" i="8"/>
  <c r="BD61" i="8" s="1"/>
  <c r="AX18" i="8"/>
  <c r="AV18" i="8"/>
  <c r="AU18" i="8"/>
  <c r="AT18" i="8"/>
  <c r="AS18" i="8"/>
  <c r="AR18" i="8"/>
  <c r="AI18" i="8"/>
  <c r="AF18" i="8"/>
  <c r="AB18" i="8"/>
  <c r="Z18" i="8"/>
  <c r="Y18" i="8"/>
  <c r="X18" i="8"/>
  <c r="W18" i="8"/>
  <c r="V18" i="8"/>
  <c r="U18" i="8"/>
  <c r="T18" i="8"/>
  <c r="S18" i="8"/>
  <c r="Q18" i="8"/>
  <c r="M18" i="8"/>
  <c r="L18" i="8"/>
  <c r="AF17" i="8"/>
  <c r="AB17" i="8"/>
  <c r="Z17" i="8"/>
  <c r="Y17" i="8"/>
  <c r="X17" i="8"/>
  <c r="W17" i="8"/>
  <c r="V17" i="8"/>
  <c r="U17" i="8"/>
  <c r="T17" i="8"/>
  <c r="S17" i="8"/>
  <c r="R17" i="8"/>
  <c r="R61" i="8" s="1"/>
  <c r="Q17" i="8"/>
  <c r="P17" i="8"/>
  <c r="L17" i="8"/>
  <c r="J17" i="8"/>
  <c r="I17" i="8"/>
  <c r="I58" i="8" s="1"/>
  <c r="AX16" i="8"/>
  <c r="AV16" i="8"/>
  <c r="AU16" i="8"/>
  <c r="AT16" i="8"/>
  <c r="AS16" i="8"/>
  <c r="V16" i="8"/>
  <c r="U16" i="8"/>
  <c r="L16" i="8"/>
  <c r="AX15" i="8"/>
  <c r="AS15" i="8"/>
  <c r="Z15" i="8"/>
  <c r="Y15" i="8"/>
  <c r="X15" i="8"/>
  <c r="V15" i="8"/>
  <c r="AX14" i="8"/>
  <c r="AS14" i="8"/>
  <c r="AO14" i="8"/>
  <c r="AN14" i="8"/>
  <c r="AM14" i="8"/>
  <c r="AL14" i="8"/>
  <c r="AK14" i="8"/>
  <c r="AJ14" i="8"/>
  <c r="AH14" i="8"/>
  <c r="AH61" i="8" s="1"/>
  <c r="AB14" i="8"/>
  <c r="Z14" i="8"/>
  <c r="X14" i="8"/>
  <c r="W14" i="8"/>
  <c r="V14" i="8"/>
  <c r="U14" i="8"/>
  <c r="T14" i="8"/>
  <c r="S14" i="8"/>
  <c r="P14" i="8"/>
  <c r="O14" i="8"/>
  <c r="N14" i="8"/>
  <c r="L14" i="8"/>
  <c r="AX13" i="8"/>
  <c r="AT13" i="8"/>
  <c r="AS13" i="8"/>
  <c r="AR13" i="8"/>
  <c r="AO13" i="8"/>
  <c r="AN13" i="8"/>
  <c r="AM13" i="8"/>
  <c r="AL13" i="8"/>
  <c r="AK13" i="8"/>
  <c r="AJ13" i="8"/>
  <c r="AF13" i="8"/>
  <c r="AD13" i="8"/>
  <c r="AB13" i="8"/>
  <c r="Z13" i="8"/>
  <c r="Y13" i="8"/>
  <c r="X13" i="8"/>
  <c r="W13" i="8"/>
  <c r="V13" i="8"/>
  <c r="U13" i="8"/>
  <c r="T13" i="8"/>
  <c r="S13" i="8"/>
  <c r="Q13" i="8"/>
  <c r="P13" i="8"/>
  <c r="O13" i="8"/>
  <c r="N13" i="8"/>
  <c r="M13" i="8"/>
  <c r="L13" i="8"/>
  <c r="K13" i="8"/>
  <c r="AX12" i="8"/>
  <c r="AS12" i="8"/>
  <c r="AR12" i="8"/>
  <c r="AK12" i="8"/>
  <c r="AJ12" i="8"/>
  <c r="Z12" i="8"/>
  <c r="Y12" i="8"/>
  <c r="X12" i="8"/>
  <c r="W12" i="8"/>
  <c r="V12" i="8"/>
  <c r="U12" i="8"/>
  <c r="S12" i="8"/>
  <c r="P12" i="8"/>
  <c r="O12" i="8"/>
  <c r="N12" i="8"/>
  <c r="L12" i="8"/>
  <c r="AX11" i="8"/>
  <c r="AT11" i="8"/>
  <c r="AS11" i="8"/>
  <c r="AR11" i="8"/>
  <c r="AF11" i="8"/>
  <c r="AD11" i="8"/>
  <c r="AB11" i="8"/>
  <c r="Z11" i="8"/>
  <c r="Y11" i="8"/>
  <c r="X11" i="8"/>
  <c r="W11" i="8"/>
  <c r="V11" i="8"/>
  <c r="U11" i="8"/>
  <c r="T11" i="8"/>
  <c r="S11" i="8"/>
  <c r="Q11" i="8"/>
  <c r="P11" i="8"/>
  <c r="O11" i="8"/>
  <c r="N11" i="8"/>
  <c r="M11" i="8"/>
  <c r="L11" i="8"/>
  <c r="K11" i="8"/>
  <c r="AX10" i="8"/>
  <c r="AS10" i="8"/>
  <c r="AR10" i="8"/>
  <c r="AF10" i="8"/>
  <c r="AD10" i="8"/>
  <c r="AB10" i="8"/>
  <c r="Z10" i="8"/>
  <c r="Y10" i="8"/>
  <c r="X10" i="8"/>
  <c r="W10" i="8"/>
  <c r="V10" i="8"/>
  <c r="U10" i="8"/>
  <c r="T10" i="8"/>
  <c r="S10" i="8"/>
  <c r="Q10" i="8"/>
  <c r="P10" i="8"/>
  <c r="O10" i="8"/>
  <c r="N10" i="8"/>
  <c r="M10" i="8"/>
  <c r="L10" i="8"/>
  <c r="K10" i="8"/>
  <c r="G10" i="8"/>
  <c r="G61" i="8" s="1"/>
  <c r="BE9" i="8"/>
  <c r="AX9" i="8"/>
  <c r="AW9" i="8"/>
  <c r="AV9" i="8"/>
  <c r="AT9" i="8"/>
  <c r="AS9" i="8"/>
  <c r="AR9" i="8"/>
  <c r="Z9" i="8"/>
  <c r="Y9" i="8"/>
  <c r="X9" i="8"/>
  <c r="W9" i="8"/>
  <c r="V9" i="8"/>
  <c r="U9" i="8"/>
  <c r="J9" i="8"/>
  <c r="AX8" i="8"/>
  <c r="AV8" i="8"/>
  <c r="AS8" i="8"/>
  <c r="Z8" i="8"/>
  <c r="Y8" i="8"/>
  <c r="X8" i="8"/>
  <c r="W8" i="8"/>
  <c r="V8" i="8"/>
  <c r="U8" i="8"/>
  <c r="S8" i="8"/>
  <c r="J8" i="8"/>
  <c r="BE7" i="8"/>
  <c r="AX7" i="8"/>
  <c r="AV7" i="8"/>
  <c r="AT7" i="8"/>
  <c r="AS7" i="8"/>
  <c r="AR7" i="8"/>
  <c r="Z7" i="8"/>
  <c r="X7" i="8"/>
  <c r="V7" i="8"/>
  <c r="BE6" i="8"/>
  <c r="AX6" i="8"/>
  <c r="AV6" i="8"/>
  <c r="AS6" i="8"/>
  <c r="AR6" i="8"/>
  <c r="Z6" i="8"/>
  <c r="Y6" i="8"/>
  <c r="X6" i="8"/>
  <c r="W6" i="8"/>
  <c r="V6" i="8"/>
  <c r="U6" i="8"/>
  <c r="AE59" i="8" l="1"/>
  <c r="AL58" i="8"/>
  <c r="AZ59" i="8"/>
  <c r="H60" i="8"/>
  <c r="BF60" i="8"/>
  <c r="BI60" i="8"/>
  <c r="BL60" i="8"/>
  <c r="BP60" i="8"/>
  <c r="BA59" i="8"/>
  <c r="AU58" i="8"/>
  <c r="AI61" i="8"/>
  <c r="AJ58" i="8"/>
  <c r="AO58" i="8"/>
  <c r="AR57" i="8"/>
  <c r="AY60" i="8"/>
  <c r="BC59" i="8"/>
  <c r="BK60" i="8"/>
  <c r="BO60" i="8"/>
  <c r="BR60" i="8"/>
  <c r="X57" i="8"/>
  <c r="AC60" i="8"/>
  <c r="R58" i="8"/>
  <c r="AH58" i="8"/>
  <c r="U58" i="8"/>
  <c r="Y58" i="8"/>
  <c r="AV61" i="8"/>
  <c r="AT58" i="8"/>
  <c r="J61" i="8"/>
  <c r="W58" i="8"/>
  <c r="M58" i="8"/>
  <c r="Q58" i="8"/>
  <c r="S58" i="8"/>
  <c r="AK57" i="8"/>
  <c r="BB57" i="8"/>
  <c r="AQ61" i="8"/>
  <c r="AX58" i="8"/>
  <c r="AK58" i="8"/>
  <c r="AU57" i="8"/>
  <c r="BH59" i="8"/>
  <c r="BJ59" i="8"/>
  <c r="BN59" i="8"/>
  <c r="BT59" i="8"/>
  <c r="BC60" i="8"/>
  <c r="Z61" i="8"/>
  <c r="S61" i="8"/>
  <c r="AB58" i="8"/>
  <c r="AL61" i="8"/>
  <c r="AM61" i="8"/>
  <c r="G58" i="8"/>
  <c r="AZ60" i="8"/>
  <c r="AV58" i="8"/>
  <c r="V61" i="8"/>
  <c r="W61" i="8"/>
  <c r="AR58" i="8"/>
  <c r="AW61" i="8"/>
  <c r="X58" i="8"/>
  <c r="V58" i="8"/>
  <c r="BE61" i="8"/>
  <c r="Z58" i="8"/>
  <c r="J58" i="8"/>
  <c r="AX61" i="8"/>
  <c r="L58" i="8"/>
  <c r="P58" i="8"/>
  <c r="AF58" i="8"/>
  <c r="K58" i="8"/>
  <c r="O58" i="8"/>
  <c r="T57" i="8"/>
  <c r="AD58" i="8"/>
  <c r="AT61" i="8"/>
  <c r="AJ57" i="8"/>
  <c r="AB57" i="8"/>
  <c r="F58" i="8"/>
  <c r="AP58" i="8"/>
  <c r="AR61" i="8"/>
  <c r="AA59" i="8"/>
  <c r="BG60" i="8"/>
  <c r="BM60" i="8"/>
  <c r="BQ60" i="8"/>
  <c r="BS60" i="8"/>
  <c r="L61" i="8"/>
  <c r="AF61" i="8"/>
  <c r="BE58" i="8"/>
  <c r="K61" i="8"/>
  <c r="O61" i="8"/>
  <c r="T58" i="8"/>
  <c r="AD61" i="8"/>
  <c r="F61" i="8"/>
  <c r="BB58" i="8"/>
  <c r="L57" i="8"/>
  <c r="AF57" i="8"/>
  <c r="AX57" i="8"/>
  <c r="BG59" i="8"/>
  <c r="BM59" i="8"/>
  <c r="BQ59" i="8"/>
  <c r="BS59" i="8"/>
  <c r="BK59" i="8"/>
  <c r="P61" i="8"/>
  <c r="AB61" i="8"/>
  <c r="AJ61" i="8"/>
  <c r="N61" i="8"/>
  <c r="N57" i="8"/>
  <c r="AS61" i="8"/>
  <c r="AS57" i="8"/>
  <c r="AN61" i="8"/>
  <c r="AN58" i="8"/>
  <c r="AG58" i="8"/>
  <c r="AG57" i="8"/>
  <c r="AG61" i="8"/>
  <c r="AP61" i="8"/>
  <c r="AP57" i="8"/>
  <c r="P57" i="8"/>
  <c r="H59" i="8"/>
  <c r="BO59" i="8"/>
  <c r="T61" i="8"/>
  <c r="AN57" i="8"/>
  <c r="AT57" i="8"/>
  <c r="BE57" i="8"/>
  <c r="N58" i="8"/>
  <c r="AS58" i="8"/>
  <c r="AR59" i="8"/>
  <c r="BR59" i="8"/>
  <c r="X61" i="8"/>
  <c r="AI58" i="8"/>
  <c r="AM58" i="8"/>
  <c r="AQ58" i="8"/>
  <c r="AW58" i="8"/>
  <c r="BD58" i="8"/>
  <c r="AC59" i="8"/>
  <c r="AY59" i="8"/>
  <c r="BF59" i="8"/>
  <c r="BI59" i="8"/>
  <c r="BL59" i="8"/>
  <c r="BP59" i="8"/>
  <c r="AA60" i="8"/>
  <c r="AE60" i="8"/>
  <c r="BA60" i="8"/>
  <c r="BH60" i="8"/>
  <c r="BJ60" i="8"/>
  <c r="BN60" i="8"/>
  <c r="BT60" i="8"/>
  <c r="I61" i="8"/>
  <c r="M61" i="8"/>
  <c r="Q61" i="8"/>
  <c r="U61" i="8"/>
  <c r="Y61" i="8"/>
  <c r="AK61" i="8"/>
  <c r="AK60" i="8" s="1"/>
  <c r="AO61" i="8"/>
  <c r="AU61" i="8"/>
  <c r="BB61" i="8"/>
  <c r="F57" i="8"/>
  <c r="J57" i="8"/>
  <c r="R57" i="8"/>
  <c r="V57" i="8"/>
  <c r="Z57" i="8"/>
  <c r="AD57" i="8"/>
  <c r="AH57" i="8"/>
  <c r="AL57" i="8"/>
  <c r="AV57" i="8"/>
  <c r="I57" i="8"/>
  <c r="M57" i="8"/>
  <c r="Q57" i="8"/>
  <c r="U57" i="8"/>
  <c r="Y57" i="8"/>
  <c r="AO57" i="8"/>
  <c r="G57" i="8"/>
  <c r="K57" i="8"/>
  <c r="O57" i="8"/>
  <c r="S57" i="8"/>
  <c r="W57" i="8"/>
  <c r="AI57" i="8"/>
  <c r="AM57" i="8"/>
  <c r="AQ57" i="8"/>
  <c r="AW57" i="8"/>
  <c r="BD57" i="8"/>
  <c r="AJ59" i="8" l="1"/>
  <c r="X60" i="8"/>
  <c r="AR60" i="8"/>
  <c r="AU59" i="8"/>
  <c r="AB60" i="8"/>
  <c r="BB60" i="8"/>
  <c r="AK59" i="8"/>
  <c r="T60" i="8"/>
  <c r="Y60" i="8"/>
  <c r="Y59" i="8"/>
  <c r="AT60" i="8"/>
  <c r="AT59" i="8"/>
  <c r="BD59" i="8"/>
  <c r="BD60" i="8"/>
  <c r="AI59" i="8"/>
  <c r="AI60" i="8"/>
  <c r="K59" i="8"/>
  <c r="K60" i="8"/>
  <c r="U60" i="8"/>
  <c r="U59" i="8"/>
  <c r="AV59" i="8"/>
  <c r="AV60" i="8"/>
  <c r="Z59" i="8"/>
  <c r="Z60" i="8"/>
  <c r="F59" i="8"/>
  <c r="F60" i="8"/>
  <c r="AN60" i="8"/>
  <c r="AN59" i="8"/>
  <c r="X59" i="8"/>
  <c r="AU60" i="8"/>
  <c r="AX60" i="8"/>
  <c r="AX59" i="8"/>
  <c r="AJ60" i="8"/>
  <c r="AM59" i="8"/>
  <c r="AM60" i="8"/>
  <c r="I60" i="8"/>
  <c r="I59" i="8"/>
  <c r="AP59" i="8"/>
  <c r="AP60" i="8"/>
  <c r="AW59" i="8"/>
  <c r="AW60" i="8"/>
  <c r="W59" i="8"/>
  <c r="W60" i="8"/>
  <c r="G59" i="8"/>
  <c r="G60" i="8"/>
  <c r="Q60" i="8"/>
  <c r="Q59" i="8"/>
  <c r="AL59" i="8"/>
  <c r="AL60" i="8"/>
  <c r="V59" i="8"/>
  <c r="V60" i="8"/>
  <c r="BB59" i="8"/>
  <c r="N59" i="8"/>
  <c r="N60" i="8"/>
  <c r="AF60" i="8"/>
  <c r="AF59" i="8"/>
  <c r="AB59" i="8"/>
  <c r="T59" i="8"/>
  <c r="O59" i="8"/>
  <c r="O60" i="8"/>
  <c r="AD59" i="8"/>
  <c r="AD60" i="8"/>
  <c r="J59" i="8"/>
  <c r="J60" i="8"/>
  <c r="AQ59" i="8"/>
  <c r="AQ60" i="8"/>
  <c r="S59" i="8"/>
  <c r="S60" i="8"/>
  <c r="AO60" i="8"/>
  <c r="AO59" i="8"/>
  <c r="M60" i="8"/>
  <c r="M59" i="8"/>
  <c r="AH59" i="8"/>
  <c r="AH60" i="8"/>
  <c r="R59" i="8"/>
  <c r="R60" i="8"/>
  <c r="BE60" i="8"/>
  <c r="BE59" i="8"/>
  <c r="P60" i="8"/>
  <c r="P59" i="8"/>
  <c r="AG60" i="8"/>
  <c r="AG59" i="8"/>
  <c r="AS59" i="8"/>
  <c r="AS60" i="8"/>
  <c r="L60" i="8"/>
  <c r="L59" i="8"/>
  <c r="Q81" i="2" l="1"/>
  <c r="P81" i="2"/>
  <c r="AH90" i="3"/>
  <c r="R74" i="2" l="1"/>
  <c r="AY94" i="3" l="1"/>
  <c r="AX94" i="3"/>
  <c r="AV94" i="3"/>
  <c r="AU94" i="3"/>
  <c r="AS94" i="3"/>
  <c r="AQ94" i="3"/>
  <c r="AO94" i="3"/>
  <c r="AM94" i="3"/>
  <c r="AL94" i="3"/>
  <c r="AK94" i="3"/>
  <c r="AI94" i="3"/>
  <c r="AH94" i="3"/>
  <c r="AG94" i="3"/>
  <c r="AF94" i="3"/>
  <c r="AE94" i="3"/>
  <c r="AC94" i="3"/>
  <c r="AB94" i="3"/>
  <c r="AA94" i="3"/>
  <c r="Z94" i="3"/>
  <c r="Y94" i="3"/>
  <c r="U94" i="3"/>
  <c r="S94" i="3"/>
  <c r="Q94" i="3"/>
  <c r="P94" i="3"/>
  <c r="N94" i="3"/>
  <c r="L94" i="3"/>
  <c r="K94" i="3"/>
  <c r="J94" i="3"/>
  <c r="H94" i="3"/>
  <c r="G94" i="3"/>
  <c r="F94" i="3"/>
  <c r="E94" i="3"/>
  <c r="D94" i="3"/>
  <c r="AY91" i="3"/>
  <c r="AX91" i="3"/>
  <c r="AV91" i="3"/>
  <c r="AU91" i="3"/>
  <c r="AS91" i="3"/>
  <c r="AQ91" i="3"/>
  <c r="AO91" i="3"/>
  <c r="AM91" i="3"/>
  <c r="AL91" i="3"/>
  <c r="AK91" i="3"/>
  <c r="AI91" i="3"/>
  <c r="AH91" i="3"/>
  <c r="AG91" i="3"/>
  <c r="AF91" i="3"/>
  <c r="AE91" i="3"/>
  <c r="AC91" i="3"/>
  <c r="AB91" i="3"/>
  <c r="AA91" i="3"/>
  <c r="Z91" i="3"/>
  <c r="Y91" i="3"/>
  <c r="U91" i="3"/>
  <c r="S91" i="3"/>
  <c r="Q91" i="3"/>
  <c r="P91" i="3"/>
  <c r="N91" i="3"/>
  <c r="L91" i="3"/>
  <c r="K91" i="3"/>
  <c r="J91" i="3"/>
  <c r="H91" i="3"/>
  <c r="G91" i="3"/>
  <c r="F91" i="3"/>
  <c r="E91" i="3"/>
  <c r="D91" i="3"/>
  <c r="AY90" i="3"/>
  <c r="AX90" i="3"/>
  <c r="AV90" i="3"/>
  <c r="AU90" i="3"/>
  <c r="AS90" i="3"/>
  <c r="AQ90" i="3"/>
  <c r="AO90" i="3"/>
  <c r="AM90" i="3"/>
  <c r="AL90" i="3"/>
  <c r="AK90" i="3"/>
  <c r="AI90" i="3"/>
  <c r="AG90" i="3"/>
  <c r="AG93" i="3" s="1"/>
  <c r="AF90" i="3"/>
  <c r="AE90" i="3"/>
  <c r="AC90" i="3"/>
  <c r="AB90" i="3"/>
  <c r="AB93" i="3" s="1"/>
  <c r="AA90" i="3"/>
  <c r="Z90" i="3"/>
  <c r="Y90" i="3"/>
  <c r="U90" i="3"/>
  <c r="S90" i="3"/>
  <c r="Q90" i="3"/>
  <c r="P90" i="3"/>
  <c r="N90" i="3"/>
  <c r="L90" i="3"/>
  <c r="K90" i="3"/>
  <c r="J90" i="3"/>
  <c r="H90" i="3"/>
  <c r="G90" i="3"/>
  <c r="F90" i="3"/>
  <c r="E90" i="3"/>
  <c r="D90" i="3"/>
  <c r="I87" i="3"/>
  <c r="AT86" i="3"/>
  <c r="AR86" i="3"/>
  <c r="AP86" i="3"/>
  <c r="AN86" i="3"/>
  <c r="O86" i="3"/>
  <c r="AT85" i="3"/>
  <c r="O85" i="3"/>
  <c r="AW84" i="3"/>
  <c r="AT84" i="3"/>
  <c r="AR84" i="3"/>
  <c r="AP84" i="3"/>
  <c r="AN84" i="3"/>
  <c r="O84" i="3"/>
  <c r="AW83" i="3"/>
  <c r="AT83" i="3"/>
  <c r="AR83" i="3"/>
  <c r="AP83" i="3"/>
  <c r="AN83" i="3"/>
  <c r="AW82" i="3"/>
  <c r="AT82" i="3"/>
  <c r="AR82" i="3"/>
  <c r="AP82" i="3"/>
  <c r="AN82" i="3"/>
  <c r="O82" i="3"/>
  <c r="AR81" i="3"/>
  <c r="AP81" i="3"/>
  <c r="AN81" i="3"/>
  <c r="AT80" i="3"/>
  <c r="AR80" i="3"/>
  <c r="O80" i="3"/>
  <c r="AW79" i="3"/>
  <c r="AT79" i="3"/>
  <c r="AR79" i="3"/>
  <c r="AP79" i="3"/>
  <c r="AN79" i="3"/>
  <c r="O79" i="3"/>
  <c r="AT56" i="3"/>
  <c r="AD56" i="3"/>
  <c r="X56" i="3"/>
  <c r="T56" i="3"/>
  <c r="M56" i="3"/>
  <c r="AT55" i="3"/>
  <c r="AD55" i="3"/>
  <c r="X55" i="3"/>
  <c r="T55" i="3"/>
  <c r="M55" i="3"/>
  <c r="AT54" i="3"/>
  <c r="AD54" i="3"/>
  <c r="M54" i="3"/>
  <c r="X53" i="3"/>
  <c r="T53" i="3"/>
  <c r="AT52" i="3"/>
  <c r="X52" i="3"/>
  <c r="M52" i="3"/>
  <c r="AT51" i="3"/>
  <c r="X51" i="3"/>
  <c r="T51" i="3"/>
  <c r="O51" i="3"/>
  <c r="M51" i="3"/>
  <c r="AT50" i="3"/>
  <c r="AD50" i="3"/>
  <c r="X50" i="3"/>
  <c r="T50" i="3"/>
  <c r="M50" i="3"/>
  <c r="AT49" i="3"/>
  <c r="AD49" i="3"/>
  <c r="X49" i="3"/>
  <c r="T49" i="3"/>
  <c r="M49" i="3"/>
  <c r="AT48" i="3"/>
  <c r="AD48" i="3"/>
  <c r="X48" i="3"/>
  <c r="T48" i="3"/>
  <c r="M48" i="3"/>
  <c r="AT47" i="3"/>
  <c r="X47" i="3"/>
  <c r="T47" i="3"/>
  <c r="O47" i="3"/>
  <c r="M47" i="3"/>
  <c r="AT46" i="3"/>
  <c r="X46" i="3"/>
  <c r="O46" i="3"/>
  <c r="M46" i="3"/>
  <c r="AT45" i="3"/>
  <c r="T45" i="3"/>
  <c r="O45" i="3"/>
  <c r="M45" i="3"/>
  <c r="AT44" i="3"/>
  <c r="X44" i="3"/>
  <c r="O44" i="3"/>
  <c r="X43" i="3"/>
  <c r="T43" i="3"/>
  <c r="AT42" i="3"/>
  <c r="T42" i="3"/>
  <c r="O42" i="3"/>
  <c r="AT41" i="3"/>
  <c r="X41" i="3"/>
  <c r="O41" i="3"/>
  <c r="AT40" i="3"/>
  <c r="X40" i="3"/>
  <c r="O40" i="3"/>
  <c r="X39" i="3"/>
  <c r="AT22" i="3"/>
  <c r="AR22" i="3"/>
  <c r="AP22" i="3"/>
  <c r="AN22" i="3"/>
  <c r="T22" i="3"/>
  <c r="AT21" i="3"/>
  <c r="W21" i="3"/>
  <c r="T21" i="3"/>
  <c r="R21" i="3"/>
  <c r="AT20" i="3"/>
  <c r="AR20" i="3"/>
  <c r="AP20" i="3"/>
  <c r="AN20" i="3"/>
  <c r="AJ20" i="3"/>
  <c r="W20" i="3"/>
  <c r="V20" i="3"/>
  <c r="R20" i="3"/>
  <c r="AT19" i="3"/>
  <c r="AR19" i="3"/>
  <c r="AP19" i="3"/>
  <c r="AN19" i="3"/>
  <c r="T19" i="3"/>
  <c r="R19" i="3"/>
  <c r="AT18" i="3"/>
  <c r="AR18" i="3"/>
  <c r="AP18" i="3"/>
  <c r="AN18" i="3"/>
  <c r="AJ18" i="3"/>
  <c r="V18" i="3"/>
  <c r="T18" i="3"/>
  <c r="AR17" i="3"/>
  <c r="AP17" i="3"/>
  <c r="AN17" i="3"/>
  <c r="R17" i="3"/>
  <c r="AT16" i="3"/>
  <c r="AR16" i="3"/>
  <c r="T16" i="3"/>
  <c r="R16" i="3"/>
  <c r="AT15" i="3"/>
  <c r="AR15" i="3"/>
  <c r="AP15" i="3"/>
  <c r="AN15" i="3"/>
  <c r="W15" i="3"/>
  <c r="W94" i="3" s="1"/>
  <c r="T15" i="3"/>
  <c r="AJ94" i="3" l="1"/>
  <c r="J93" i="3"/>
  <c r="P93" i="3"/>
  <c r="W90" i="3"/>
  <c r="R90" i="3"/>
  <c r="R94" i="3"/>
  <c r="AK93" i="3"/>
  <c r="AQ92" i="3"/>
  <c r="AX93" i="3"/>
  <c r="AP94" i="3"/>
  <c r="V94" i="3"/>
  <c r="M94" i="3"/>
  <c r="AD94" i="3"/>
  <c r="AW94" i="3"/>
  <c r="D93" i="3"/>
  <c r="D99" i="3"/>
  <c r="H93" i="3"/>
  <c r="N93" i="3"/>
  <c r="U93" i="3"/>
  <c r="AA93" i="3"/>
  <c r="AF93" i="3"/>
  <c r="AL93" i="3"/>
  <c r="AS93" i="3"/>
  <c r="AY93" i="3"/>
  <c r="E93" i="3"/>
  <c r="E99" i="3"/>
  <c r="T94" i="3"/>
  <c r="W92" i="3"/>
  <c r="AT94" i="3"/>
  <c r="AN94" i="3"/>
  <c r="I90" i="3"/>
  <c r="I91" i="3"/>
  <c r="I94" i="3"/>
  <c r="G93" i="3"/>
  <c r="L93" i="3"/>
  <c r="S92" i="3"/>
  <c r="Z93" i="3"/>
  <c r="AE92" i="3"/>
  <c r="AI92" i="3"/>
  <c r="AO93" i="3"/>
  <c r="AV93" i="3"/>
  <c r="W91" i="3"/>
  <c r="AR94" i="3"/>
  <c r="X94" i="3"/>
  <c r="O90" i="3"/>
  <c r="F93" i="3"/>
  <c r="K92" i="3"/>
  <c r="Q93" i="3"/>
  <c r="Y93" i="3"/>
  <c r="AC93" i="3"/>
  <c r="AH93" i="3"/>
  <c r="AM93" i="3"/>
  <c r="AU92" i="3"/>
  <c r="O91" i="3"/>
  <c r="G92" i="3"/>
  <c r="AA92" i="3"/>
  <c r="AM92" i="3"/>
  <c r="AY92" i="3"/>
  <c r="S93" i="3"/>
  <c r="W93" i="3"/>
  <c r="AE93" i="3"/>
  <c r="AI93" i="3"/>
  <c r="AQ93" i="3"/>
  <c r="AU93" i="3"/>
  <c r="O94" i="3"/>
  <c r="T90" i="3"/>
  <c r="X90" i="3"/>
  <c r="AJ90" i="3"/>
  <c r="AN90" i="3"/>
  <c r="AR90" i="3"/>
  <c r="T91" i="3"/>
  <c r="X91" i="3"/>
  <c r="AJ91" i="3"/>
  <c r="AN91" i="3"/>
  <c r="AR91" i="3"/>
  <c r="D92" i="3"/>
  <c r="H92" i="3"/>
  <c r="L92" i="3"/>
  <c r="P92" i="3"/>
  <c r="AB92" i="3"/>
  <c r="AF92" i="3"/>
  <c r="AV92" i="3"/>
  <c r="K93" i="3"/>
  <c r="M90" i="3"/>
  <c r="AW90" i="3"/>
  <c r="M91" i="3"/>
  <c r="AW91" i="3"/>
  <c r="E92" i="3"/>
  <c r="Q92" i="3"/>
  <c r="U92" i="3"/>
  <c r="Y92" i="3"/>
  <c r="AC92" i="3"/>
  <c r="AG92" i="3"/>
  <c r="AK92" i="3"/>
  <c r="AO92" i="3"/>
  <c r="AS92" i="3"/>
  <c r="V90" i="3"/>
  <c r="AD90" i="3"/>
  <c r="AP90" i="3"/>
  <c r="AT90" i="3"/>
  <c r="R91" i="3"/>
  <c r="V91" i="3"/>
  <c r="AD91" i="3"/>
  <c r="AP91" i="3"/>
  <c r="AT91" i="3"/>
  <c r="F92" i="3"/>
  <c r="J92" i="3"/>
  <c r="N92" i="3"/>
  <c r="Z92" i="3"/>
  <c r="AH92" i="3"/>
  <c r="AL92" i="3"/>
  <c r="AX92" i="3"/>
  <c r="O92" i="3" l="1"/>
  <c r="I93" i="3"/>
  <c r="I92" i="3"/>
  <c r="O93" i="3"/>
  <c r="AT93" i="3"/>
  <c r="AT92" i="3"/>
  <c r="R93" i="3"/>
  <c r="R92" i="3"/>
  <c r="X93" i="3"/>
  <c r="X92" i="3"/>
  <c r="AP93" i="3"/>
  <c r="AP92" i="3"/>
  <c r="AW93" i="3"/>
  <c r="AW92" i="3"/>
  <c r="AR93" i="3"/>
  <c r="AR92" i="3"/>
  <c r="T93" i="3"/>
  <c r="T92" i="3"/>
  <c r="AD93" i="3"/>
  <c r="AD92" i="3"/>
  <c r="M93" i="3"/>
  <c r="M92" i="3"/>
  <c r="AN93" i="3"/>
  <c r="AN92" i="3"/>
  <c r="V93" i="3"/>
  <c r="V92" i="3"/>
  <c r="AJ93" i="3"/>
  <c r="AJ92" i="3"/>
  <c r="AE77" i="2" l="1"/>
  <c r="AC77" i="2"/>
  <c r="AA77" i="2"/>
  <c r="W77" i="2"/>
  <c r="T77" i="2"/>
  <c r="R77" i="2"/>
  <c r="O77" i="2"/>
  <c r="L77" i="2"/>
  <c r="I77" i="2"/>
  <c r="H77" i="2"/>
  <c r="AE74" i="2"/>
  <c r="AC74" i="2"/>
  <c r="AA74" i="2"/>
  <c r="W74" i="2"/>
  <c r="T74" i="2"/>
  <c r="O74" i="2"/>
  <c r="L74" i="2"/>
  <c r="I74" i="2"/>
  <c r="H74" i="2"/>
  <c r="AE73" i="2"/>
  <c r="AC73" i="2"/>
  <c r="AA73" i="2"/>
  <c r="W73" i="2"/>
  <c r="T73" i="2"/>
  <c r="R73" i="2"/>
  <c r="O73" i="2"/>
  <c r="O81" i="2" s="1"/>
  <c r="L73" i="2"/>
  <c r="I73" i="2"/>
  <c r="H73" i="2"/>
  <c r="S71" i="2"/>
  <c r="AF70" i="2"/>
  <c r="AF73" i="2" s="1"/>
  <c r="S70" i="2"/>
  <c r="P70" i="2"/>
  <c r="P73" i="2" s="1"/>
  <c r="N70" i="2"/>
  <c r="M70" i="2"/>
  <c r="S69" i="2"/>
  <c r="Y68" i="2"/>
  <c r="Y67" i="2"/>
  <c r="G67" i="2"/>
  <c r="F67" i="2"/>
  <c r="Y66" i="2"/>
  <c r="X66" i="2"/>
  <c r="G66" i="2"/>
  <c r="F66" i="2"/>
  <c r="Y65" i="2"/>
  <c r="X65" i="2"/>
  <c r="G65" i="2"/>
  <c r="F65" i="2"/>
  <c r="Y64" i="2"/>
  <c r="S64" i="2"/>
  <c r="Y63" i="2"/>
  <c r="X63" i="2"/>
  <c r="F63" i="2"/>
  <c r="Y62" i="2"/>
  <c r="X62" i="2"/>
  <c r="M62" i="2"/>
  <c r="G62" i="2"/>
  <c r="F62" i="2"/>
  <c r="AB59" i="2"/>
  <c r="Z58" i="2"/>
  <c r="Y58" i="2"/>
  <c r="U58" i="2"/>
  <c r="G58" i="2"/>
  <c r="F58" i="2"/>
  <c r="AB57" i="2"/>
  <c r="Z57" i="2"/>
  <c r="Y57" i="2"/>
  <c r="X57" i="2"/>
  <c r="U57" i="2"/>
  <c r="S57" i="2"/>
  <c r="N57" i="2"/>
  <c r="M57" i="2"/>
  <c r="G57" i="2"/>
  <c r="F57" i="2"/>
  <c r="AB56" i="2"/>
  <c r="Z56" i="2"/>
  <c r="U56" i="2"/>
  <c r="F56" i="2"/>
  <c r="AB55" i="2"/>
  <c r="Z55" i="2"/>
  <c r="Y55" i="2"/>
  <c r="X55" i="2"/>
  <c r="U55" i="2"/>
  <c r="S55" i="2"/>
  <c r="G55" i="2"/>
  <c r="F55" i="2"/>
  <c r="AB54" i="2"/>
  <c r="X54" i="2"/>
  <c r="U54" i="2"/>
  <c r="N54" i="2"/>
  <c r="X44" i="2"/>
  <c r="V44" i="2"/>
  <c r="V73" i="2" s="1"/>
  <c r="D26" i="2"/>
  <c r="D73" i="2" s="1"/>
  <c r="Y25" i="2"/>
  <c r="K25" i="2"/>
  <c r="Y24" i="2"/>
  <c r="Y23" i="2"/>
  <c r="Y21" i="2"/>
  <c r="E21" i="2"/>
  <c r="E20" i="2"/>
  <c r="AD6" i="2"/>
  <c r="U6" i="2"/>
  <c r="Q6" i="2"/>
  <c r="K6" i="2"/>
  <c r="AD5" i="2"/>
  <c r="U5" i="2"/>
  <c r="Q5" i="2"/>
  <c r="J5" i="2"/>
  <c r="Z4" i="2"/>
  <c r="U4" i="2"/>
  <c r="Q4" i="2"/>
  <c r="J4" i="2"/>
  <c r="AD3" i="2"/>
  <c r="AD73" i="2" s="1"/>
  <c r="Z3" i="2"/>
  <c r="U3" i="2"/>
  <c r="Q3" i="2"/>
  <c r="M3" i="2"/>
  <c r="K3" i="2"/>
  <c r="J3" i="2"/>
  <c r="AE76" i="2" l="1"/>
  <c r="M73" i="2"/>
  <c r="AB74" i="2"/>
  <c r="R76" i="2"/>
  <c r="W75" i="2"/>
  <c r="AF74" i="2"/>
  <c r="G77" i="2"/>
  <c r="AA76" i="2"/>
  <c r="Q73" i="2"/>
  <c r="E73" i="2"/>
  <c r="H76" i="2"/>
  <c r="K77" i="2"/>
  <c r="S73" i="2"/>
  <c r="T76" i="2"/>
  <c r="N77" i="2"/>
  <c r="AD74" i="2"/>
  <c r="AE75" i="2"/>
  <c r="Y73" i="2"/>
  <c r="Z77" i="2"/>
  <c r="M77" i="2"/>
  <c r="F73" i="2"/>
  <c r="I75" i="2"/>
  <c r="D77" i="2"/>
  <c r="J77" i="2"/>
  <c r="U77" i="2"/>
  <c r="X73" i="2"/>
  <c r="AB73" i="2"/>
  <c r="G73" i="2"/>
  <c r="O76" i="2"/>
  <c r="D74" i="2"/>
  <c r="O75" i="2"/>
  <c r="P77" i="2"/>
  <c r="K73" i="2"/>
  <c r="Z73" i="2"/>
  <c r="Y77" i="2"/>
  <c r="N73" i="2"/>
  <c r="F77" i="2"/>
  <c r="L75" i="2"/>
  <c r="AC76" i="2"/>
  <c r="P74" i="2"/>
  <c r="R75" i="2"/>
  <c r="AB77" i="2"/>
  <c r="AD77" i="2"/>
  <c r="AF77" i="2"/>
  <c r="AF75" i="2" s="1"/>
  <c r="M74" i="2"/>
  <c r="S74" i="2"/>
  <c r="Z74" i="2"/>
  <c r="I76" i="2"/>
  <c r="L76" i="2"/>
  <c r="W76" i="2"/>
  <c r="S77" i="2"/>
  <c r="J73" i="2"/>
  <c r="K74" i="2"/>
  <c r="V74" i="2"/>
  <c r="X77" i="2"/>
  <c r="F74" i="2"/>
  <c r="Y74" i="2"/>
  <c r="H75" i="2"/>
  <c r="T75" i="2"/>
  <c r="AA75" i="2"/>
  <c r="AC75" i="2"/>
  <c r="U73" i="2"/>
  <c r="E74" i="2"/>
  <c r="N74" i="2"/>
  <c r="Q74" i="2"/>
  <c r="X74" i="2"/>
  <c r="E77" i="2"/>
  <c r="Q77" i="2"/>
  <c r="V77" i="2"/>
  <c r="G74" i="2"/>
  <c r="J74" i="2"/>
  <c r="U74" i="2"/>
  <c r="D76" i="2" l="1"/>
  <c r="AD75" i="2"/>
  <c r="M76" i="2"/>
  <c r="Q76" i="2"/>
  <c r="X76" i="2"/>
  <c r="G75" i="2"/>
  <c r="K76" i="2"/>
  <c r="AD76" i="2"/>
  <c r="AB75" i="2"/>
  <c r="Q75" i="2"/>
  <c r="Y76" i="2"/>
  <c r="D75" i="2"/>
  <c r="N76" i="2"/>
  <c r="Y75" i="2"/>
  <c r="AF76" i="2"/>
  <c r="P75" i="2"/>
  <c r="F75" i="2"/>
  <c r="S76" i="2"/>
  <c r="AB76" i="2"/>
  <c r="K75" i="2"/>
  <c r="E76" i="2"/>
  <c r="X75" i="2"/>
  <c r="V76" i="2"/>
  <c r="G76" i="2"/>
  <c r="P76" i="2"/>
  <c r="M75" i="2"/>
  <c r="Z75" i="2"/>
  <c r="S75" i="2"/>
  <c r="F76" i="2"/>
  <c r="V75" i="2"/>
  <c r="E75" i="2"/>
  <c r="N75" i="2"/>
  <c r="Z76" i="2"/>
  <c r="J76" i="2"/>
  <c r="J75" i="2"/>
  <c r="U76" i="2"/>
  <c r="U7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Erik Ytreberg</author>
  </authors>
  <commentList>
    <comment ref="BD27" authorId="0" shapeId="0" xr:uid="{0FFB9806-E4C1-42D1-A3C9-453948A6AB1B}">
      <text>
        <r>
          <rPr>
            <b/>
            <sz val="9"/>
            <color indexed="81"/>
            <rFont val="Tahoma"/>
            <family val="2"/>
          </rPr>
          <t>Erik Ytreberg:</t>
        </r>
        <r>
          <rPr>
            <sz val="9"/>
            <color indexed="81"/>
            <rFont val="Tahoma"/>
            <family val="2"/>
          </rPr>
          <t xml:space="preserve">
kolla upp högt värde</t>
        </r>
      </text>
    </comment>
    <comment ref="BD32" authorId="0" shapeId="0" xr:uid="{D6BC7796-75BC-483B-A235-B1B9C715B3F1}">
      <text>
        <r>
          <rPr>
            <b/>
            <sz val="9"/>
            <color indexed="81"/>
            <rFont val="Tahoma"/>
            <family val="2"/>
          </rPr>
          <t>Erik Ytreberg:</t>
        </r>
        <r>
          <rPr>
            <sz val="9"/>
            <color indexed="81"/>
            <rFont val="Tahoma"/>
            <family val="2"/>
          </rPr>
          <t xml:space="preserve">
kolla upp, högt värdr</t>
        </r>
      </text>
    </comment>
    <comment ref="BD33" authorId="0" shapeId="0" xr:uid="{9F503987-D6F7-4EA0-B9DF-81203080F8CA}">
      <text>
        <r>
          <rPr>
            <b/>
            <sz val="9"/>
            <color indexed="81"/>
            <rFont val="Tahoma"/>
            <family val="2"/>
          </rPr>
          <t>Erik Ytreberg:</t>
        </r>
        <r>
          <rPr>
            <sz val="9"/>
            <color indexed="81"/>
            <rFont val="Tahoma"/>
            <family val="2"/>
          </rPr>
          <t xml:space="preserve">
kolla upp, högt värde
</t>
        </r>
      </text>
    </comment>
    <comment ref="BD40" authorId="0" shapeId="0" xr:uid="{2EBB5523-1E91-48CC-BCAC-C1CB34AE0C24}">
      <text>
        <r>
          <rPr>
            <b/>
            <sz val="9"/>
            <color indexed="81"/>
            <rFont val="Tahoma"/>
            <family val="2"/>
          </rPr>
          <t>Erik Ytreberg:</t>
        </r>
        <r>
          <rPr>
            <sz val="9"/>
            <color indexed="81"/>
            <rFont val="Tahoma"/>
            <family val="2"/>
          </rPr>
          <t xml:space="preserve">
kolla upp högt värdr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B1" authorId="0" shapeId="0" xr:uid="{7B1AE268-551E-40BE-BF4E-B5CC6FF51813}">
      <text>
        <r>
          <rPr>
            <sz val="10"/>
            <color rgb="FF000000"/>
            <rFont val="Calibri"/>
            <family val="2"/>
            <scheme val="minor"/>
          </rPr>
          <t>Data is only in the file Kemdata_bilge_water_från_ZEB.xlsx (not in the article)</t>
        </r>
        <r>
          <rPr>
            <sz val="10"/>
            <color rgb="FF000000"/>
            <rFont val="Calibri"/>
            <family val="2"/>
            <scheme val="minor"/>
          </rPr>
          <t xml:space="preserve"> </t>
        </r>
      </text>
    </comment>
    <comment ref="AC1" authorId="0" shapeId="0" xr:uid="{8D0C32E6-09E4-447C-BBF3-92A7CA931261}">
      <text>
        <r>
          <rPr>
            <sz val="10"/>
            <color rgb="FF000000"/>
            <rFont val="Calibri"/>
            <family val="2"/>
            <scheme val="minor"/>
          </rPr>
          <t>Data is only in the file Kemdata_bilge_water_från_ZEB.xlsx (not in the article)</t>
        </r>
        <r>
          <rPr>
            <sz val="10"/>
            <color rgb="FF000000"/>
            <rFont val="Calibri"/>
            <family val="2"/>
            <scheme val="minor"/>
          </rPr>
          <t xml:space="preserve"> </t>
        </r>
      </text>
    </comment>
    <comment ref="AJ1" authorId="0" shapeId="0" xr:uid="{CA03BE87-CC6A-42FA-AD7E-B86F1CC67D8F}">
      <text>
        <r>
          <rPr>
            <sz val="10"/>
            <color rgb="FF000000"/>
            <rFont val="Tahoma"/>
            <family val="2"/>
          </rPr>
          <t>Data is only in the file Kemdata_bilge_water_från_ZEB.xlsx (not in the article)</t>
        </r>
      </text>
    </comment>
    <comment ref="AK1" authorId="0" shapeId="0" xr:uid="{A86DD040-7FC3-47A7-B990-4ABA3895C832}">
      <text>
        <r>
          <rPr>
            <sz val="10"/>
            <color rgb="FF000000"/>
            <rFont val="Calibri"/>
            <family val="2"/>
          </rPr>
          <t xml:space="preserve">Data is only in the file Kemdata_bilge_water_från_ZEB.xlsx (not in the article) </t>
        </r>
      </text>
    </comment>
    <comment ref="AL1" authorId="0" shapeId="0" xr:uid="{3B4555DC-E926-4F67-89E0-23B072DAAA86}">
      <text>
        <r>
          <rPr>
            <sz val="10"/>
            <color rgb="FF000000"/>
            <rFont val="Calibri"/>
            <family val="2"/>
            <scheme val="minor"/>
          </rPr>
          <t>Data is only in the file Kemdata_bilge_water_från_ZEB.xlsx (not in the article)</t>
        </r>
        <r>
          <rPr>
            <sz val="10"/>
            <color rgb="FF000000"/>
            <rFont val="Calibri"/>
            <family val="2"/>
            <scheme val="minor"/>
          </rPr>
          <t xml:space="preserve"> </t>
        </r>
      </text>
    </comment>
    <comment ref="AM1" authorId="0" shapeId="0" xr:uid="{A53D1A1D-491E-46A8-B178-A5F3F99FBDE9}">
      <text>
        <r>
          <rPr>
            <sz val="10"/>
            <color rgb="FF000000"/>
            <rFont val="Calibri"/>
            <family val="2"/>
            <scheme val="minor"/>
          </rPr>
          <t>Data is only in the file Kemdata_bilge_water_från_ZEB.xlsx (not in the article)</t>
        </r>
        <r>
          <rPr>
            <sz val="10"/>
            <color rgb="FF000000"/>
            <rFont val="Calibri"/>
            <family val="2"/>
            <scheme val="minor"/>
          </rPr>
          <t xml:space="preserve"> </t>
        </r>
      </text>
    </comment>
    <comment ref="AN1" authorId="0" shapeId="0" xr:uid="{70348804-E43C-41B2-890F-3EA9461F3DA8}">
      <text>
        <r>
          <rPr>
            <sz val="10"/>
            <color rgb="FF000000"/>
            <rFont val="Calibri"/>
            <family val="2"/>
            <scheme val="minor"/>
          </rPr>
          <t>Data is only in the file Kemdata_bilge_water_från_ZEB.xlsx (not in the article)</t>
        </r>
        <r>
          <rPr>
            <sz val="10"/>
            <color rgb="FF000000"/>
            <rFont val="Calibri"/>
            <family val="2"/>
            <scheme val="minor"/>
          </rPr>
          <t xml:space="preserve"> </t>
        </r>
      </text>
    </comment>
    <comment ref="AO1" authorId="0" shapeId="0" xr:uid="{53A5558B-6B5B-4A27-B785-9AB18C3B6D3F}">
      <text>
        <r>
          <rPr>
            <sz val="10"/>
            <color rgb="FF000000"/>
            <rFont val="Calibri"/>
            <family val="2"/>
            <scheme val="minor"/>
          </rPr>
          <t>Data is only in the file Kemdata_bilge_water_från_ZEB.xlsx (not in the article)</t>
        </r>
        <r>
          <rPr>
            <sz val="10"/>
            <color rgb="FF000000"/>
            <rFont val="Calibri"/>
            <family val="2"/>
            <scheme val="minor"/>
          </rPr>
          <t xml:space="preserve"> </t>
        </r>
      </text>
    </comment>
    <comment ref="AM2" authorId="0" shapeId="0" xr:uid="{115D75ED-2962-42ED-8D60-2DA08348514A}">
      <text>
        <r>
          <rPr>
            <sz val="10"/>
            <color rgb="FF000000"/>
            <rFont val="Tahoma"/>
            <family val="2"/>
          </rPr>
          <t>m-xylene</t>
        </r>
      </text>
    </comment>
    <comment ref="AH6" authorId="0" shapeId="0" xr:uid="{7FA34263-055B-4E96-A02B-A8D8CB5E687A}">
      <text>
        <r>
          <rPr>
            <b/>
            <sz val="9"/>
            <color rgb="FF000000"/>
            <rFont val="Tahoma"/>
            <family val="2"/>
          </rPr>
          <t>Analys har ej skett inom rekommenderad tid från provtagning</t>
        </r>
      </text>
    </comment>
    <comment ref="AH7" authorId="0" shapeId="0" xr:uid="{3277C3F9-FD28-4C33-9FC1-9E9232319F3D}">
      <text>
        <r>
          <rPr>
            <b/>
            <sz val="9"/>
            <color rgb="FF000000"/>
            <rFont val="Tahoma"/>
            <family val="2"/>
          </rPr>
          <t>Analys har ej skett inom rekommenderad tid från provtagning</t>
        </r>
      </text>
    </comment>
    <comment ref="AH8" authorId="0" shapeId="0" xr:uid="{1A42B963-9E98-45AF-BCFA-277F77259C75}">
      <text>
        <r>
          <rPr>
            <b/>
            <sz val="9"/>
            <color indexed="81"/>
            <rFont val="Tahoma"/>
            <family val="2"/>
          </rPr>
          <t>Analys har ej skett inom rekommenderad tid från provtagning</t>
        </r>
      </text>
    </comment>
    <comment ref="AH9" authorId="0" shapeId="0" xr:uid="{DEB34514-2B97-405F-8E3F-35420226C74B}">
      <text>
        <r>
          <rPr>
            <b/>
            <sz val="9"/>
            <color indexed="81"/>
            <rFont val="Tahoma"/>
            <family val="2"/>
          </rPr>
          <t>Analys har ej skett inom rekommenderad tid från provtagning</t>
        </r>
      </text>
    </comment>
    <comment ref="AH10" authorId="0" shapeId="0" xr:uid="{BB2E35EC-685F-4706-A468-6ADA3A2B7281}">
      <text>
        <r>
          <rPr>
            <b/>
            <sz val="9"/>
            <color rgb="FF000000"/>
            <rFont val="Tahoma"/>
            <family val="2"/>
          </rPr>
          <t>Analys har ej skett inom rekommenderad tid från provtagning</t>
        </r>
      </text>
    </comment>
    <comment ref="AH11" authorId="0" shapeId="0" xr:uid="{D75704E5-3442-4A60-A7C5-3983F8BD8502}">
      <text>
        <r>
          <rPr>
            <b/>
            <sz val="9"/>
            <color rgb="FF000000"/>
            <rFont val="Tahoma"/>
            <family val="2"/>
          </rPr>
          <t>Analys har ej skett inom rekommenderad tid från provtagning</t>
        </r>
      </text>
    </comment>
    <comment ref="AH12" authorId="0" shapeId="0" xr:uid="{87ADBA26-E9DF-4F4B-8F47-6D58CD597F02}">
      <text>
        <r>
          <rPr>
            <b/>
            <sz val="9"/>
            <color rgb="FF000000"/>
            <rFont val="Tahoma"/>
            <family val="2"/>
          </rPr>
          <t>Analys har ej skett inom rekommenderad tid från provtagning</t>
        </r>
      </text>
    </comment>
    <comment ref="AH13" authorId="0" shapeId="0" xr:uid="{7B7229FD-0BDB-427B-9408-5ED5A78F1B90}">
      <text>
        <r>
          <rPr>
            <b/>
            <sz val="9"/>
            <color rgb="FF000000"/>
            <rFont val="Tahoma"/>
            <family val="2"/>
          </rPr>
          <t>Analys har ej skett inom rekommenderad tid från provtagning</t>
        </r>
      </text>
    </comment>
    <comment ref="AG16" authorId="0" shapeId="0" xr:uid="{A26CBBC0-E38F-423B-B7BC-4CAC6420DE33}">
      <text>
        <r>
          <rPr>
            <b/>
            <sz val="9"/>
            <color rgb="FF000000"/>
            <rFont val="Tahoma"/>
            <family val="2"/>
          </rPr>
          <t>Analys har ej skett inom rekommenderad tid från provtagning</t>
        </r>
      </text>
    </comment>
    <comment ref="AH16" authorId="0" shapeId="0" xr:uid="{EA1BFDD2-2028-4714-8B5B-3598FD22CBF0}">
      <text>
        <r>
          <rPr>
            <b/>
            <sz val="9"/>
            <color rgb="FF000000"/>
            <rFont val="Tahoma"/>
            <family val="2"/>
          </rPr>
          <t>Analys har ej skett inom rekommenderad tid från provtagning</t>
        </r>
      </text>
    </comment>
    <comment ref="AG19" authorId="0" shapeId="0" xr:uid="{C10E9A16-0897-448C-8EC2-8CC0C717D220}">
      <text>
        <r>
          <rPr>
            <b/>
            <sz val="9"/>
            <color rgb="FF000000"/>
            <rFont val="Tahoma"/>
            <family val="2"/>
          </rPr>
          <t>Analys har ej skett inom rekommenderad tid från provtagning</t>
        </r>
      </text>
    </comment>
    <comment ref="AH19" authorId="0" shapeId="0" xr:uid="{536DD07D-F387-4088-9336-48268EFEFC9B}">
      <text>
        <r>
          <rPr>
            <b/>
            <sz val="9"/>
            <color indexed="81"/>
            <rFont val="Tahoma"/>
            <family val="2"/>
          </rPr>
          <t>Analys har ej skett inom rekommenderad tid från provtagning</t>
        </r>
      </text>
    </comment>
    <comment ref="AG20" authorId="0" shapeId="0" xr:uid="{CF9A5334-2960-43E1-9AFC-56F21BE2637E}">
      <text>
        <r>
          <rPr>
            <b/>
            <sz val="9"/>
            <color rgb="FF000000"/>
            <rFont val="Tahoma"/>
            <family val="2"/>
          </rPr>
          <t>Analys har ej skett inom rekommenderad tid från provtagning</t>
        </r>
      </text>
    </comment>
    <comment ref="AH20" authorId="0" shapeId="0" xr:uid="{0136881E-8CBC-42D8-BFBA-55D0AAF7E3CD}">
      <text>
        <r>
          <rPr>
            <b/>
            <sz val="9"/>
            <color indexed="81"/>
            <rFont val="Tahoma"/>
            <family val="2"/>
          </rPr>
          <t>Analys har ej skett inom rekommenderad tid från provtagning</t>
        </r>
      </text>
    </comment>
    <comment ref="AG21" authorId="0" shapeId="0" xr:uid="{6106781B-FA5A-4154-9481-323FE82CD63B}">
      <text>
        <r>
          <rPr>
            <b/>
            <sz val="9"/>
            <color rgb="FF000000"/>
            <rFont val="Tahoma"/>
            <family val="2"/>
          </rPr>
          <t>Analys har ej skett inom rekommenderad tid från provtagning</t>
        </r>
      </text>
    </comment>
    <comment ref="B39" authorId="0" shapeId="0" xr:uid="{C8F5DC02-3B2A-4168-B417-6199BD75F42E}">
      <text>
        <r>
          <rPr>
            <sz val="10"/>
            <color rgb="FF000000"/>
            <rFont val="Tahoma"/>
            <family val="2"/>
          </rPr>
          <t>OWS = oily water separators</t>
        </r>
      </text>
    </comment>
  </commentList>
</comments>
</file>

<file path=xl/sharedStrings.xml><?xml version="1.0" encoding="utf-8"?>
<sst xmlns="http://schemas.openxmlformats.org/spreadsheetml/2006/main" count="25155" uniqueCount="1129">
  <si>
    <t>Reference</t>
  </si>
  <si>
    <t>Vessel</t>
  </si>
  <si>
    <t>LOD or LOQ available</t>
  </si>
  <si>
    <t>Antimony (tot</t>
  </si>
  <si>
    <t>Antimony (diss)</t>
  </si>
  <si>
    <t>Arsenic (tot)</t>
  </si>
  <si>
    <t>Arsenic (diss)</t>
  </si>
  <si>
    <t>Beryllium (tot)</t>
  </si>
  <si>
    <t>Beryllium (diss)</t>
  </si>
  <si>
    <t>Bismuth (tot)</t>
  </si>
  <si>
    <t>Cadmium (tot)</t>
  </si>
  <si>
    <t>Cadmium (diss)</t>
  </si>
  <si>
    <t>Chromium (tot)</t>
  </si>
  <si>
    <t>Chromium (diss)</t>
  </si>
  <si>
    <t>Copper (tot)</t>
  </si>
  <si>
    <t>Copper (diss)</t>
  </si>
  <si>
    <t>Gold (tot)</t>
  </si>
  <si>
    <t>Lead (tot)</t>
  </si>
  <si>
    <t>Lead (diss)</t>
  </si>
  <si>
    <t>Magnesium (tot)</t>
  </si>
  <si>
    <t>Mercury (tot)</t>
  </si>
  <si>
    <t>Nickel (tot)</t>
  </si>
  <si>
    <t>Nickel (diss)</t>
  </si>
  <si>
    <t>Selenium (tot)</t>
  </si>
  <si>
    <t>Selenium (diss)</t>
  </si>
  <si>
    <t>Silver (tot)</t>
  </si>
  <si>
    <t>Silver (diss)</t>
  </si>
  <si>
    <t>Thallium (tot)</t>
  </si>
  <si>
    <t>Thallium (diss)</t>
  </si>
  <si>
    <t>Tungsten (tot)</t>
  </si>
  <si>
    <t>Zinc (tot)</t>
  </si>
  <si>
    <t>Zinc (diss)</t>
  </si>
  <si>
    <t>Ferry C</t>
  </si>
  <si>
    <t>unknown</t>
  </si>
  <si>
    <t>n/a</t>
  </si>
  <si>
    <t>Ferry D</t>
  </si>
  <si>
    <t>Ferry E</t>
  </si>
  <si>
    <t>Crusie ship J</t>
  </si>
  <si>
    <t>no</t>
  </si>
  <si>
    <t>Crusie ship A</t>
  </si>
  <si>
    <t>Crusie ship T2</t>
  </si>
  <si>
    <t>Crusie ship P</t>
  </si>
  <si>
    <t>Crusie ship F</t>
  </si>
  <si>
    <t>Crusie ship U</t>
  </si>
  <si>
    <t>Crusie ship B</t>
  </si>
  <si>
    <t>Crusie ship K</t>
  </si>
  <si>
    <t>Crusie ship N</t>
  </si>
  <si>
    <t>Crusie ship O</t>
  </si>
  <si>
    <t>Crusie ship Q</t>
  </si>
  <si>
    <t>Crusie ship S</t>
  </si>
  <si>
    <t>Clipper_Odessy</t>
  </si>
  <si>
    <t>LOD</t>
  </si>
  <si>
    <t>Sea_bird</t>
  </si>
  <si>
    <t>Spirit_of_Alsaka</t>
  </si>
  <si>
    <t>Spirit_of_Columbia</t>
  </si>
  <si>
    <t>Spirit_of_Discorvery</t>
  </si>
  <si>
    <t>Spirit_of_endwavor</t>
  </si>
  <si>
    <t>Yorktown_clipper</t>
  </si>
  <si>
    <t>Princess</t>
  </si>
  <si>
    <t>Sky</t>
  </si>
  <si>
    <t>Wind</t>
  </si>
  <si>
    <t>Sea lion</t>
  </si>
  <si>
    <t>Clipper odyssey</t>
  </si>
  <si>
    <t>Spirit of Columbia</t>
  </si>
  <si>
    <t>Spirit of Discorvey</t>
  </si>
  <si>
    <t>Spirit of Endeavor</t>
  </si>
  <si>
    <t>Spirit of Yorktown</t>
  </si>
  <si>
    <t>Sea bird</t>
  </si>
  <si>
    <t>LOQ</t>
  </si>
  <si>
    <t>Spirit of Alaska</t>
  </si>
  <si>
    <t>Spirit of 98</t>
  </si>
  <si>
    <t>Yorktown clipper</t>
  </si>
  <si>
    <t>Clipper Odyssey</t>
  </si>
  <si>
    <t>Stdev</t>
  </si>
  <si>
    <t>95% CI lower</t>
  </si>
  <si>
    <t>95% CI upper</t>
  </si>
  <si>
    <t>analyzed sampels</t>
  </si>
  <si>
    <t>LOQ or LOD available?</t>
  </si>
  <si>
    <t>1 2-dichlorobenzene</t>
  </si>
  <si>
    <t>1 4-dichlorobenzene</t>
  </si>
  <si>
    <t>1,1 dichloroethane</t>
  </si>
  <si>
    <t>1,1,1,2- tetrachloroethane</t>
  </si>
  <si>
    <t>1,2-dichloroethane</t>
  </si>
  <si>
    <t>1.2.4-trimethylbenzene</t>
  </si>
  <si>
    <t>1.3.5-trimethylbenzene</t>
  </si>
  <si>
    <t>2,4,6-Trichlorophenol</t>
  </si>
  <si>
    <t>2-butanone</t>
  </si>
  <si>
    <t>2-chlorophenol</t>
  </si>
  <si>
    <t>2-nitrophenol</t>
  </si>
  <si>
    <t>3/4-methyl phenol</t>
  </si>
  <si>
    <t>4-isopropyl toluene</t>
  </si>
  <si>
    <t>4-methyl-2-pentanone</t>
  </si>
  <si>
    <t>Acetone</t>
  </si>
  <si>
    <t>alpha-BHC</t>
  </si>
  <si>
    <t>Benzoic acid</t>
  </si>
  <si>
    <t>Benzyl Alchohol</t>
  </si>
  <si>
    <t>bis(2-ethylhexyl)phthalate</t>
  </si>
  <si>
    <t xml:space="preserve">Bromodichloromethane / Dichlorobromomethane </t>
  </si>
  <si>
    <t xml:space="preserve">Bromoform/Tribromomethane </t>
  </si>
  <si>
    <t>bromomethane</t>
  </si>
  <si>
    <t>butylbenzyl phthalate</t>
  </si>
  <si>
    <t>carbon disulfide</t>
  </si>
  <si>
    <t>carbon tetrachloride</t>
  </si>
  <si>
    <t>chloroethane</t>
  </si>
  <si>
    <t xml:space="preserve">Chloroform/Trichloromethane </t>
  </si>
  <si>
    <t>chloromethane</t>
  </si>
  <si>
    <t>cyanide</t>
  </si>
  <si>
    <t>delta-BHC</t>
  </si>
  <si>
    <t>Dibromochloromethane</t>
  </si>
  <si>
    <t>dichlorodifluoromethane</t>
  </si>
  <si>
    <t>Diethylphthalate</t>
  </si>
  <si>
    <t>di-n-butylphthalate</t>
  </si>
  <si>
    <t>di-n-octylphthalate</t>
  </si>
  <si>
    <t>endosulfan sulfate</t>
  </si>
  <si>
    <t>Ethylbenzene</t>
  </si>
  <si>
    <t>heptachlor</t>
  </si>
  <si>
    <t>m&amp;p xylene</t>
  </si>
  <si>
    <t>methylene chloride</t>
  </si>
  <si>
    <t>O-xylene</t>
  </si>
  <si>
    <t>phenanthrene</t>
  </si>
  <si>
    <t>Phenol</t>
  </si>
  <si>
    <t>Styrene</t>
  </si>
  <si>
    <t>tetrachloroethylene/tetrachloroethene</t>
  </si>
  <si>
    <t>toluene</t>
  </si>
  <si>
    <t>trichloroethene</t>
  </si>
  <si>
    <t>benzene</t>
  </si>
  <si>
    <t>n/d</t>
  </si>
  <si>
    <t>Caledoinian sky</t>
  </si>
  <si>
    <t>Safari Endeavor</t>
  </si>
  <si>
    <t>Wilderness Discovery</t>
  </si>
  <si>
    <t>Admirality dream</t>
  </si>
  <si>
    <t>Wilderness Explorer</t>
  </si>
  <si>
    <t>Dawn Princess</t>
  </si>
  <si>
    <t>Norwegian Sky</t>
  </si>
  <si>
    <t>Norwegian Wind</t>
  </si>
  <si>
    <t>Ocean Princess</t>
  </si>
  <si>
    <t>Regal Princess</t>
  </si>
  <si>
    <t>Sea Princess</t>
  </si>
  <si>
    <t>Star Princess</t>
  </si>
  <si>
    <t>Sun Princess</t>
  </si>
  <si>
    <t>Sea_lion</t>
  </si>
  <si>
    <t>Spirit_of_columbia</t>
  </si>
  <si>
    <t>Spirit_of_endeavour</t>
  </si>
  <si>
    <t>York_clipper</t>
  </si>
  <si>
    <t>Carnival</t>
  </si>
  <si>
    <t>Average</t>
  </si>
  <si>
    <t xml:space="preserve">Pink color codes indicate measurements below Limit of quantification (LOQ) or Limit of detecion (LOD). </t>
  </si>
  <si>
    <t xml:space="preserve">Half of the reported LOD or LOQ was used in the analyze. If no LOD or LOQ was available, a 0 was used. </t>
  </si>
  <si>
    <t>Madjidian, J., and A. Rantanen. 2011. Port Reception Facilities for Ship-generated Sewage. In Cleanship task 4.5. Baltic Sea region programme.</t>
  </si>
  <si>
    <t>ADEC Alaska Department of Environmental Conservation. 2000. Alaska Cruise Ship Initiative 2000 Season: Part 2 Final Report.</t>
  </si>
  <si>
    <t>ADEC Alaska Department of Environmental Conservation. 2004. Assessment of Cruise Ship and Ferry Wastewater Impacts in Alaska. Commercial Passenger Vessel Environmental Compliance Program.</t>
  </si>
  <si>
    <t>ADEC Alaska Department of Environmental Conservation. 2002. The Impact of Cruise Ship Wastewater Discharge on Alaska Waters. Science Advisory Panel. Commercial Passenger Vessel Environmental Compliance Program.</t>
  </si>
  <si>
    <t>ADEC Alaska Department of Environmental Conservation. 2011. Small Commercial Passenger Vessel and Ferry Wastewater Sampling Results. .</t>
  </si>
  <si>
    <t>ADEC Alaska Department of Environmental Conservation. 2010. Small Commercial Passenger Vessel and Ferry Wastewater Sampling Results.</t>
  </si>
  <si>
    <t>ADEC Alaska Department of Environmental Conservation. 2009. Small Commercial Passenger Vessel and Ferry Wastewater Sampling Results.</t>
  </si>
  <si>
    <t>ADEC Alaska Department of Environmental Conservation. 2008. Small Passenger Vessel Wastewater Sampling Results.</t>
  </si>
  <si>
    <t>ADEC Alaska Department of Environmental Conservation. 2007. Small Ship Wastewater Sampling Results.</t>
  </si>
  <si>
    <t>ADEC Alaska Department of Environmental Conservation. 2006. Small Ship Wastewater Sampling Results.</t>
  </si>
  <si>
    <t>ADEC Alaska Department of Environmental Conservation. 2005. Small Ship Wastewater Sampling Results.</t>
  </si>
  <si>
    <t>ADEC Alaska Department of Environmental Conservation. 2013. Small Commercial Passenger Vessel and Ferry Wastewater Sampling Results.</t>
  </si>
  <si>
    <t>ADEC Alaska Department of Environmental Conservation. 2012. Small Commercial Passenger Vessel and Ferry Wastewater Sampling Results</t>
  </si>
  <si>
    <t>Reference title</t>
  </si>
  <si>
    <t>LOD or LOQ available?</t>
  </si>
  <si>
    <t>Sea Bird</t>
  </si>
  <si>
    <t>Sea Lion</t>
  </si>
  <si>
    <t>Safari Legacy</t>
  </si>
  <si>
    <t>Island Princess</t>
  </si>
  <si>
    <t>USEPA. 2006b. U.S. Environmental Protection Agency. Sampling Episode Report Holland America Veendam Sampling Episode 6503.</t>
  </si>
  <si>
    <t>USEPA. 2006. U.S. Environmental Protection Agency. Sampling Episode Report Holland America Veendam Sampling Episode 6503.</t>
  </si>
  <si>
    <t>USEPA. 2006. U.S. Environmental Protection Agency. Sampling Episode Report Norwegian Star Sampling Episode 6504.</t>
  </si>
  <si>
    <t>USEPA. 2006. U.S. Environmental Protection Agency. Sampling Episode Report Princess Cruise Lines - Island Princess Sampling Episode 6505.</t>
  </si>
  <si>
    <t>unit:µg/L</t>
  </si>
  <si>
    <t>µg/L</t>
  </si>
  <si>
    <t>Vessel type</t>
  </si>
  <si>
    <t>vessel</t>
  </si>
  <si>
    <t>Analyte</t>
  </si>
  <si>
    <t>oil index</t>
  </si>
  <si>
    <t>fraction &gt;C10-C12</t>
  </si>
  <si>
    <t>fraction &gt;C12-C16</t>
  </si>
  <si>
    <t>fraction &gt;C16-C35</t>
  </si>
  <si>
    <t>fraction &gt;C35-&lt;C40</t>
  </si>
  <si>
    <t>naphthalene</t>
  </si>
  <si>
    <t>acenaphthylene</t>
  </si>
  <si>
    <t>acenaphthene</t>
  </si>
  <si>
    <t>fluorene</t>
  </si>
  <si>
    <t>anthracene</t>
  </si>
  <si>
    <t>fluoranthene</t>
  </si>
  <si>
    <t>pyrene</t>
  </si>
  <si>
    <t>benz(a)anthracene</t>
  </si>
  <si>
    <t>chrysene</t>
  </si>
  <si>
    <t>benz(b)fluoranthene</t>
  </si>
  <si>
    <t>benz(k)fluoranthene</t>
  </si>
  <si>
    <t>benz(a)pyrene</t>
  </si>
  <si>
    <t>dibenzo(ah)anthracene</t>
  </si>
  <si>
    <t>benzo(ghi)perylene</t>
  </si>
  <si>
    <t>indeno(123cd)pyrene</t>
  </si>
  <si>
    <t>PAH, sum 16</t>
  </si>
  <si>
    <t>PAH, sum carcinogenic</t>
  </si>
  <si>
    <t>PAH, sum other</t>
  </si>
  <si>
    <t>PAH, sum L</t>
  </si>
  <si>
    <t>PAH, sum M</t>
  </si>
  <si>
    <t>PAH, sum H</t>
  </si>
  <si>
    <t>anionic surfactants</t>
  </si>
  <si>
    <t>katjoniska tensider</t>
  </si>
  <si>
    <t>nonjoniska tensider</t>
  </si>
  <si>
    <t>ethylbenzene</t>
  </si>
  <si>
    <t>m,p-xylene</t>
  </si>
  <si>
    <t>o-xylene</t>
  </si>
  <si>
    <t>xylenes, sum</t>
  </si>
  <si>
    <t>Aluminum</t>
  </si>
  <si>
    <t>Antimony</t>
  </si>
  <si>
    <t>Arsenic</t>
  </si>
  <si>
    <t>Cadmium</t>
  </si>
  <si>
    <t>Chromium</t>
  </si>
  <si>
    <t>Cobalt</t>
  </si>
  <si>
    <t>Copper</t>
  </si>
  <si>
    <t>Iron</t>
  </si>
  <si>
    <t>Lead</t>
  </si>
  <si>
    <t>Magnesium</t>
  </si>
  <si>
    <t>Manganese</t>
  </si>
  <si>
    <t>Nickel</t>
  </si>
  <si>
    <t>Selenium</t>
  </si>
  <si>
    <t>Sodium</t>
  </si>
  <si>
    <t>Vanadium</t>
  </si>
  <si>
    <t>Zinc</t>
  </si>
  <si>
    <t>CAS</t>
  </si>
  <si>
    <t>91-20-3</t>
  </si>
  <si>
    <t>208-96-8</t>
  </si>
  <si>
    <t>83-32-9</t>
  </si>
  <si>
    <t>86-73-7</t>
  </si>
  <si>
    <t>85-01-8</t>
  </si>
  <si>
    <t>120-12-7</t>
  </si>
  <si>
    <t>206-44-0</t>
  </si>
  <si>
    <t>129-00-0</t>
  </si>
  <si>
    <t>56-55-3</t>
  </si>
  <si>
    <t>218-01-9</t>
  </si>
  <si>
    <t>205-99-2</t>
  </si>
  <si>
    <t>207-08-9</t>
  </si>
  <si>
    <t>50-32-8</t>
  </si>
  <si>
    <t>53-70-3</t>
  </si>
  <si>
    <t>191-24-2</t>
  </si>
  <si>
    <t>193-39-5</t>
  </si>
  <si>
    <t>71-43-2</t>
  </si>
  <si>
    <t>108-88-3</t>
  </si>
  <si>
    <t>100-41-4</t>
  </si>
  <si>
    <t>108-38-3</t>
  </si>
  <si>
    <t>95-47-6</t>
  </si>
  <si>
    <t>7429-90-5</t>
  </si>
  <si>
    <t>7440-36-0</t>
  </si>
  <si>
    <t>7440-38-2</t>
  </si>
  <si>
    <t>7440-43-9</t>
  </si>
  <si>
    <t>7440-47-3</t>
  </si>
  <si>
    <t>7440-48-4</t>
  </si>
  <si>
    <t>7440-50-8</t>
  </si>
  <si>
    <t>7439-89-6</t>
  </si>
  <si>
    <t>7439-92-1</t>
  </si>
  <si>
    <t>7439-95-4</t>
  </si>
  <si>
    <t>7439-96-5</t>
  </si>
  <si>
    <t>7440-02-0</t>
  </si>
  <si>
    <t>7782-49-2</t>
  </si>
  <si>
    <t>7440-23-5</t>
  </si>
  <si>
    <t>7440-62-2</t>
  </si>
  <si>
    <t>7440-66-6</t>
  </si>
  <si>
    <t>Category</t>
  </si>
  <si>
    <t>Petroleum</t>
  </si>
  <si>
    <t>PAH</t>
  </si>
  <si>
    <t>Detergent</t>
  </si>
  <si>
    <t>Metal</t>
  </si>
  <si>
    <t>Total</t>
  </si>
  <si>
    <t>Filtered</t>
  </si>
  <si>
    <t>Source 1</t>
  </si>
  <si>
    <t>RoPax</t>
  </si>
  <si>
    <t>Ship A1</t>
  </si>
  <si>
    <t>Ship A2</t>
  </si>
  <si>
    <t>Ship B1</t>
  </si>
  <si>
    <t>Ship B2</t>
  </si>
  <si>
    <t>Ship B3</t>
  </si>
  <si>
    <t>Ship C1</t>
  </si>
  <si>
    <t>Ship C2</t>
  </si>
  <si>
    <t>Passenger ferry</t>
  </si>
  <si>
    <t>Ship D1</t>
  </si>
  <si>
    <t>Ship D3</t>
  </si>
  <si>
    <t>Crusie ship</t>
  </si>
  <si>
    <t>Ship E</t>
  </si>
  <si>
    <t>Ship F</t>
  </si>
  <si>
    <t>RoRo</t>
  </si>
  <si>
    <t>Ship G</t>
  </si>
  <si>
    <t>Source 5</t>
  </si>
  <si>
    <t>Container ship</t>
  </si>
  <si>
    <t>Container ship 1</t>
  </si>
  <si>
    <t>Container ship 2</t>
  </si>
  <si>
    <t>Bulk carrier</t>
  </si>
  <si>
    <t>Bulk carrier 3</t>
  </si>
  <si>
    <t>Source 3</t>
  </si>
  <si>
    <t>OWS</t>
  </si>
  <si>
    <t>System A</t>
  </si>
  <si>
    <t>System B</t>
  </si>
  <si>
    <t>System C</t>
  </si>
  <si>
    <t>System D</t>
  </si>
  <si>
    <t>System E</t>
  </si>
  <si>
    <t>System F</t>
  </si>
  <si>
    <t>System G</t>
  </si>
  <si>
    <t>System H</t>
  </si>
  <si>
    <t>System I</t>
  </si>
  <si>
    <t>System J</t>
  </si>
  <si>
    <t>System K</t>
  </si>
  <si>
    <t>System L</t>
  </si>
  <si>
    <t>System M</t>
  </si>
  <si>
    <t>Source 6</t>
  </si>
  <si>
    <t>Ore carrier</t>
  </si>
  <si>
    <t>References</t>
  </si>
  <si>
    <t>Tiselius, P., and K. Magnusson. 2017. Toxicity of treated bilge water: The need for revised regulatory control. Marine Pollution Bulletin 114:860-866.</t>
  </si>
  <si>
    <t>US EPA. 2011. Oily Bilgewater Separators. EPA 800-R-11-007.</t>
  </si>
  <si>
    <r>
      <t xml:space="preserve">McLaughlin, C., D. Falatko, R. Danesi, and R. Albert. 2014. Characterizing shipboard bilgewater effluent before and after treatment. Environmental Science and Pollution Research </t>
    </r>
    <r>
      <rPr>
        <b/>
        <sz val="11"/>
        <color theme="1"/>
        <rFont val="Calibri"/>
        <family val="2"/>
      </rPr>
      <t>21</t>
    </r>
    <r>
      <rPr>
        <sz val="11"/>
        <color theme="1"/>
        <rFont val="Calibri"/>
        <family val="2"/>
      </rPr>
      <t>:5637-5652.</t>
    </r>
  </si>
  <si>
    <t>Penny, R. L., and M. Suominen-Yeh. 2006. Biological Bilge Water Treatment System. Naval Engineers Journal 118:45-50.</t>
  </si>
  <si>
    <t>Product_name</t>
  </si>
  <si>
    <t>Company</t>
  </si>
  <si>
    <t>Paint_type</t>
  </si>
  <si>
    <t>Active_substance</t>
  </si>
  <si>
    <t>Substance_code</t>
  </si>
  <si>
    <t>Leaching_rate(value)</t>
  </si>
  <si>
    <t>Leaching_rate(unit)</t>
  </si>
  <si>
    <t>Method</t>
  </si>
  <si>
    <t>Use</t>
  </si>
  <si>
    <t>Comment</t>
  </si>
  <si>
    <t>International paint</t>
  </si>
  <si>
    <t>Copper compound</t>
  </si>
  <si>
    <t>S00</t>
  </si>
  <si>
    <t>microg/cm2/day</t>
  </si>
  <si>
    <t>ABC 3</t>
  </si>
  <si>
    <t>PPG architectural finishes inc</t>
  </si>
  <si>
    <t>Self-polishing</t>
  </si>
  <si>
    <t>Ziram</t>
  </si>
  <si>
    <t>Copper(I)oxide</t>
  </si>
  <si>
    <t>1317-39-1</t>
  </si>
  <si>
    <t>Hempel A/S</t>
  </si>
  <si>
    <t>ISO 10890:2010 Paints and Varnishes – Modeling of Biocides Release Rate from Antifouling Paints by Mass Balance Calculation</t>
  </si>
  <si>
    <t>Professional use only</t>
  </si>
  <si>
    <t>Jotun paint</t>
  </si>
  <si>
    <t>BLUE 3GEBLU, DARK RED 3GEDRD, BLACK 3GE099</t>
  </si>
  <si>
    <t>Antifouling SeaSafe</t>
  </si>
  <si>
    <t>Jotun paints inc</t>
  </si>
  <si>
    <t>copper oxide or copper thiocyanate?</t>
  </si>
  <si>
    <t>Antifouling SeaSafe Ultra</t>
  </si>
  <si>
    <t>Sea nine</t>
  </si>
  <si>
    <t>S04</t>
  </si>
  <si>
    <t>64359-81-5</t>
  </si>
  <si>
    <t>Antifouling Seavictor 50</t>
  </si>
  <si>
    <t>Thiram</t>
  </si>
  <si>
    <t>S07</t>
  </si>
  <si>
    <t>137-26-8</t>
  </si>
  <si>
    <t>Awlcraft</t>
  </si>
  <si>
    <t>Diuron</t>
  </si>
  <si>
    <t>BP201 CHARCOAL BLACK, BP401 MEDIUM GREEN, BP501 LIGHT BLUE, BP502 DEEP BLUE, BP701 RED</t>
  </si>
  <si>
    <t>AYB#10</t>
  </si>
  <si>
    <t>Altex</t>
  </si>
  <si>
    <t>Octhilinone</t>
  </si>
  <si>
    <t>AYB#5</t>
  </si>
  <si>
    <t>Biltema Antifouling</t>
  </si>
  <si>
    <t>Boero Bartolomeo</t>
  </si>
  <si>
    <t>Leaching, CEPE</t>
  </si>
  <si>
    <t>Amateur and professional use</t>
  </si>
  <si>
    <t>Coppercoat Extra</t>
  </si>
  <si>
    <t>Coppercoat Marine Antifouling Paint</t>
  </si>
  <si>
    <t>K70 RED, K75 BLUE, K76 BLACK</t>
  </si>
  <si>
    <t>K50 RED, K51 BLUE, K53 GREEN, K52 BLACK</t>
  </si>
  <si>
    <t>4490B RED, 5590B GREEN, 6690B BLUE, 6696B DARK BLUE, 7740B GRAY WHITE, 7790B BLACK, 8890B BROWN</t>
  </si>
  <si>
    <t>YBA549 RED, YBA579 BLACK, YBA 569 BLUE, YBA559 GREEN</t>
  </si>
  <si>
    <t>449B RED, 559B GREEN, 669B BLUE, 779B BLACK</t>
  </si>
  <si>
    <t>Globic</t>
  </si>
  <si>
    <t>HEMPEL'S A/F GLOBIC NCT 8195M (19990 (czarny), 37000 (niebieski), 58000 (czerwony), 62900 (brązowy))</t>
  </si>
  <si>
    <t>Hempel</t>
  </si>
  <si>
    <t>Sea Nine</t>
  </si>
  <si>
    <t>Hempel's Antifouling Globic NCT 8190M</t>
  </si>
  <si>
    <t>DCOIT</t>
  </si>
  <si>
    <t>Hempel's Antifouling Olympic 86951</t>
  </si>
  <si>
    <t>Zinc oxide</t>
  </si>
  <si>
    <t>S06</t>
  </si>
  <si>
    <t>1314-13-2</t>
  </si>
  <si>
    <t>Hydrocoat</t>
  </si>
  <si>
    <t>Interclene 165</t>
  </si>
  <si>
    <t>Interclene 175</t>
  </si>
  <si>
    <t>Zineb</t>
  </si>
  <si>
    <t>S05</t>
  </si>
  <si>
    <t>12122-67-7</t>
  </si>
  <si>
    <t>BCA449 A/F RED, BCA779 A/F BLACK</t>
  </si>
  <si>
    <t>BRA570 RED, BRA572 BLACK</t>
  </si>
  <si>
    <t>BLACK BCA 172/5, RED BCA 170/5</t>
  </si>
  <si>
    <t>Intersmooth 360</t>
  </si>
  <si>
    <t>Zinc pyrithione</t>
  </si>
  <si>
    <t>S03</t>
  </si>
  <si>
    <t>13463-41-7</t>
  </si>
  <si>
    <t>DARK BROWN BEA368/5, DARK RED BEA369/5</t>
  </si>
  <si>
    <t>BLACK BEA461/5, BLUE BEA462/5, DARK BRWON BEA468/5, DARK RED BEA469/5</t>
  </si>
  <si>
    <t>Interspeed 5617</t>
  </si>
  <si>
    <t>RED BQA654/5GL, BLACK BQA659/5GL</t>
  </si>
  <si>
    <t>BRA640 RED, BRA641 BLUE, BRA642 BLACK, BRA643 GREEN, BRA644 OCEAN GRAY</t>
  </si>
  <si>
    <t>BLACK BQA679/5GL, RED BQA674/5GL</t>
  </si>
  <si>
    <t>Interspeed 642</t>
  </si>
  <si>
    <t>Interspeed 642 (OSCAR#3592)</t>
  </si>
  <si>
    <t>Micron 66</t>
  </si>
  <si>
    <t>Interlux</t>
  </si>
  <si>
    <t>YBA470 BLUE, YBA471 GREEN, YBA472 RED, YBA473 BLACK</t>
  </si>
  <si>
    <t>Micron 77</t>
  </si>
  <si>
    <t>Copper pyrithione</t>
  </si>
  <si>
    <t>S01</t>
  </si>
  <si>
    <t>14915-37-8</t>
  </si>
  <si>
    <t>Micron Extra</t>
  </si>
  <si>
    <t>Dichlofluanid</t>
  </si>
  <si>
    <t>5690 BLUE, 5691 GREEN, 5692 RED, 5693 BLACK, 5694 SHARK WHITE, 5695 BROWN, 5696 DARK BLUE</t>
  </si>
  <si>
    <t>5790 BLUE, 5791 GREEN, 5792 RED, 5793 BLACK, 5794 SHARK WHITE</t>
  </si>
  <si>
    <t>Micron Extra(3616)</t>
  </si>
  <si>
    <t>International Farbenwerke</t>
  </si>
  <si>
    <t>Mille Xtra</t>
  </si>
  <si>
    <t>Olympic 86901</t>
  </si>
  <si>
    <t>19990 BLACK, 30240 BRIGHT BLUE, 50300 LIGHT RED, 51110 RED</t>
  </si>
  <si>
    <t>1240 BLUE, 1340 GREEN, 1640 RED, 1840 BLACK</t>
  </si>
  <si>
    <t>1878 BLACK, 1378 GREEN, 1278 BLUE</t>
  </si>
  <si>
    <t>BLACK NAU993, BLUE NAU990, RED NAU 992</t>
  </si>
  <si>
    <t>BLACK NAU883, RED NAU882, BLUE NAU880</t>
  </si>
  <si>
    <t>Sea Barrier 1000</t>
  </si>
  <si>
    <t>Carboline</t>
  </si>
  <si>
    <t>Sea Barrier 3000</t>
  </si>
  <si>
    <t>Copper oxide</t>
  </si>
  <si>
    <t>Sea Barrier 4000</t>
  </si>
  <si>
    <t>Semi-hard, semi-ablative</t>
  </si>
  <si>
    <t>Sea Barrier Alloy 100</t>
  </si>
  <si>
    <t>Sea Barrier Alloy 100 PLUS suspends this product with new formula, seen 2016-04-19</t>
  </si>
  <si>
    <t>Sea Barrier Extend</t>
  </si>
  <si>
    <t>Sea Force 60 (Spl)</t>
  </si>
  <si>
    <t>Jotun A/S</t>
  </si>
  <si>
    <t>SeaForce 30 (DARK RED, LIGHT RED)</t>
  </si>
  <si>
    <t>Hydrolysing</t>
  </si>
  <si>
    <t>SeaForce 60</t>
  </si>
  <si>
    <t>SeaForce 90</t>
  </si>
  <si>
    <t>Seaguardian</t>
  </si>
  <si>
    <t>SeaQuantum Classic S</t>
  </si>
  <si>
    <t>SeaQuantum Ultra S (DARK RED, LIGHT RED)</t>
  </si>
  <si>
    <t>SeaSafe</t>
  </si>
  <si>
    <t>SeaVictor 40</t>
  </si>
  <si>
    <t>PPG Coatings</t>
  </si>
  <si>
    <t>Sigma Ecofleet 290</t>
  </si>
  <si>
    <t>PPG Protective and Marine Coatings</t>
  </si>
  <si>
    <t>S09</t>
  </si>
  <si>
    <t>330-54-1</t>
  </si>
  <si>
    <t>Copper oxide or copper hydroxide or cuprous thiocyanate?</t>
  </si>
  <si>
    <t>K64B GREEN, K60B RED, K61B BLUE, K62B BLACK</t>
  </si>
  <si>
    <t>K60 RED, K61 BLUE, K62 BALCK, K64 GREEN</t>
  </si>
  <si>
    <t>K90 RED, K91 BLUE, K93 BLACK, K94 GREEN</t>
  </si>
  <si>
    <t>K94B GREEN, K90B RED, K91B BLUE, K93B BLACK</t>
  </si>
  <si>
    <t>BLACK NAU773, BLUE NAU770, RED NAU772</t>
  </si>
  <si>
    <t>Trilux</t>
  </si>
  <si>
    <t>S08</t>
  </si>
  <si>
    <t>1085-98-9</t>
  </si>
  <si>
    <t>Trilux 33</t>
  </si>
  <si>
    <t>Copper thiocyanate</t>
  </si>
  <si>
    <t>1111-67-7</t>
  </si>
  <si>
    <t>Polishing</t>
  </si>
  <si>
    <t>498A WHITE, 493A, BLACK</t>
  </si>
  <si>
    <t>Ultra</t>
  </si>
  <si>
    <t>International paint LLC</t>
  </si>
  <si>
    <t>Hard</t>
  </si>
  <si>
    <t>3449 RED, 3559 GREEN, 3669 BLUE, 3779, BLACK</t>
  </si>
  <si>
    <t>2779N BLACK, 2669N BLUE</t>
  </si>
  <si>
    <t>VC Offshore</t>
  </si>
  <si>
    <t>Vivid</t>
  </si>
  <si>
    <t>Pettit Marine</t>
  </si>
  <si>
    <t>Ablative/Hard</t>
  </si>
  <si>
    <t>VIVID</t>
  </si>
  <si>
    <t>B-94 BLACK, B-93 GREEN, B-91 BLUE</t>
  </si>
  <si>
    <t>counts</t>
  </si>
  <si>
    <t>average</t>
  </si>
  <si>
    <t>95% CI low</t>
  </si>
  <si>
    <t>95% CI high</t>
  </si>
  <si>
    <t>Lifetime</t>
  </si>
  <si>
    <t>Mille Light Copper</t>
  </si>
  <si>
    <t>Cruiser One</t>
  </si>
  <si>
    <t>HEMPEL’S ANTIFOULING GLOBIC NCT 8190M (w kolorach: 19990 (czarny), 58000 (czerwony), 62900 (brązowy))</t>
  </si>
  <si>
    <t>Biltema Antifouling BS</t>
  </si>
  <si>
    <t>concentration percentage by weight</t>
  </si>
  <si>
    <t>Author(s)</t>
  </si>
  <si>
    <t>Year</t>
  </si>
  <si>
    <t>Title</t>
  </si>
  <si>
    <t>Department of Pesticide Regulation in California (DPR) (2016)</t>
  </si>
  <si>
    <t xml:space="preserve"> Release rates determined with method ISO (2010) and obtained from DPR via email</t>
  </si>
  <si>
    <t>New Zeeland Environmental Protection Authority (2012)</t>
  </si>
  <si>
    <t xml:space="preserve">New Zealand EPA. 2013. Application for the Reassessment of a Group of Hazardous Substances  under Section 63 of the Hazardous Substances and New Organisms Act 1996. </t>
  </si>
  <si>
    <t>E. Ytreberg et al (2010)</t>
  </si>
  <si>
    <t>Ytreberg, E., J. Karlsson, and B. Eklund. 2010. Comparison of toxicity and release rates of Cu and Zn from anti-fouling paints leached in natural and artificial brackish seawater. Science of the Total Environment 408:2459-2466.</t>
  </si>
  <si>
    <t>this work and release rates calculated using method ISO (2010)</t>
  </si>
  <si>
    <t>Calculated using method: ISO. 2010. Modelling of Biocide Release Rate from Antifouling Paints by Mass-Balance Calculation. International Standard ISO 10890. 2010.</t>
  </si>
  <si>
    <t>Ref. nr.</t>
  </si>
  <si>
    <t>System</t>
  </si>
  <si>
    <t>MEPC 69/4/5, annex 4</t>
  </si>
  <si>
    <t>ECS-HYCHLOR System (consisting of filtration and disinfection with Active Substance sodium hypochlorite formed by in situ electrochlorination, followed by neutralization with sodium thiosulfate)</t>
  </si>
  <si>
    <t>MEPC 69/4/5, annex 5</t>
  </si>
  <si>
    <t>NK-Cl BlueBallast System (consisting of disinfection with Active Substance sodium hypochlorite, followed by neutralization with sodium thiosulfate)</t>
  </si>
  <si>
    <t>MEPC 69/4/5, annex 6 and MEPC 66/2/2</t>
  </si>
  <si>
    <t>ATPS-BLUEsys Ballast Water Management System (consisting of disinfection with Active Substance sodium hypochlorite formed by in situ electrolysis, followed by neutralization with sodium thiosulfate)</t>
  </si>
  <si>
    <t>MEPC 68/2/21 annex 5, MEPC 66/2/7 annex 7 and MEPC 66/2/3</t>
  </si>
  <si>
    <t>Ecomarine-EC Ballast Water Management System (consisting of filtration, disinfection with Active Substance sodium hypochlorite formed by in situ electrolysis, followed by neutralization with sodium thiosulfate)</t>
  </si>
  <si>
    <t>MEPC 67/2/4, annex 6</t>
  </si>
  <si>
    <t>KURITA Ballast Water Management System (consisting of disinfection with Active Substance sodium hypochlorite followed by neutralization with sodium sulfite)</t>
  </si>
  <si>
    <t>MEPC 67/2/4, annex 5</t>
  </si>
  <si>
    <t>BlueZoneTM Ballast Water Management System (consisting of disinfection with Active Substance ozone formed in situ, followed by neutralization with sodium thiosulfate)</t>
  </si>
  <si>
    <t>MEPC 67/2/4, annex 4</t>
  </si>
  <si>
    <t>MARINOMATE™ Ballast Water Management System (consisting of plankill pipe™ unit, disinfection with Active Substance sodium hypochlorite formed by in situ electrolysis, followed by neutralization with sodium thiosulfate)</t>
  </si>
  <si>
    <t>MEPC 66/2/10, annex 5</t>
  </si>
  <si>
    <t>Evonik Ballast Water Treatment System with PERACLEAN® Ocean (consisting of treatment with the Preparation PERACLEAN® Ocean containing Active Substances peracetic acid and hydrogen peroxide, followed by neutralization with catalase and sodium sulphite)</t>
  </si>
  <si>
    <t>MEPC 65/2/19, annex 7</t>
  </si>
  <si>
    <t>OceanDoctor Ballast Water Management System (consisting of filtration and disinfection with uv irradiation and photo-catalytic oxidation using oh-radical as Active Substance)</t>
  </si>
  <si>
    <t>MEPC 65/2/19, annex 5</t>
  </si>
  <si>
    <t>EcoGuardianTM Ballast Water Management System (consisting of disinfection with Active Substance sodium hypochlorite formed by in situ electrolysis, followed by neutralization with sodium thiosulfate)</t>
  </si>
  <si>
    <t>MEPC 65/2/9, annex 5</t>
  </si>
  <si>
    <t>AQUARIUS® EC Ballast Water Management System (consisting of disinfection with Active Substance sodium hypochlorite formed by in situ electrolysis, followed by neutralization with sodium bisulfite)</t>
  </si>
  <si>
    <t>MEPC 64/2/7, annex 6</t>
  </si>
  <si>
    <t>Smart Ballast Ballast Water Management System (consisting of disinfection with Active Substance sodium hypochlorite formed by in situ electrolysis, followed by neutralization with sodium thiosulfate)</t>
  </si>
  <si>
    <t>MEPC 64/2/7, annex 5</t>
  </si>
  <si>
    <t>JFE BallastAce that makes use of NEO-CHLOR MARINETM Ballast Water Management System (consisting of filtration, disinfection with Active Substance sodium hypochlorite, followed by neutralization with sodium sulfite)</t>
  </si>
  <si>
    <t>MEPC 64/2/6, annex 4</t>
  </si>
  <si>
    <t>DESMI Ocean Guard Ballast Water Management System (consisting of filtration and disinfection with UV irradiation and Active Substance ozone)</t>
  </si>
  <si>
    <t>MEPC 63/2/21, annex 6</t>
  </si>
  <si>
    <t>Neo-PurimarTM Ballast Water Management System (consisting of filtration and treatment with Active Substance sodium hypochlorite formed by in situ electrolysis, followed by further treatment with sodium hypochlorite and neutralization with sodium thiosulfate)</t>
  </si>
  <si>
    <t>MEPC 63/2/11, annex 6</t>
  </si>
  <si>
    <t>MICROFADETM Ballast Water Management System (consisting of filtration and disinfection with Active Substance calcium hypochlorite, followed by neutralization with sodium sulphite)</t>
  </si>
  <si>
    <t>MEPC 63/2/11, annex 5</t>
  </si>
  <si>
    <t>ERMA FIRST Ballast Water Management System (consisting of filtration, cyclonic separation and treatment with Active Substance sodium hypochlorite formed by in situ electrolysis, followed by neutralization with sodium bisulfite)</t>
  </si>
  <si>
    <t>MEPC 63/2/10, annex 6</t>
  </si>
  <si>
    <t>SiCURETM Ballast Water Management System (consisting of filtration and treatment with Active Substance sodium hypochlorite formed by in situ electrolysis, followed by neutralization with sodium sulfite)</t>
  </si>
  <si>
    <t>MEPC 62/2/18, annex 6</t>
  </si>
  <si>
    <t>PurimarTM Ballast Water Management System (consisting of filtration and treatment with Active Substance sodium hypochlorite formed by in situ electrolysis, followed by neutralization with sodium thiosulfate)</t>
  </si>
  <si>
    <t>MEPC 62/2/18, annex 5</t>
  </si>
  <si>
    <t>HiBallastTM Ballast Water Management System (consisting of filtration, disinfection with Active Substance sodium hypochlorite formed by in situ electrolysis, followed by neutralization with sodium thiosulphate)</t>
  </si>
  <si>
    <t>MEPC 60/2/16, annex 7</t>
  </si>
  <si>
    <t>Severn Trent De Nora BalPure® Ballast Water Management System</t>
  </si>
  <si>
    <t>MEPC 61/2/21, annex 6 and MEPC 58/2/2</t>
  </si>
  <si>
    <t>Ecochlor® Ballast Water Management System</t>
  </si>
  <si>
    <t>MEPC 61/2/21, annex 5 and MEPC 60/2/8</t>
  </si>
  <si>
    <t>OceanGuardTM Ballast Water Management System</t>
  </si>
  <si>
    <t>MEPC 61/2/15, annex 9</t>
  </si>
  <si>
    <t>BalClor Ballast Water Management System</t>
  </si>
  <si>
    <t>MEPC 60/2/12, annex 5</t>
  </si>
  <si>
    <t>JFE Ballast Water Management System (JFE-BWMS) that makes use of TG Ballastcleaner and TG Environmentalguard</t>
  </si>
  <si>
    <t>MEPC 60/2/11, annex 7</t>
  </si>
  <si>
    <t>Resource Ballast Technologies System</t>
  </si>
  <si>
    <t>MEPC 59/2/16, annex 6</t>
  </si>
  <si>
    <t>NK-O3 BlueBallast System (Ozone)</t>
  </si>
  <si>
    <t>MEPC 59/2/16, annex 5</t>
  </si>
  <si>
    <t>RWO Ballast Water Management System (CleanBallast)</t>
  </si>
  <si>
    <t>MEPC 58/2/8, annex 4</t>
  </si>
  <si>
    <t>OceanSaver® Ballast Water Management System</t>
  </si>
  <si>
    <t>MEPC 58/2/7, annex 7</t>
  </si>
  <si>
    <t>Electro-Clean System (ECS)</t>
  </si>
  <si>
    <t>MEPC 57/2/10, annex 7</t>
  </si>
  <si>
    <t>SEDNA® using PERACLEAN® OCEAN</t>
  </si>
  <si>
    <t>MEPC 55/2/5</t>
  </si>
  <si>
    <t>PureBallast Management System</t>
  </si>
  <si>
    <t>MEPC 66/2/7, annex 4 and MEPC 62/2/12, annex 4</t>
  </si>
  <si>
    <t>Ballast Water Management System with PERACLEAN® Ocean (SKY-SYSTEM®) (consisting of treatment with Preparation PERACLEAN® Ocean containing Active Substances peracetic acid and hydrogen peroxide, followed by neutralization with sodium sulphite)</t>
  </si>
  <si>
    <t>MEPC 61/2/15, annex 6</t>
  </si>
  <si>
    <t>Special Pipe Hybrid Ballast Water Management System combined with Ozone treatment version (SP-Hybrid BWMS Ozone version)</t>
  </si>
  <si>
    <t>MEPC 59/2/19, annex 5</t>
  </si>
  <si>
    <t>Greenship Sedinox Ballast Water Management System</t>
  </si>
  <si>
    <t>MEPC 60/2/11, annex 4</t>
  </si>
  <si>
    <t xml:space="preserve">GloEn-PatrolTM  Ballast Water Management System </t>
  </si>
  <si>
    <t>MEPC 62/2/18, annex 4 and MEPC 61/2/15, annex 5</t>
  </si>
  <si>
    <t>AquaStar™ Ballast Water Management System (consisting of cavitation (Smart Pipe), disinfection with Active Substance sodium hypochlorite formed by in situ electrolysis, followed by neutralization with sodium thiosulphate)</t>
  </si>
  <si>
    <t>MEPC 61/2/15, annex 8</t>
  </si>
  <si>
    <t>ARA Ballast Ballast Water Management System</t>
  </si>
  <si>
    <t>MEPC 59/2/16, annex 8</t>
  </si>
  <si>
    <t>Hyundai Heavy Industries Co., Ltd. (HHI) Ballast Water Managemant System (EcoBallast)</t>
  </si>
  <si>
    <t>MEPC 57/2, annex 5</t>
  </si>
  <si>
    <t>Hitachi Ballast Water Purification System (ClearBallast)</t>
  </si>
  <si>
    <t>System -&gt;</t>
  </si>
  <si>
    <t>References -&gt;</t>
  </si>
  <si>
    <t>water</t>
  </si>
  <si>
    <t>Chemcial_name</t>
  </si>
  <si>
    <t>1,1,1,2-Tetrachloroethane</t>
  </si>
  <si>
    <t>1,1,1-Trichloroethane</t>
  </si>
  <si>
    <t>1,1,1-Trichloroethene</t>
  </si>
  <si>
    <t>1,1,2,2-Tetrachloroethane</t>
  </si>
  <si>
    <t>1,1,2-Trichloroethane</t>
  </si>
  <si>
    <t>1,1-Dibromoethane</t>
  </si>
  <si>
    <t>1,1-Dichloroethane</t>
  </si>
  <si>
    <t>1,1-Dichloroethene</t>
  </si>
  <si>
    <t>1,1-Dichloropropane</t>
  </si>
  <si>
    <t>1,2,3-Trichlorobenzene</t>
  </si>
  <si>
    <t>1,2,3-Trichloropropane</t>
  </si>
  <si>
    <t>1,2,4-Tribromobenzene</t>
  </si>
  <si>
    <t>1,2,4-Trichlorobenzene</t>
  </si>
  <si>
    <t>1,2-Dibromo-3-chloropropane</t>
  </si>
  <si>
    <t>1,2-Dibromoethane</t>
  </si>
  <si>
    <t>1,2-Dibromomethane</t>
  </si>
  <si>
    <t>1,2-Dichloroethane</t>
  </si>
  <si>
    <t>1,2-Dichloropropane</t>
  </si>
  <si>
    <t>1,3,5-Tribromobenzene</t>
  </si>
  <si>
    <t>1,3,5-Trichlorobenzene</t>
  </si>
  <si>
    <t>1,3-Dichloropropane</t>
  </si>
  <si>
    <t>2,2-dichloropropane</t>
  </si>
  <si>
    <t>2,3,4,5-Tetrachlorophenol</t>
  </si>
  <si>
    <t>2,3,4,6-Tetrachlorophenol</t>
  </si>
  <si>
    <t>2,3,4-Trichlorophenol</t>
  </si>
  <si>
    <t>2,3,5,6-Tetrachlorophenol</t>
  </si>
  <si>
    <t>2,3,5-Trichlorophenol</t>
  </si>
  <si>
    <t>2,3,6-Trichlorophenol</t>
  </si>
  <si>
    <t>2,3-Dichlorophenol</t>
  </si>
  <si>
    <t>2,3-Dihydroxybenzoic acid</t>
  </si>
  <si>
    <t>2,5-Dihydroxybenzoic acid</t>
  </si>
  <si>
    <t>2,4,5-Trichlorophenol</t>
  </si>
  <si>
    <t>2,4,6-Tribromophenol</t>
  </si>
  <si>
    <t>2,4-Dibromophenol</t>
  </si>
  <si>
    <t>2,4-Dichlorophenol</t>
  </si>
  <si>
    <t>2,5-Dichlorophenol</t>
  </si>
  <si>
    <t>2,6-Dibromophenol</t>
  </si>
  <si>
    <t>2,6-Dichlorophenol</t>
  </si>
  <si>
    <t>2-Chlorophenol</t>
  </si>
  <si>
    <t>2-Chlorotoluene</t>
  </si>
  <si>
    <t>3,4-Dichlorophenol</t>
  </si>
  <si>
    <t>3,4,5-trichlorophenol</t>
  </si>
  <si>
    <t>3,5-Dichlorophenol</t>
  </si>
  <si>
    <t>3-Chlorophenol</t>
  </si>
  <si>
    <t>4-Chlorophenol</t>
  </si>
  <si>
    <t>4-Chlorotoluene</t>
  </si>
  <si>
    <t>Acetaldehyde</t>
  </si>
  <si>
    <t>Acetic acid</t>
  </si>
  <si>
    <t>Benzene</t>
  </si>
  <si>
    <t>Bromate ion</t>
  </si>
  <si>
    <t>Bromide</t>
  </si>
  <si>
    <t>Bromobenzene</t>
  </si>
  <si>
    <t>Bromochloroacetic acid</t>
  </si>
  <si>
    <t>Bromochloroacetonitrile</t>
  </si>
  <si>
    <t>Bromochloromethane</t>
  </si>
  <si>
    <t>Chloral hydrate</t>
  </si>
  <si>
    <t>Chlorate (ClO3-)</t>
  </si>
  <si>
    <t>Chlorine dioxide</t>
  </si>
  <si>
    <t>Chlorine ion</t>
  </si>
  <si>
    <t>Chlorine, free-residual</t>
  </si>
  <si>
    <t>Chlorine, combined-residual</t>
  </si>
  <si>
    <t>Chlorite</t>
  </si>
  <si>
    <t>Chlorobenzene</t>
  </si>
  <si>
    <t>Chloropicrin</t>
  </si>
  <si>
    <t>Cis-1,2-dichloroethene</t>
  </si>
  <si>
    <t>Cis-1,-dichloropropane</t>
  </si>
  <si>
    <t>Cis-1,3-dichloropropene</t>
  </si>
  <si>
    <t>Dalapon</t>
  </si>
  <si>
    <t>Dibromoacetic acid</t>
  </si>
  <si>
    <t>Dibromoacetonitrile</t>
  </si>
  <si>
    <t>Dibromochloroacetonitrile</t>
  </si>
  <si>
    <t>Dibromochloroacetic acid</t>
  </si>
  <si>
    <t>Dibromomethane</t>
  </si>
  <si>
    <t>Dichloroacetic acid</t>
  </si>
  <si>
    <t>Dichloroacetonitrile</t>
  </si>
  <si>
    <t>Dichloroamine</t>
  </si>
  <si>
    <t>Dichlorobromoacetonitrile</t>
  </si>
  <si>
    <t>Dichlorobromoacetic acid</t>
  </si>
  <si>
    <t>Dichlorobromomethane</t>
  </si>
  <si>
    <t>Dichloromethane</t>
  </si>
  <si>
    <t>Formaldehyde</t>
  </si>
  <si>
    <t>Hydrogen peroxide</t>
  </si>
  <si>
    <t>Hypobromous acid</t>
  </si>
  <si>
    <t>Hypochlorous acid</t>
  </si>
  <si>
    <t>Isocyanuric acid</t>
  </si>
  <si>
    <t>Monobromoacetic acid</t>
  </si>
  <si>
    <t>Monobromoacetonitrile</t>
  </si>
  <si>
    <t>Monochloramine</t>
  </si>
  <si>
    <t>Monochloroacetic acid</t>
  </si>
  <si>
    <t>Monochloroacetonitrile</t>
  </si>
  <si>
    <t>Ozone</t>
  </si>
  <si>
    <t>Pentachlorophenol</t>
  </si>
  <si>
    <t>Peracetic acid</t>
  </si>
  <si>
    <t>Perchlorate</t>
  </si>
  <si>
    <t>Potassium bromate</t>
  </si>
  <si>
    <t>Sodium bromate</t>
  </si>
  <si>
    <t>Sodium Chlorate</t>
  </si>
  <si>
    <t>Sodium hypochlorite</t>
  </si>
  <si>
    <t>Sodium thiosulphate</t>
  </si>
  <si>
    <t>Sodium sulfate</t>
  </si>
  <si>
    <t>Sodium sulfite</t>
  </si>
  <si>
    <r>
      <t>Sulfide (S</t>
    </r>
    <r>
      <rPr>
        <vertAlign val="subscript"/>
        <sz val="11"/>
        <rFont val="Calibri"/>
        <family val="2"/>
        <scheme val="minor"/>
      </rPr>
      <t>2</t>
    </r>
    <r>
      <rPr>
        <sz val="10"/>
        <rFont val="Arial"/>
        <family val="2"/>
      </rPr>
      <t>)</t>
    </r>
  </si>
  <si>
    <t>Tetrachloroethene</t>
  </si>
  <si>
    <t>Tetrabromomethane</t>
  </si>
  <si>
    <t>Tetrachloromethane</t>
  </si>
  <si>
    <t>Thiosulfate</t>
  </si>
  <si>
    <t>Toluene</t>
  </si>
  <si>
    <t>Trans-1,2-dichloroethene</t>
  </si>
  <si>
    <t>Trans-1,-dichloropropane</t>
  </si>
  <si>
    <t>Trans-1,3-dichloropropene</t>
  </si>
  <si>
    <t>Tribromoacetic acid</t>
  </si>
  <si>
    <t>Tribromoacetonitrile</t>
  </si>
  <si>
    <t>Tribromomethane</t>
  </si>
  <si>
    <t>Trichloroacetic acid</t>
  </si>
  <si>
    <t>Trichloroacetonitrile</t>
  </si>
  <si>
    <t>Trichloramine</t>
  </si>
  <si>
    <t>Trichloroethene</t>
  </si>
  <si>
    <t>Trichloromethane</t>
  </si>
  <si>
    <t>Trichloropropane</t>
  </si>
  <si>
    <t>o-Dichlorobenzene</t>
  </si>
  <si>
    <t>m-Dichlorobenzene</t>
  </si>
  <si>
    <t>p-Dichlorobenzene</t>
  </si>
  <si>
    <t>Vinyl chloride</t>
  </si>
  <si>
    <t>m-xylene</t>
  </si>
  <si>
    <t>p-xylene</t>
  </si>
  <si>
    <t>71-55-6</t>
  </si>
  <si>
    <t>79-34-5</t>
  </si>
  <si>
    <t>79-00-5</t>
  </si>
  <si>
    <t>557-91-5</t>
  </si>
  <si>
    <t>75-34-3</t>
  </si>
  <si>
    <t>75-35-4</t>
  </si>
  <si>
    <t>78-99-9</t>
  </si>
  <si>
    <t>87-61-6</t>
  </si>
  <si>
    <t>96-18-4</t>
  </si>
  <si>
    <t>615-54-3</t>
  </si>
  <si>
    <t>120-82-1</t>
  </si>
  <si>
    <t>96-12-8</t>
  </si>
  <si>
    <t>106-93-4</t>
  </si>
  <si>
    <t>107-06-2</t>
  </si>
  <si>
    <t>78-87-5</t>
  </si>
  <si>
    <t>626-39-1</t>
  </si>
  <si>
    <t>142-28-9</t>
  </si>
  <si>
    <t>594-20-7</t>
  </si>
  <si>
    <t>4901-51-3</t>
  </si>
  <si>
    <t>58-90-2</t>
  </si>
  <si>
    <t>15950-66-0</t>
  </si>
  <si>
    <t>935-95-5</t>
  </si>
  <si>
    <t>933-78-8</t>
  </si>
  <si>
    <t>933-75-5</t>
  </si>
  <si>
    <t>576-24-9</t>
  </si>
  <si>
    <t>303-38-8</t>
  </si>
  <si>
    <t>490-79-9</t>
  </si>
  <si>
    <t>95-95-4</t>
  </si>
  <si>
    <t>118-79-6</t>
  </si>
  <si>
    <t>88-06-2</t>
  </si>
  <si>
    <t>615-58-7</t>
  </si>
  <si>
    <t>120-83-2</t>
  </si>
  <si>
    <t>583-78-8</t>
  </si>
  <si>
    <t>608-33-3</t>
  </si>
  <si>
    <t>87-65-0</t>
  </si>
  <si>
    <t>95-57-8</t>
  </si>
  <si>
    <t>95-49-8</t>
  </si>
  <si>
    <t>95-77-2</t>
  </si>
  <si>
    <t>609-19-8</t>
  </si>
  <si>
    <t>591-35-5</t>
  </si>
  <si>
    <t>108-43-0</t>
  </si>
  <si>
    <t>106-48-9</t>
  </si>
  <si>
    <t>106-43-4</t>
  </si>
  <si>
    <t>75-07-0</t>
  </si>
  <si>
    <t>64-19-7</t>
  </si>
  <si>
    <t>15541-45-4</t>
  </si>
  <si>
    <t>108-86-1</t>
  </si>
  <si>
    <t>5589-96-8</t>
  </si>
  <si>
    <t>83463-62-1</t>
  </si>
  <si>
    <t>74-97-5</t>
  </si>
  <si>
    <t>302-17-0</t>
  </si>
  <si>
    <t>14866-68-3</t>
  </si>
  <si>
    <t>10049-04-4</t>
  </si>
  <si>
    <t>14998-27-7</t>
  </si>
  <si>
    <t>108-90-7</t>
  </si>
  <si>
    <t>76-06-2</t>
  </si>
  <si>
    <t>75-99-0</t>
  </si>
  <si>
    <t>631-64-1</t>
  </si>
  <si>
    <t>3252-43-5</t>
  </si>
  <si>
    <t>144772-39-4</t>
  </si>
  <si>
    <t>5278-95-5</t>
  </si>
  <si>
    <t>124-48-1</t>
  </si>
  <si>
    <t>74-95-3</t>
  </si>
  <si>
    <t>79-43-6</t>
  </si>
  <si>
    <t>3018-12-0</t>
  </si>
  <si>
    <t>3400-09-7</t>
  </si>
  <si>
    <t>60523-73-1</t>
  </si>
  <si>
    <t>71133-14-7</t>
  </si>
  <si>
    <t>75-27-4</t>
  </si>
  <si>
    <t>75-09-2</t>
  </si>
  <si>
    <t>50-00-0</t>
  </si>
  <si>
    <t>7722-84-1</t>
  </si>
  <si>
    <t>7790-92-3</t>
  </si>
  <si>
    <t>108-80-5</t>
  </si>
  <si>
    <t>79-08-3</t>
  </si>
  <si>
    <t>590-17-0</t>
  </si>
  <si>
    <t>10599-90-3</t>
  </si>
  <si>
    <t>79-11-8</t>
  </si>
  <si>
    <t>107-14-2</t>
  </si>
  <si>
    <t>10028-15-6</t>
  </si>
  <si>
    <t>87-86-5</t>
  </si>
  <si>
    <t>79-21-0</t>
  </si>
  <si>
    <t>14797-73-0</t>
  </si>
  <si>
    <t>108-95-2</t>
  </si>
  <si>
    <t>7758-01-2</t>
  </si>
  <si>
    <t>7789-38-0</t>
  </si>
  <si>
    <t>7775-09-9</t>
  </si>
  <si>
    <t>7681-52-9</t>
  </si>
  <si>
    <t>7772-98-7</t>
  </si>
  <si>
    <t>127-18-4</t>
  </si>
  <si>
    <t>558-13-4</t>
  </si>
  <si>
    <t>56-23-5</t>
  </si>
  <si>
    <t>75-96-7</t>
  </si>
  <si>
    <t>75519-19-6</t>
  </si>
  <si>
    <t>75-25-2</t>
  </si>
  <si>
    <t>76-03-9</t>
  </si>
  <si>
    <t>545-06-2</t>
  </si>
  <si>
    <t>10025-85-1</t>
  </si>
  <si>
    <t>79-01-6</t>
  </si>
  <si>
    <t>67-66-3</t>
  </si>
  <si>
    <t>Multiple</t>
  </si>
  <si>
    <t>95-50-1</t>
  </si>
  <si>
    <t>541-73-1</t>
  </si>
  <si>
    <t>106-46-7</t>
  </si>
  <si>
    <t>75-01-4</t>
  </si>
  <si>
    <t>106-42-3</t>
  </si>
  <si>
    <t>Chemical_group</t>
  </si>
  <si>
    <t>Haloethane</t>
  </si>
  <si>
    <t>Halopropane</t>
  </si>
  <si>
    <t>Chlorinated phenol</t>
  </si>
  <si>
    <t>Halophenol</t>
  </si>
  <si>
    <t>Aldehyde</t>
  </si>
  <si>
    <t>Inorganic</t>
  </si>
  <si>
    <t>Haloacetic acid</t>
  </si>
  <si>
    <t>Haloacetonitrile</t>
  </si>
  <si>
    <t>Aldehyde hydrate</t>
  </si>
  <si>
    <t>Halonitroalkane</t>
  </si>
  <si>
    <t>Halopropionic acid</t>
  </si>
  <si>
    <t>Halomethane</t>
  </si>
  <si>
    <t>Haloamine</t>
  </si>
  <si>
    <t>Haloethene</t>
  </si>
  <si>
    <t>sea water</t>
  </si>
  <si>
    <t>2.33</t>
  </si>
  <si>
    <t>Brackish water</t>
  </si>
  <si>
    <t>Fresh water</t>
  </si>
  <si>
    <t>no information about water</t>
  </si>
  <si>
    <t>sea water and brackish water</t>
  </si>
  <si>
    <t>Seawater</t>
  </si>
  <si>
    <t>Sea water</t>
  </si>
  <si>
    <t>freshwater</t>
  </si>
  <si>
    <t>seawater</t>
  </si>
  <si>
    <t>brackish water</t>
  </si>
  <si>
    <t>treated seawater</t>
  </si>
  <si>
    <t>treated brackish water</t>
  </si>
  <si>
    <t>treated sea water</t>
  </si>
  <si>
    <t>Treated brackish water</t>
  </si>
  <si>
    <t>Brackish water neutralized</t>
  </si>
  <si>
    <t>seawater neutralized</t>
  </si>
  <si>
    <t>seawater and brackish water</t>
  </si>
  <si>
    <t>neutralizated ballast water</t>
  </si>
  <si>
    <t>fresh water</t>
  </si>
  <si>
    <t>Fresch water</t>
  </si>
  <si>
    <t>treated ballast water</t>
  </si>
  <si>
    <t>water unknown</t>
  </si>
  <si>
    <t>no info</t>
  </si>
  <si>
    <t>no information about water, this is the maxiumums that are grey in annex 6 page 6</t>
  </si>
  <si>
    <t>Treated ballastwater</t>
  </si>
  <si>
    <t>Treated water after neutralization</t>
  </si>
  <si>
    <t>treated fresh water</t>
  </si>
  <si>
    <t>Brackishwater</t>
  </si>
  <si>
    <t>unknown water</t>
  </si>
  <si>
    <t>NEW REF</t>
  </si>
  <si>
    <t>Mercury</t>
  </si>
  <si>
    <t>Silver</t>
  </si>
  <si>
    <t>Thallium</t>
  </si>
  <si>
    <t>Aluminium</t>
  </si>
  <si>
    <t>Bismuth</t>
  </si>
  <si>
    <t>Tungsten</t>
  </si>
  <si>
    <t>total</t>
  </si>
  <si>
    <t>Dissolved</t>
  </si>
  <si>
    <t>Unit</t>
  </si>
  <si>
    <t>ug/L</t>
  </si>
  <si>
    <t>Cruise ship T2</t>
  </si>
  <si>
    <t>Cruise ship D</t>
  </si>
  <si>
    <t>Crusie ship M</t>
  </si>
  <si>
    <t>Crusie ship R</t>
  </si>
  <si>
    <t>Crusie ship L</t>
  </si>
  <si>
    <t>Crusie ship C</t>
  </si>
  <si>
    <t>Average conc  of 71 samples</t>
  </si>
  <si>
    <t>Average conc  21 vessels</t>
  </si>
  <si>
    <t>Empress of the north</t>
  </si>
  <si>
    <t>Spirit of Oceanus</t>
  </si>
  <si>
    <t>Coral Princess</t>
  </si>
  <si>
    <t>7/26/03</t>
  </si>
  <si>
    <t>Norwegian Sun</t>
  </si>
  <si>
    <t>2.22</t>
  </si>
  <si>
    <t>Pacific Princess</t>
  </si>
  <si>
    <t>Ryndam</t>
  </si>
  <si>
    <t>Seven Seas</t>
  </si>
  <si>
    <t>Statendam</t>
  </si>
  <si>
    <t>Veendam</t>
  </si>
  <si>
    <t>Volendam</t>
  </si>
  <si>
    <t>Zaandam</t>
  </si>
  <si>
    <t>7 seas navigator</t>
  </si>
  <si>
    <t>new ref</t>
  </si>
  <si>
    <t>1,1,2,2-tetrachloroethane</t>
  </si>
  <si>
    <t>1,2-dichlorobenzene</t>
  </si>
  <si>
    <t>1,3-dichlorobenzene</t>
  </si>
  <si>
    <t>1,4-dichlorobenzene</t>
  </si>
  <si>
    <t>1.1-dichloroethane</t>
  </si>
  <si>
    <t>1.1-dichloroethene</t>
  </si>
  <si>
    <t>1.2.4-trimethyl benzene</t>
  </si>
  <si>
    <t>2,4,6-trichlorophenol</t>
  </si>
  <si>
    <t>2.4 dichlorophenol</t>
  </si>
  <si>
    <t>4-nitrophenol</t>
  </si>
  <si>
    <t>Benzyl Alcohol</t>
  </si>
  <si>
    <t>bis(2-ethyl-hexyl) phthalate</t>
  </si>
  <si>
    <t>bromochloromethane</t>
  </si>
  <si>
    <t>bromodichloromethane</t>
  </si>
  <si>
    <t>bromoform</t>
  </si>
  <si>
    <t>bromomethane, methyl bromide</t>
  </si>
  <si>
    <t>butylbenzylphthalate</t>
  </si>
  <si>
    <t>chloroform</t>
  </si>
  <si>
    <t>chloromethane, methyl chloride</t>
  </si>
  <si>
    <t>dibromochloromethane</t>
  </si>
  <si>
    <t>diethylphthalate</t>
  </si>
  <si>
    <t>iodo methane</t>
  </si>
  <si>
    <t>methlyene chloride</t>
  </si>
  <si>
    <t>n-nitrosodi-n-propylamine</t>
  </si>
  <si>
    <t>n-nitrosodiumethylamine</t>
  </si>
  <si>
    <t>phenol</t>
  </si>
  <si>
    <t>tetrachloroethene</t>
  </si>
  <si>
    <t>95-63-6</t>
  </si>
  <si>
    <t>78-93-3</t>
  </si>
  <si>
    <t>88-75-5</t>
  </si>
  <si>
    <t>108-39-4/106-44-5</t>
  </si>
  <si>
    <t>108-10-1</t>
  </si>
  <si>
    <t>100-02-7</t>
  </si>
  <si>
    <t>67-64-1</t>
  </si>
  <si>
    <t>65-85-0</t>
  </si>
  <si>
    <t>100-51-6</t>
  </si>
  <si>
    <t>117-81-7</t>
  </si>
  <si>
    <t>74-83-9</t>
  </si>
  <si>
    <t>85-68-7</t>
  </si>
  <si>
    <t>75-15-0</t>
  </si>
  <si>
    <t>74-87-3</t>
  </si>
  <si>
    <t>319-85-7</t>
  </si>
  <si>
    <t>75-71-8</t>
  </si>
  <si>
    <t>84-66-2</t>
  </si>
  <si>
    <t>84-74-2</t>
  </si>
  <si>
    <t>115-29-7</t>
  </si>
  <si>
    <t>76-44-8</t>
  </si>
  <si>
    <t>74-88-4</t>
  </si>
  <si>
    <t>108-38-3/106-42-3</t>
  </si>
  <si>
    <t>Maasdam</t>
  </si>
  <si>
    <t xml:space="preserve">Pacific Princess </t>
  </si>
  <si>
    <t xml:space="preserve">Ryndam </t>
  </si>
  <si>
    <t>Seven Seas Mariner</t>
  </si>
  <si>
    <t>Spirit_of_98</t>
  </si>
  <si>
    <t>7 Seas Navigator</t>
  </si>
  <si>
    <t>US Environmental Protection Agency. (2008). Cruise ship discharge assessment report (Report #EPA842-R-07-005). Washington, DC</t>
  </si>
  <si>
    <t>Webpage</t>
  </si>
  <si>
    <t>Retreived</t>
  </si>
  <si>
    <t>Cruise ship Discharge assessement</t>
  </si>
  <si>
    <t>Nutrient</t>
  </si>
  <si>
    <t>Port reception facilities for ship-generated sewage</t>
  </si>
  <si>
    <t>Metals total</t>
  </si>
  <si>
    <t>Vessel name</t>
  </si>
  <si>
    <t>Ship type</t>
  </si>
  <si>
    <t>Date</t>
  </si>
  <si>
    <t>combined rated power of engines conected to scrubber (MW)</t>
  </si>
  <si>
    <t>Type of EGCSA</t>
  </si>
  <si>
    <t>mode of operation</t>
  </si>
  <si>
    <t>flow rate into the scrubber (m3/h)</t>
  </si>
  <si>
    <t>flow rate at sampling point (m3/h)</t>
  </si>
  <si>
    <t>Engine load (%MCR)</t>
  </si>
  <si>
    <t>sulphur content in fuel</t>
  </si>
  <si>
    <t>sample description</t>
  </si>
  <si>
    <t>Arsenic mg/L</t>
  </si>
  <si>
    <t>Cadmium mg/L</t>
  </si>
  <si>
    <t>Chromium mg/L</t>
  </si>
  <si>
    <t>Copper mg/L</t>
  </si>
  <si>
    <t>Lead mg/L</t>
  </si>
  <si>
    <t>Mercury mg/L</t>
  </si>
  <si>
    <t>Nickel mg/L</t>
  </si>
  <si>
    <t>Selenium mg/L</t>
  </si>
  <si>
    <t>Vanadium mg/L</t>
  </si>
  <si>
    <t>Zinc mg/L</t>
  </si>
  <si>
    <t xml:space="preserve">Naphthalene μg/L   </t>
  </si>
  <si>
    <t xml:space="preserve">Acenaphthylene μg/L   </t>
  </si>
  <si>
    <t xml:space="preserve">Acenaphthene μg/L   </t>
  </si>
  <si>
    <t xml:space="preserve">Fluorene μg/L   </t>
  </si>
  <si>
    <t xml:space="preserve">Phenanthrene μg/L   </t>
  </si>
  <si>
    <t xml:space="preserve">Anthracene μg/L   </t>
  </si>
  <si>
    <t xml:space="preserve">Flouranthene μg/L   </t>
  </si>
  <si>
    <t>Pyrene μg/L</t>
  </si>
  <si>
    <t xml:space="preserve">Benz(a)anthrancene μg/L   </t>
  </si>
  <si>
    <t>Chrysene μg/L</t>
  </si>
  <si>
    <t>Benzo(a)anthracene μg/L</t>
  </si>
  <si>
    <t>Benzo(b)fluoranthene μg/L</t>
  </si>
  <si>
    <t>Benzo(k)fluoranthene μg/L</t>
  </si>
  <si>
    <t>Benzo(a)pyrene μg/L</t>
  </si>
  <si>
    <t>EPA 16 PAH</t>
  </si>
  <si>
    <t>Total detected PAH μg/L</t>
  </si>
  <si>
    <t>MEPC 73/INF.5</t>
  </si>
  <si>
    <t>I</t>
  </si>
  <si>
    <t>Tanker</t>
  </si>
  <si>
    <t>J</t>
  </si>
  <si>
    <t>RoRo/RoPax</t>
  </si>
  <si>
    <t>H</t>
  </si>
  <si>
    <t>hybrid</t>
  </si>
  <si>
    <t>Open</t>
  </si>
  <si>
    <t>A</t>
  </si>
  <si>
    <t>not recorded</t>
  </si>
  <si>
    <t>B</t>
  </si>
  <si>
    <t>Multi-Purpose</t>
  </si>
  <si>
    <t>H(2)</t>
  </si>
  <si>
    <t>A(2)</t>
  </si>
  <si>
    <t>B(3)</t>
  </si>
  <si>
    <t>Closed</t>
  </si>
  <si>
    <t>G</t>
  </si>
  <si>
    <t>Open loop</t>
  </si>
  <si>
    <t>2.51</t>
  </si>
  <si>
    <t>K</t>
  </si>
  <si>
    <t>S</t>
  </si>
  <si>
    <t>V(J)</t>
  </si>
  <si>
    <t>T</t>
  </si>
  <si>
    <t>BB</t>
  </si>
  <si>
    <t>Cruise</t>
  </si>
  <si>
    <t>K(2)</t>
  </si>
  <si>
    <t>Q(=B)</t>
  </si>
  <si>
    <t>R(=H)</t>
  </si>
  <si>
    <t>E</t>
  </si>
  <si>
    <t>Container</t>
  </si>
  <si>
    <t>P</t>
  </si>
  <si>
    <t>RoRo Container</t>
  </si>
  <si>
    <t>U</t>
  </si>
  <si>
    <t>F</t>
  </si>
  <si>
    <t>Vehicles Carrier</t>
  </si>
  <si>
    <t>D</t>
  </si>
  <si>
    <t>Scrubber inlet</t>
  </si>
  <si>
    <t>C</t>
  </si>
  <si>
    <t>B(2)</t>
  </si>
  <si>
    <t>PPR 6/INF.20</t>
  </si>
  <si>
    <t>X2(=V&amp;J)</t>
  </si>
  <si>
    <t>X3(=V&amp;J)</t>
  </si>
  <si>
    <t>Z</t>
  </si>
  <si>
    <t>X(=V&amp;J)</t>
  </si>
  <si>
    <t>O(=A)</t>
  </si>
  <si>
    <t>L</t>
  </si>
  <si>
    <t>M</t>
  </si>
  <si>
    <t>N(2)</t>
  </si>
  <si>
    <t>N</t>
  </si>
  <si>
    <t>Closed loop</t>
  </si>
  <si>
    <t>AA</t>
  </si>
  <si>
    <t>W(Q&amp;B)</t>
  </si>
  <si>
    <t>11´332</t>
  </si>
  <si>
    <t>Y</t>
  </si>
  <si>
    <t>MEPC 73/INF.6</t>
  </si>
  <si>
    <t>kjölholt et al 2012</t>
  </si>
  <si>
    <t>Fjordshell</t>
  </si>
  <si>
    <t>open</t>
  </si>
  <si>
    <t>Transit load</t>
  </si>
  <si>
    <t>Scrubber discharge water</t>
  </si>
  <si>
    <t>Port load</t>
  </si>
  <si>
    <t>kjölholt et al 2020</t>
  </si>
  <si>
    <t>kjölholt et al 2022</t>
  </si>
  <si>
    <t>kjölholt et al 2019</t>
  </si>
  <si>
    <t>kjölholt et al 2013</t>
  </si>
  <si>
    <t>kjölholt et al 2015</t>
  </si>
  <si>
    <t>kjölholt et al 2016</t>
  </si>
  <si>
    <t>kjölholt et al 2014</t>
  </si>
  <si>
    <t>kjölholt et al 2017</t>
  </si>
  <si>
    <t>kjölholt et al 2018</t>
  </si>
  <si>
    <t>USEPA 2011</t>
  </si>
  <si>
    <t>passenger</t>
  </si>
  <si>
    <t>USEPA 2012</t>
  </si>
  <si>
    <t>kjölholt et al 2021</t>
  </si>
  <si>
    <t>PPR 6/INF.21</t>
  </si>
  <si>
    <t>PPR 6/INF.22</t>
  </si>
  <si>
    <t>closed</t>
  </si>
  <si>
    <t>PPR 6/INF.20. 2018- Review of the 2015 guidlines for exhaust gas cleaning systems(Ressolution MEPC.259(68)). Results from a German project on washwater from exhaust gas cleaning systems. Submitted by Germany.</t>
  </si>
  <si>
    <t xml:space="preserve">Ref nr. </t>
  </si>
  <si>
    <t>MEPC_73/INF.10. Marine Environmental Protection Committee, International Maritime Agency (IMO). 19 July 2018.  Additional information on environmental concentrations observed worldwide and scientific evidence for the adverse effects of cybutryne to the marine environment and to human health</t>
  </si>
  <si>
    <t>Kjølholt, J. S., S. Aakre, C. Jürgensen, and J. Lauridsen. 2012. Assessment of possible impacts of scrubber water discharges on the marine environment. Environmental Project No. 1431. Danish Ministry of the Environment. Environmental Protection Agency.</t>
  </si>
  <si>
    <t>MARINTEK. 2006. MARULS WP3: Washwater Criteria for Sea Water Exhaust Gas SOx Scrubbers. Prepared by the Norwegian Marine Technology Research Institute (MARINTEK) for the Norwegian Shipowners’ Association/Research Council of Norway. November 2006.</t>
  </si>
  <si>
    <t>US EPA. 2011. Exhaust Gas Scrubber Washwater Effluent. United States Environmental Protection Agency. Office of Wastewater Management Washington, DC 20460. EPA‐800‐R‐11‐006. November 2011.</t>
  </si>
  <si>
    <t>Ficaria</t>
  </si>
  <si>
    <t>Turner et al. 2017</t>
  </si>
  <si>
    <t>Magnolia Seaways</t>
  </si>
  <si>
    <t>Turner, D. R., I.-M. Hassellov, E. Ytreberg, and R. A. 2017. Shipping and the environment: Smokestack emissions and scrubbers. Elementa 5.</t>
  </si>
  <si>
    <t>Barium mg/L</t>
  </si>
  <si>
    <t>Calcium mg/L</t>
  </si>
  <si>
    <t>Iron mg/L</t>
  </si>
  <si>
    <t>Litium mg/L</t>
  </si>
  <si>
    <t>Manganese mg/L</t>
  </si>
  <si>
    <t>Magnesium mg/L</t>
  </si>
  <si>
    <t>Potassium mg/L</t>
  </si>
  <si>
    <t>Strontium mg/L</t>
  </si>
  <si>
    <t>Dibenzo(a,h)anthracene μg/L</t>
  </si>
  <si>
    <t>Benzo(g,h,i)perylene μg/L</t>
  </si>
  <si>
    <t>Indeno(1,2,3-c,d)pyrene μg/L</t>
  </si>
  <si>
    <t>0.01</t>
  </si>
  <si>
    <t>0.002</t>
  </si>
  <si>
    <t>port: 57, stbd: 57</t>
  </si>
  <si>
    <t>port: 75, stbd: 78</t>
  </si>
  <si>
    <t>&lt;0,01</t>
  </si>
  <si>
    <t>no.1:60, no.2:58</t>
  </si>
  <si>
    <t>no.3:53, no.4:57</t>
  </si>
  <si>
    <t>forward: 89, aft:90</t>
  </si>
  <si>
    <t>port: 56,5, stbd: 53,5</t>
  </si>
  <si>
    <t>port: 80, stbd: 77,5</t>
  </si>
  <si>
    <t>&lt;0,010</t>
  </si>
  <si>
    <t>Bohaug et. Al 2006</t>
  </si>
  <si>
    <t>0.001</t>
  </si>
  <si>
    <t>Bohaug et. Al 2007</t>
  </si>
  <si>
    <t>Ficarua</t>
  </si>
  <si>
    <t>&lt;0,002-0,008</t>
  </si>
  <si>
    <t>2,2 % S, High load</t>
  </si>
  <si>
    <t>2,2 % S, Low load</t>
  </si>
  <si>
    <t>1,0% S, High load</t>
  </si>
  <si>
    <t>1,0 % S, Low load</t>
  </si>
  <si>
    <t>HFO 2,2 % S</t>
  </si>
  <si>
    <t>HFO 1,0% S</t>
  </si>
  <si>
    <t>Hufnagl et al 2005</t>
  </si>
  <si>
    <t>Pride of Kent</t>
  </si>
  <si>
    <t>July</t>
  </si>
  <si>
    <t>September</t>
  </si>
  <si>
    <t>24.3.2004</t>
  </si>
  <si>
    <t xml:space="preserve">November </t>
  </si>
  <si>
    <t>Hufnagl et al 2006</t>
  </si>
  <si>
    <t xml:space="preserve">July </t>
  </si>
  <si>
    <t>Hufnagl et al 2007</t>
  </si>
  <si>
    <t>Hufnagl et al 2008</t>
  </si>
  <si>
    <t>Hufnagl et al 2009</t>
  </si>
  <si>
    <t>Hufnagl et al 2010</t>
  </si>
  <si>
    <t>Hufnagl et al 2011</t>
  </si>
  <si>
    <t>Hufnagl et al 2012</t>
  </si>
  <si>
    <t>Hufnagl et al 2013</t>
  </si>
  <si>
    <t>Hufnagl, M., G. Liebezeit, and B. Behrends. 2005. Effects of SeaWater Scrubbing. BP marine.</t>
  </si>
  <si>
    <t>ref nr</t>
  </si>
  <si>
    <t>organic compounds</t>
  </si>
  <si>
    <t xml:space="preserve">Anonymous </t>
  </si>
  <si>
    <t>Anonymous, due to non-disclosure agreement</t>
  </si>
  <si>
    <t>Nitrate mg/L</t>
  </si>
  <si>
    <t>Nitrite mg/L</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</si>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</sst>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8" x14ac:knownFonts="1">
    <font>
      <sz val="10"/>
      <color theme="1"/>
      <name val="Arial"/>
      <family val="2"/>
    </font>
    <font>
      <sz val="10"/>
      <color theme="1"/>
      <name val="Arial"/>
      <family val="2"/>
    </font>
    <font>
      <sz val="11"/>
      <name val="Calibri"/>
      <family val="2"/>
      <scheme val="minor"/>
    </font>
    <font>
      <sz val="11"/>
      <color rgb="FFFF0000"/>
      <name val="Calibri"/>
      <family val="2"/>
      <scheme val="minor"/>
    </font>
    <font>
      <b/>
      <sz val="11"/>
      <color theme="1"/>
      <name val="Calibri"/>
      <family val="2"/>
      <scheme val="minor"/>
    </font>
    <font>
      <sz val="8"/>
      <color theme="1"/>
      <name val="Calibri"/>
      <family val="2"/>
      <scheme val="minor"/>
    </font>
    <font>
      <sz val="10"/>
      <color theme="1"/>
      <name val="Calibri"/>
      <family val="2"/>
      <scheme val="minor"/>
    </font>
    <font>
      <sz val="8"/>
      <color theme="1"/>
      <name val="Arial"/>
      <family val="2"/>
    </font>
    <font>
      <sz val="11"/>
      <color theme="1"/>
      <name val="Calibri"/>
      <family val="2"/>
    </font>
    <font>
      <sz val="10"/>
      <color rgb="FF000000"/>
      <name val="Tahoma"/>
      <family val="2"/>
    </font>
    <font>
      <sz val="12"/>
      <color theme="1"/>
      <name val="Times New Roman"/>
      <family val="1"/>
    </font>
    <font>
      <b/>
      <sz val="10"/>
      <color theme="1"/>
      <name val="Calibri"/>
      <family val="2"/>
      <scheme val="minor"/>
    </font>
    <font>
      <sz val="11"/>
      <color theme="1"/>
      <name val="Calibri"/>
      <family val="2"/>
      <scheme val="minor"/>
    </font>
    <font>
      <sz val="10"/>
      <color rgb="FFFF0000"/>
      <name val="Calibri"/>
      <family val="2"/>
      <scheme val="minor"/>
    </font>
    <font>
      <b/>
      <u/>
      <sz val="10"/>
      <color theme="1"/>
      <name val="Calibri"/>
      <family val="2"/>
      <scheme val="minor"/>
    </font>
    <font>
      <sz val="10"/>
      <color rgb="FF000000"/>
      <name val="Calibri"/>
      <family val="2"/>
      <scheme val="minor"/>
    </font>
    <font>
      <sz val="10"/>
      <color rgb="FF000000"/>
      <name val="Calibri"/>
      <family val="2"/>
    </font>
    <font>
      <b/>
      <sz val="9"/>
      <color rgb="FF000000"/>
      <name val="Tahoma"/>
      <family val="2"/>
    </font>
    <font>
      <b/>
      <sz val="9"/>
      <color indexed="81"/>
      <name val="Tahoma"/>
      <family val="2"/>
    </font>
    <font>
      <b/>
      <sz val="11"/>
      <color theme="1"/>
      <name val="Calibri"/>
      <family val="2"/>
    </font>
    <font>
      <sz val="9"/>
      <color indexed="81"/>
      <name val="Tahoma"/>
      <family val="2"/>
    </font>
    <font>
      <sz val="11"/>
      <color rgb="FF212121"/>
      <name val="Calibri"/>
      <family val="2"/>
      <scheme val="minor"/>
    </font>
    <font>
      <sz val="11"/>
      <color indexed="8"/>
      <name val="Calibri"/>
      <family val="2"/>
    </font>
    <font>
      <sz val="10"/>
      <name val="Arial"/>
      <family val="2"/>
    </font>
    <font>
      <vertAlign val="subscript"/>
      <sz val="11"/>
      <name val="Calibri"/>
      <family val="2"/>
      <scheme val="minor"/>
    </font>
    <font>
      <b/>
      <sz val="10"/>
      <color theme="1"/>
      <name val="Arial"/>
      <family val="2"/>
    </font>
    <font>
      <sz val="8"/>
      <color rgb="FF222222"/>
      <name val="Arial"/>
      <family val="2"/>
    </font>
    <font>
      <sz val="10"/>
      <name val="Calibri"/>
      <family val="2"/>
      <scheme val="minor"/>
    </font>
  </fonts>
  <fills count="11">
    <fill>
      <patternFill patternType="none"/>
    </fill>
    <fill>
      <patternFill patternType="gray125"/>
    </fill>
    <fill>
      <patternFill patternType="solid">
        <fgColor theme="5" tint="0.599963377788628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0000"/>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0" tint="-0.14999847407452621"/>
        <bgColor indexed="64"/>
      </patternFill>
    </fill>
  </fills>
  <borders count="7">
    <border>
      <left/>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9" fontId="1" fillId="0" borderId="0" applyFont="0" applyFill="0" applyBorder="0" applyAlignment="0" applyProtection="0"/>
    <xf numFmtId="0" fontId="6" fillId="0" borderId="0"/>
    <xf numFmtId="0" fontId="12" fillId="0" borderId="0"/>
    <xf numFmtId="0" fontId="22" fillId="0" borderId="0"/>
  </cellStyleXfs>
  <cellXfs count="141">
    <xf numFmtId="0" fontId="0" fillId="0" borderId="0" xfId="0"/>
    <xf numFmtId="0" fontId="0" fillId="0" borderId="0" xfId="0" applyFill="1" applyAlignment="1">
      <alignment horizontal="right"/>
    </xf>
    <xf numFmtId="0" fontId="2" fillId="2" borderId="0" xfId="0" applyFont="1" applyFill="1" applyAlignment="1">
      <alignment horizontal="right"/>
    </xf>
    <xf numFmtId="0" fontId="0" fillId="2" borderId="0" xfId="0" applyFill="1" applyAlignment="1">
      <alignment horizontal="right"/>
    </xf>
    <xf numFmtId="0" fontId="0" fillId="0" borderId="0" xfId="0" applyAlignment="1">
      <alignment horizontal="right"/>
    </xf>
    <xf numFmtId="0" fontId="2" fillId="3" borderId="0" xfId="0" applyFont="1" applyFill="1" applyAlignment="1">
      <alignment horizontal="right"/>
    </xf>
    <xf numFmtId="0" fontId="2" fillId="0" borderId="0" xfId="0" applyFont="1" applyFill="1" applyAlignment="1">
      <alignment horizontal="right"/>
    </xf>
    <xf numFmtId="0" fontId="3" fillId="0" borderId="0" xfId="0" applyFont="1" applyFill="1" applyAlignment="1">
      <alignment horizontal="right"/>
    </xf>
    <xf numFmtId="0" fontId="0" fillId="4" borderId="0" xfId="0" applyFill="1" applyAlignment="1">
      <alignment horizontal="right"/>
    </xf>
    <xf numFmtId="2" fontId="0" fillId="4" borderId="0" xfId="0" applyNumberFormat="1" applyFill="1" applyAlignment="1">
      <alignment horizontal="right"/>
    </xf>
    <xf numFmtId="0" fontId="0" fillId="5" borderId="0" xfId="0" applyFill="1" applyAlignment="1">
      <alignment horizontal="right"/>
    </xf>
    <xf numFmtId="0" fontId="0" fillId="0" borderId="0" xfId="0" applyFont="1" applyAlignment="1"/>
    <xf numFmtId="0" fontId="5" fillId="0" borderId="0" xfId="0" applyFont="1" applyFill="1"/>
    <xf numFmtId="0" fontId="6" fillId="0" borderId="0" xfId="0" applyFont="1" applyFill="1"/>
    <xf numFmtId="0" fontId="7" fillId="0" borderId="0" xfId="0" applyFont="1" applyFill="1"/>
    <xf numFmtId="0" fontId="0" fillId="5" borderId="0" xfId="0" applyFill="1"/>
    <xf numFmtId="0" fontId="0" fillId="0" borderId="0" xfId="0" applyAlignment="1">
      <alignment horizontal="center" wrapText="1"/>
    </xf>
    <xf numFmtId="0" fontId="0" fillId="0" borderId="0" xfId="1" applyNumberFormat="1" applyFont="1"/>
    <xf numFmtId="9" fontId="0" fillId="0" borderId="0" xfId="1" applyFont="1"/>
    <xf numFmtId="0" fontId="0" fillId="6" borderId="0" xfId="0" applyFill="1"/>
    <xf numFmtId="0" fontId="0" fillId="6" borderId="0" xfId="0" applyFill="1" applyAlignment="1">
      <alignment horizontal="right"/>
    </xf>
    <xf numFmtId="0" fontId="4" fillId="0" borderId="0" xfId="0" applyFont="1" applyFill="1"/>
    <xf numFmtId="0" fontId="0" fillId="0" borderId="0" xfId="0" applyFill="1" applyAlignment="1">
      <alignment horizontal="left"/>
    </xf>
    <xf numFmtId="0" fontId="0" fillId="0" borderId="0" xfId="0" applyFill="1" applyAlignment="1">
      <alignment horizontal="center"/>
    </xf>
    <xf numFmtId="0" fontId="8" fillId="0" borderId="0" xfId="0" applyFont="1" applyAlignment="1">
      <alignment vertical="center"/>
    </xf>
    <xf numFmtId="0" fontId="8" fillId="0" borderId="0" xfId="0" applyFont="1"/>
    <xf numFmtId="0" fontId="8" fillId="0" borderId="0" xfId="0" applyFont="1" applyAlignment="1">
      <alignment vertical="top"/>
    </xf>
    <xf numFmtId="2" fontId="0" fillId="0" borderId="0" xfId="0" applyNumberFormat="1"/>
    <xf numFmtId="3" fontId="10" fillId="0" borderId="0" xfId="0" applyNumberFormat="1" applyFont="1"/>
    <xf numFmtId="0" fontId="0" fillId="0" borderId="0" xfId="0" applyFill="1"/>
    <xf numFmtId="0" fontId="0" fillId="0" borderId="0" xfId="0" applyAlignment="1">
      <alignment horizontal="center"/>
    </xf>
    <xf numFmtId="0" fontId="11" fillId="0" borderId="0" xfId="2" applyFont="1" applyFill="1" applyAlignment="1">
      <alignment horizontal="center"/>
    </xf>
    <xf numFmtId="0" fontId="12" fillId="0" borderId="0" xfId="3"/>
    <xf numFmtId="0" fontId="11" fillId="0" borderId="0" xfId="2" applyFont="1" applyFill="1" applyBorder="1" applyAlignment="1">
      <alignment horizontal="center"/>
    </xf>
    <xf numFmtId="0" fontId="6" fillId="0" borderId="0" xfId="2" applyFont="1" applyFill="1" applyAlignment="1">
      <alignment horizontal="center"/>
    </xf>
    <xf numFmtId="0" fontId="6" fillId="0" borderId="0" xfId="2" applyFont="1" applyFill="1" applyBorder="1" applyAlignment="1">
      <alignment horizontal="center"/>
    </xf>
    <xf numFmtId="0" fontId="13" fillId="0" borderId="0" xfId="2" applyFont="1" applyFill="1" applyAlignment="1">
      <alignment horizontal="center"/>
    </xf>
    <xf numFmtId="0" fontId="6" fillId="0" borderId="0" xfId="3" applyFont="1" applyAlignment="1">
      <alignment horizontal="center"/>
    </xf>
    <xf numFmtId="14" fontId="6" fillId="0" borderId="0" xfId="2" applyNumberFormat="1" applyFont="1" applyFill="1" applyBorder="1" applyAlignment="1">
      <alignment horizontal="center"/>
    </xf>
    <xf numFmtId="0" fontId="6" fillId="0" borderId="0" xfId="3" applyFont="1" applyFill="1" applyAlignment="1">
      <alignment horizontal="center"/>
    </xf>
    <xf numFmtId="0" fontId="13" fillId="0" borderId="0" xfId="2" applyFont="1" applyFill="1" applyBorder="1" applyAlignment="1">
      <alignment horizontal="center"/>
    </xf>
    <xf numFmtId="0" fontId="6" fillId="0" borderId="0" xfId="2" applyNumberFormat="1" applyFont="1" applyFill="1" applyAlignment="1">
      <alignment horizontal="center"/>
    </xf>
    <xf numFmtId="0" fontId="6" fillId="0" borderId="0" xfId="2" applyNumberFormat="1" applyFont="1" applyFill="1" applyBorder="1" applyAlignment="1">
      <alignment horizontal="center"/>
    </xf>
    <xf numFmtId="0" fontId="14" fillId="0" borderId="0" xfId="2" applyNumberFormat="1" applyFont="1" applyFill="1" applyBorder="1" applyAlignment="1">
      <alignment horizontal="center"/>
    </xf>
    <xf numFmtId="0" fontId="14" fillId="0" borderId="0" xfId="2" applyNumberFormat="1" applyFont="1" applyFill="1" applyAlignment="1">
      <alignment horizontal="center"/>
    </xf>
    <xf numFmtId="20" fontId="6" fillId="0" borderId="0" xfId="2" applyNumberFormat="1" applyFont="1" applyFill="1" applyAlignment="1">
      <alignment horizontal="center"/>
    </xf>
    <xf numFmtId="1" fontId="6" fillId="0" borderId="0" xfId="2" applyNumberFormat="1" applyFont="1" applyFill="1" applyAlignment="1">
      <alignment horizontal="center"/>
    </xf>
    <xf numFmtId="0" fontId="6" fillId="0" borderId="1" xfId="2" applyFont="1" applyFill="1" applyBorder="1" applyAlignment="1">
      <alignment horizontal="center"/>
    </xf>
    <xf numFmtId="49" fontId="6" fillId="0" borderId="1" xfId="2" applyNumberFormat="1" applyFont="1" applyFill="1" applyBorder="1" applyAlignment="1">
      <alignment horizontal="center"/>
    </xf>
    <xf numFmtId="0" fontId="6" fillId="0" borderId="1" xfId="2" applyNumberFormat="1" applyFont="1" applyFill="1" applyBorder="1" applyAlignment="1">
      <alignment horizontal="center"/>
    </xf>
    <xf numFmtId="1" fontId="6" fillId="0" borderId="1" xfId="2" applyNumberFormat="1" applyFont="1" applyFill="1" applyBorder="1" applyAlignment="1">
      <alignment horizontal="center"/>
    </xf>
    <xf numFmtId="49" fontId="6" fillId="0" borderId="0" xfId="2" applyNumberFormat="1" applyFont="1" applyFill="1" applyBorder="1" applyAlignment="1">
      <alignment horizontal="center"/>
    </xf>
    <xf numFmtId="0" fontId="6" fillId="0" borderId="0" xfId="2" applyBorder="1" applyAlignment="1">
      <alignment horizontal="center"/>
    </xf>
    <xf numFmtId="0" fontId="6" fillId="0" borderId="0" xfId="3" applyNumberFormat="1" applyFont="1" applyFill="1" applyAlignment="1">
      <alignment horizontal="center"/>
    </xf>
    <xf numFmtId="0" fontId="6" fillId="0" borderId="1" xfId="3" applyFont="1" applyFill="1" applyBorder="1" applyAlignment="1">
      <alignment horizontal="center"/>
    </xf>
    <xf numFmtId="0" fontId="6" fillId="0" borderId="1" xfId="3" applyFont="1" applyBorder="1" applyAlignment="1">
      <alignment horizontal="center"/>
    </xf>
    <xf numFmtId="16" fontId="6" fillId="0" borderId="0" xfId="2" applyNumberFormat="1" applyFont="1" applyFill="1" applyAlignment="1">
      <alignment horizontal="center"/>
    </xf>
    <xf numFmtId="16" fontId="6" fillId="0" borderId="1" xfId="2" applyNumberFormat="1" applyFont="1" applyFill="1" applyBorder="1" applyAlignment="1">
      <alignment horizontal="center"/>
    </xf>
    <xf numFmtId="49" fontId="6" fillId="0" borderId="0" xfId="2" applyNumberFormat="1" applyFont="1" applyFill="1" applyAlignment="1">
      <alignment horizontal="center"/>
    </xf>
    <xf numFmtId="1" fontId="6" fillId="0" borderId="0" xfId="2" applyNumberFormat="1" applyFont="1" applyFill="1" applyBorder="1" applyAlignment="1">
      <alignment horizontal="center"/>
    </xf>
    <xf numFmtId="0" fontId="6" fillId="0" borderId="0" xfId="2" applyFont="1" applyFill="1"/>
    <xf numFmtId="0" fontId="0" fillId="3" borderId="0" xfId="0" applyFill="1"/>
    <xf numFmtId="0" fontId="12" fillId="0" borderId="0" xfId="3" applyAlignment="1">
      <alignment vertical="top"/>
    </xf>
    <xf numFmtId="0" fontId="21" fillId="0" borderId="0" xfId="3" applyFont="1"/>
    <xf numFmtId="0" fontId="12" fillId="0" borderId="0" xfId="3" applyFill="1"/>
    <xf numFmtId="164" fontId="12" fillId="0" borderId="0" xfId="3" applyNumberFormat="1" applyAlignment="1">
      <alignment horizontal="left"/>
    </xf>
    <xf numFmtId="164" fontId="12" fillId="0" borderId="0" xfId="3" applyNumberFormat="1" applyAlignment="1">
      <alignment horizontal="right"/>
    </xf>
    <xf numFmtId="2" fontId="12" fillId="0" borderId="0" xfId="3" applyNumberFormat="1" applyAlignment="1">
      <alignment horizontal="right"/>
    </xf>
    <xf numFmtId="0" fontId="22" fillId="0" borderId="0" xfId="4"/>
    <xf numFmtId="0" fontId="22" fillId="0" borderId="0" xfId="4" applyBorder="1"/>
    <xf numFmtId="1" fontId="12" fillId="0" borderId="0" xfId="3" applyNumberFormat="1" applyAlignment="1">
      <alignment horizontal="right"/>
    </xf>
    <xf numFmtId="0" fontId="12" fillId="0" borderId="0" xfId="3" applyFont="1"/>
    <xf numFmtId="1" fontId="12" fillId="0" borderId="0" xfId="3" applyNumberFormat="1" applyAlignment="1">
      <alignment horizontal="left"/>
    </xf>
    <xf numFmtId="2" fontId="12" fillId="0" borderId="0" xfId="3" applyNumberFormat="1"/>
    <xf numFmtId="0" fontId="12" fillId="0" borderId="0" xfId="3" applyAlignment="1">
      <alignment horizontal="left"/>
    </xf>
    <xf numFmtId="0" fontId="2" fillId="0" borderId="0" xfId="3" applyFont="1"/>
    <xf numFmtId="0" fontId="12" fillId="0" borderId="0" xfId="3" quotePrefix="1"/>
    <xf numFmtId="0" fontId="23" fillId="0" borderId="0" xfId="0" applyFont="1" applyFill="1"/>
    <xf numFmtId="0" fontId="23" fillId="0" borderId="0" xfId="0" applyFont="1" applyFill="1" applyAlignment="1">
      <alignment horizontal="center"/>
    </xf>
    <xf numFmtId="0" fontId="23" fillId="0" borderId="0" xfId="0" applyFont="1"/>
    <xf numFmtId="0" fontId="23" fillId="0" borderId="0" xfId="0" applyFont="1" applyAlignment="1">
      <alignment horizontal="center"/>
    </xf>
    <xf numFmtId="14" fontId="23" fillId="0" borderId="0" xfId="0" quotePrefix="1" applyNumberFormat="1" applyFont="1"/>
    <xf numFmtId="0" fontId="23" fillId="7" borderId="0" xfId="0" applyFont="1" applyFill="1"/>
    <xf numFmtId="14" fontId="23" fillId="0" borderId="0" xfId="0" applyNumberFormat="1" applyFont="1" applyFill="1"/>
    <xf numFmtId="14" fontId="23" fillId="0" borderId="0" xfId="0" quotePrefix="1" applyNumberFormat="1" applyFont="1" applyFill="1"/>
    <xf numFmtId="0" fontId="2" fillId="0" borderId="0" xfId="0" applyFont="1"/>
    <xf numFmtId="0" fontId="2" fillId="0" borderId="0" xfId="0" applyFont="1" applyFill="1"/>
    <xf numFmtId="1" fontId="2" fillId="0" borderId="0" xfId="0" applyNumberFormat="1" applyFont="1"/>
    <xf numFmtId="0" fontId="2" fillId="3" borderId="0" xfId="0" applyFont="1" applyFill="1"/>
    <xf numFmtId="1" fontId="2" fillId="3" borderId="0" xfId="0" applyNumberFormat="1" applyFont="1" applyFill="1"/>
    <xf numFmtId="2" fontId="2" fillId="0" borderId="0" xfId="0" applyNumberFormat="1" applyFont="1"/>
    <xf numFmtId="2" fontId="2" fillId="0" borderId="0" xfId="0" applyNumberFormat="1" applyFont="1" applyFill="1"/>
    <xf numFmtId="165" fontId="2" fillId="0" borderId="0" xfId="0" applyNumberFormat="1" applyFont="1"/>
    <xf numFmtId="165" fontId="2" fillId="0" borderId="0" xfId="0" applyNumberFormat="1" applyFont="1" applyFill="1"/>
    <xf numFmtId="1" fontId="23" fillId="0" borderId="0" xfId="0" applyNumberFormat="1" applyFont="1"/>
    <xf numFmtId="164" fontId="2" fillId="0" borderId="0" xfId="0" applyNumberFormat="1" applyFont="1"/>
    <xf numFmtId="164" fontId="2" fillId="0" borderId="0" xfId="0" applyNumberFormat="1" applyFont="1" applyFill="1"/>
    <xf numFmtId="0" fontId="23" fillId="4" borderId="0" xfId="0" applyFont="1" applyFill="1"/>
    <xf numFmtId="0" fontId="12" fillId="4" borderId="0" xfId="3" applyFill="1" applyAlignment="1">
      <alignment horizontal="right"/>
    </xf>
    <xf numFmtId="2" fontId="12" fillId="4" borderId="0" xfId="3" applyNumberFormat="1" applyFill="1" applyAlignment="1">
      <alignment horizontal="right"/>
    </xf>
    <xf numFmtId="0" fontId="12" fillId="0" borderId="0" xfId="3" applyFill="1" applyAlignment="1">
      <alignment horizontal="right" vertical="center"/>
    </xf>
    <xf numFmtId="0" fontId="12" fillId="3" borderId="0" xfId="3" applyFill="1" applyAlignment="1">
      <alignment horizontal="right" vertical="center"/>
    </xf>
    <xf numFmtId="0" fontId="12" fillId="0" borderId="0" xfId="3" applyFill="1" applyAlignment="1">
      <alignment horizontal="right"/>
    </xf>
    <xf numFmtId="0" fontId="12" fillId="3" borderId="0" xfId="3" applyFill="1" applyAlignment="1">
      <alignment horizontal="right"/>
    </xf>
    <xf numFmtId="0" fontId="12" fillId="3" borderId="0" xfId="3" applyFill="1"/>
    <xf numFmtId="0" fontId="12" fillId="0" borderId="0" xfId="3" applyFill="1" applyAlignment="1">
      <alignment horizontal="left"/>
    </xf>
    <xf numFmtId="14" fontId="12" fillId="0" borderId="0" xfId="3" quotePrefix="1" applyNumberFormat="1"/>
    <xf numFmtId="0" fontId="12" fillId="0" borderId="0" xfId="3" applyAlignment="1">
      <alignment horizontal="right"/>
    </xf>
    <xf numFmtId="0" fontId="12" fillId="6" borderId="0" xfId="3" applyFill="1"/>
    <xf numFmtId="0" fontId="8" fillId="0" borderId="0" xfId="3" applyFont="1" applyAlignment="1">
      <alignment vertical="center"/>
    </xf>
    <xf numFmtId="0" fontId="8" fillId="0" borderId="0" xfId="3" applyFont="1"/>
    <xf numFmtId="0" fontId="12" fillId="4" borderId="0" xfId="3" applyFill="1"/>
    <xf numFmtId="0" fontId="0" fillId="0" borderId="0" xfId="0" applyAlignment="1">
      <alignment wrapText="1"/>
    </xf>
    <xf numFmtId="0" fontId="0" fillId="8" borderId="0" xfId="0" applyFill="1" applyAlignment="1">
      <alignment horizontal="center" wrapText="1"/>
    </xf>
    <xf numFmtId="0" fontId="0" fillId="8" borderId="0" xfId="0" applyFill="1"/>
    <xf numFmtId="0" fontId="0" fillId="0" borderId="0" xfId="0" applyFill="1" applyAlignment="1">
      <alignment horizontal="center" wrapText="1"/>
    </xf>
    <xf numFmtId="0" fontId="12" fillId="9" borderId="0" xfId="3" applyFill="1"/>
    <xf numFmtId="0" fontId="0" fillId="10" borderId="0" xfId="0" applyFill="1" applyAlignment="1">
      <alignment horizontal="center" wrapText="1"/>
    </xf>
    <xf numFmtId="0" fontId="26" fillId="10" borderId="0" xfId="0" applyFont="1" applyFill="1"/>
    <xf numFmtId="17" fontId="0" fillId="0" borderId="0" xfId="0" applyNumberFormat="1"/>
    <xf numFmtId="0" fontId="27" fillId="0" borderId="0" xfId="2" applyFont="1" applyFill="1" applyBorder="1" applyAlignment="1">
      <alignment horizontal="center"/>
    </xf>
    <xf numFmtId="0" fontId="23" fillId="0" borderId="2" xfId="0" applyFont="1" applyFill="1" applyBorder="1" applyAlignment="1">
      <alignment horizontal="left"/>
    </xf>
    <xf numFmtId="0" fontId="23" fillId="0" borderId="0" xfId="0" applyFont="1" applyFill="1" applyBorder="1" applyAlignment="1">
      <alignment horizontal="left"/>
    </xf>
    <xf numFmtId="0" fontId="23" fillId="0" borderId="3" xfId="0" applyFont="1" applyFill="1" applyBorder="1" applyAlignment="1">
      <alignment horizontal="left"/>
    </xf>
    <xf numFmtId="0" fontId="23" fillId="0" borderId="0" xfId="0" applyFont="1" applyAlignment="1">
      <alignment horizontal="center"/>
    </xf>
    <xf numFmtId="0" fontId="23" fillId="0" borderId="2" xfId="0" applyFont="1" applyFill="1" applyBorder="1" applyAlignment="1">
      <alignment horizontal="center"/>
    </xf>
    <xf numFmtId="0" fontId="23" fillId="0" borderId="0" xfId="0" applyFont="1" applyFill="1" applyBorder="1" applyAlignment="1">
      <alignment horizontal="center"/>
    </xf>
    <xf numFmtId="0" fontId="23" fillId="0" borderId="0" xfId="0" applyFont="1" applyFill="1" applyAlignment="1">
      <alignment horizontal="center"/>
    </xf>
    <xf numFmtId="2" fontId="23" fillId="0" borderId="0" xfId="0" applyNumberFormat="1" applyFont="1" applyFill="1" applyAlignment="1">
      <alignment horizontal="center"/>
    </xf>
    <xf numFmtId="1" fontId="23" fillId="0" borderId="0" xfId="0" applyNumberFormat="1" applyFont="1" applyAlignment="1">
      <alignment horizontal="center"/>
    </xf>
    <xf numFmtId="0" fontId="2" fillId="0" borderId="0" xfId="0" applyFont="1" applyFill="1" applyAlignment="1">
      <alignment horizontal="center"/>
    </xf>
    <xf numFmtId="0" fontId="25" fillId="10" borderId="4" xfId="0" applyFont="1" applyFill="1" applyBorder="1" applyAlignment="1">
      <alignment horizontal="center"/>
    </xf>
    <xf numFmtId="0" fontId="25" fillId="10" borderId="5" xfId="0" applyFont="1" applyFill="1" applyBorder="1" applyAlignment="1">
      <alignment horizontal="center"/>
    </xf>
    <xf numFmtId="0" fontId="25" fillId="8" borderId="4" xfId="0" applyFont="1" applyFill="1" applyBorder="1" applyAlignment="1">
      <alignment horizontal="center"/>
    </xf>
    <xf numFmtId="0" fontId="25" fillId="8" borderId="5" xfId="0" applyFont="1" applyFill="1" applyBorder="1" applyAlignment="1">
      <alignment horizontal="center"/>
    </xf>
    <xf numFmtId="0" fontId="25" fillId="8" borderId="6" xfId="0" applyFont="1" applyFill="1" applyBorder="1" applyAlignment="1">
      <alignment horizontal="center"/>
    </xf>
    <xf numFmtId="0" fontId="6" fillId="5" borderId="0" xfId="2" applyNumberFormat="1" applyFont="1" applyFill="1" applyAlignment="1">
      <alignment horizontal="center"/>
    </xf>
    <xf numFmtId="0" fontId="6" fillId="5" borderId="0" xfId="2" applyNumberFormat="1" applyFont="1" applyFill="1" applyBorder="1" applyAlignment="1">
      <alignment horizontal="center"/>
    </xf>
    <xf numFmtId="0" fontId="6" fillId="5" borderId="0" xfId="2" applyFont="1" applyFill="1" applyAlignment="1">
      <alignment horizontal="center"/>
    </xf>
    <xf numFmtId="0" fontId="6" fillId="5" borderId="0" xfId="2" applyFont="1" applyFill="1" applyBorder="1" applyAlignment="1">
      <alignment horizontal="center"/>
    </xf>
    <xf numFmtId="0" fontId="6" fillId="5" borderId="1" xfId="2" applyNumberFormat="1" applyFont="1" applyFill="1" applyBorder="1" applyAlignment="1">
      <alignment horizontal="center"/>
    </xf>
  </cellXfs>
  <cellStyles count="5">
    <cellStyle name="Normal" xfId="0" builtinId="0"/>
    <cellStyle name="Normal 2" xfId="2" xr:uid="{57148752-E7B7-40F4-A78D-99234753E474}"/>
    <cellStyle name="Normal 3" xfId="3" xr:uid="{5433AC84-F95F-43AE-9EC2-A439AE4F5EAF}"/>
    <cellStyle name="Normal 3 2" xfId="4" xr:uid="{19D1B7E5-22AD-4F41-9DE6-6318F1DC015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niel/Google%20Drive/Documents%20for%20MSc%20theses%20Daniel%20&amp;%20Rachel/Chemical%20Selection/TOX%20uni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ECOSAR"/>
      <sheetName val="TOX units"/>
      <sheetName val="Correlation"/>
      <sheetName val="Chart_BIO"/>
      <sheetName val="Chart_BUS"/>
      <sheetName val="Chart_HAL"/>
      <sheetName val="Chart_THA"/>
      <sheetName val="Chart_UET"/>
      <sheetName val="Chart_VER"/>
      <sheetName val="Chart_WIN"/>
      <sheetName val="Chart_ZUE"/>
      <sheetName val="Chart_ZUG"/>
      <sheetName val="Chart_ZWI"/>
      <sheetName val="Legend"/>
      <sheetName val="Basic info"/>
      <sheetName val="Blad1"/>
      <sheetName val="Selected chemicals"/>
    </sheetNames>
    <sheetDataSet>
      <sheetData sheetId="0">
        <row r="42">
          <cell r="A42" t="str">
            <v>81103-11-9</v>
          </cell>
        </row>
        <row r="57">
          <cell r="A57" t="str">
            <v>330-54-1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45CC8-4610-4C21-81FB-F3EC3DF6E302}">
  <dimension ref="A1:J2"/>
  <sheetViews>
    <sheetView workbookViewId="0">
      <selection activeCell="F20" sqref="F20"/>
    </sheetView>
  </sheetViews>
  <sheetFormatPr defaultColWidth="8.81640625" defaultRowHeight="12.5" x14ac:dyDescent="0.25"/>
  <sheetData>
    <row r="1" spans="1:10" x14ac:dyDescent="0.25">
      <c r="A1" s="15" t="s">
        <v>146</v>
      </c>
      <c r="B1" s="15"/>
      <c r="C1" s="15"/>
      <c r="D1" s="15"/>
      <c r="E1" s="15"/>
      <c r="F1" s="15"/>
      <c r="G1" s="15"/>
      <c r="H1" s="15"/>
      <c r="I1" s="15"/>
      <c r="J1" s="15"/>
    </row>
    <row r="2" spans="1:10" x14ac:dyDescent="0.25">
      <c r="A2" s="15" t="s">
        <v>147</v>
      </c>
      <c r="B2" s="15"/>
      <c r="C2" s="15"/>
      <c r="D2" s="15"/>
      <c r="E2" s="15"/>
      <c r="F2" s="15"/>
      <c r="G2" s="15"/>
      <c r="H2" s="15"/>
      <c r="I2" s="15"/>
      <c r="J2" s="1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D8B87-6D64-4C9A-87D2-25A4938B2337}">
  <dimension ref="A1:B5"/>
  <sheetViews>
    <sheetView workbookViewId="0">
      <selection activeCell="D13" sqref="D13"/>
    </sheetView>
  </sheetViews>
  <sheetFormatPr defaultRowHeight="12.5" x14ac:dyDescent="0.25"/>
  <cols>
    <col min="1" max="1" width="10" bestFit="1" customWidth="1"/>
    <col min="4" max="4" width="43.26953125" customWidth="1"/>
  </cols>
  <sheetData>
    <row r="1" spans="1:2" x14ac:dyDescent="0.25">
      <c r="A1" t="s">
        <v>310</v>
      </c>
    </row>
    <row r="2" spans="1:2" x14ac:dyDescent="0.25">
      <c r="A2">
        <v>1</v>
      </c>
      <c r="B2" t="s">
        <v>311</v>
      </c>
    </row>
    <row r="3" spans="1:2" x14ac:dyDescent="0.25">
      <c r="A3">
        <v>3</v>
      </c>
      <c r="B3" t="s">
        <v>312</v>
      </c>
    </row>
    <row r="4" spans="1:2" ht="14.5" x14ac:dyDescent="0.25">
      <c r="A4">
        <v>5</v>
      </c>
      <c r="B4" s="26" t="s">
        <v>313</v>
      </c>
    </row>
    <row r="5" spans="1:2" x14ac:dyDescent="0.25">
      <c r="A5">
        <v>6</v>
      </c>
      <c r="B5" t="s">
        <v>314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BB4FB-6669-4F55-A9EA-4263FC71F9B8}">
  <dimension ref="A1:BM105"/>
  <sheetViews>
    <sheetView zoomScale="55" zoomScaleNormal="55" workbookViewId="0">
      <pane xSplit="5" ySplit="4" topLeftCell="X5" activePane="bottomRight" state="frozen"/>
      <selection pane="topRight" activeCell="J1" sqref="J1"/>
      <selection pane="bottomLeft" activeCell="A5" sqref="A5"/>
      <selection pane="bottomRight" activeCell="AY1" sqref="AY1"/>
    </sheetView>
  </sheetViews>
  <sheetFormatPr defaultRowHeight="14.5" x14ac:dyDescent="0.35"/>
  <cols>
    <col min="1" max="1" width="8.7265625" style="64"/>
    <col min="2" max="2" width="23.36328125" style="64" bestFit="1" customWidth="1"/>
    <col min="3" max="16384" width="8.7265625" style="64"/>
  </cols>
  <sheetData>
    <row r="1" spans="1:65" x14ac:dyDescent="0.35">
      <c r="A1" s="32" t="s">
        <v>853</v>
      </c>
      <c r="B1" s="32"/>
      <c r="C1" s="32"/>
      <c r="D1" s="32" t="s">
        <v>175</v>
      </c>
      <c r="E1" s="32"/>
      <c r="F1" s="32" t="s">
        <v>210</v>
      </c>
      <c r="G1" s="32" t="s">
        <v>211</v>
      </c>
      <c r="H1" s="32" t="s">
        <v>212</v>
      </c>
      <c r="I1" s="32" t="s">
        <v>213</v>
      </c>
      <c r="J1" s="32" t="s">
        <v>215</v>
      </c>
      <c r="K1" s="32" t="s">
        <v>217</v>
      </c>
      <c r="L1" s="32" t="s">
        <v>854</v>
      </c>
      <c r="M1" s="32" t="s">
        <v>220</v>
      </c>
      <c r="N1" s="32" t="s">
        <v>221</v>
      </c>
      <c r="O1" s="32" t="s">
        <v>855</v>
      </c>
      <c r="P1" s="32" t="s">
        <v>856</v>
      </c>
      <c r="Q1" s="32" t="s">
        <v>224</v>
      </c>
      <c r="R1" s="32" t="s">
        <v>857</v>
      </c>
      <c r="S1" s="32" t="s">
        <v>858</v>
      </c>
      <c r="T1" s="32" t="s">
        <v>218</v>
      </c>
      <c r="U1" s="32" t="s">
        <v>859</v>
      </c>
      <c r="V1" s="32"/>
      <c r="W1" s="32" t="s">
        <v>210</v>
      </c>
      <c r="X1" s="32" t="s">
        <v>211</v>
      </c>
      <c r="Y1" s="32" t="s">
        <v>212</v>
      </c>
      <c r="Z1" s="32" t="s">
        <v>213</v>
      </c>
      <c r="AA1" s="32" t="s">
        <v>215</v>
      </c>
      <c r="AB1" s="32" t="s">
        <v>217</v>
      </c>
      <c r="AC1" s="32" t="s">
        <v>854</v>
      </c>
      <c r="AD1" s="32" t="s">
        <v>220</v>
      </c>
      <c r="AE1" s="32" t="s">
        <v>221</v>
      </c>
      <c r="AF1" s="32" t="s">
        <v>855</v>
      </c>
      <c r="AG1" s="32" t="s">
        <v>856</v>
      </c>
      <c r="AH1" s="32" t="s">
        <v>224</v>
      </c>
      <c r="AI1" s="32" t="s">
        <v>857</v>
      </c>
      <c r="AJ1" s="32" t="s">
        <v>858</v>
      </c>
      <c r="AK1" s="32" t="s">
        <v>218</v>
      </c>
      <c r="AL1" s="32" t="s">
        <v>859</v>
      </c>
    </row>
    <row r="2" spans="1:65" x14ac:dyDescent="0.35">
      <c r="A2" s="32"/>
      <c r="B2" s="32"/>
      <c r="C2" s="32"/>
      <c r="D2" s="32" t="s">
        <v>225</v>
      </c>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row>
    <row r="3" spans="1:65" x14ac:dyDescent="0.35">
      <c r="A3" s="32"/>
      <c r="B3" s="32"/>
      <c r="C3" s="32"/>
      <c r="D3" s="32" t="s">
        <v>324</v>
      </c>
      <c r="E3" s="32"/>
      <c r="F3" s="32" t="s">
        <v>860</v>
      </c>
      <c r="G3" s="32" t="s">
        <v>860</v>
      </c>
      <c r="H3" s="32" t="s">
        <v>860</v>
      </c>
      <c r="I3" s="32" t="s">
        <v>860</v>
      </c>
      <c r="J3" s="32" t="s">
        <v>860</v>
      </c>
      <c r="K3" s="32" t="s">
        <v>860</v>
      </c>
      <c r="L3" s="32" t="s">
        <v>860</v>
      </c>
      <c r="M3" s="32" t="s">
        <v>860</v>
      </c>
      <c r="N3" s="32" t="s">
        <v>860</v>
      </c>
      <c r="O3" s="32" t="s">
        <v>860</v>
      </c>
      <c r="P3" s="32" t="s">
        <v>860</v>
      </c>
      <c r="Q3" s="32" t="s">
        <v>860</v>
      </c>
      <c r="R3" s="32" t="s">
        <v>860</v>
      </c>
      <c r="S3" s="32" t="s">
        <v>860</v>
      </c>
      <c r="T3" s="32" t="s">
        <v>860</v>
      </c>
      <c r="U3" s="32" t="s">
        <v>860</v>
      </c>
      <c r="V3" s="32"/>
      <c r="W3" s="32" t="s">
        <v>861</v>
      </c>
      <c r="X3" s="32" t="s">
        <v>861</v>
      </c>
      <c r="Y3" s="32" t="s">
        <v>861</v>
      </c>
      <c r="Z3" s="32" t="s">
        <v>861</v>
      </c>
      <c r="AA3" s="32" t="s">
        <v>861</v>
      </c>
      <c r="AB3" s="32" t="s">
        <v>861</v>
      </c>
      <c r="AC3" s="32" t="s">
        <v>861</v>
      </c>
      <c r="AD3" s="32" t="s">
        <v>861</v>
      </c>
      <c r="AE3" s="32" t="s">
        <v>861</v>
      </c>
      <c r="AF3" s="32" t="s">
        <v>861</v>
      </c>
      <c r="AG3" s="32" t="s">
        <v>861</v>
      </c>
      <c r="AH3" s="32" t="s">
        <v>861</v>
      </c>
      <c r="AI3" s="32" t="s">
        <v>861</v>
      </c>
      <c r="AJ3" s="32" t="s">
        <v>861</v>
      </c>
      <c r="AK3" s="32" t="s">
        <v>861</v>
      </c>
      <c r="AL3" s="32" t="s">
        <v>861</v>
      </c>
    </row>
    <row r="4" spans="1:65" x14ac:dyDescent="0.35">
      <c r="A4" s="32"/>
      <c r="B4" s="32"/>
      <c r="C4" s="32"/>
      <c r="D4" s="32" t="s">
        <v>862</v>
      </c>
      <c r="E4" s="32"/>
      <c r="F4" s="32" t="s">
        <v>863</v>
      </c>
      <c r="G4" s="32" t="s">
        <v>863</v>
      </c>
      <c r="H4" s="32" t="s">
        <v>863</v>
      </c>
      <c r="I4" s="32" t="s">
        <v>863</v>
      </c>
      <c r="J4" s="32" t="s">
        <v>863</v>
      </c>
      <c r="K4" s="32" t="s">
        <v>863</v>
      </c>
      <c r="L4" s="32" t="s">
        <v>863</v>
      </c>
      <c r="M4" s="32" t="s">
        <v>863</v>
      </c>
      <c r="N4" s="32" t="s">
        <v>863</v>
      </c>
      <c r="O4" s="32" t="s">
        <v>863</v>
      </c>
      <c r="P4" s="32" t="s">
        <v>863</v>
      </c>
      <c r="Q4" s="32" t="s">
        <v>863</v>
      </c>
      <c r="R4" s="32" t="s">
        <v>863</v>
      </c>
      <c r="S4" s="32" t="s">
        <v>863</v>
      </c>
      <c r="T4" s="32" t="s">
        <v>863</v>
      </c>
      <c r="U4" s="32" t="s">
        <v>863</v>
      </c>
      <c r="V4" s="32"/>
      <c r="W4" s="32" t="s">
        <v>863</v>
      </c>
      <c r="X4" s="32" t="s">
        <v>863</v>
      </c>
      <c r="Y4" s="32" t="s">
        <v>863</v>
      </c>
      <c r="Z4" s="32" t="s">
        <v>863</v>
      </c>
      <c r="AA4" s="32" t="s">
        <v>863</v>
      </c>
      <c r="AB4" s="32" t="s">
        <v>863</v>
      </c>
      <c r="AC4" s="32" t="s">
        <v>863</v>
      </c>
      <c r="AD4" s="32" t="s">
        <v>863</v>
      </c>
      <c r="AE4" s="32" t="s">
        <v>863</v>
      </c>
      <c r="AF4" s="32" t="s">
        <v>863</v>
      </c>
      <c r="AG4" s="32" t="s">
        <v>863</v>
      </c>
      <c r="AH4" s="32" t="s">
        <v>863</v>
      </c>
      <c r="AI4" s="32" t="s">
        <v>863</v>
      </c>
      <c r="AJ4" s="32" t="s">
        <v>863</v>
      </c>
      <c r="AK4" s="32" t="s">
        <v>863</v>
      </c>
      <c r="AL4" s="32" t="s">
        <v>863</v>
      </c>
    </row>
    <row r="5" spans="1:65" x14ac:dyDescent="0.35">
      <c r="A5" s="64">
        <v>50</v>
      </c>
      <c r="B5" s="64" t="s">
        <v>37</v>
      </c>
      <c r="F5" s="100" t="s">
        <v>34</v>
      </c>
      <c r="G5" s="100" t="s">
        <v>34</v>
      </c>
      <c r="H5" s="101">
        <v>0</v>
      </c>
      <c r="I5" s="101">
        <v>0</v>
      </c>
      <c r="J5" s="100">
        <v>360</v>
      </c>
      <c r="K5" s="101">
        <v>0</v>
      </c>
      <c r="L5" s="100" t="s">
        <v>34</v>
      </c>
      <c r="M5" s="100" t="s">
        <v>34</v>
      </c>
      <c r="N5" s="100" t="s">
        <v>34</v>
      </c>
      <c r="O5" s="100">
        <v>0.76</v>
      </c>
      <c r="P5" s="100" t="s">
        <v>34</v>
      </c>
      <c r="Q5" s="100">
        <v>170</v>
      </c>
      <c r="R5" s="100" t="s">
        <v>34</v>
      </c>
      <c r="S5" s="100" t="s">
        <v>34</v>
      </c>
      <c r="T5" s="100" t="s">
        <v>34</v>
      </c>
      <c r="U5" s="100" t="s">
        <v>34</v>
      </c>
      <c r="W5" s="100" t="s">
        <v>34</v>
      </c>
      <c r="X5" s="100" t="s">
        <v>34</v>
      </c>
      <c r="Y5" s="100" t="s">
        <v>34</v>
      </c>
      <c r="Z5" s="100" t="s">
        <v>34</v>
      </c>
      <c r="AA5" s="100" t="s">
        <v>34</v>
      </c>
      <c r="AB5" s="100" t="s">
        <v>34</v>
      </c>
      <c r="AC5" s="100" t="s">
        <v>34</v>
      </c>
      <c r="AD5" s="100" t="s">
        <v>34</v>
      </c>
      <c r="AE5" s="100" t="s">
        <v>34</v>
      </c>
      <c r="AF5" s="100" t="s">
        <v>34</v>
      </c>
      <c r="AG5" s="100" t="s">
        <v>34</v>
      </c>
      <c r="AH5" s="100" t="s">
        <v>34</v>
      </c>
      <c r="AI5" s="100" t="s">
        <v>34</v>
      </c>
      <c r="AJ5" s="100" t="s">
        <v>34</v>
      </c>
      <c r="AK5" s="100" t="s">
        <v>34</v>
      </c>
      <c r="AL5" s="64" t="s">
        <v>34</v>
      </c>
    </row>
    <row r="6" spans="1:65" x14ac:dyDescent="0.35">
      <c r="A6" s="64">
        <v>50</v>
      </c>
      <c r="B6" s="64" t="s">
        <v>39</v>
      </c>
      <c r="F6" s="102" t="s">
        <v>34</v>
      </c>
      <c r="G6" s="102" t="s">
        <v>34</v>
      </c>
      <c r="H6" s="102" t="s">
        <v>34</v>
      </c>
      <c r="I6" s="102">
        <v>18</v>
      </c>
      <c r="J6" s="102">
        <v>560</v>
      </c>
      <c r="K6" s="102">
        <v>23</v>
      </c>
      <c r="L6" s="102" t="s">
        <v>34</v>
      </c>
      <c r="M6" s="102" t="s">
        <v>34</v>
      </c>
      <c r="N6" s="102" t="s">
        <v>34</v>
      </c>
      <c r="O6" s="102" t="s">
        <v>34</v>
      </c>
      <c r="P6" s="102" t="s">
        <v>34</v>
      </c>
      <c r="Q6" s="102">
        <v>1100</v>
      </c>
      <c r="R6" s="102" t="s">
        <v>34</v>
      </c>
      <c r="S6" s="100" t="s">
        <v>34</v>
      </c>
      <c r="T6" s="100" t="s">
        <v>34</v>
      </c>
      <c r="U6" s="100" t="s">
        <v>34</v>
      </c>
      <c r="W6" s="100" t="s">
        <v>34</v>
      </c>
      <c r="X6" s="100" t="s">
        <v>34</v>
      </c>
      <c r="Y6" s="100" t="s">
        <v>34</v>
      </c>
      <c r="Z6" s="100" t="s">
        <v>34</v>
      </c>
      <c r="AA6" s="100" t="s">
        <v>34</v>
      </c>
      <c r="AB6" s="100" t="s">
        <v>34</v>
      </c>
      <c r="AC6" s="100" t="s">
        <v>34</v>
      </c>
      <c r="AD6" s="100" t="s">
        <v>34</v>
      </c>
      <c r="AE6" s="100" t="s">
        <v>34</v>
      </c>
      <c r="AF6" s="100" t="s">
        <v>34</v>
      </c>
      <c r="AG6" s="100" t="s">
        <v>34</v>
      </c>
      <c r="AH6" s="100" t="s">
        <v>34</v>
      </c>
      <c r="AI6" s="100" t="s">
        <v>34</v>
      </c>
      <c r="AJ6" s="100" t="s">
        <v>34</v>
      </c>
      <c r="AK6" s="100" t="s">
        <v>34</v>
      </c>
      <c r="AL6" s="64" t="s">
        <v>34</v>
      </c>
    </row>
    <row r="7" spans="1:65" x14ac:dyDescent="0.35">
      <c r="A7" s="64">
        <v>50</v>
      </c>
      <c r="B7" s="64" t="s">
        <v>864</v>
      </c>
      <c r="F7" s="102" t="s">
        <v>34</v>
      </c>
      <c r="G7" s="102" t="s">
        <v>34</v>
      </c>
      <c r="H7" s="102" t="s">
        <v>34</v>
      </c>
      <c r="I7" s="103">
        <v>0</v>
      </c>
      <c r="J7" s="102">
        <v>50</v>
      </c>
      <c r="K7" s="103">
        <v>0</v>
      </c>
      <c r="L7" s="102" t="s">
        <v>34</v>
      </c>
      <c r="M7" s="102" t="s">
        <v>34</v>
      </c>
      <c r="N7" s="102" t="s">
        <v>34</v>
      </c>
      <c r="O7" s="102">
        <v>0.27</v>
      </c>
      <c r="P7" s="102" t="s">
        <v>34</v>
      </c>
      <c r="Q7" s="102">
        <v>210</v>
      </c>
      <c r="R7" s="102" t="s">
        <v>34</v>
      </c>
      <c r="S7" s="100" t="s">
        <v>34</v>
      </c>
      <c r="T7" s="100" t="s">
        <v>34</v>
      </c>
      <c r="U7" s="100" t="s">
        <v>34</v>
      </c>
      <c r="V7" s="102"/>
      <c r="W7" s="100" t="s">
        <v>34</v>
      </c>
      <c r="X7" s="100" t="s">
        <v>34</v>
      </c>
      <c r="Y7" s="100" t="s">
        <v>34</v>
      </c>
      <c r="Z7" s="100" t="s">
        <v>34</v>
      </c>
      <c r="AA7" s="100" t="s">
        <v>34</v>
      </c>
      <c r="AB7" s="100" t="s">
        <v>34</v>
      </c>
      <c r="AC7" s="100" t="s">
        <v>34</v>
      </c>
      <c r="AD7" s="100" t="s">
        <v>34</v>
      </c>
      <c r="AE7" s="100" t="s">
        <v>34</v>
      </c>
      <c r="AF7" s="100" t="s">
        <v>34</v>
      </c>
      <c r="AG7" s="100" t="s">
        <v>34</v>
      </c>
      <c r="AH7" s="100" t="s">
        <v>34</v>
      </c>
      <c r="AI7" s="100" t="s">
        <v>34</v>
      </c>
      <c r="AJ7" s="100" t="s">
        <v>34</v>
      </c>
      <c r="AK7" s="100" t="s">
        <v>34</v>
      </c>
      <c r="AL7" s="64" t="s">
        <v>34</v>
      </c>
    </row>
    <row r="8" spans="1:65" x14ac:dyDescent="0.35">
      <c r="A8" s="64">
        <v>50</v>
      </c>
      <c r="B8" s="64" t="s">
        <v>41</v>
      </c>
      <c r="F8" s="102" t="s">
        <v>34</v>
      </c>
      <c r="G8" s="102" t="s">
        <v>34</v>
      </c>
      <c r="H8" s="102">
        <v>0.43</v>
      </c>
      <c r="I8" s="102">
        <v>3.1</v>
      </c>
      <c r="J8" s="102">
        <v>210</v>
      </c>
      <c r="K8" s="103">
        <v>0</v>
      </c>
      <c r="L8" s="102" t="s">
        <v>34</v>
      </c>
      <c r="M8" s="103">
        <v>0</v>
      </c>
      <c r="N8" s="102" t="s">
        <v>34</v>
      </c>
      <c r="O8" s="102">
        <v>0.59</v>
      </c>
      <c r="P8" s="102" t="s">
        <v>34</v>
      </c>
      <c r="Q8" s="102">
        <v>390</v>
      </c>
      <c r="R8" s="102" t="s">
        <v>34</v>
      </c>
      <c r="S8" s="100" t="s">
        <v>34</v>
      </c>
      <c r="T8" s="100" t="s">
        <v>34</v>
      </c>
      <c r="U8" s="100" t="s">
        <v>34</v>
      </c>
      <c r="V8" s="102"/>
      <c r="W8" s="100" t="s">
        <v>34</v>
      </c>
      <c r="X8" s="100" t="s">
        <v>34</v>
      </c>
      <c r="Y8" s="100" t="s">
        <v>34</v>
      </c>
      <c r="Z8" s="100" t="s">
        <v>34</v>
      </c>
      <c r="AA8" s="100" t="s">
        <v>34</v>
      </c>
      <c r="AB8" s="100" t="s">
        <v>34</v>
      </c>
      <c r="AC8" s="100" t="s">
        <v>34</v>
      </c>
      <c r="AD8" s="100" t="s">
        <v>34</v>
      </c>
      <c r="AE8" s="100" t="s">
        <v>34</v>
      </c>
      <c r="AF8" s="100" t="s">
        <v>34</v>
      </c>
      <c r="AG8" s="100" t="s">
        <v>34</v>
      </c>
      <c r="AH8" s="100" t="s">
        <v>34</v>
      </c>
      <c r="AI8" s="100" t="s">
        <v>34</v>
      </c>
      <c r="AJ8" s="100" t="s">
        <v>34</v>
      </c>
      <c r="AK8" s="100" t="s">
        <v>34</v>
      </c>
      <c r="AL8" s="64" t="s">
        <v>34</v>
      </c>
      <c r="AM8" s="102"/>
      <c r="AN8" s="102"/>
      <c r="AO8" s="102"/>
      <c r="AP8" s="102"/>
      <c r="AQ8" s="102"/>
      <c r="AR8" s="102"/>
      <c r="AS8" s="102"/>
      <c r="AT8" s="102"/>
      <c r="AU8" s="102"/>
      <c r="AV8" s="102"/>
      <c r="AW8" s="102"/>
      <c r="AX8" s="102"/>
      <c r="AY8" s="102"/>
      <c r="AZ8" s="102"/>
      <c r="BA8" s="102"/>
      <c r="BB8" s="102"/>
      <c r="BC8" s="102"/>
      <c r="BD8" s="102"/>
      <c r="BE8" s="102"/>
      <c r="BF8" s="102"/>
      <c r="BG8" s="102"/>
      <c r="BH8" s="102"/>
      <c r="BI8" s="102"/>
      <c r="BJ8" s="102"/>
      <c r="BK8" s="102"/>
      <c r="BL8" s="102"/>
      <c r="BM8" s="102"/>
    </row>
    <row r="9" spans="1:65" x14ac:dyDescent="0.35">
      <c r="A9" s="64">
        <v>50</v>
      </c>
      <c r="B9" s="64" t="s">
        <v>42</v>
      </c>
      <c r="F9" s="102" t="s">
        <v>34</v>
      </c>
      <c r="G9" s="102" t="s">
        <v>34</v>
      </c>
      <c r="H9" s="102">
        <v>0.26</v>
      </c>
      <c r="I9" s="102">
        <v>1.5</v>
      </c>
      <c r="J9" s="102">
        <v>150</v>
      </c>
      <c r="K9" s="102">
        <v>1.8</v>
      </c>
      <c r="L9" s="103">
        <v>0</v>
      </c>
      <c r="M9" s="102">
        <v>130</v>
      </c>
      <c r="N9" s="102" t="s">
        <v>34</v>
      </c>
      <c r="O9" s="102">
        <v>0.18</v>
      </c>
      <c r="P9" s="102" t="s">
        <v>34</v>
      </c>
      <c r="Q9" s="102">
        <v>350</v>
      </c>
      <c r="R9" s="102" t="s">
        <v>34</v>
      </c>
      <c r="S9" s="100" t="s">
        <v>34</v>
      </c>
      <c r="T9" s="100" t="s">
        <v>34</v>
      </c>
      <c r="U9" s="100" t="s">
        <v>34</v>
      </c>
      <c r="V9" s="102"/>
      <c r="W9" s="100" t="s">
        <v>34</v>
      </c>
      <c r="X9" s="100" t="s">
        <v>34</v>
      </c>
      <c r="Y9" s="100" t="s">
        <v>34</v>
      </c>
      <c r="Z9" s="100" t="s">
        <v>34</v>
      </c>
      <c r="AA9" s="100" t="s">
        <v>34</v>
      </c>
      <c r="AB9" s="100" t="s">
        <v>34</v>
      </c>
      <c r="AC9" s="100" t="s">
        <v>34</v>
      </c>
      <c r="AD9" s="100" t="s">
        <v>34</v>
      </c>
      <c r="AE9" s="100" t="s">
        <v>34</v>
      </c>
      <c r="AF9" s="100" t="s">
        <v>34</v>
      </c>
      <c r="AG9" s="100" t="s">
        <v>34</v>
      </c>
      <c r="AH9" s="100" t="s">
        <v>34</v>
      </c>
      <c r="AI9" s="100" t="s">
        <v>34</v>
      </c>
      <c r="AJ9" s="100" t="s">
        <v>34</v>
      </c>
      <c r="AK9" s="100" t="s">
        <v>34</v>
      </c>
      <c r="AL9" s="64" t="s">
        <v>34</v>
      </c>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102"/>
      <c r="BK9" s="102"/>
      <c r="BL9" s="102"/>
      <c r="BM9" s="102"/>
    </row>
    <row r="10" spans="1:65" x14ac:dyDescent="0.35">
      <c r="A10" s="64">
        <v>50</v>
      </c>
      <c r="B10" s="64" t="s">
        <v>43</v>
      </c>
      <c r="F10" s="102" t="s">
        <v>34</v>
      </c>
      <c r="G10" s="102" t="s">
        <v>34</v>
      </c>
      <c r="H10" s="102" t="s">
        <v>34</v>
      </c>
      <c r="I10" s="102" t="s">
        <v>34</v>
      </c>
      <c r="J10" s="102">
        <v>510</v>
      </c>
      <c r="K10" s="102">
        <v>30</v>
      </c>
      <c r="L10" s="102">
        <v>0.93</v>
      </c>
      <c r="M10" s="102" t="s">
        <v>34</v>
      </c>
      <c r="N10" s="102" t="s">
        <v>34</v>
      </c>
      <c r="O10" s="102" t="s">
        <v>34</v>
      </c>
      <c r="P10" s="102" t="s">
        <v>34</v>
      </c>
      <c r="Q10" s="102">
        <v>1200</v>
      </c>
      <c r="R10" s="102" t="s">
        <v>34</v>
      </c>
      <c r="S10" s="100" t="s">
        <v>34</v>
      </c>
      <c r="T10" s="100" t="s">
        <v>34</v>
      </c>
      <c r="U10" s="100" t="s">
        <v>34</v>
      </c>
      <c r="V10" s="102"/>
      <c r="W10" s="100" t="s">
        <v>34</v>
      </c>
      <c r="X10" s="100" t="s">
        <v>34</v>
      </c>
      <c r="Y10" s="100" t="s">
        <v>34</v>
      </c>
      <c r="Z10" s="100" t="s">
        <v>34</v>
      </c>
      <c r="AA10" s="100" t="s">
        <v>34</v>
      </c>
      <c r="AB10" s="100" t="s">
        <v>34</v>
      </c>
      <c r="AC10" s="100" t="s">
        <v>34</v>
      </c>
      <c r="AD10" s="100" t="s">
        <v>34</v>
      </c>
      <c r="AE10" s="100" t="s">
        <v>34</v>
      </c>
      <c r="AF10" s="100" t="s">
        <v>34</v>
      </c>
      <c r="AG10" s="100" t="s">
        <v>34</v>
      </c>
      <c r="AH10" s="100" t="s">
        <v>34</v>
      </c>
      <c r="AI10" s="100" t="s">
        <v>34</v>
      </c>
      <c r="AJ10" s="100" t="s">
        <v>34</v>
      </c>
      <c r="AK10" s="100" t="s">
        <v>34</v>
      </c>
      <c r="AL10" s="64" t="s">
        <v>34</v>
      </c>
      <c r="AM10" s="102"/>
      <c r="AN10" s="102"/>
      <c r="AO10" s="102"/>
      <c r="AP10" s="102"/>
      <c r="AQ10" s="102"/>
      <c r="AR10" s="102"/>
      <c r="AS10" s="102"/>
      <c r="AT10" s="102"/>
      <c r="AU10" s="102"/>
      <c r="AV10" s="102"/>
      <c r="AW10" s="102"/>
      <c r="AX10" s="102"/>
      <c r="AY10" s="102"/>
      <c r="AZ10" s="102"/>
      <c r="BA10" s="102"/>
      <c r="BB10" s="102"/>
      <c r="BC10" s="102"/>
      <c r="BD10" s="102"/>
      <c r="BE10" s="102"/>
      <c r="BF10" s="102"/>
      <c r="BG10" s="102"/>
      <c r="BH10" s="102"/>
      <c r="BI10" s="102"/>
      <c r="BJ10" s="102"/>
      <c r="BK10" s="102"/>
      <c r="BL10" s="102"/>
      <c r="BM10" s="102"/>
    </row>
    <row r="11" spans="1:65" x14ac:dyDescent="0.35">
      <c r="A11" s="64">
        <v>50</v>
      </c>
      <c r="B11" s="64" t="s">
        <v>44</v>
      </c>
      <c r="F11" s="102" t="s">
        <v>34</v>
      </c>
      <c r="G11" s="102" t="s">
        <v>34</v>
      </c>
      <c r="H11" s="102" t="s">
        <v>34</v>
      </c>
      <c r="I11" s="103">
        <v>0</v>
      </c>
      <c r="J11" s="102">
        <v>240</v>
      </c>
      <c r="K11" s="103">
        <v>0</v>
      </c>
      <c r="L11" s="102">
        <v>0.67</v>
      </c>
      <c r="M11" s="103">
        <v>0</v>
      </c>
      <c r="N11" s="102" t="s">
        <v>34</v>
      </c>
      <c r="O11" s="103">
        <v>0</v>
      </c>
      <c r="P11" s="102" t="s">
        <v>34</v>
      </c>
      <c r="Q11" s="102">
        <v>580</v>
      </c>
      <c r="R11" s="102" t="s">
        <v>34</v>
      </c>
      <c r="S11" s="100" t="s">
        <v>34</v>
      </c>
      <c r="T11" s="100" t="s">
        <v>34</v>
      </c>
      <c r="U11" s="100" t="s">
        <v>34</v>
      </c>
      <c r="V11" s="102"/>
      <c r="W11" s="100" t="s">
        <v>34</v>
      </c>
      <c r="X11" s="100" t="s">
        <v>34</v>
      </c>
      <c r="Y11" s="100" t="s">
        <v>34</v>
      </c>
      <c r="Z11" s="100" t="s">
        <v>34</v>
      </c>
      <c r="AA11" s="100" t="s">
        <v>34</v>
      </c>
      <c r="AB11" s="100" t="s">
        <v>34</v>
      </c>
      <c r="AC11" s="100" t="s">
        <v>34</v>
      </c>
      <c r="AD11" s="100" t="s">
        <v>34</v>
      </c>
      <c r="AE11" s="100" t="s">
        <v>34</v>
      </c>
      <c r="AF11" s="100" t="s">
        <v>34</v>
      </c>
      <c r="AG11" s="100" t="s">
        <v>34</v>
      </c>
      <c r="AH11" s="100" t="s">
        <v>34</v>
      </c>
      <c r="AI11" s="100" t="s">
        <v>34</v>
      </c>
      <c r="AJ11" s="100" t="s">
        <v>34</v>
      </c>
      <c r="AK11" s="100" t="s">
        <v>34</v>
      </c>
      <c r="AL11" s="64" t="s">
        <v>34</v>
      </c>
      <c r="AM11" s="102"/>
      <c r="AN11" s="102"/>
      <c r="AO11" s="102"/>
      <c r="AP11" s="102"/>
      <c r="AQ11" s="102"/>
      <c r="AR11" s="102"/>
      <c r="AS11" s="102"/>
      <c r="AT11" s="102"/>
      <c r="AU11" s="102"/>
      <c r="AV11" s="102"/>
      <c r="AW11" s="102"/>
      <c r="AX11" s="102"/>
      <c r="AY11" s="102"/>
      <c r="BA11" s="102"/>
      <c r="BB11" s="102"/>
      <c r="BC11" s="102"/>
      <c r="BD11" s="102"/>
      <c r="BE11" s="102"/>
      <c r="BF11" s="102"/>
      <c r="BG11" s="102"/>
      <c r="BH11" s="102"/>
      <c r="BI11" s="102"/>
      <c r="BJ11" s="102"/>
      <c r="BK11" s="102"/>
      <c r="BL11" s="102"/>
      <c r="BM11" s="102"/>
    </row>
    <row r="12" spans="1:65" x14ac:dyDescent="0.35">
      <c r="A12" s="64">
        <v>50</v>
      </c>
      <c r="B12" s="64" t="s">
        <v>865</v>
      </c>
      <c r="F12" s="102" t="s">
        <v>34</v>
      </c>
      <c r="G12" s="102" t="s">
        <v>34</v>
      </c>
      <c r="H12" s="102" t="s">
        <v>34</v>
      </c>
      <c r="I12" s="102" t="s">
        <v>34</v>
      </c>
      <c r="J12" s="102">
        <v>360</v>
      </c>
      <c r="K12" s="102" t="s">
        <v>34</v>
      </c>
      <c r="L12" s="102" t="s">
        <v>34</v>
      </c>
      <c r="M12" s="102">
        <v>89</v>
      </c>
      <c r="N12" s="102" t="s">
        <v>34</v>
      </c>
      <c r="O12" s="102" t="s">
        <v>34</v>
      </c>
      <c r="P12" s="102" t="s">
        <v>34</v>
      </c>
      <c r="Q12" s="102">
        <v>420</v>
      </c>
      <c r="R12" s="102" t="s">
        <v>34</v>
      </c>
      <c r="S12" s="100" t="s">
        <v>34</v>
      </c>
      <c r="T12" s="100" t="s">
        <v>34</v>
      </c>
      <c r="U12" s="100" t="s">
        <v>34</v>
      </c>
      <c r="V12" s="102"/>
      <c r="W12" s="100" t="s">
        <v>34</v>
      </c>
      <c r="X12" s="100" t="s">
        <v>34</v>
      </c>
      <c r="Y12" s="100" t="s">
        <v>34</v>
      </c>
      <c r="Z12" s="100" t="s">
        <v>34</v>
      </c>
      <c r="AA12" s="100" t="s">
        <v>34</v>
      </c>
      <c r="AB12" s="100" t="s">
        <v>34</v>
      </c>
      <c r="AC12" s="100" t="s">
        <v>34</v>
      </c>
      <c r="AD12" s="100" t="s">
        <v>34</v>
      </c>
      <c r="AE12" s="100" t="s">
        <v>34</v>
      </c>
      <c r="AF12" s="100" t="s">
        <v>34</v>
      </c>
      <c r="AG12" s="100" t="s">
        <v>34</v>
      </c>
      <c r="AH12" s="100" t="s">
        <v>34</v>
      </c>
      <c r="AI12" s="100" t="s">
        <v>34</v>
      </c>
      <c r="AJ12" s="100" t="s">
        <v>34</v>
      </c>
      <c r="AK12" s="100" t="s">
        <v>34</v>
      </c>
      <c r="AL12" s="64" t="s">
        <v>34</v>
      </c>
      <c r="AM12" s="102"/>
      <c r="AN12" s="102"/>
      <c r="AO12" s="102"/>
      <c r="AP12" s="102"/>
      <c r="AQ12" s="102"/>
      <c r="AR12" s="102"/>
      <c r="AS12" s="102"/>
      <c r="AT12" s="102"/>
      <c r="AU12" s="102"/>
      <c r="AV12" s="102"/>
      <c r="AW12" s="102"/>
      <c r="AX12" s="102"/>
      <c r="AY12" s="102"/>
      <c r="AZ12" s="102"/>
      <c r="BA12" s="102"/>
      <c r="BB12" s="102"/>
      <c r="BC12" s="102"/>
      <c r="BD12" s="102"/>
      <c r="BE12" s="102"/>
      <c r="BF12" s="102"/>
      <c r="BG12" s="102"/>
      <c r="BH12" s="102"/>
      <c r="BI12" s="102"/>
      <c r="BJ12" s="102"/>
      <c r="BK12" s="102"/>
      <c r="BL12" s="102"/>
      <c r="BM12" s="102"/>
    </row>
    <row r="13" spans="1:65" x14ac:dyDescent="0.35">
      <c r="A13" s="64">
        <v>50</v>
      </c>
      <c r="B13" s="64" t="s">
        <v>45</v>
      </c>
      <c r="F13" s="102" t="s">
        <v>34</v>
      </c>
      <c r="G13" s="102" t="s">
        <v>34</v>
      </c>
      <c r="H13" s="102" t="s">
        <v>34</v>
      </c>
      <c r="I13" s="102" t="s">
        <v>34</v>
      </c>
      <c r="J13" s="102">
        <v>530</v>
      </c>
      <c r="K13" s="102">
        <v>27</v>
      </c>
      <c r="L13" s="102" t="s">
        <v>34</v>
      </c>
      <c r="M13" s="102">
        <v>41</v>
      </c>
      <c r="N13" s="102" t="s">
        <v>34</v>
      </c>
      <c r="O13" s="102">
        <v>1.9</v>
      </c>
      <c r="P13" s="102" t="s">
        <v>34</v>
      </c>
      <c r="Q13" s="102">
        <v>1000</v>
      </c>
      <c r="R13" s="102" t="s">
        <v>34</v>
      </c>
      <c r="S13" s="100" t="s">
        <v>34</v>
      </c>
      <c r="T13" s="100" t="s">
        <v>34</v>
      </c>
      <c r="U13" s="100" t="s">
        <v>34</v>
      </c>
      <c r="V13" s="102"/>
      <c r="W13" s="100" t="s">
        <v>34</v>
      </c>
      <c r="X13" s="100" t="s">
        <v>34</v>
      </c>
      <c r="Y13" s="100" t="s">
        <v>34</v>
      </c>
      <c r="Z13" s="100" t="s">
        <v>34</v>
      </c>
      <c r="AA13" s="100" t="s">
        <v>34</v>
      </c>
      <c r="AB13" s="100" t="s">
        <v>34</v>
      </c>
      <c r="AC13" s="100" t="s">
        <v>34</v>
      </c>
      <c r="AD13" s="100" t="s">
        <v>34</v>
      </c>
      <c r="AE13" s="100" t="s">
        <v>34</v>
      </c>
      <c r="AF13" s="100" t="s">
        <v>34</v>
      </c>
      <c r="AG13" s="100" t="s">
        <v>34</v>
      </c>
      <c r="AH13" s="100" t="s">
        <v>34</v>
      </c>
      <c r="AI13" s="100" t="s">
        <v>34</v>
      </c>
      <c r="AJ13" s="100" t="s">
        <v>34</v>
      </c>
      <c r="AK13" s="100" t="s">
        <v>34</v>
      </c>
      <c r="AL13" s="64" t="s">
        <v>34</v>
      </c>
      <c r="AM13" s="102"/>
      <c r="AN13" s="102"/>
      <c r="AO13" s="102"/>
      <c r="AP13" s="102"/>
      <c r="AQ13" s="102"/>
      <c r="AR13" s="102"/>
      <c r="AS13" s="102"/>
      <c r="AT13" s="102"/>
      <c r="AU13" s="102"/>
      <c r="AV13" s="102"/>
      <c r="AW13" s="102"/>
      <c r="AX13" s="102"/>
      <c r="AY13" s="102"/>
      <c r="AZ13" s="102"/>
      <c r="BA13" s="102"/>
      <c r="BB13" s="102"/>
      <c r="BC13" s="102"/>
      <c r="BD13" s="102"/>
      <c r="BE13" s="102"/>
      <c r="BF13" s="102"/>
      <c r="BG13" s="102"/>
      <c r="BH13" s="102"/>
      <c r="BI13" s="102"/>
      <c r="BJ13" s="102"/>
      <c r="BK13" s="102"/>
      <c r="BL13" s="102"/>
      <c r="BM13" s="102"/>
    </row>
    <row r="14" spans="1:65" x14ac:dyDescent="0.35">
      <c r="A14" s="64">
        <v>50</v>
      </c>
      <c r="B14" s="64" t="s">
        <v>866</v>
      </c>
      <c r="F14" s="102" t="s">
        <v>34</v>
      </c>
      <c r="G14" s="102" t="s">
        <v>34</v>
      </c>
      <c r="H14" s="102" t="s">
        <v>34</v>
      </c>
      <c r="I14" s="102" t="s">
        <v>34</v>
      </c>
      <c r="J14" s="102">
        <v>170</v>
      </c>
      <c r="K14" s="102">
        <v>18</v>
      </c>
      <c r="L14" s="102" t="s">
        <v>34</v>
      </c>
      <c r="M14" s="103">
        <v>0</v>
      </c>
      <c r="N14" s="102" t="s">
        <v>34</v>
      </c>
      <c r="O14" s="102">
        <v>1.5</v>
      </c>
      <c r="P14" s="102" t="s">
        <v>34</v>
      </c>
      <c r="Q14" s="102">
        <v>800</v>
      </c>
      <c r="R14" s="102" t="s">
        <v>34</v>
      </c>
      <c r="S14" s="100" t="s">
        <v>34</v>
      </c>
      <c r="T14" s="100" t="s">
        <v>34</v>
      </c>
      <c r="U14" s="100" t="s">
        <v>34</v>
      </c>
      <c r="V14" s="102"/>
      <c r="W14" s="100" t="s">
        <v>34</v>
      </c>
      <c r="X14" s="100" t="s">
        <v>34</v>
      </c>
      <c r="Y14" s="100" t="s">
        <v>34</v>
      </c>
      <c r="Z14" s="100" t="s">
        <v>34</v>
      </c>
      <c r="AA14" s="100" t="s">
        <v>34</v>
      </c>
      <c r="AB14" s="100" t="s">
        <v>34</v>
      </c>
      <c r="AC14" s="100" t="s">
        <v>34</v>
      </c>
      <c r="AD14" s="100" t="s">
        <v>34</v>
      </c>
      <c r="AE14" s="100" t="s">
        <v>34</v>
      </c>
      <c r="AF14" s="100" t="s">
        <v>34</v>
      </c>
      <c r="AG14" s="100" t="s">
        <v>34</v>
      </c>
      <c r="AH14" s="100" t="s">
        <v>34</v>
      </c>
      <c r="AI14" s="100" t="s">
        <v>34</v>
      </c>
      <c r="AJ14" s="100" t="s">
        <v>34</v>
      </c>
      <c r="AK14" s="100" t="s">
        <v>34</v>
      </c>
      <c r="AL14" s="64" t="s">
        <v>34</v>
      </c>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row>
    <row r="15" spans="1:65" x14ac:dyDescent="0.35">
      <c r="A15" s="64">
        <v>50</v>
      </c>
      <c r="B15" s="64" t="s">
        <v>47</v>
      </c>
      <c r="F15" s="102" t="s">
        <v>34</v>
      </c>
      <c r="G15" s="102" t="s">
        <v>34</v>
      </c>
      <c r="H15" s="102" t="s">
        <v>34</v>
      </c>
      <c r="I15" s="102">
        <v>14</v>
      </c>
      <c r="J15" s="102">
        <v>7100</v>
      </c>
      <c r="K15" s="103">
        <v>0</v>
      </c>
      <c r="L15" s="103">
        <v>0</v>
      </c>
      <c r="M15" s="103">
        <v>0</v>
      </c>
      <c r="N15" s="102" t="s">
        <v>34</v>
      </c>
      <c r="O15" s="102">
        <v>2</v>
      </c>
      <c r="P15" s="102" t="s">
        <v>34</v>
      </c>
      <c r="Q15" s="102">
        <v>610</v>
      </c>
      <c r="R15" s="102" t="s">
        <v>34</v>
      </c>
      <c r="S15" s="100" t="s">
        <v>34</v>
      </c>
      <c r="T15" s="100" t="s">
        <v>34</v>
      </c>
      <c r="U15" s="100" t="s">
        <v>34</v>
      </c>
      <c r="V15" s="102"/>
      <c r="W15" s="100" t="s">
        <v>34</v>
      </c>
      <c r="X15" s="100" t="s">
        <v>34</v>
      </c>
      <c r="Y15" s="100" t="s">
        <v>34</v>
      </c>
      <c r="Z15" s="100" t="s">
        <v>34</v>
      </c>
      <c r="AA15" s="100" t="s">
        <v>34</v>
      </c>
      <c r="AB15" s="100" t="s">
        <v>34</v>
      </c>
      <c r="AC15" s="100" t="s">
        <v>34</v>
      </c>
      <c r="AD15" s="100" t="s">
        <v>34</v>
      </c>
      <c r="AE15" s="100" t="s">
        <v>34</v>
      </c>
      <c r="AF15" s="100" t="s">
        <v>34</v>
      </c>
      <c r="AG15" s="100" t="s">
        <v>34</v>
      </c>
      <c r="AH15" s="100" t="s">
        <v>34</v>
      </c>
      <c r="AI15" s="100" t="s">
        <v>34</v>
      </c>
      <c r="AJ15" s="100" t="s">
        <v>34</v>
      </c>
      <c r="AK15" s="100" t="s">
        <v>34</v>
      </c>
      <c r="AL15" s="64" t="s">
        <v>34</v>
      </c>
      <c r="AM15" s="102"/>
      <c r="AN15" s="102"/>
      <c r="AO15" s="102"/>
      <c r="AP15" s="102"/>
      <c r="AQ15" s="102"/>
      <c r="AR15" s="102"/>
      <c r="AS15" s="102"/>
      <c r="AT15" s="102"/>
      <c r="AU15" s="102"/>
      <c r="AV15" s="102"/>
      <c r="AW15" s="102"/>
      <c r="AX15" s="102"/>
      <c r="AY15" s="102"/>
      <c r="BA15" s="102"/>
      <c r="BB15" s="102"/>
      <c r="BC15" s="102"/>
      <c r="BD15" s="102"/>
      <c r="BE15" s="102"/>
      <c r="BF15" s="102"/>
      <c r="BG15" s="102"/>
      <c r="BH15" s="102"/>
      <c r="BI15" s="102"/>
      <c r="BJ15" s="102"/>
      <c r="BK15" s="102"/>
      <c r="BL15" s="102"/>
      <c r="BM15" s="102"/>
    </row>
    <row r="16" spans="1:65" x14ac:dyDescent="0.35">
      <c r="A16" s="64">
        <v>50</v>
      </c>
      <c r="B16" s="64" t="s">
        <v>48</v>
      </c>
      <c r="F16" s="102" t="s">
        <v>34</v>
      </c>
      <c r="G16" s="102" t="s">
        <v>34</v>
      </c>
      <c r="H16" s="102" t="s">
        <v>34</v>
      </c>
      <c r="I16" s="102" t="s">
        <v>34</v>
      </c>
      <c r="J16" s="102">
        <v>440</v>
      </c>
      <c r="K16" s="103">
        <v>0</v>
      </c>
      <c r="L16" s="102">
        <v>0.26</v>
      </c>
      <c r="M16" s="103">
        <v>0</v>
      </c>
      <c r="N16" s="102" t="s">
        <v>34</v>
      </c>
      <c r="O16" s="102" t="s">
        <v>34</v>
      </c>
      <c r="P16" s="102" t="s">
        <v>34</v>
      </c>
      <c r="Q16" s="102">
        <v>590</v>
      </c>
      <c r="R16" s="102" t="s">
        <v>34</v>
      </c>
      <c r="S16" s="100" t="s">
        <v>34</v>
      </c>
      <c r="T16" s="100" t="s">
        <v>34</v>
      </c>
      <c r="U16" s="100" t="s">
        <v>34</v>
      </c>
      <c r="V16" s="102"/>
      <c r="W16" s="100" t="s">
        <v>34</v>
      </c>
      <c r="X16" s="100" t="s">
        <v>34</v>
      </c>
      <c r="Y16" s="100" t="s">
        <v>34</v>
      </c>
      <c r="Z16" s="100" t="s">
        <v>34</v>
      </c>
      <c r="AA16" s="100" t="s">
        <v>34</v>
      </c>
      <c r="AB16" s="100" t="s">
        <v>34</v>
      </c>
      <c r="AC16" s="100" t="s">
        <v>34</v>
      </c>
      <c r="AD16" s="100" t="s">
        <v>34</v>
      </c>
      <c r="AE16" s="100" t="s">
        <v>34</v>
      </c>
      <c r="AF16" s="100" t="s">
        <v>34</v>
      </c>
      <c r="AG16" s="100" t="s">
        <v>34</v>
      </c>
      <c r="AH16" s="100" t="s">
        <v>34</v>
      </c>
      <c r="AI16" s="100" t="s">
        <v>34</v>
      </c>
      <c r="AJ16" s="100" t="s">
        <v>34</v>
      </c>
      <c r="AK16" s="100" t="s">
        <v>34</v>
      </c>
      <c r="AL16" s="64" t="s">
        <v>34</v>
      </c>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row>
    <row r="17" spans="1:65" x14ac:dyDescent="0.35">
      <c r="A17" s="64">
        <v>50</v>
      </c>
      <c r="B17" s="64" t="s">
        <v>867</v>
      </c>
      <c r="F17" s="102" t="s">
        <v>34</v>
      </c>
      <c r="G17" s="102" t="s">
        <v>34</v>
      </c>
      <c r="H17" s="102" t="s">
        <v>34</v>
      </c>
      <c r="I17" s="102">
        <v>25</v>
      </c>
      <c r="J17" s="102">
        <v>3900</v>
      </c>
      <c r="K17" s="102" t="s">
        <v>34</v>
      </c>
      <c r="L17" s="102">
        <v>0.3</v>
      </c>
      <c r="M17" s="103">
        <v>0</v>
      </c>
      <c r="N17" s="102" t="s">
        <v>34</v>
      </c>
      <c r="O17" s="102" t="s">
        <v>34</v>
      </c>
      <c r="P17" s="102" t="s">
        <v>34</v>
      </c>
      <c r="Q17" s="102">
        <v>390</v>
      </c>
      <c r="R17" s="102" t="s">
        <v>34</v>
      </c>
      <c r="S17" s="100" t="s">
        <v>34</v>
      </c>
      <c r="T17" s="100" t="s">
        <v>34</v>
      </c>
      <c r="U17" s="100" t="s">
        <v>34</v>
      </c>
      <c r="V17" s="102"/>
      <c r="W17" s="100" t="s">
        <v>34</v>
      </c>
      <c r="X17" s="100" t="s">
        <v>34</v>
      </c>
      <c r="Y17" s="100" t="s">
        <v>34</v>
      </c>
      <c r="Z17" s="100" t="s">
        <v>34</v>
      </c>
      <c r="AA17" s="100" t="s">
        <v>34</v>
      </c>
      <c r="AB17" s="100" t="s">
        <v>34</v>
      </c>
      <c r="AC17" s="100" t="s">
        <v>34</v>
      </c>
      <c r="AD17" s="100" t="s">
        <v>34</v>
      </c>
      <c r="AE17" s="100" t="s">
        <v>34</v>
      </c>
      <c r="AF17" s="100" t="s">
        <v>34</v>
      </c>
      <c r="AG17" s="100" t="s">
        <v>34</v>
      </c>
      <c r="AH17" s="100" t="s">
        <v>34</v>
      </c>
      <c r="AI17" s="100" t="s">
        <v>34</v>
      </c>
      <c r="AJ17" s="100" t="s">
        <v>34</v>
      </c>
      <c r="AK17" s="100" t="s">
        <v>34</v>
      </c>
      <c r="AL17" s="64" t="s">
        <v>34</v>
      </c>
      <c r="AM17" s="102"/>
      <c r="AN17" s="102"/>
      <c r="AO17" s="102"/>
      <c r="AP17" s="102"/>
      <c r="AQ17" s="102"/>
      <c r="AR17" s="102"/>
      <c r="AS17" s="102"/>
      <c r="AT17" s="102"/>
      <c r="AU17" s="102"/>
      <c r="AV17" s="102"/>
      <c r="AW17" s="102"/>
      <c r="AX17" s="102"/>
      <c r="AY17" s="102"/>
      <c r="AZ17" s="102"/>
      <c r="BA17" s="102"/>
      <c r="BB17" s="102"/>
      <c r="BC17" s="102"/>
      <c r="BD17" s="102"/>
      <c r="BE17" s="102"/>
      <c r="BF17" s="102"/>
      <c r="BG17" s="102"/>
      <c r="BH17" s="102"/>
      <c r="BI17" s="102"/>
      <c r="BJ17" s="102"/>
      <c r="BK17" s="102"/>
      <c r="BL17" s="102"/>
      <c r="BM17" s="102"/>
    </row>
    <row r="18" spans="1:65" x14ac:dyDescent="0.35">
      <c r="A18" s="64">
        <v>50</v>
      </c>
      <c r="B18" s="64" t="s">
        <v>49</v>
      </c>
      <c r="F18" s="102" t="s">
        <v>34</v>
      </c>
      <c r="G18" s="102" t="s">
        <v>34</v>
      </c>
      <c r="H18" s="102">
        <v>0.24</v>
      </c>
      <c r="I18" s="102" t="s">
        <v>34</v>
      </c>
      <c r="J18" s="102">
        <v>54</v>
      </c>
      <c r="K18" s="102" t="s">
        <v>34</v>
      </c>
      <c r="L18" s="102" t="s">
        <v>34</v>
      </c>
      <c r="M18" s="102" t="s">
        <v>34</v>
      </c>
      <c r="N18" s="102" t="s">
        <v>34</v>
      </c>
      <c r="O18" s="102" t="s">
        <v>34</v>
      </c>
      <c r="P18" s="102" t="s">
        <v>34</v>
      </c>
      <c r="Q18" s="102">
        <v>250</v>
      </c>
      <c r="R18" s="102" t="s">
        <v>34</v>
      </c>
      <c r="S18" s="100" t="s">
        <v>34</v>
      </c>
      <c r="T18" s="100" t="s">
        <v>34</v>
      </c>
      <c r="U18" s="100" t="s">
        <v>34</v>
      </c>
      <c r="V18" s="102"/>
      <c r="W18" s="100" t="s">
        <v>34</v>
      </c>
      <c r="X18" s="100" t="s">
        <v>34</v>
      </c>
      <c r="Y18" s="100" t="s">
        <v>34</v>
      </c>
      <c r="Z18" s="100" t="s">
        <v>34</v>
      </c>
      <c r="AA18" s="100" t="s">
        <v>34</v>
      </c>
      <c r="AB18" s="100" t="s">
        <v>34</v>
      </c>
      <c r="AC18" s="100" t="s">
        <v>34</v>
      </c>
      <c r="AD18" s="100" t="s">
        <v>34</v>
      </c>
      <c r="AE18" s="100" t="s">
        <v>34</v>
      </c>
      <c r="AF18" s="100" t="s">
        <v>34</v>
      </c>
      <c r="AG18" s="100" t="s">
        <v>34</v>
      </c>
      <c r="AH18" s="100" t="s">
        <v>34</v>
      </c>
      <c r="AI18" s="100" t="s">
        <v>34</v>
      </c>
      <c r="AJ18" s="100" t="s">
        <v>34</v>
      </c>
      <c r="AK18" s="100" t="s">
        <v>34</v>
      </c>
      <c r="AL18" s="64" t="s">
        <v>34</v>
      </c>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row>
    <row r="19" spans="1:65" x14ac:dyDescent="0.35">
      <c r="A19" s="64">
        <v>50</v>
      </c>
      <c r="B19" s="64" t="s">
        <v>868</v>
      </c>
      <c r="F19" s="102" t="s">
        <v>34</v>
      </c>
      <c r="G19" s="102" t="s">
        <v>34</v>
      </c>
      <c r="H19" s="103">
        <v>0</v>
      </c>
      <c r="I19" s="102">
        <v>19</v>
      </c>
      <c r="J19" s="102">
        <v>360</v>
      </c>
      <c r="K19" s="102" t="s">
        <v>34</v>
      </c>
      <c r="L19" s="102">
        <v>0.23</v>
      </c>
      <c r="M19" s="103">
        <v>0</v>
      </c>
      <c r="N19" s="102" t="s">
        <v>34</v>
      </c>
      <c r="O19" s="103">
        <v>0</v>
      </c>
      <c r="P19" s="102" t="s">
        <v>34</v>
      </c>
      <c r="Q19" s="102">
        <v>620</v>
      </c>
      <c r="R19" s="102" t="s">
        <v>34</v>
      </c>
      <c r="S19" s="100" t="s">
        <v>34</v>
      </c>
      <c r="T19" s="100" t="s">
        <v>34</v>
      </c>
      <c r="U19" s="100" t="s">
        <v>34</v>
      </c>
      <c r="V19" s="102"/>
      <c r="W19" s="100" t="s">
        <v>34</v>
      </c>
      <c r="X19" s="100" t="s">
        <v>34</v>
      </c>
      <c r="Y19" s="100" t="s">
        <v>34</v>
      </c>
      <c r="Z19" s="100" t="s">
        <v>34</v>
      </c>
      <c r="AA19" s="100" t="s">
        <v>34</v>
      </c>
      <c r="AB19" s="100" t="s">
        <v>34</v>
      </c>
      <c r="AC19" s="100" t="s">
        <v>34</v>
      </c>
      <c r="AD19" s="100" t="s">
        <v>34</v>
      </c>
      <c r="AE19" s="100" t="s">
        <v>34</v>
      </c>
      <c r="AF19" s="100" t="s">
        <v>34</v>
      </c>
      <c r="AG19" s="100" t="s">
        <v>34</v>
      </c>
      <c r="AH19" s="100" t="s">
        <v>34</v>
      </c>
      <c r="AI19" s="100" t="s">
        <v>34</v>
      </c>
      <c r="AJ19" s="100" t="s">
        <v>34</v>
      </c>
      <c r="AK19" s="100" t="s">
        <v>34</v>
      </c>
      <c r="AL19" s="64" t="s">
        <v>34</v>
      </c>
      <c r="AM19" s="102"/>
      <c r="AN19" s="102"/>
      <c r="AO19" s="102"/>
      <c r="AP19" s="102"/>
      <c r="AQ19" s="102"/>
      <c r="AR19" s="102"/>
      <c r="AT19" s="102"/>
      <c r="AU19" s="102"/>
      <c r="AV19" s="102"/>
      <c r="AW19" s="102"/>
      <c r="AX19" s="102"/>
      <c r="AY19" s="102"/>
      <c r="AZ19" s="102"/>
      <c r="BA19" s="102"/>
      <c r="BB19" s="102"/>
      <c r="BC19" s="102"/>
      <c r="BD19" s="102"/>
      <c r="BE19" s="102"/>
      <c r="BF19" s="102"/>
      <c r="BG19" s="102"/>
      <c r="BH19" s="102"/>
      <c r="BI19" s="102"/>
      <c r="BJ19" s="102"/>
      <c r="BK19" s="102"/>
      <c r="BL19" s="102"/>
      <c r="BM19" s="102"/>
    </row>
    <row r="20" spans="1:65" x14ac:dyDescent="0.35">
      <c r="A20" s="64">
        <v>50</v>
      </c>
      <c r="B20" s="64" t="s">
        <v>869</v>
      </c>
      <c r="F20" s="102" t="s">
        <v>34</v>
      </c>
      <c r="G20" s="102" t="s">
        <v>34</v>
      </c>
      <c r="H20" s="102" t="s">
        <v>34</v>
      </c>
      <c r="I20" s="102" t="s">
        <v>34</v>
      </c>
      <c r="J20" s="102">
        <v>760</v>
      </c>
      <c r="K20" s="102" t="s">
        <v>34</v>
      </c>
      <c r="L20" s="102">
        <v>0.24</v>
      </c>
      <c r="M20" s="102" t="s">
        <v>34</v>
      </c>
      <c r="N20" s="102" t="s">
        <v>34</v>
      </c>
      <c r="O20" s="103">
        <v>0</v>
      </c>
      <c r="P20" s="102" t="s">
        <v>34</v>
      </c>
      <c r="Q20" s="103">
        <v>0</v>
      </c>
      <c r="R20" s="102" t="s">
        <v>34</v>
      </c>
      <c r="S20" s="100" t="s">
        <v>34</v>
      </c>
      <c r="T20" s="100" t="s">
        <v>34</v>
      </c>
      <c r="U20" s="100" t="s">
        <v>34</v>
      </c>
      <c r="V20" s="102"/>
      <c r="W20" s="100" t="s">
        <v>34</v>
      </c>
      <c r="X20" s="100" t="s">
        <v>34</v>
      </c>
      <c r="Y20" s="100" t="s">
        <v>34</v>
      </c>
      <c r="Z20" s="100" t="s">
        <v>34</v>
      </c>
      <c r="AA20" s="100" t="s">
        <v>34</v>
      </c>
      <c r="AB20" s="100" t="s">
        <v>34</v>
      </c>
      <c r="AC20" s="100" t="s">
        <v>34</v>
      </c>
      <c r="AD20" s="100" t="s">
        <v>34</v>
      </c>
      <c r="AE20" s="100" t="s">
        <v>34</v>
      </c>
      <c r="AF20" s="100" t="s">
        <v>34</v>
      </c>
      <c r="AG20" s="100" t="s">
        <v>34</v>
      </c>
      <c r="AH20" s="100" t="s">
        <v>34</v>
      </c>
      <c r="AI20" s="100" t="s">
        <v>34</v>
      </c>
      <c r="AJ20" s="100" t="s">
        <v>34</v>
      </c>
      <c r="AK20" s="100" t="s">
        <v>34</v>
      </c>
      <c r="AL20" s="64" t="s">
        <v>34</v>
      </c>
      <c r="AM20" s="102"/>
      <c r="AN20" s="102"/>
      <c r="AO20" s="102"/>
      <c r="AP20" s="102"/>
      <c r="AQ20" s="102"/>
      <c r="AR20" s="102"/>
      <c r="AS20" s="102"/>
      <c r="AT20" s="102"/>
      <c r="AU20" s="102"/>
      <c r="AV20" s="102"/>
      <c r="AW20" s="102"/>
      <c r="AX20" s="102"/>
      <c r="AY20" s="102"/>
      <c r="AZ20" s="102"/>
      <c r="BA20" s="102"/>
      <c r="BB20" s="102"/>
      <c r="BC20" s="102"/>
      <c r="BD20" s="102"/>
      <c r="BE20" s="102"/>
      <c r="BF20" s="102"/>
      <c r="BG20" s="102"/>
      <c r="BH20" s="102"/>
      <c r="BI20" s="102"/>
      <c r="BJ20" s="102"/>
      <c r="BK20" s="102"/>
      <c r="BL20" s="102"/>
      <c r="BM20" s="102"/>
    </row>
    <row r="21" spans="1:65" x14ac:dyDescent="0.35">
      <c r="A21" s="64">
        <v>1</v>
      </c>
      <c r="B21" s="32" t="s">
        <v>870</v>
      </c>
      <c r="C21" s="32"/>
      <c r="D21" s="32"/>
      <c r="E21" s="32"/>
      <c r="F21" s="32">
        <v>2.38</v>
      </c>
      <c r="G21" s="32">
        <v>2.5099999999999998</v>
      </c>
      <c r="H21" s="32">
        <v>0.82399999999999995</v>
      </c>
      <c r="I21" s="32">
        <v>4.29</v>
      </c>
      <c r="J21" s="32">
        <v>16.600000000000001</v>
      </c>
      <c r="K21" s="32">
        <v>1.5</v>
      </c>
      <c r="L21" s="32">
        <v>0.16500000000000001</v>
      </c>
      <c r="M21" s="32">
        <v>13.6</v>
      </c>
      <c r="N21" s="32">
        <v>5.86</v>
      </c>
      <c r="O21" s="32">
        <v>1.1499999999999999</v>
      </c>
      <c r="P21" s="32">
        <v>1.02</v>
      </c>
      <c r="Q21" s="32">
        <v>198</v>
      </c>
      <c r="R21" s="102" t="s">
        <v>34</v>
      </c>
      <c r="S21" s="102" t="s">
        <v>34</v>
      </c>
      <c r="T21" s="102" t="s">
        <v>34</v>
      </c>
      <c r="U21" s="102" t="s">
        <v>34</v>
      </c>
      <c r="V21" s="32"/>
      <c r="W21" s="32">
        <v>2.38</v>
      </c>
      <c r="X21" s="32">
        <v>2.2799999999999998</v>
      </c>
      <c r="Y21" s="100" t="s">
        <v>34</v>
      </c>
      <c r="Z21" s="32">
        <v>3.71</v>
      </c>
      <c r="AA21" s="32">
        <v>13.7</v>
      </c>
      <c r="AB21" s="32">
        <v>1.35</v>
      </c>
      <c r="AC21" s="32">
        <v>0.17599999999999999</v>
      </c>
      <c r="AD21" s="32">
        <v>13.3</v>
      </c>
      <c r="AE21" s="32">
        <v>6.14</v>
      </c>
      <c r="AF21" s="32">
        <v>1</v>
      </c>
      <c r="AG21" s="100" t="s">
        <v>34</v>
      </c>
      <c r="AH21" s="32">
        <v>185</v>
      </c>
      <c r="AI21" s="102" t="s">
        <v>34</v>
      </c>
      <c r="AJ21" s="102" t="s">
        <v>34</v>
      </c>
      <c r="AK21" s="102" t="s">
        <v>34</v>
      </c>
      <c r="AL21" s="64" t="s">
        <v>34</v>
      </c>
      <c r="AM21" s="102"/>
      <c r="AN21" s="102"/>
      <c r="AO21" s="102"/>
      <c r="AP21" s="102"/>
      <c r="AQ21" s="102"/>
      <c r="AR21" s="102"/>
      <c r="AS21" s="102"/>
      <c r="AT21" s="102"/>
      <c r="AU21" s="102"/>
      <c r="AV21" s="102"/>
      <c r="AW21" s="102"/>
      <c r="AX21" s="102"/>
      <c r="AY21" s="102"/>
      <c r="AZ21" s="102"/>
      <c r="BA21" s="102"/>
      <c r="BB21" s="102"/>
      <c r="BC21" s="102"/>
      <c r="BD21" s="102"/>
      <c r="BE21" s="102"/>
      <c r="BF21" s="102"/>
      <c r="BG21" s="102"/>
      <c r="BH21" s="102"/>
      <c r="BI21" s="102"/>
      <c r="BJ21" s="102"/>
      <c r="BK21" s="102"/>
      <c r="BL21" s="102"/>
      <c r="BM21" s="102"/>
    </row>
    <row r="22" spans="1:65" x14ac:dyDescent="0.35">
      <c r="A22" s="64">
        <v>1</v>
      </c>
      <c r="B22" s="32" t="s">
        <v>871</v>
      </c>
      <c r="C22" s="32"/>
      <c r="D22" s="32"/>
      <c r="E22" s="32"/>
      <c r="F22" s="102" t="s">
        <v>34</v>
      </c>
      <c r="G22" s="102" t="s">
        <v>34</v>
      </c>
      <c r="H22" s="32">
        <v>6.2399999999999997E-2</v>
      </c>
      <c r="I22" s="32">
        <v>5.99</v>
      </c>
      <c r="J22" s="32">
        <v>954</v>
      </c>
      <c r="K22" s="32">
        <v>6.94</v>
      </c>
      <c r="L22" s="32">
        <v>0.20599999999999999</v>
      </c>
      <c r="M22" s="32">
        <v>15.8</v>
      </c>
      <c r="N22" s="102" t="s">
        <v>34</v>
      </c>
      <c r="O22" s="32">
        <v>0.52700000000000002</v>
      </c>
      <c r="P22" s="102" t="s">
        <v>34</v>
      </c>
      <c r="Q22" s="32">
        <v>514</v>
      </c>
      <c r="R22" s="102" t="s">
        <v>34</v>
      </c>
      <c r="S22" s="102" t="s">
        <v>34</v>
      </c>
      <c r="T22" s="102" t="s">
        <v>34</v>
      </c>
      <c r="U22" s="102" t="s">
        <v>34</v>
      </c>
      <c r="V22" s="32"/>
      <c r="W22" s="102" t="s">
        <v>34</v>
      </c>
      <c r="X22" s="102" t="s">
        <v>34</v>
      </c>
      <c r="Y22" s="102" t="s">
        <v>34</v>
      </c>
      <c r="Z22" s="102" t="s">
        <v>34</v>
      </c>
      <c r="AA22" s="100" t="s">
        <v>34</v>
      </c>
      <c r="AB22" s="100" t="s">
        <v>34</v>
      </c>
      <c r="AC22" s="100" t="s">
        <v>34</v>
      </c>
      <c r="AD22" s="100" t="s">
        <v>34</v>
      </c>
      <c r="AE22" s="102" t="s">
        <v>34</v>
      </c>
      <c r="AF22" s="100" t="s">
        <v>34</v>
      </c>
      <c r="AG22" s="102" t="s">
        <v>34</v>
      </c>
      <c r="AH22" s="100" t="s">
        <v>34</v>
      </c>
      <c r="AI22" s="102" t="s">
        <v>34</v>
      </c>
      <c r="AJ22" s="102" t="s">
        <v>34</v>
      </c>
      <c r="AK22" s="102" t="s">
        <v>34</v>
      </c>
      <c r="AL22" s="64" t="s">
        <v>34</v>
      </c>
      <c r="AM22" s="102"/>
      <c r="AN22" s="102"/>
      <c r="AO22" s="102"/>
      <c r="AP22" s="102"/>
      <c r="AQ22" s="102"/>
      <c r="AR22" s="102"/>
      <c r="AS22" s="102"/>
      <c r="AT22" s="102"/>
      <c r="AU22" s="102"/>
      <c r="AV22" s="102"/>
      <c r="AW22" s="102"/>
      <c r="AX22" s="102"/>
      <c r="AY22" s="102"/>
      <c r="AZ22" s="102"/>
      <c r="BA22" s="102"/>
      <c r="BB22" s="102"/>
      <c r="BC22" s="102"/>
      <c r="BD22" s="102"/>
      <c r="BE22" s="102"/>
      <c r="BF22" s="102"/>
      <c r="BG22" s="102"/>
      <c r="BH22" s="102"/>
      <c r="BI22" s="102"/>
      <c r="BJ22" s="102"/>
      <c r="BK22" s="102"/>
      <c r="BL22" s="102"/>
      <c r="BM22" s="102"/>
    </row>
    <row r="23" spans="1:65" x14ac:dyDescent="0.35">
      <c r="A23" s="64">
        <v>61</v>
      </c>
      <c r="F23" s="102" t="s">
        <v>34</v>
      </c>
      <c r="G23" s="102" t="s">
        <v>34</v>
      </c>
      <c r="H23" s="102">
        <v>0.41</v>
      </c>
      <c r="I23" s="102">
        <v>6.6</v>
      </c>
      <c r="J23" s="102">
        <v>130</v>
      </c>
      <c r="K23" s="102">
        <v>4.9000000000000004</v>
      </c>
      <c r="L23" s="104">
        <v>0.05</v>
      </c>
      <c r="M23" s="102">
        <v>29</v>
      </c>
      <c r="N23" s="102" t="s">
        <v>34</v>
      </c>
      <c r="O23" s="104">
        <v>0.25</v>
      </c>
      <c r="P23" s="102" t="s">
        <v>34</v>
      </c>
      <c r="Q23" s="102">
        <v>1200</v>
      </c>
      <c r="R23" s="102">
        <v>1</v>
      </c>
      <c r="S23" s="102">
        <v>6.1</v>
      </c>
      <c r="T23" s="102">
        <v>33000</v>
      </c>
      <c r="U23" s="104">
        <v>0.5</v>
      </c>
      <c r="V23" s="102"/>
      <c r="W23" s="102" t="s">
        <v>34</v>
      </c>
      <c r="X23" s="102" t="s">
        <v>34</v>
      </c>
      <c r="Y23" s="102" t="s">
        <v>34</v>
      </c>
      <c r="Z23" s="102" t="s">
        <v>34</v>
      </c>
      <c r="AA23" s="102" t="s">
        <v>34</v>
      </c>
      <c r="AB23" s="102" t="s">
        <v>34</v>
      </c>
      <c r="AC23" s="102" t="s">
        <v>34</v>
      </c>
      <c r="AD23" s="102" t="s">
        <v>34</v>
      </c>
      <c r="AE23" s="102" t="s">
        <v>34</v>
      </c>
      <c r="AF23" s="102" t="s">
        <v>34</v>
      </c>
      <c r="AG23" s="102" t="s">
        <v>34</v>
      </c>
      <c r="AH23" s="102" t="s">
        <v>34</v>
      </c>
      <c r="AI23" s="102" t="s">
        <v>34</v>
      </c>
      <c r="AJ23" s="102" t="s">
        <v>34</v>
      </c>
      <c r="AK23" s="102" t="s">
        <v>34</v>
      </c>
      <c r="AL23" s="64" t="s">
        <v>34</v>
      </c>
      <c r="AM23" s="102"/>
      <c r="AN23" s="102"/>
      <c r="AO23" s="102"/>
      <c r="AP23" s="102"/>
      <c r="AQ23" s="102"/>
      <c r="AR23" s="102"/>
      <c r="AS23" s="102"/>
      <c r="AT23" s="102"/>
      <c r="AU23" s="102"/>
      <c r="AV23" s="102"/>
      <c r="AW23" s="102"/>
      <c r="AX23" s="102"/>
      <c r="AY23" s="102"/>
      <c r="AZ23" s="102"/>
      <c r="BA23" s="102"/>
      <c r="BB23" s="102"/>
      <c r="BC23" s="102"/>
      <c r="BD23" s="102"/>
      <c r="BE23" s="102"/>
      <c r="BF23" s="102"/>
      <c r="BG23" s="102"/>
      <c r="BH23" s="102"/>
      <c r="BI23" s="102"/>
      <c r="BJ23" s="102"/>
      <c r="BK23" s="102"/>
      <c r="BL23" s="102"/>
      <c r="BM23" s="102"/>
    </row>
    <row r="24" spans="1:65" x14ac:dyDescent="0.35">
      <c r="A24" s="64">
        <v>42</v>
      </c>
      <c r="B24" s="64" t="s">
        <v>130</v>
      </c>
      <c r="F24" s="103">
        <v>0</v>
      </c>
      <c r="G24" s="102">
        <v>28</v>
      </c>
      <c r="H24" s="103">
        <v>0</v>
      </c>
      <c r="I24" s="103">
        <v>0</v>
      </c>
      <c r="J24" s="102">
        <v>120</v>
      </c>
      <c r="K24" s="103">
        <v>0</v>
      </c>
      <c r="L24" s="103">
        <v>0</v>
      </c>
      <c r="M24" s="102">
        <v>5.8</v>
      </c>
      <c r="N24" s="102">
        <v>110</v>
      </c>
      <c r="O24" s="103">
        <v>0</v>
      </c>
      <c r="P24" s="103">
        <v>0</v>
      </c>
      <c r="Q24" s="102">
        <v>45</v>
      </c>
      <c r="R24" s="102" t="s">
        <v>34</v>
      </c>
      <c r="S24" s="102" t="s">
        <v>34</v>
      </c>
      <c r="T24" s="102" t="s">
        <v>34</v>
      </c>
      <c r="U24" s="102" t="s">
        <v>34</v>
      </c>
      <c r="V24" s="102"/>
      <c r="W24" s="103">
        <v>0</v>
      </c>
      <c r="X24" s="102">
        <v>22</v>
      </c>
      <c r="Y24" s="103">
        <v>0</v>
      </c>
      <c r="Z24" s="103">
        <v>0</v>
      </c>
      <c r="AA24" s="102">
        <v>54</v>
      </c>
      <c r="AB24" s="103">
        <v>0</v>
      </c>
      <c r="AC24" s="102" t="s">
        <v>34</v>
      </c>
      <c r="AD24" s="102">
        <v>5.7</v>
      </c>
      <c r="AE24" s="102">
        <v>98</v>
      </c>
      <c r="AF24" s="103">
        <v>0</v>
      </c>
      <c r="AG24" s="103">
        <v>0</v>
      </c>
      <c r="AH24" s="102">
        <v>47</v>
      </c>
      <c r="AI24" s="102" t="s">
        <v>34</v>
      </c>
      <c r="AJ24" s="102" t="s">
        <v>34</v>
      </c>
      <c r="AK24" s="102" t="s">
        <v>34</v>
      </c>
      <c r="AL24" s="64" t="s">
        <v>34</v>
      </c>
      <c r="AM24" s="102"/>
      <c r="AN24" s="102"/>
      <c r="AO24" s="102"/>
      <c r="AP24" s="102"/>
      <c r="AQ24" s="102"/>
      <c r="AR24" s="102"/>
      <c r="AS24" s="102"/>
      <c r="AT24" s="102"/>
      <c r="AU24" s="102"/>
      <c r="AV24" s="102"/>
      <c r="AW24" s="102"/>
      <c r="AX24" s="102"/>
      <c r="AY24" s="102"/>
      <c r="AZ24" s="102"/>
      <c r="BA24" s="102"/>
      <c r="BB24" s="102"/>
      <c r="BC24" s="102"/>
      <c r="BD24" s="102"/>
      <c r="BE24" s="102"/>
      <c r="BF24" s="102"/>
      <c r="BG24" s="102"/>
      <c r="BH24" s="102"/>
      <c r="BI24" s="102"/>
      <c r="BJ24" s="102"/>
      <c r="BK24" s="102"/>
      <c r="BL24" s="102"/>
      <c r="BM24" s="102"/>
    </row>
    <row r="25" spans="1:65" x14ac:dyDescent="0.35">
      <c r="A25" s="64">
        <v>42</v>
      </c>
      <c r="B25" s="64" t="s">
        <v>67</v>
      </c>
      <c r="F25" s="103">
        <v>0</v>
      </c>
      <c r="G25" s="102">
        <v>45</v>
      </c>
      <c r="H25" s="103">
        <v>0</v>
      </c>
      <c r="I25" s="102">
        <v>1.7</v>
      </c>
      <c r="J25" s="102">
        <v>100</v>
      </c>
      <c r="K25" s="103">
        <v>0</v>
      </c>
      <c r="L25" s="103">
        <v>0</v>
      </c>
      <c r="M25" s="102">
        <v>6.5</v>
      </c>
      <c r="N25" s="102">
        <v>160</v>
      </c>
      <c r="O25" s="103">
        <v>0</v>
      </c>
      <c r="P25" s="103">
        <v>0</v>
      </c>
      <c r="Q25" s="102">
        <v>29</v>
      </c>
      <c r="R25" s="102" t="s">
        <v>34</v>
      </c>
      <c r="S25" s="102" t="s">
        <v>34</v>
      </c>
      <c r="T25" s="102" t="s">
        <v>34</v>
      </c>
      <c r="U25" s="102" t="s">
        <v>34</v>
      </c>
      <c r="V25" s="102"/>
      <c r="W25" s="102">
        <v>2.1</v>
      </c>
      <c r="X25" s="102">
        <v>45</v>
      </c>
      <c r="Y25" s="103">
        <v>0</v>
      </c>
      <c r="Z25" s="102">
        <v>1.7</v>
      </c>
      <c r="AA25" s="102">
        <v>87</v>
      </c>
      <c r="AB25" s="103">
        <v>0</v>
      </c>
      <c r="AC25" s="102" t="s">
        <v>34</v>
      </c>
      <c r="AD25" s="102">
        <v>7</v>
      </c>
      <c r="AE25" s="102">
        <v>160</v>
      </c>
      <c r="AF25" s="103">
        <v>0</v>
      </c>
      <c r="AG25" s="103">
        <v>0</v>
      </c>
      <c r="AH25" s="102">
        <v>34</v>
      </c>
      <c r="AI25" s="102" t="s">
        <v>34</v>
      </c>
      <c r="AJ25" s="102" t="s">
        <v>34</v>
      </c>
      <c r="AK25" s="102" t="s">
        <v>34</v>
      </c>
      <c r="AL25" s="64" t="s">
        <v>34</v>
      </c>
      <c r="AM25" s="102"/>
      <c r="AN25" s="102"/>
      <c r="AP25" s="102"/>
      <c r="AR25" s="102"/>
      <c r="AS25" s="102"/>
      <c r="AT25" s="102"/>
      <c r="AU25" s="102"/>
      <c r="AV25" s="102"/>
      <c r="AW25" s="102"/>
      <c r="AX25" s="102"/>
      <c r="AY25" s="102"/>
      <c r="BB25" s="102"/>
      <c r="BC25" s="102"/>
      <c r="BD25" s="102"/>
      <c r="BE25" s="102"/>
      <c r="BF25" s="102"/>
      <c r="BG25" s="102"/>
      <c r="BH25" s="102"/>
      <c r="BI25" s="102"/>
      <c r="BJ25" s="102"/>
      <c r="BK25" s="102"/>
      <c r="BL25" s="102"/>
      <c r="BM25" s="102"/>
    </row>
    <row r="26" spans="1:65" x14ac:dyDescent="0.35">
      <c r="A26" s="64">
        <v>53</v>
      </c>
      <c r="B26" s="64" t="s">
        <v>62</v>
      </c>
      <c r="F26" s="103">
        <v>0</v>
      </c>
      <c r="G26" s="102">
        <v>6.2</v>
      </c>
      <c r="H26" s="103">
        <v>0</v>
      </c>
      <c r="I26" s="102">
        <v>6.6</v>
      </c>
      <c r="J26" s="102">
        <v>280</v>
      </c>
      <c r="K26" s="102">
        <v>8.8000000000000007</v>
      </c>
      <c r="L26" s="102">
        <v>0.43</v>
      </c>
      <c r="M26" s="102">
        <v>19</v>
      </c>
      <c r="N26" s="102">
        <v>14</v>
      </c>
      <c r="O26" s="103">
        <v>0</v>
      </c>
      <c r="P26" s="103">
        <v>0</v>
      </c>
      <c r="Q26" s="102">
        <v>670</v>
      </c>
      <c r="R26" s="102" t="s">
        <v>34</v>
      </c>
      <c r="S26" s="102" t="s">
        <v>34</v>
      </c>
      <c r="T26" s="102" t="s">
        <v>34</v>
      </c>
      <c r="U26" s="102" t="s">
        <v>34</v>
      </c>
      <c r="V26" s="102"/>
      <c r="W26" s="103">
        <v>0</v>
      </c>
      <c r="X26" s="102">
        <v>7.5</v>
      </c>
      <c r="Y26" s="103">
        <v>0</v>
      </c>
      <c r="Z26" s="102">
        <v>5.7</v>
      </c>
      <c r="AA26" s="102">
        <v>190</v>
      </c>
      <c r="AB26" s="102">
        <v>1.3</v>
      </c>
      <c r="AC26" s="102" t="s">
        <v>34</v>
      </c>
      <c r="AD26" s="102">
        <v>18</v>
      </c>
      <c r="AE26" s="102">
        <v>14</v>
      </c>
      <c r="AF26" s="102" t="s">
        <v>34</v>
      </c>
      <c r="AG26" s="104">
        <v>0.8</v>
      </c>
      <c r="AH26" s="102">
        <v>190</v>
      </c>
      <c r="AI26" s="102" t="s">
        <v>34</v>
      </c>
      <c r="AJ26" s="102" t="s">
        <v>34</v>
      </c>
      <c r="AK26" s="102" t="s">
        <v>34</v>
      </c>
      <c r="AL26" s="64" t="s">
        <v>34</v>
      </c>
      <c r="AN26" s="102"/>
      <c r="AO26" s="102"/>
      <c r="AP26" s="102"/>
      <c r="AQ26" s="102"/>
      <c r="AR26" s="102"/>
      <c r="AS26" s="102"/>
      <c r="AT26" s="102"/>
      <c r="AU26" s="102"/>
      <c r="AY26" s="102"/>
      <c r="AZ26" s="102"/>
      <c r="BA26" s="102"/>
      <c r="BB26" s="102"/>
      <c r="BC26" s="102"/>
      <c r="BD26" s="102"/>
      <c r="BE26" s="102"/>
      <c r="BF26" s="102"/>
      <c r="BG26" s="102"/>
      <c r="BH26" s="102"/>
      <c r="BI26" s="102"/>
      <c r="BJ26" s="102"/>
      <c r="BK26" s="102"/>
      <c r="BL26" s="102"/>
      <c r="BM26" s="102"/>
    </row>
    <row r="27" spans="1:65" x14ac:dyDescent="0.35">
      <c r="A27" s="64">
        <v>53</v>
      </c>
      <c r="B27" s="64" t="s">
        <v>61</v>
      </c>
      <c r="F27" s="102">
        <v>1.4</v>
      </c>
      <c r="G27" s="102">
        <v>42</v>
      </c>
      <c r="H27" s="103">
        <v>0</v>
      </c>
      <c r="I27" s="102">
        <v>3.7</v>
      </c>
      <c r="J27" s="102">
        <v>96</v>
      </c>
      <c r="K27" s="102">
        <v>3.9</v>
      </c>
      <c r="L27" s="103">
        <v>0</v>
      </c>
      <c r="M27" s="102">
        <v>8.8000000000000007</v>
      </c>
      <c r="N27" s="102">
        <v>130</v>
      </c>
      <c r="O27" s="103">
        <v>0</v>
      </c>
      <c r="P27" s="103">
        <v>0</v>
      </c>
      <c r="Q27" s="102">
        <v>84</v>
      </c>
      <c r="R27" s="102" t="s">
        <v>34</v>
      </c>
      <c r="S27" s="102" t="s">
        <v>34</v>
      </c>
      <c r="T27" s="102" t="s">
        <v>34</v>
      </c>
      <c r="U27" s="102" t="s">
        <v>34</v>
      </c>
      <c r="V27" s="102"/>
      <c r="W27" s="102">
        <v>1.5</v>
      </c>
      <c r="X27" s="102">
        <v>42</v>
      </c>
      <c r="Y27" s="103">
        <v>0</v>
      </c>
      <c r="Z27" s="102">
        <v>0</v>
      </c>
      <c r="AA27" s="102">
        <v>83</v>
      </c>
      <c r="AB27" s="103">
        <v>0</v>
      </c>
      <c r="AC27" s="102" t="s">
        <v>34</v>
      </c>
      <c r="AD27" s="102">
        <v>9.6</v>
      </c>
      <c r="AE27" s="102">
        <v>110</v>
      </c>
      <c r="AF27" s="103">
        <v>0</v>
      </c>
      <c r="AG27" s="102">
        <v>2.1</v>
      </c>
      <c r="AH27" s="102">
        <v>29</v>
      </c>
      <c r="AI27" s="102" t="s">
        <v>34</v>
      </c>
      <c r="AJ27" s="102" t="s">
        <v>34</v>
      </c>
      <c r="AK27" s="102" t="s">
        <v>34</v>
      </c>
      <c r="AL27" s="64" t="s">
        <v>34</v>
      </c>
      <c r="AM27" s="102"/>
      <c r="AO27" s="102"/>
      <c r="AP27" s="102"/>
      <c r="AQ27" s="102"/>
      <c r="AR27" s="102"/>
      <c r="AS27" s="102"/>
      <c r="AT27" s="102"/>
      <c r="AU27" s="102"/>
      <c r="AY27" s="102"/>
      <c r="BA27" s="102"/>
      <c r="BF27" s="102"/>
      <c r="BG27" s="102"/>
      <c r="BH27" s="102"/>
      <c r="BI27" s="102"/>
      <c r="BJ27" s="102"/>
      <c r="BK27" s="102"/>
      <c r="BL27" s="102"/>
      <c r="BM27" s="102"/>
    </row>
    <row r="28" spans="1:65" x14ac:dyDescent="0.35">
      <c r="A28" s="64">
        <v>54</v>
      </c>
      <c r="B28" s="64" t="s">
        <v>62</v>
      </c>
      <c r="F28" s="103">
        <v>0</v>
      </c>
      <c r="G28" s="102">
        <v>13</v>
      </c>
      <c r="H28" s="103">
        <v>0</v>
      </c>
      <c r="I28" s="102">
        <v>7.8</v>
      </c>
      <c r="J28" s="102">
        <v>410</v>
      </c>
      <c r="K28" s="102">
        <v>5.5</v>
      </c>
      <c r="L28" s="102">
        <v>1.2</v>
      </c>
      <c r="M28" s="102">
        <v>16</v>
      </c>
      <c r="N28" s="102">
        <v>12</v>
      </c>
      <c r="O28" s="103">
        <v>0</v>
      </c>
      <c r="P28" s="103">
        <v>0</v>
      </c>
      <c r="Q28" s="102">
        <v>740</v>
      </c>
      <c r="R28" s="102" t="s">
        <v>34</v>
      </c>
      <c r="S28" s="102" t="s">
        <v>34</v>
      </c>
      <c r="T28" s="102" t="s">
        <v>34</v>
      </c>
      <c r="U28" s="102" t="s">
        <v>34</v>
      </c>
      <c r="V28" s="102"/>
      <c r="W28" s="103">
        <v>0</v>
      </c>
      <c r="X28" s="102">
        <v>15</v>
      </c>
      <c r="Y28" s="103">
        <v>0</v>
      </c>
      <c r="Z28" s="102">
        <v>2.6</v>
      </c>
      <c r="AA28" s="102">
        <v>410</v>
      </c>
      <c r="AB28" s="102">
        <v>5.5</v>
      </c>
      <c r="AC28" s="102" t="s">
        <v>34</v>
      </c>
      <c r="AD28" s="102">
        <v>17</v>
      </c>
      <c r="AE28" s="102">
        <v>14</v>
      </c>
      <c r="AF28" s="103">
        <v>0</v>
      </c>
      <c r="AG28" s="102">
        <v>2.1</v>
      </c>
      <c r="AH28" s="102">
        <v>770</v>
      </c>
      <c r="AI28" s="102" t="s">
        <v>34</v>
      </c>
      <c r="AJ28" s="102" t="s">
        <v>34</v>
      </c>
      <c r="AK28" s="102" t="s">
        <v>34</v>
      </c>
      <c r="AL28" s="64" t="s">
        <v>34</v>
      </c>
      <c r="AM28" s="102"/>
      <c r="AN28" s="102"/>
      <c r="AO28" s="102"/>
      <c r="AP28" s="102"/>
      <c r="AQ28" s="102"/>
      <c r="AR28" s="102"/>
      <c r="AS28" s="102"/>
      <c r="AT28" s="102"/>
      <c r="AU28" s="102"/>
      <c r="AV28" s="102"/>
      <c r="AW28" s="102"/>
      <c r="AX28" s="102"/>
      <c r="AY28" s="102"/>
      <c r="AZ28" s="102"/>
      <c r="BA28" s="102"/>
      <c r="BB28" s="102"/>
      <c r="BC28" s="102"/>
      <c r="BD28" s="102"/>
      <c r="BE28" s="102"/>
      <c r="BF28" s="102"/>
      <c r="BG28" s="102"/>
      <c r="BH28" s="102"/>
      <c r="BI28" s="102"/>
      <c r="BJ28" s="102"/>
      <c r="BK28" s="102"/>
      <c r="BL28" s="102"/>
      <c r="BM28" s="102"/>
    </row>
    <row r="29" spans="1:65" x14ac:dyDescent="0.35">
      <c r="A29" s="64">
        <v>54</v>
      </c>
      <c r="B29" s="64" t="s">
        <v>63</v>
      </c>
      <c r="F29" s="103">
        <v>0</v>
      </c>
      <c r="G29" s="102">
        <v>141</v>
      </c>
      <c r="H29" s="103">
        <v>0</v>
      </c>
      <c r="I29" s="102">
        <v>28.1</v>
      </c>
      <c r="J29" s="102">
        <v>26.2</v>
      </c>
      <c r="K29" s="103">
        <v>0</v>
      </c>
      <c r="L29" s="103">
        <v>0</v>
      </c>
      <c r="M29" s="102">
        <v>22.3</v>
      </c>
      <c r="N29" s="102">
        <v>56.3</v>
      </c>
      <c r="O29" s="103">
        <v>0</v>
      </c>
      <c r="P29" s="103">
        <v>0</v>
      </c>
      <c r="Q29" s="102">
        <v>101</v>
      </c>
      <c r="R29" s="102" t="s">
        <v>34</v>
      </c>
      <c r="S29" s="102" t="s">
        <v>34</v>
      </c>
      <c r="T29" s="102" t="s">
        <v>34</v>
      </c>
      <c r="U29" s="102" t="s">
        <v>34</v>
      </c>
      <c r="V29" s="102"/>
      <c r="W29" s="103">
        <v>0</v>
      </c>
      <c r="X29" s="102">
        <v>152</v>
      </c>
      <c r="Y29" s="103">
        <v>0</v>
      </c>
      <c r="Z29" s="102">
        <v>25.5</v>
      </c>
      <c r="AA29" s="102">
        <v>10.7</v>
      </c>
      <c r="AB29" s="102">
        <v>2.74</v>
      </c>
      <c r="AC29" s="102" t="s">
        <v>34</v>
      </c>
      <c r="AD29" s="102">
        <v>20.3</v>
      </c>
      <c r="AE29" s="102">
        <v>47.3</v>
      </c>
      <c r="AF29" s="103">
        <v>0</v>
      </c>
      <c r="AG29" s="103">
        <v>0</v>
      </c>
      <c r="AH29" s="102">
        <v>49.8</v>
      </c>
      <c r="AI29" s="102" t="s">
        <v>34</v>
      </c>
      <c r="AJ29" s="102" t="s">
        <v>34</v>
      </c>
      <c r="AK29" s="102" t="s">
        <v>34</v>
      </c>
      <c r="AL29" s="64" t="s">
        <v>34</v>
      </c>
      <c r="AM29" s="102"/>
      <c r="AN29" s="102"/>
      <c r="AO29" s="102"/>
      <c r="AP29" s="102"/>
      <c r="AQ29" s="102"/>
      <c r="AR29" s="102"/>
      <c r="AS29" s="102"/>
      <c r="AT29" s="102"/>
      <c r="AU29" s="102"/>
      <c r="AV29" s="102"/>
      <c r="AW29" s="102"/>
      <c r="AX29" s="102"/>
      <c r="AY29" s="102"/>
      <c r="AZ29" s="102"/>
      <c r="BA29" s="102"/>
      <c r="BB29" s="102"/>
      <c r="BC29" s="102"/>
      <c r="BD29" s="102"/>
      <c r="BE29" s="102"/>
      <c r="BF29" s="102"/>
      <c r="BG29" s="102"/>
      <c r="BH29" s="102"/>
      <c r="BI29" s="102"/>
      <c r="BJ29" s="102"/>
      <c r="BK29" s="102"/>
      <c r="BL29" s="102"/>
      <c r="BM29" s="102"/>
    </row>
    <row r="30" spans="1:65" x14ac:dyDescent="0.35">
      <c r="A30" s="64">
        <v>54</v>
      </c>
      <c r="B30" s="64" t="s">
        <v>64</v>
      </c>
      <c r="F30" s="103">
        <v>0</v>
      </c>
      <c r="G30" s="102">
        <v>87.3</v>
      </c>
      <c r="H30" s="103">
        <v>0</v>
      </c>
      <c r="I30" s="102">
        <v>18.7</v>
      </c>
      <c r="J30" s="102">
        <v>308</v>
      </c>
      <c r="K30" s="102">
        <v>14.4</v>
      </c>
      <c r="L30" s="103">
        <v>0</v>
      </c>
      <c r="M30" s="102">
        <v>16.899999999999999</v>
      </c>
      <c r="N30" s="102">
        <v>269</v>
      </c>
      <c r="O30" s="103">
        <v>0</v>
      </c>
      <c r="P30" s="103">
        <v>0</v>
      </c>
      <c r="Q30" s="102">
        <v>17.100000000000001</v>
      </c>
      <c r="R30" s="102" t="s">
        <v>34</v>
      </c>
      <c r="S30" s="102" t="s">
        <v>34</v>
      </c>
      <c r="T30" s="102" t="s">
        <v>34</v>
      </c>
      <c r="U30" s="102" t="s">
        <v>34</v>
      </c>
      <c r="V30" s="102"/>
      <c r="W30" s="102">
        <v>1.58</v>
      </c>
      <c r="X30" s="102">
        <v>73.400000000000006</v>
      </c>
      <c r="Y30" s="103">
        <v>0</v>
      </c>
      <c r="Z30" s="102">
        <v>12.2</v>
      </c>
      <c r="AA30" s="102">
        <v>6.18</v>
      </c>
      <c r="AB30" s="103">
        <v>0</v>
      </c>
      <c r="AC30" s="102" t="s">
        <v>34</v>
      </c>
      <c r="AD30" s="102">
        <v>13.9</v>
      </c>
      <c r="AE30" s="102">
        <v>59.7</v>
      </c>
      <c r="AF30" s="103">
        <v>0</v>
      </c>
      <c r="AG30" s="103">
        <v>0</v>
      </c>
      <c r="AH30" s="102">
        <v>323</v>
      </c>
      <c r="AI30" s="102" t="s">
        <v>34</v>
      </c>
      <c r="AJ30" s="102" t="s">
        <v>34</v>
      </c>
      <c r="AK30" s="102" t="s">
        <v>34</v>
      </c>
      <c r="AL30" s="64" t="s">
        <v>34</v>
      </c>
      <c r="AM30" s="102"/>
      <c r="AN30" s="102"/>
      <c r="AO30" s="102"/>
      <c r="AP30" s="102"/>
      <c r="AQ30" s="102"/>
      <c r="AR30" s="102"/>
      <c r="AS30" s="102"/>
      <c r="AT30" s="102"/>
      <c r="AU30" s="102"/>
      <c r="AV30" s="102"/>
      <c r="AW30" s="102"/>
      <c r="AX30" s="102"/>
      <c r="AY30" s="102"/>
      <c r="AZ30" s="102"/>
      <c r="BA30" s="102"/>
      <c r="BB30" s="102"/>
      <c r="BC30" s="102"/>
      <c r="BD30" s="102"/>
      <c r="BE30" s="102"/>
      <c r="BF30" s="102"/>
      <c r="BG30" s="102"/>
      <c r="BH30" s="102"/>
      <c r="BI30" s="102"/>
      <c r="BJ30" s="102"/>
      <c r="BK30" s="102"/>
      <c r="BL30" s="102"/>
      <c r="BM30" s="102"/>
    </row>
    <row r="31" spans="1:65" x14ac:dyDescent="0.35">
      <c r="A31" s="64">
        <v>54</v>
      </c>
      <c r="B31" s="64" t="s">
        <v>65</v>
      </c>
      <c r="F31" s="103">
        <v>0</v>
      </c>
      <c r="G31" s="102">
        <v>122</v>
      </c>
      <c r="H31" s="103">
        <v>0</v>
      </c>
      <c r="I31" s="102">
        <v>27</v>
      </c>
      <c r="J31" s="102">
        <v>77.400000000000006</v>
      </c>
      <c r="K31" s="102">
        <v>12.4</v>
      </c>
      <c r="L31" s="103">
        <v>0</v>
      </c>
      <c r="M31" s="102">
        <v>18.7</v>
      </c>
      <c r="N31" s="103">
        <v>0</v>
      </c>
      <c r="O31" s="103">
        <v>0</v>
      </c>
      <c r="P31" s="103">
        <v>0</v>
      </c>
      <c r="Q31" s="102">
        <v>318</v>
      </c>
      <c r="R31" s="102" t="s">
        <v>34</v>
      </c>
      <c r="S31" s="102" t="s">
        <v>34</v>
      </c>
      <c r="T31" s="102" t="s">
        <v>34</v>
      </c>
      <c r="U31" s="102" t="s">
        <v>34</v>
      </c>
      <c r="V31" s="102"/>
      <c r="W31" s="103">
        <v>0</v>
      </c>
      <c r="X31" s="102">
        <v>121</v>
      </c>
      <c r="Y31" s="103">
        <v>0</v>
      </c>
      <c r="Z31" s="102">
        <v>15.8</v>
      </c>
      <c r="AA31" s="102">
        <v>29.8</v>
      </c>
      <c r="AB31" s="103">
        <v>0</v>
      </c>
      <c r="AC31" s="102" t="s">
        <v>34</v>
      </c>
      <c r="AD31" s="102">
        <v>13.9</v>
      </c>
      <c r="AE31" s="103">
        <v>0</v>
      </c>
      <c r="AF31" s="103">
        <v>0</v>
      </c>
      <c r="AG31" s="103">
        <v>0</v>
      </c>
      <c r="AH31" s="102">
        <v>172</v>
      </c>
      <c r="AI31" s="102" t="s">
        <v>34</v>
      </c>
      <c r="AJ31" s="102" t="s">
        <v>34</v>
      </c>
      <c r="AK31" s="102" t="s">
        <v>34</v>
      </c>
      <c r="AL31" s="64" t="s">
        <v>34</v>
      </c>
      <c r="AM31" s="102"/>
      <c r="AN31" s="102"/>
      <c r="AO31" s="102"/>
      <c r="AP31" s="102"/>
      <c r="AQ31" s="102"/>
      <c r="AR31" s="102"/>
      <c r="AS31" s="102"/>
      <c r="AT31" s="102"/>
      <c r="AU31" s="102"/>
      <c r="AV31" s="102"/>
      <c r="AW31" s="102"/>
      <c r="AX31" s="102"/>
      <c r="AY31" s="102"/>
      <c r="BA31" s="102"/>
      <c r="BB31" s="102"/>
      <c r="BC31" s="102"/>
      <c r="BD31" s="102"/>
      <c r="BE31" s="102"/>
      <c r="BF31" s="102"/>
      <c r="BG31" s="102"/>
      <c r="BH31" s="102"/>
      <c r="BI31" s="102"/>
      <c r="BJ31" s="102"/>
      <c r="BK31" s="102"/>
      <c r="BL31" s="102"/>
      <c r="BM31" s="102"/>
    </row>
    <row r="32" spans="1:65" x14ac:dyDescent="0.35">
      <c r="A32" s="64">
        <v>54</v>
      </c>
      <c r="B32" s="64" t="s">
        <v>66</v>
      </c>
      <c r="F32" s="103">
        <v>0</v>
      </c>
      <c r="G32" s="102">
        <v>54.7</v>
      </c>
      <c r="H32" s="103">
        <v>0</v>
      </c>
      <c r="I32" s="102">
        <v>19.5</v>
      </c>
      <c r="J32" s="102">
        <v>51.1</v>
      </c>
      <c r="K32" s="102">
        <v>3.32</v>
      </c>
      <c r="L32" s="103">
        <v>0</v>
      </c>
      <c r="M32" s="102">
        <v>11.1</v>
      </c>
      <c r="N32" s="102">
        <v>17.7</v>
      </c>
      <c r="O32" s="103">
        <v>0</v>
      </c>
      <c r="P32" s="103">
        <v>0</v>
      </c>
      <c r="Q32" s="102">
        <v>477</v>
      </c>
      <c r="R32" s="102" t="s">
        <v>34</v>
      </c>
      <c r="S32" s="102" t="s">
        <v>34</v>
      </c>
      <c r="T32" s="102" t="s">
        <v>34</v>
      </c>
      <c r="U32" s="102" t="s">
        <v>34</v>
      </c>
      <c r="V32" s="102"/>
      <c r="W32" s="103">
        <v>0</v>
      </c>
      <c r="X32" s="102">
        <v>73.8</v>
      </c>
      <c r="Y32" s="103">
        <v>0</v>
      </c>
      <c r="Z32" s="102">
        <v>13.6</v>
      </c>
      <c r="AA32" s="103">
        <v>0</v>
      </c>
      <c r="AB32" s="103">
        <v>0</v>
      </c>
      <c r="AC32" s="102" t="s">
        <v>34</v>
      </c>
      <c r="AD32" s="102">
        <v>9.66</v>
      </c>
      <c r="AE32" s="102">
        <v>87.9</v>
      </c>
      <c r="AF32" s="103">
        <v>0</v>
      </c>
      <c r="AG32" s="103">
        <v>0</v>
      </c>
      <c r="AH32" s="102">
        <v>6.47</v>
      </c>
      <c r="AI32" s="102" t="s">
        <v>34</v>
      </c>
      <c r="AJ32" s="102" t="s">
        <v>34</v>
      </c>
      <c r="AK32" s="102" t="s">
        <v>34</v>
      </c>
      <c r="AL32" s="64" t="s">
        <v>34</v>
      </c>
      <c r="AM32" s="102"/>
      <c r="AN32" s="102"/>
      <c r="AO32" s="102"/>
      <c r="AP32" s="102"/>
      <c r="AQ32" s="102"/>
      <c r="AR32" s="102"/>
      <c r="AS32" s="102"/>
      <c r="AT32" s="102"/>
      <c r="AU32" s="102"/>
      <c r="AV32" s="102"/>
      <c r="AW32" s="102"/>
      <c r="AX32" s="102"/>
      <c r="AY32" s="102"/>
      <c r="AZ32" s="102"/>
      <c r="BA32" s="102"/>
      <c r="BB32" s="102"/>
      <c r="BC32" s="102"/>
      <c r="BD32" s="102"/>
      <c r="BE32" s="102"/>
      <c r="BF32" s="102"/>
      <c r="BG32" s="102"/>
      <c r="BH32" s="102"/>
      <c r="BI32" s="102"/>
      <c r="BJ32" s="102"/>
      <c r="BK32" s="102"/>
      <c r="BL32" s="102"/>
      <c r="BM32" s="102"/>
    </row>
    <row r="33" spans="1:65" x14ac:dyDescent="0.35">
      <c r="A33" s="64">
        <v>54</v>
      </c>
      <c r="B33" s="64" t="s">
        <v>67</v>
      </c>
      <c r="F33" s="103">
        <v>0</v>
      </c>
      <c r="G33" s="102">
        <v>61</v>
      </c>
      <c r="H33" s="103">
        <v>0</v>
      </c>
      <c r="I33" s="103">
        <v>0</v>
      </c>
      <c r="J33" s="102">
        <v>54</v>
      </c>
      <c r="K33" s="103">
        <v>0</v>
      </c>
      <c r="L33" s="103">
        <v>0</v>
      </c>
      <c r="M33" s="102">
        <v>14</v>
      </c>
      <c r="N33" s="102">
        <v>210</v>
      </c>
      <c r="O33" s="103">
        <v>0</v>
      </c>
      <c r="P33" s="103">
        <v>0</v>
      </c>
      <c r="Q33" s="102">
        <v>12</v>
      </c>
      <c r="R33" s="102" t="s">
        <v>34</v>
      </c>
      <c r="S33" s="102" t="s">
        <v>34</v>
      </c>
      <c r="T33" s="102" t="s">
        <v>34</v>
      </c>
      <c r="U33" s="102" t="s">
        <v>34</v>
      </c>
      <c r="V33" s="102"/>
      <c r="W33" s="103">
        <v>0</v>
      </c>
      <c r="X33" s="102">
        <v>55</v>
      </c>
      <c r="Y33" s="103">
        <v>0</v>
      </c>
      <c r="Z33" s="103">
        <v>0</v>
      </c>
      <c r="AA33" s="102">
        <v>54</v>
      </c>
      <c r="AB33" s="103">
        <v>0</v>
      </c>
      <c r="AC33" s="102" t="s">
        <v>34</v>
      </c>
      <c r="AD33" s="102">
        <v>13</v>
      </c>
      <c r="AE33" s="102">
        <v>190</v>
      </c>
      <c r="AF33" s="103">
        <v>0</v>
      </c>
      <c r="AG33" s="103">
        <v>0</v>
      </c>
      <c r="AH33" s="102">
        <v>15</v>
      </c>
      <c r="AI33" s="102" t="s">
        <v>34</v>
      </c>
      <c r="AJ33" s="102" t="s">
        <v>34</v>
      </c>
      <c r="AK33" s="102" t="s">
        <v>34</v>
      </c>
      <c r="AL33" s="64" t="s">
        <v>34</v>
      </c>
      <c r="AM33" s="102"/>
      <c r="AN33" s="102"/>
      <c r="AO33" s="102"/>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2"/>
      <c r="BL33" s="102"/>
      <c r="BM33" s="102"/>
    </row>
    <row r="34" spans="1:65" x14ac:dyDescent="0.35">
      <c r="A34" s="64">
        <v>55</v>
      </c>
      <c r="B34" s="64" t="s">
        <v>62</v>
      </c>
      <c r="F34" s="102" t="s">
        <v>34</v>
      </c>
      <c r="G34" s="102">
        <v>17</v>
      </c>
      <c r="H34" s="102" t="s">
        <v>34</v>
      </c>
      <c r="I34" s="102">
        <v>6.8</v>
      </c>
      <c r="J34" s="102">
        <v>77</v>
      </c>
      <c r="K34" s="102">
        <v>6.9</v>
      </c>
      <c r="L34" s="102">
        <v>0.21</v>
      </c>
      <c r="M34" s="102">
        <v>940</v>
      </c>
      <c r="N34" s="102">
        <v>2.8</v>
      </c>
      <c r="O34" s="102">
        <v>0.1</v>
      </c>
      <c r="P34" s="104">
        <v>0.25</v>
      </c>
      <c r="Q34" s="102">
        <v>240</v>
      </c>
      <c r="R34" s="102" t="s">
        <v>34</v>
      </c>
      <c r="S34" s="102" t="s">
        <v>34</v>
      </c>
      <c r="T34" s="102" t="s">
        <v>34</v>
      </c>
      <c r="U34" s="102" t="s">
        <v>34</v>
      </c>
      <c r="W34" s="102" t="s">
        <v>34</v>
      </c>
      <c r="X34" s="102">
        <v>15</v>
      </c>
      <c r="Y34" s="102" t="s">
        <v>34</v>
      </c>
      <c r="Z34" s="102">
        <v>7.7</v>
      </c>
      <c r="AA34" s="102">
        <v>11</v>
      </c>
      <c r="AB34" s="102">
        <v>0.73</v>
      </c>
      <c r="AC34" s="102" t="s">
        <v>34</v>
      </c>
      <c r="AD34" s="102">
        <v>520</v>
      </c>
      <c r="AE34" s="102">
        <v>1.3</v>
      </c>
      <c r="AF34" s="102" t="s">
        <v>34</v>
      </c>
      <c r="AG34" s="102" t="s">
        <v>34</v>
      </c>
      <c r="AH34" s="102">
        <v>52</v>
      </c>
      <c r="AI34" s="102" t="s">
        <v>34</v>
      </c>
      <c r="AJ34" s="102" t="s">
        <v>34</v>
      </c>
      <c r="AK34" s="102" t="s">
        <v>34</v>
      </c>
      <c r="AL34" s="64" t="s">
        <v>34</v>
      </c>
      <c r="AM34" s="102"/>
      <c r="AN34" s="102"/>
      <c r="AO34" s="102"/>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row>
    <row r="35" spans="1:65" x14ac:dyDescent="0.35">
      <c r="A35" s="64">
        <v>55</v>
      </c>
      <c r="B35" s="64" t="s">
        <v>70</v>
      </c>
      <c r="F35" s="102" t="s">
        <v>34</v>
      </c>
      <c r="G35" s="102">
        <v>44.2</v>
      </c>
      <c r="H35" s="102" t="s">
        <v>34</v>
      </c>
      <c r="I35" s="102">
        <v>5.97</v>
      </c>
      <c r="J35" s="102">
        <v>15.9</v>
      </c>
      <c r="K35" s="102">
        <v>2.5099999999999998</v>
      </c>
      <c r="L35" s="104">
        <v>0.25</v>
      </c>
      <c r="M35" s="102">
        <v>12.2</v>
      </c>
      <c r="N35" s="104">
        <v>0.625</v>
      </c>
      <c r="O35" s="102">
        <v>9.5500000000000007</v>
      </c>
      <c r="P35" s="104">
        <v>0.25</v>
      </c>
      <c r="Q35" s="102">
        <v>634</v>
      </c>
      <c r="R35" s="102" t="s">
        <v>34</v>
      </c>
      <c r="S35" s="102" t="s">
        <v>34</v>
      </c>
      <c r="T35" s="102" t="s">
        <v>34</v>
      </c>
      <c r="U35" s="102" t="s">
        <v>34</v>
      </c>
      <c r="W35" s="102" t="s">
        <v>34</v>
      </c>
      <c r="X35" s="102">
        <v>45.1</v>
      </c>
      <c r="Y35" s="102" t="s">
        <v>34</v>
      </c>
      <c r="Z35" s="102">
        <v>4.45</v>
      </c>
      <c r="AA35" s="102">
        <v>9.8800000000000008</v>
      </c>
      <c r="AB35" s="104">
        <v>0.25</v>
      </c>
      <c r="AC35" s="102" t="s">
        <v>34</v>
      </c>
      <c r="AD35" s="102">
        <v>12</v>
      </c>
      <c r="AE35" s="104">
        <v>0.625</v>
      </c>
      <c r="AF35" s="102" t="s">
        <v>34</v>
      </c>
      <c r="AG35" s="102" t="s">
        <v>34</v>
      </c>
      <c r="AH35" s="102">
        <v>100</v>
      </c>
      <c r="AI35" s="102" t="s">
        <v>34</v>
      </c>
      <c r="AJ35" s="102" t="s">
        <v>34</v>
      </c>
      <c r="AK35" s="102" t="s">
        <v>34</v>
      </c>
      <c r="AL35" s="64" t="s">
        <v>34</v>
      </c>
      <c r="AM35" s="102"/>
      <c r="AN35" s="102"/>
      <c r="AO35" s="102"/>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row>
    <row r="36" spans="1:65" x14ac:dyDescent="0.35">
      <c r="A36" s="64">
        <v>55</v>
      </c>
      <c r="B36" s="64" t="s">
        <v>66</v>
      </c>
      <c r="F36" s="102" t="s">
        <v>34</v>
      </c>
      <c r="G36" s="104">
        <v>0.625</v>
      </c>
      <c r="H36" s="102" t="s">
        <v>34</v>
      </c>
      <c r="I36" s="104">
        <v>0.625</v>
      </c>
      <c r="J36" s="102">
        <v>142</v>
      </c>
      <c r="K36" s="102">
        <v>1.38</v>
      </c>
      <c r="L36" s="104">
        <v>0.25</v>
      </c>
      <c r="M36" s="102">
        <v>3.65</v>
      </c>
      <c r="N36" s="104">
        <v>0.625</v>
      </c>
      <c r="O36" s="104">
        <v>0.25</v>
      </c>
      <c r="P36" s="104">
        <v>0.25</v>
      </c>
      <c r="Q36" s="102">
        <v>181</v>
      </c>
      <c r="R36" s="102" t="s">
        <v>34</v>
      </c>
      <c r="S36" s="102" t="s">
        <v>34</v>
      </c>
      <c r="T36" s="102" t="s">
        <v>34</v>
      </c>
      <c r="U36" s="102" t="s">
        <v>34</v>
      </c>
      <c r="W36" s="102" t="s">
        <v>34</v>
      </c>
      <c r="X36" s="104">
        <v>0.625</v>
      </c>
      <c r="Y36" s="102" t="s">
        <v>34</v>
      </c>
      <c r="Z36" s="104">
        <v>0.625</v>
      </c>
      <c r="AA36" s="102">
        <v>32.200000000000003</v>
      </c>
      <c r="AB36" s="104">
        <v>0.25</v>
      </c>
      <c r="AC36" s="102" t="s">
        <v>34</v>
      </c>
      <c r="AD36" s="102">
        <v>2.61</v>
      </c>
      <c r="AE36" s="104">
        <v>0.625</v>
      </c>
      <c r="AF36" s="102" t="s">
        <v>34</v>
      </c>
      <c r="AG36" s="102" t="s">
        <v>34</v>
      </c>
      <c r="AH36" s="102">
        <v>27.6</v>
      </c>
      <c r="AI36" s="102" t="s">
        <v>34</v>
      </c>
      <c r="AJ36" s="102" t="s">
        <v>34</v>
      </c>
      <c r="AK36" s="102" t="s">
        <v>34</v>
      </c>
      <c r="AL36" s="64" t="s">
        <v>34</v>
      </c>
      <c r="AM36" s="102"/>
      <c r="AN36" s="102"/>
      <c r="AO36" s="102"/>
      <c r="AP36" s="102"/>
      <c r="AQ36" s="102"/>
      <c r="AR36" s="102"/>
      <c r="AS36" s="102"/>
      <c r="AT36" s="102"/>
      <c r="AU36" s="102"/>
      <c r="AV36" s="102"/>
      <c r="AW36" s="102"/>
      <c r="AX36" s="102"/>
      <c r="AY36" s="102"/>
      <c r="AZ36" s="102"/>
      <c r="BA36" s="102"/>
      <c r="BB36" s="102"/>
      <c r="BC36" s="102"/>
      <c r="BD36" s="102"/>
      <c r="BE36" s="102"/>
      <c r="BF36" s="102"/>
      <c r="BG36" s="102"/>
      <c r="BH36" s="102"/>
      <c r="BI36" s="102"/>
      <c r="BJ36" s="102"/>
      <c r="BK36" s="102"/>
      <c r="BL36" s="102"/>
      <c r="BM36" s="102"/>
    </row>
    <row r="37" spans="1:65" x14ac:dyDescent="0.35">
      <c r="A37" s="64">
        <v>55</v>
      </c>
      <c r="B37" s="64" t="s">
        <v>61</v>
      </c>
      <c r="F37" s="102" t="s">
        <v>34</v>
      </c>
      <c r="G37" s="102">
        <v>31</v>
      </c>
      <c r="H37" s="102" t="s">
        <v>34</v>
      </c>
      <c r="I37" s="102">
        <v>1.4</v>
      </c>
      <c r="J37" s="102">
        <v>35</v>
      </c>
      <c r="K37" s="102">
        <v>3.3</v>
      </c>
      <c r="L37" s="102">
        <v>3.3000000000000002E-2</v>
      </c>
      <c r="M37" s="102">
        <v>9.3000000000000007</v>
      </c>
      <c r="N37" s="104">
        <v>0.625</v>
      </c>
      <c r="O37" s="102">
        <v>2.5999999999999999E-2</v>
      </c>
      <c r="P37" s="102">
        <v>0.21</v>
      </c>
      <c r="Q37" s="102">
        <v>19</v>
      </c>
      <c r="R37" s="102" t="s">
        <v>34</v>
      </c>
      <c r="S37" s="102" t="s">
        <v>34</v>
      </c>
      <c r="T37" s="102" t="s">
        <v>34</v>
      </c>
      <c r="U37" s="102" t="s">
        <v>34</v>
      </c>
      <c r="W37" s="102" t="s">
        <v>34</v>
      </c>
      <c r="X37" s="102">
        <v>39</v>
      </c>
      <c r="Y37" s="102" t="s">
        <v>34</v>
      </c>
      <c r="Z37" s="104">
        <v>0.625</v>
      </c>
      <c r="AA37" s="102">
        <v>35</v>
      </c>
      <c r="AB37" s="102">
        <v>4.8</v>
      </c>
      <c r="AC37" s="102" t="s">
        <v>34</v>
      </c>
      <c r="AD37" s="102">
        <v>8</v>
      </c>
      <c r="AE37" s="104">
        <v>0.625</v>
      </c>
      <c r="AF37" s="102" t="s">
        <v>34</v>
      </c>
      <c r="AG37" s="102" t="s">
        <v>34</v>
      </c>
      <c r="AH37" s="102">
        <v>16</v>
      </c>
      <c r="AI37" s="102" t="s">
        <v>34</v>
      </c>
      <c r="AJ37" s="102" t="s">
        <v>34</v>
      </c>
      <c r="AK37" s="102" t="s">
        <v>34</v>
      </c>
      <c r="AL37" s="64" t="s">
        <v>34</v>
      </c>
      <c r="AM37" s="102"/>
      <c r="AN37" s="102"/>
      <c r="AO37" s="102"/>
      <c r="AP37" s="102"/>
      <c r="AQ37" s="102"/>
      <c r="AR37" s="102"/>
      <c r="AS37" s="102"/>
      <c r="AT37" s="102"/>
      <c r="AU37" s="102"/>
      <c r="AV37" s="102"/>
      <c r="AW37" s="102"/>
      <c r="AX37" s="102"/>
      <c r="AY37" s="102"/>
      <c r="AZ37" s="102"/>
      <c r="BA37" s="102"/>
      <c r="BB37" s="102"/>
      <c r="BC37" s="102"/>
      <c r="BD37" s="102"/>
      <c r="BE37" s="102"/>
      <c r="BF37" s="102"/>
      <c r="BG37" s="102"/>
      <c r="BH37" s="102"/>
      <c r="BI37" s="102"/>
      <c r="BJ37" s="102"/>
      <c r="BK37" s="102"/>
      <c r="BL37" s="102"/>
      <c r="BM37" s="102"/>
    </row>
    <row r="38" spans="1:65" x14ac:dyDescent="0.35">
      <c r="A38" s="64">
        <v>56</v>
      </c>
      <c r="B38" s="64" t="s">
        <v>62</v>
      </c>
      <c r="F38" s="102" t="s">
        <v>34</v>
      </c>
      <c r="G38" s="102">
        <v>47.7</v>
      </c>
      <c r="H38" s="102" t="s">
        <v>34</v>
      </c>
      <c r="I38" s="102">
        <v>18.600000000000001</v>
      </c>
      <c r="J38" s="102">
        <v>45</v>
      </c>
      <c r="K38" s="102">
        <v>4.18</v>
      </c>
      <c r="L38" s="102" t="s">
        <v>34</v>
      </c>
      <c r="M38" s="102">
        <v>55.4</v>
      </c>
      <c r="N38" s="102">
        <v>30.9</v>
      </c>
      <c r="O38" s="102" t="s">
        <v>34</v>
      </c>
      <c r="P38" s="102" t="s">
        <v>34</v>
      </c>
      <c r="Q38" s="102">
        <v>216</v>
      </c>
      <c r="R38" s="102" t="s">
        <v>34</v>
      </c>
      <c r="S38" s="102" t="s">
        <v>34</v>
      </c>
      <c r="T38" s="102" t="s">
        <v>34</v>
      </c>
      <c r="U38" s="102" t="s">
        <v>34</v>
      </c>
      <c r="W38" s="102" t="s">
        <v>34</v>
      </c>
      <c r="X38" s="102">
        <v>2.2200000000000002</v>
      </c>
      <c r="Y38" s="102" t="s">
        <v>34</v>
      </c>
      <c r="Z38" s="102">
        <v>3.2</v>
      </c>
      <c r="AA38" s="102">
        <v>66.900000000000006</v>
      </c>
      <c r="AB38" s="102">
        <v>1.68</v>
      </c>
      <c r="AC38" s="102" t="s">
        <v>34</v>
      </c>
      <c r="AD38" s="102">
        <v>3.24</v>
      </c>
      <c r="AE38" s="102">
        <v>3.11</v>
      </c>
      <c r="AF38" s="102" t="s">
        <v>34</v>
      </c>
      <c r="AG38" s="102" t="s">
        <v>34</v>
      </c>
      <c r="AH38" s="102">
        <v>136</v>
      </c>
      <c r="AI38" s="102" t="s">
        <v>34</v>
      </c>
      <c r="AJ38" s="102" t="s">
        <v>34</v>
      </c>
      <c r="AK38" s="102" t="s">
        <v>34</v>
      </c>
      <c r="AL38" s="64" t="s">
        <v>34</v>
      </c>
      <c r="AM38" s="102"/>
      <c r="AN38" s="102"/>
      <c r="AO38" s="102"/>
      <c r="AP38" s="102"/>
      <c r="AQ38" s="102"/>
      <c r="AR38" s="102"/>
      <c r="AS38" s="102"/>
      <c r="AT38" s="102"/>
      <c r="AU38" s="102"/>
      <c r="AV38" s="102"/>
      <c r="AW38" s="102"/>
      <c r="AX38" s="102"/>
      <c r="AY38" s="102"/>
      <c r="AZ38" s="102"/>
      <c r="BA38" s="102"/>
      <c r="BB38" s="102"/>
      <c r="BC38" s="102"/>
      <c r="BD38" s="102"/>
      <c r="BE38" s="102"/>
      <c r="BF38" s="102"/>
      <c r="BG38" s="102"/>
      <c r="BH38" s="102"/>
      <c r="BI38" s="102"/>
      <c r="BJ38" s="102"/>
      <c r="BK38" s="102"/>
      <c r="BL38" s="102"/>
      <c r="BM38" s="102"/>
    </row>
    <row r="39" spans="1:65" x14ac:dyDescent="0.35">
      <c r="A39" s="64">
        <v>56</v>
      </c>
      <c r="B39" s="64" t="s">
        <v>69</v>
      </c>
      <c r="F39" s="102" t="s">
        <v>34</v>
      </c>
      <c r="G39" s="102">
        <v>66.3</v>
      </c>
      <c r="H39" s="102" t="s">
        <v>34</v>
      </c>
      <c r="I39" s="102">
        <v>7.8</v>
      </c>
      <c r="J39" s="102">
        <v>15.6</v>
      </c>
      <c r="K39" s="102">
        <v>0.83</v>
      </c>
      <c r="L39" s="102" t="s">
        <v>34</v>
      </c>
      <c r="M39" s="102">
        <v>10.199999999999999</v>
      </c>
      <c r="N39" s="104">
        <v>0.625</v>
      </c>
      <c r="O39" s="102" t="s">
        <v>34</v>
      </c>
      <c r="P39" s="102" t="s">
        <v>34</v>
      </c>
      <c r="Q39" s="102">
        <v>15.1</v>
      </c>
      <c r="R39" s="102" t="s">
        <v>34</v>
      </c>
      <c r="S39" s="102" t="s">
        <v>34</v>
      </c>
      <c r="T39" s="102" t="s">
        <v>34</v>
      </c>
      <c r="U39" s="102" t="s">
        <v>34</v>
      </c>
      <c r="W39" s="102" t="s">
        <v>34</v>
      </c>
      <c r="X39" s="102">
        <v>64.3</v>
      </c>
      <c r="Y39" s="102" t="s">
        <v>34</v>
      </c>
      <c r="Z39" s="102">
        <v>5.72</v>
      </c>
      <c r="AA39" s="102">
        <v>10.9</v>
      </c>
      <c r="AB39" s="102">
        <v>0.46200000000000002</v>
      </c>
      <c r="AC39" s="102" t="s">
        <v>34</v>
      </c>
      <c r="AD39" s="102">
        <v>19.2</v>
      </c>
      <c r="AE39" s="104">
        <v>0.625</v>
      </c>
      <c r="AF39" s="102" t="s">
        <v>34</v>
      </c>
      <c r="AG39" s="102" t="s">
        <v>34</v>
      </c>
      <c r="AH39" s="102">
        <v>6.91</v>
      </c>
      <c r="AI39" s="102" t="s">
        <v>34</v>
      </c>
      <c r="AJ39" s="102" t="s">
        <v>34</v>
      </c>
      <c r="AK39" s="102" t="s">
        <v>34</v>
      </c>
      <c r="AL39" s="64" t="s">
        <v>34</v>
      </c>
    </row>
    <row r="40" spans="1:65" x14ac:dyDescent="0.35">
      <c r="A40" s="64">
        <v>56</v>
      </c>
      <c r="B40" s="64" t="s">
        <v>63</v>
      </c>
      <c r="F40" s="102" t="s">
        <v>34</v>
      </c>
      <c r="G40" s="102">
        <v>94.4</v>
      </c>
      <c r="H40" s="102" t="s">
        <v>34</v>
      </c>
      <c r="I40" s="102">
        <v>17.100000000000001</v>
      </c>
      <c r="J40" s="102">
        <v>141</v>
      </c>
      <c r="K40" s="102">
        <v>13.2</v>
      </c>
      <c r="L40" s="102" t="s">
        <v>34</v>
      </c>
      <c r="M40" s="102">
        <v>14</v>
      </c>
      <c r="N40" s="102">
        <v>53.9</v>
      </c>
      <c r="O40" s="102" t="s">
        <v>34</v>
      </c>
      <c r="P40" s="102" t="s">
        <v>34</v>
      </c>
      <c r="Q40" s="102">
        <v>684</v>
      </c>
      <c r="R40" s="102" t="s">
        <v>34</v>
      </c>
      <c r="S40" s="102" t="s">
        <v>34</v>
      </c>
      <c r="T40" s="102" t="s">
        <v>34</v>
      </c>
      <c r="U40" s="102" t="s">
        <v>34</v>
      </c>
      <c r="W40" s="102" t="s">
        <v>34</v>
      </c>
      <c r="X40" s="102">
        <v>68.400000000000006</v>
      </c>
      <c r="Y40" s="102" t="s">
        <v>34</v>
      </c>
      <c r="Z40" s="102">
        <v>14.5</v>
      </c>
      <c r="AA40" s="102">
        <v>83.7</v>
      </c>
      <c r="AB40" s="102">
        <v>2.37</v>
      </c>
      <c r="AC40" s="102" t="s">
        <v>34</v>
      </c>
      <c r="AD40" s="102">
        <v>9.91</v>
      </c>
      <c r="AE40" s="102">
        <v>57.6</v>
      </c>
      <c r="AF40" s="102" t="s">
        <v>34</v>
      </c>
      <c r="AG40" s="102" t="s">
        <v>34</v>
      </c>
      <c r="AH40" s="102">
        <v>185</v>
      </c>
      <c r="AI40" s="102" t="s">
        <v>34</v>
      </c>
      <c r="AJ40" s="102" t="s">
        <v>34</v>
      </c>
      <c r="AK40" s="102" t="s">
        <v>34</v>
      </c>
      <c r="AL40" s="64" t="s">
        <v>34</v>
      </c>
    </row>
    <row r="41" spans="1:65" x14ac:dyDescent="0.35">
      <c r="A41" s="64">
        <v>56</v>
      </c>
      <c r="B41" s="64" t="s">
        <v>64</v>
      </c>
      <c r="F41" s="102" t="s">
        <v>34</v>
      </c>
      <c r="G41" s="102">
        <v>56</v>
      </c>
      <c r="H41" s="102" t="s">
        <v>34</v>
      </c>
      <c r="I41" s="102">
        <v>27.9</v>
      </c>
      <c r="J41" s="102">
        <v>141</v>
      </c>
      <c r="K41" s="102">
        <v>3.85</v>
      </c>
      <c r="L41" s="102" t="s">
        <v>34</v>
      </c>
      <c r="M41" s="102">
        <v>24.5</v>
      </c>
      <c r="N41" s="102">
        <v>76.900000000000006</v>
      </c>
      <c r="O41" s="102" t="s">
        <v>34</v>
      </c>
      <c r="P41" s="102" t="s">
        <v>34</v>
      </c>
      <c r="Q41" s="102">
        <v>280</v>
      </c>
      <c r="R41" s="102" t="s">
        <v>34</v>
      </c>
      <c r="S41" s="102" t="s">
        <v>34</v>
      </c>
      <c r="T41" s="102" t="s">
        <v>34</v>
      </c>
      <c r="U41" s="102" t="s">
        <v>34</v>
      </c>
      <c r="W41" s="102" t="s">
        <v>34</v>
      </c>
      <c r="X41" s="102">
        <v>52.7</v>
      </c>
      <c r="Y41" s="102" t="s">
        <v>34</v>
      </c>
      <c r="Z41" s="102">
        <v>26.7</v>
      </c>
      <c r="AA41" s="102">
        <v>14.6</v>
      </c>
      <c r="AB41" s="102">
        <v>1.0900000000000001</v>
      </c>
      <c r="AC41" s="102" t="s">
        <v>34</v>
      </c>
      <c r="AD41" s="102">
        <v>26.4</v>
      </c>
      <c r="AE41" s="102">
        <v>57.7</v>
      </c>
      <c r="AF41" s="102" t="s">
        <v>34</v>
      </c>
      <c r="AG41" s="102" t="s">
        <v>34</v>
      </c>
      <c r="AH41" s="102">
        <v>17.3</v>
      </c>
      <c r="AI41" s="102" t="s">
        <v>34</v>
      </c>
      <c r="AJ41" s="102" t="s">
        <v>34</v>
      </c>
      <c r="AK41" s="102" t="s">
        <v>34</v>
      </c>
      <c r="AL41" s="64" t="s">
        <v>34</v>
      </c>
    </row>
    <row r="42" spans="1:65" x14ac:dyDescent="0.35">
      <c r="A42" s="64">
        <v>56</v>
      </c>
      <c r="B42" s="64" t="s">
        <v>65</v>
      </c>
      <c r="F42" s="102" t="s">
        <v>34</v>
      </c>
      <c r="G42" s="102">
        <v>101</v>
      </c>
      <c r="H42" s="102" t="s">
        <v>34</v>
      </c>
      <c r="I42" s="102">
        <v>23.7</v>
      </c>
      <c r="J42" s="102">
        <v>128</v>
      </c>
      <c r="K42" s="102">
        <v>6.94</v>
      </c>
      <c r="L42" s="102" t="s">
        <v>34</v>
      </c>
      <c r="M42" s="102">
        <v>19.100000000000001</v>
      </c>
      <c r="N42" s="104">
        <v>0.625</v>
      </c>
      <c r="O42" s="102" t="s">
        <v>34</v>
      </c>
      <c r="P42" s="102" t="s">
        <v>34</v>
      </c>
      <c r="Q42" s="102">
        <v>851</v>
      </c>
      <c r="R42" s="102" t="s">
        <v>34</v>
      </c>
      <c r="S42" s="102" t="s">
        <v>34</v>
      </c>
      <c r="T42" s="102" t="s">
        <v>34</v>
      </c>
      <c r="U42" s="102" t="s">
        <v>34</v>
      </c>
      <c r="W42" s="102" t="s">
        <v>34</v>
      </c>
      <c r="X42" s="102">
        <v>67.5</v>
      </c>
      <c r="Y42" s="102" t="s">
        <v>34</v>
      </c>
      <c r="Z42" s="102">
        <v>23.4</v>
      </c>
      <c r="AA42" s="102">
        <v>50.93</v>
      </c>
      <c r="AB42" s="102">
        <v>6.86</v>
      </c>
      <c r="AC42" s="102" t="s">
        <v>34</v>
      </c>
      <c r="AD42" s="102">
        <v>19.899999999999999</v>
      </c>
      <c r="AE42" s="104">
        <v>0.625</v>
      </c>
      <c r="AF42" s="102" t="s">
        <v>34</v>
      </c>
      <c r="AG42" s="102" t="s">
        <v>34</v>
      </c>
      <c r="AH42" s="102">
        <v>521</v>
      </c>
      <c r="AI42" s="102" t="s">
        <v>34</v>
      </c>
      <c r="AJ42" s="102" t="s">
        <v>34</v>
      </c>
      <c r="AK42" s="102" t="s">
        <v>34</v>
      </c>
      <c r="AL42" s="64" t="s">
        <v>34</v>
      </c>
    </row>
    <row r="43" spans="1:65" x14ac:dyDescent="0.35">
      <c r="A43" s="64">
        <v>56</v>
      </c>
      <c r="B43" s="64" t="s">
        <v>66</v>
      </c>
      <c r="F43" s="102" t="s">
        <v>34</v>
      </c>
      <c r="G43" s="102">
        <v>76.599999999999994</v>
      </c>
      <c r="H43" s="102" t="s">
        <v>34</v>
      </c>
      <c r="I43" s="102">
        <v>57</v>
      </c>
      <c r="J43" s="102">
        <v>257</v>
      </c>
      <c r="K43" s="102">
        <v>8.68</v>
      </c>
      <c r="L43" s="102" t="s">
        <v>34</v>
      </c>
      <c r="M43" s="102">
        <v>44</v>
      </c>
      <c r="N43" s="102">
        <v>25.9</v>
      </c>
      <c r="O43" s="102" t="s">
        <v>34</v>
      </c>
      <c r="P43" s="102" t="s">
        <v>34</v>
      </c>
      <c r="Q43" s="102">
        <v>985</v>
      </c>
      <c r="R43" s="102" t="s">
        <v>34</v>
      </c>
      <c r="S43" s="102" t="s">
        <v>34</v>
      </c>
      <c r="T43" s="102" t="s">
        <v>34</v>
      </c>
      <c r="U43" s="102" t="s">
        <v>34</v>
      </c>
      <c r="W43" s="102" t="s">
        <v>34</v>
      </c>
      <c r="X43" s="102">
        <v>51.9</v>
      </c>
      <c r="Y43" s="102" t="s">
        <v>34</v>
      </c>
      <c r="Z43" s="102">
        <v>18.2</v>
      </c>
      <c r="AA43" s="102">
        <v>4.9800000000000004</v>
      </c>
      <c r="AB43" s="102">
        <v>2.08</v>
      </c>
      <c r="AC43" s="102" t="s">
        <v>34</v>
      </c>
      <c r="AD43" s="102">
        <v>9.93</v>
      </c>
      <c r="AE43" s="102">
        <v>20.3</v>
      </c>
      <c r="AF43" s="102" t="s">
        <v>34</v>
      </c>
      <c r="AG43" s="102" t="s">
        <v>34</v>
      </c>
      <c r="AH43" s="104">
        <v>0.625</v>
      </c>
      <c r="AI43" s="102" t="s">
        <v>34</v>
      </c>
      <c r="AJ43" s="102" t="s">
        <v>34</v>
      </c>
      <c r="AK43" s="102" t="s">
        <v>34</v>
      </c>
      <c r="AL43" s="64" t="s">
        <v>34</v>
      </c>
    </row>
    <row r="44" spans="1:65" x14ac:dyDescent="0.35">
      <c r="A44" s="64">
        <v>56</v>
      </c>
      <c r="B44" s="64" t="s">
        <v>67</v>
      </c>
      <c r="F44" s="102" t="s">
        <v>34</v>
      </c>
      <c r="G44" s="102">
        <v>13</v>
      </c>
      <c r="H44" s="102" t="s">
        <v>34</v>
      </c>
      <c r="I44" s="102">
        <v>1.2</v>
      </c>
      <c r="J44" s="102">
        <v>5.0999999999999996</v>
      </c>
      <c r="K44" s="104">
        <v>0.25</v>
      </c>
      <c r="L44" s="102" t="s">
        <v>34</v>
      </c>
      <c r="M44" s="102">
        <v>2.6</v>
      </c>
      <c r="N44" s="104">
        <v>0.625</v>
      </c>
      <c r="O44" s="102" t="s">
        <v>34</v>
      </c>
      <c r="P44" s="102" t="s">
        <v>34</v>
      </c>
      <c r="Q44" s="102">
        <v>17</v>
      </c>
      <c r="R44" s="102" t="s">
        <v>34</v>
      </c>
      <c r="S44" s="102" t="s">
        <v>34</v>
      </c>
      <c r="T44" s="102" t="s">
        <v>34</v>
      </c>
      <c r="U44" s="102" t="s">
        <v>34</v>
      </c>
      <c r="W44" s="102" t="s">
        <v>34</v>
      </c>
      <c r="X44" s="102">
        <v>11</v>
      </c>
      <c r="Y44" s="102" t="s">
        <v>34</v>
      </c>
      <c r="Z44" s="104">
        <v>0.625</v>
      </c>
      <c r="AA44" s="102">
        <v>3.2</v>
      </c>
      <c r="AB44" s="104">
        <v>0.25</v>
      </c>
      <c r="AC44" s="102" t="s">
        <v>34</v>
      </c>
      <c r="AD44" s="102">
        <v>2.6</v>
      </c>
      <c r="AE44" s="104">
        <v>0.625</v>
      </c>
      <c r="AF44" s="102" t="s">
        <v>34</v>
      </c>
      <c r="AG44" s="102" t="s">
        <v>34</v>
      </c>
      <c r="AH44" s="102">
        <v>11</v>
      </c>
      <c r="AI44" s="102" t="s">
        <v>34</v>
      </c>
      <c r="AJ44" s="102" t="s">
        <v>34</v>
      </c>
      <c r="AK44" s="102" t="s">
        <v>34</v>
      </c>
      <c r="AL44" s="64" t="s">
        <v>34</v>
      </c>
    </row>
    <row r="45" spans="1:65" x14ac:dyDescent="0.35">
      <c r="A45" s="64">
        <v>57</v>
      </c>
      <c r="B45" s="64" t="s">
        <v>872</v>
      </c>
      <c r="F45" s="102" t="s">
        <v>34</v>
      </c>
      <c r="G45" s="102">
        <v>29.8</v>
      </c>
      <c r="H45" s="102" t="s">
        <v>34</v>
      </c>
      <c r="I45" s="102">
        <v>362</v>
      </c>
      <c r="J45" s="102">
        <v>139</v>
      </c>
      <c r="K45" s="102">
        <v>8.6199999999999992</v>
      </c>
      <c r="L45" s="102" t="s">
        <v>34</v>
      </c>
      <c r="M45" s="102">
        <v>9.7200000000000006</v>
      </c>
      <c r="N45" s="102">
        <v>127</v>
      </c>
      <c r="O45" s="102" t="s">
        <v>34</v>
      </c>
      <c r="P45" s="102" t="s">
        <v>34</v>
      </c>
      <c r="Q45" s="102">
        <v>333</v>
      </c>
      <c r="R45" s="102" t="s">
        <v>34</v>
      </c>
      <c r="S45" s="102" t="s">
        <v>34</v>
      </c>
      <c r="T45" s="102" t="s">
        <v>34</v>
      </c>
      <c r="U45" s="102" t="s">
        <v>34</v>
      </c>
      <c r="W45" s="102" t="s">
        <v>34</v>
      </c>
      <c r="X45" s="102">
        <v>28</v>
      </c>
      <c r="Y45" s="102" t="s">
        <v>34</v>
      </c>
      <c r="Z45" s="102">
        <v>451</v>
      </c>
      <c r="AA45" s="102">
        <v>6.04</v>
      </c>
      <c r="AB45" s="102">
        <v>4.1399999999999997</v>
      </c>
      <c r="AC45" s="102" t="s">
        <v>34</v>
      </c>
      <c r="AD45" s="102">
        <v>6.65</v>
      </c>
      <c r="AE45" s="102">
        <v>135</v>
      </c>
      <c r="AF45" s="102" t="s">
        <v>34</v>
      </c>
      <c r="AG45" s="102" t="s">
        <v>34</v>
      </c>
      <c r="AH45" s="102">
        <v>10.5</v>
      </c>
      <c r="AI45" s="102" t="s">
        <v>34</v>
      </c>
      <c r="AJ45" s="102" t="s">
        <v>34</v>
      </c>
      <c r="AK45" s="102" t="s">
        <v>34</v>
      </c>
      <c r="AL45" s="64" t="s">
        <v>34</v>
      </c>
    </row>
    <row r="46" spans="1:65" x14ac:dyDescent="0.35">
      <c r="A46" s="64">
        <v>57</v>
      </c>
      <c r="B46" s="64" t="s">
        <v>63</v>
      </c>
      <c r="F46" s="102" t="s">
        <v>34</v>
      </c>
      <c r="G46" s="102">
        <v>55.4</v>
      </c>
      <c r="H46" s="102" t="s">
        <v>34</v>
      </c>
      <c r="I46" s="102">
        <v>14.7</v>
      </c>
      <c r="J46" s="102">
        <v>1730</v>
      </c>
      <c r="K46" s="102">
        <v>100</v>
      </c>
      <c r="L46" s="102" t="s">
        <v>34</v>
      </c>
      <c r="M46" s="102">
        <v>24.6</v>
      </c>
      <c r="N46" s="102">
        <v>183</v>
      </c>
      <c r="O46" s="102" t="s">
        <v>34</v>
      </c>
      <c r="P46" s="102" t="s">
        <v>34</v>
      </c>
      <c r="Q46" s="102">
        <v>539</v>
      </c>
      <c r="R46" s="102" t="s">
        <v>34</v>
      </c>
      <c r="S46" s="102" t="s">
        <v>34</v>
      </c>
      <c r="T46" s="102" t="s">
        <v>34</v>
      </c>
      <c r="U46" s="102" t="s">
        <v>34</v>
      </c>
      <c r="W46" s="102" t="s">
        <v>34</v>
      </c>
      <c r="X46" s="102">
        <v>48.7</v>
      </c>
      <c r="Y46" s="102" t="s">
        <v>34</v>
      </c>
      <c r="Z46" s="102">
        <v>11.8</v>
      </c>
      <c r="AA46" s="102">
        <v>4.6399999999999997</v>
      </c>
      <c r="AB46" s="102">
        <v>17.899999999999999</v>
      </c>
      <c r="AC46" s="102" t="s">
        <v>34</v>
      </c>
      <c r="AD46" s="102">
        <v>15.3</v>
      </c>
      <c r="AE46" s="102">
        <v>178</v>
      </c>
      <c r="AF46" s="102" t="s">
        <v>34</v>
      </c>
      <c r="AG46" s="102" t="s">
        <v>34</v>
      </c>
      <c r="AH46" s="102">
        <v>6.1</v>
      </c>
      <c r="AI46" s="102" t="s">
        <v>34</v>
      </c>
      <c r="AJ46" s="102"/>
      <c r="AK46" s="102"/>
      <c r="AL46" s="64" t="s">
        <v>34</v>
      </c>
    </row>
    <row r="47" spans="1:65" x14ac:dyDescent="0.35">
      <c r="A47" s="64">
        <v>57</v>
      </c>
      <c r="B47" s="64" t="s">
        <v>65</v>
      </c>
      <c r="F47" s="102" t="s">
        <v>34</v>
      </c>
      <c r="G47" s="102">
        <v>49.8</v>
      </c>
      <c r="H47" s="102" t="s">
        <v>34</v>
      </c>
      <c r="I47" s="102">
        <v>6.95</v>
      </c>
      <c r="J47" s="102">
        <v>35.799999999999997</v>
      </c>
      <c r="K47" s="102">
        <v>68.400000000000006</v>
      </c>
      <c r="L47" s="102" t="s">
        <v>34</v>
      </c>
      <c r="M47" s="102">
        <v>16</v>
      </c>
      <c r="N47" s="102">
        <v>132</v>
      </c>
      <c r="O47" s="102" t="s">
        <v>34</v>
      </c>
      <c r="P47" s="102" t="s">
        <v>34</v>
      </c>
      <c r="Q47" s="102">
        <v>373</v>
      </c>
      <c r="R47" s="102" t="s">
        <v>34</v>
      </c>
      <c r="S47" s="102" t="s">
        <v>34</v>
      </c>
      <c r="T47" s="102" t="s">
        <v>34</v>
      </c>
      <c r="U47" s="102" t="s">
        <v>34</v>
      </c>
      <c r="W47" s="102" t="s">
        <v>34</v>
      </c>
      <c r="X47" s="102">
        <v>51.1</v>
      </c>
      <c r="Y47" s="102" t="s">
        <v>34</v>
      </c>
      <c r="Z47" s="102">
        <v>3.19</v>
      </c>
      <c r="AA47" s="102">
        <v>8.26</v>
      </c>
      <c r="AB47" s="102">
        <v>35.5</v>
      </c>
      <c r="AC47" s="102" t="s">
        <v>34</v>
      </c>
      <c r="AD47" s="102">
        <v>11.1</v>
      </c>
      <c r="AE47" s="102">
        <v>142</v>
      </c>
      <c r="AF47" s="102" t="s">
        <v>34</v>
      </c>
      <c r="AG47" s="102" t="s">
        <v>34</v>
      </c>
      <c r="AH47" s="102">
        <v>12.7</v>
      </c>
      <c r="AI47" s="102" t="s">
        <v>34</v>
      </c>
      <c r="AJ47" s="102" t="s">
        <v>34</v>
      </c>
      <c r="AK47" s="102" t="s">
        <v>34</v>
      </c>
      <c r="AL47" s="64" t="s">
        <v>34</v>
      </c>
    </row>
    <row r="48" spans="1:65" x14ac:dyDescent="0.35">
      <c r="A48" s="64">
        <v>57</v>
      </c>
      <c r="B48" s="64" t="s">
        <v>873</v>
      </c>
      <c r="F48" s="102" t="s">
        <v>34</v>
      </c>
      <c r="G48" s="102">
        <v>1.42</v>
      </c>
      <c r="H48" s="102" t="s">
        <v>34</v>
      </c>
      <c r="I48" s="102">
        <v>18.2</v>
      </c>
      <c r="J48" s="102">
        <v>2170</v>
      </c>
      <c r="K48" s="102">
        <v>8.73</v>
      </c>
      <c r="L48" s="102" t="s">
        <v>34</v>
      </c>
      <c r="M48" s="102">
        <v>9.34</v>
      </c>
      <c r="N48" s="104">
        <v>0.625</v>
      </c>
      <c r="O48" s="102" t="s">
        <v>34</v>
      </c>
      <c r="P48" s="102" t="s">
        <v>34</v>
      </c>
      <c r="Q48" s="102">
        <v>649</v>
      </c>
      <c r="R48" s="102" t="s">
        <v>34</v>
      </c>
      <c r="S48" s="102" t="s">
        <v>34</v>
      </c>
      <c r="T48" s="102" t="s">
        <v>34</v>
      </c>
      <c r="U48" s="102" t="s">
        <v>34</v>
      </c>
      <c r="W48" s="102" t="s">
        <v>34</v>
      </c>
      <c r="X48" s="102">
        <v>2.21</v>
      </c>
      <c r="Y48" s="102" t="s">
        <v>34</v>
      </c>
      <c r="Z48" s="102">
        <v>14</v>
      </c>
      <c r="AA48" s="102">
        <v>55.7</v>
      </c>
      <c r="AB48" s="102">
        <v>1.22</v>
      </c>
      <c r="AC48" s="102" t="s">
        <v>34</v>
      </c>
      <c r="AD48" s="102">
        <v>8.1</v>
      </c>
      <c r="AE48" s="104">
        <v>0.625</v>
      </c>
      <c r="AF48" s="102" t="s">
        <v>34</v>
      </c>
      <c r="AG48" s="102" t="s">
        <v>34</v>
      </c>
      <c r="AH48" s="102">
        <v>314</v>
      </c>
      <c r="AI48" s="102" t="s">
        <v>34</v>
      </c>
      <c r="AJ48" s="102" t="s">
        <v>34</v>
      </c>
      <c r="AK48" s="102" t="s">
        <v>34</v>
      </c>
      <c r="AL48" s="64" t="s">
        <v>34</v>
      </c>
    </row>
    <row r="49" spans="1:38" x14ac:dyDescent="0.35">
      <c r="A49" s="64">
        <v>57</v>
      </c>
      <c r="B49" s="64" t="s">
        <v>163</v>
      </c>
      <c r="F49" s="102" t="s">
        <v>34</v>
      </c>
      <c r="G49" s="102">
        <v>58.5</v>
      </c>
      <c r="H49" s="102" t="s">
        <v>34</v>
      </c>
      <c r="I49" s="102">
        <v>10.8</v>
      </c>
      <c r="J49" s="102">
        <v>27.3</v>
      </c>
      <c r="K49" s="102">
        <v>2.09</v>
      </c>
      <c r="L49" s="102" t="s">
        <v>34</v>
      </c>
      <c r="M49" s="102">
        <v>14.8</v>
      </c>
      <c r="N49" s="102">
        <v>205</v>
      </c>
      <c r="O49" s="102" t="s">
        <v>34</v>
      </c>
      <c r="P49" s="102" t="s">
        <v>34</v>
      </c>
      <c r="Q49" s="102">
        <v>75.5</v>
      </c>
      <c r="R49" s="102" t="s">
        <v>34</v>
      </c>
      <c r="S49" s="102" t="s">
        <v>34</v>
      </c>
      <c r="T49" s="102" t="s">
        <v>34</v>
      </c>
      <c r="U49" s="102" t="s">
        <v>34</v>
      </c>
      <c r="W49" s="102" t="s">
        <v>34</v>
      </c>
      <c r="X49" s="102">
        <v>67</v>
      </c>
      <c r="Y49" s="102" t="s">
        <v>34</v>
      </c>
      <c r="Z49" s="102">
        <v>10.8</v>
      </c>
      <c r="AA49" s="102">
        <v>18.899999999999999</v>
      </c>
      <c r="AB49" s="102">
        <v>1.56</v>
      </c>
      <c r="AC49" s="102" t="s">
        <v>34</v>
      </c>
      <c r="AD49" s="102">
        <v>15.5</v>
      </c>
      <c r="AE49" s="102">
        <v>229</v>
      </c>
      <c r="AF49" s="102" t="s">
        <v>34</v>
      </c>
      <c r="AG49" s="102" t="s">
        <v>34</v>
      </c>
      <c r="AH49" s="102">
        <v>42.6</v>
      </c>
      <c r="AI49" s="102" t="s">
        <v>34</v>
      </c>
      <c r="AJ49" s="102"/>
      <c r="AK49" s="102"/>
      <c r="AL49" s="64" t="s">
        <v>34</v>
      </c>
    </row>
    <row r="50" spans="1:38" x14ac:dyDescent="0.35">
      <c r="A50" s="64">
        <v>57</v>
      </c>
      <c r="B50" s="64" t="s">
        <v>164</v>
      </c>
      <c r="F50" s="102" t="s">
        <v>34</v>
      </c>
      <c r="G50" s="102">
        <v>73.8</v>
      </c>
      <c r="H50" s="102" t="s">
        <v>34</v>
      </c>
      <c r="I50" s="102">
        <v>11.2</v>
      </c>
      <c r="J50" s="102">
        <v>155</v>
      </c>
      <c r="K50" s="102">
        <v>3.29</v>
      </c>
      <c r="L50" s="102" t="s">
        <v>34</v>
      </c>
      <c r="M50" s="102">
        <v>17.7</v>
      </c>
      <c r="N50" s="102">
        <v>271</v>
      </c>
      <c r="O50" s="102" t="s">
        <v>34</v>
      </c>
      <c r="P50" s="102" t="s">
        <v>34</v>
      </c>
      <c r="Q50" s="102">
        <v>191</v>
      </c>
      <c r="R50" s="102" t="s">
        <v>34</v>
      </c>
      <c r="S50" s="102" t="s">
        <v>34</v>
      </c>
      <c r="T50" s="102" t="s">
        <v>34</v>
      </c>
      <c r="U50" s="102" t="s">
        <v>34</v>
      </c>
      <c r="W50" s="102" t="s">
        <v>34</v>
      </c>
      <c r="X50" s="102">
        <v>63</v>
      </c>
      <c r="Y50" s="102" t="s">
        <v>34</v>
      </c>
      <c r="Z50" s="102">
        <v>7.43</v>
      </c>
      <c r="AA50" s="102">
        <v>91.3</v>
      </c>
      <c r="AB50" s="102">
        <v>1.49</v>
      </c>
      <c r="AC50" s="102" t="s">
        <v>34</v>
      </c>
      <c r="AD50" s="102">
        <v>15.3</v>
      </c>
      <c r="AE50" s="102">
        <v>244</v>
      </c>
      <c r="AF50" s="102" t="s">
        <v>34</v>
      </c>
      <c r="AG50" s="102" t="s">
        <v>34</v>
      </c>
      <c r="AH50" s="102">
        <v>91.9</v>
      </c>
      <c r="AI50" s="102" t="s">
        <v>34</v>
      </c>
      <c r="AJ50" s="102" t="s">
        <v>34</v>
      </c>
      <c r="AK50" s="102" t="s">
        <v>34</v>
      </c>
      <c r="AL50" s="64" t="s">
        <v>34</v>
      </c>
    </row>
    <row r="51" spans="1:38" x14ac:dyDescent="0.35">
      <c r="A51" s="64">
        <v>58</v>
      </c>
      <c r="B51" s="64" t="s">
        <v>72</v>
      </c>
      <c r="F51" s="102" t="s">
        <v>34</v>
      </c>
      <c r="G51" s="102">
        <v>38.799999999999997</v>
      </c>
      <c r="H51" s="102" t="s">
        <v>34</v>
      </c>
      <c r="I51" s="102">
        <v>2.6</v>
      </c>
      <c r="J51" s="102">
        <v>22.1</v>
      </c>
      <c r="K51" s="102">
        <v>2.9</v>
      </c>
      <c r="L51" s="102" t="s">
        <v>34</v>
      </c>
      <c r="M51" s="102">
        <v>13.1</v>
      </c>
      <c r="N51" s="102">
        <v>228</v>
      </c>
      <c r="O51" s="102" t="s">
        <v>34</v>
      </c>
      <c r="P51" s="102" t="s">
        <v>34</v>
      </c>
      <c r="Q51" s="102">
        <v>204</v>
      </c>
      <c r="R51" s="102" t="s">
        <v>34</v>
      </c>
      <c r="S51" s="102" t="s">
        <v>34</v>
      </c>
      <c r="T51" s="102" t="s">
        <v>34</v>
      </c>
      <c r="U51" s="102" t="s">
        <v>34</v>
      </c>
      <c r="W51" s="102" t="s">
        <v>34</v>
      </c>
      <c r="X51" s="102">
        <v>50.4</v>
      </c>
      <c r="Y51" s="102" t="s">
        <v>34</v>
      </c>
      <c r="Z51" s="104">
        <v>1.25</v>
      </c>
      <c r="AA51" s="102">
        <v>10.3</v>
      </c>
      <c r="AB51" s="102">
        <v>1.05</v>
      </c>
      <c r="AC51" s="102" t="s">
        <v>34</v>
      </c>
      <c r="AD51" s="102">
        <v>10.4</v>
      </c>
      <c r="AE51" s="102">
        <v>210</v>
      </c>
      <c r="AF51" s="102" t="s">
        <v>34</v>
      </c>
      <c r="AG51" s="102" t="s">
        <v>34</v>
      </c>
      <c r="AH51" s="102">
        <v>50.2</v>
      </c>
      <c r="AI51" s="102" t="s">
        <v>34</v>
      </c>
      <c r="AJ51" s="102" t="s">
        <v>34</v>
      </c>
      <c r="AK51" s="102" t="s">
        <v>34</v>
      </c>
      <c r="AL51" s="64" t="s">
        <v>34</v>
      </c>
    </row>
    <row r="52" spans="1:38" x14ac:dyDescent="0.35">
      <c r="A52" s="64">
        <v>58</v>
      </c>
      <c r="B52" s="64" t="s">
        <v>61</v>
      </c>
      <c r="F52" s="102" t="s">
        <v>34</v>
      </c>
      <c r="G52" s="104">
        <v>1.25</v>
      </c>
      <c r="H52" s="102" t="s">
        <v>34</v>
      </c>
      <c r="I52" s="102">
        <v>2.82</v>
      </c>
      <c r="J52" s="102">
        <v>159</v>
      </c>
      <c r="K52" s="102">
        <v>9.98</v>
      </c>
      <c r="L52" s="102" t="s">
        <v>34</v>
      </c>
      <c r="M52" s="102">
        <v>5.51</v>
      </c>
      <c r="N52" s="104">
        <v>1.25</v>
      </c>
      <c r="O52" s="102" t="s">
        <v>34</v>
      </c>
      <c r="P52" s="102" t="s">
        <v>34</v>
      </c>
      <c r="Q52" s="102">
        <v>217</v>
      </c>
      <c r="R52" s="102" t="s">
        <v>34</v>
      </c>
      <c r="S52" s="102" t="s">
        <v>34</v>
      </c>
      <c r="T52" s="102" t="s">
        <v>34</v>
      </c>
      <c r="U52" s="102" t="s">
        <v>34</v>
      </c>
      <c r="W52" s="102" t="s">
        <v>34</v>
      </c>
      <c r="X52" s="104">
        <v>1.25</v>
      </c>
      <c r="Y52" s="102" t="s">
        <v>34</v>
      </c>
      <c r="Z52" s="104">
        <v>1.25</v>
      </c>
      <c r="AA52" s="102">
        <v>58</v>
      </c>
      <c r="AB52" s="102">
        <v>6.24</v>
      </c>
      <c r="AC52" s="102" t="s">
        <v>34</v>
      </c>
      <c r="AD52" s="102">
        <v>4.26</v>
      </c>
      <c r="AE52" s="104">
        <v>1.25</v>
      </c>
      <c r="AF52" s="102" t="s">
        <v>34</v>
      </c>
      <c r="AG52" s="102" t="s">
        <v>34</v>
      </c>
      <c r="AH52" s="102">
        <v>180</v>
      </c>
      <c r="AI52" s="102" t="s">
        <v>34</v>
      </c>
      <c r="AJ52" s="102"/>
      <c r="AK52" s="102"/>
      <c r="AL52" s="64" t="s">
        <v>34</v>
      </c>
    </row>
    <row r="53" spans="1:38" x14ac:dyDescent="0.35">
      <c r="A53" s="64">
        <v>58</v>
      </c>
      <c r="B53" s="64" t="s">
        <v>63</v>
      </c>
      <c r="F53" s="102" t="s">
        <v>34</v>
      </c>
      <c r="G53" s="104">
        <v>1.25</v>
      </c>
      <c r="H53" s="102" t="s">
        <v>34</v>
      </c>
      <c r="I53" s="102">
        <v>12.7</v>
      </c>
      <c r="J53" s="102">
        <v>412</v>
      </c>
      <c r="K53" s="102">
        <v>39.299999999999997</v>
      </c>
      <c r="L53" s="102" t="s">
        <v>34</v>
      </c>
      <c r="M53" s="102">
        <v>261</v>
      </c>
      <c r="N53" s="104">
        <v>1.25</v>
      </c>
      <c r="O53" s="102" t="s">
        <v>34</v>
      </c>
      <c r="P53" s="102" t="s">
        <v>34</v>
      </c>
      <c r="Q53" s="102">
        <v>3340</v>
      </c>
      <c r="R53" s="102" t="s">
        <v>34</v>
      </c>
      <c r="S53" s="102" t="s">
        <v>34</v>
      </c>
      <c r="T53" s="102" t="s">
        <v>34</v>
      </c>
      <c r="U53" s="102" t="s">
        <v>34</v>
      </c>
      <c r="W53" s="102" t="s">
        <v>34</v>
      </c>
      <c r="X53" s="104">
        <v>1.25</v>
      </c>
      <c r="Y53" s="102" t="s">
        <v>34</v>
      </c>
      <c r="Z53" s="102">
        <v>11</v>
      </c>
      <c r="AA53" s="102">
        <v>54.6</v>
      </c>
      <c r="AB53" s="104">
        <v>0.5</v>
      </c>
      <c r="AC53" s="102" t="s">
        <v>34</v>
      </c>
      <c r="AD53" s="102">
        <v>39.700000000000003</v>
      </c>
      <c r="AE53" s="104">
        <v>1.25</v>
      </c>
      <c r="AF53" s="102" t="s">
        <v>34</v>
      </c>
      <c r="AG53" s="102" t="s">
        <v>34</v>
      </c>
      <c r="AH53" s="102">
        <v>1150</v>
      </c>
      <c r="AI53" s="102" t="s">
        <v>34</v>
      </c>
      <c r="AJ53" s="102" t="s">
        <v>34</v>
      </c>
      <c r="AK53" s="102" t="s">
        <v>34</v>
      </c>
      <c r="AL53" s="64" t="s">
        <v>34</v>
      </c>
    </row>
    <row r="54" spans="1:38" x14ac:dyDescent="0.35">
      <c r="A54" s="64">
        <v>58</v>
      </c>
      <c r="B54" s="64" t="s">
        <v>64</v>
      </c>
      <c r="F54" s="102" t="s">
        <v>34</v>
      </c>
      <c r="G54" s="102">
        <v>62.7</v>
      </c>
      <c r="H54" s="102" t="s">
        <v>34</v>
      </c>
      <c r="I54" s="102">
        <v>27.4</v>
      </c>
      <c r="J54" s="102">
        <v>307</v>
      </c>
      <c r="K54" s="102">
        <v>0.437</v>
      </c>
      <c r="L54" s="102" t="s">
        <v>34</v>
      </c>
      <c r="M54" s="102">
        <v>67.599999999999994</v>
      </c>
      <c r="N54" s="102">
        <v>239</v>
      </c>
      <c r="O54" s="102" t="s">
        <v>34</v>
      </c>
      <c r="P54" s="102" t="s">
        <v>34</v>
      </c>
      <c r="Q54" s="102">
        <v>140</v>
      </c>
      <c r="R54" s="102" t="s">
        <v>34</v>
      </c>
      <c r="S54" s="102" t="s">
        <v>34</v>
      </c>
      <c r="T54" s="102" t="s">
        <v>34</v>
      </c>
      <c r="U54" s="102" t="s">
        <v>34</v>
      </c>
      <c r="W54" s="102" t="s">
        <v>34</v>
      </c>
      <c r="X54" s="102">
        <v>58.6</v>
      </c>
      <c r="Y54" s="102" t="s">
        <v>34</v>
      </c>
      <c r="Z54" s="102">
        <v>28.5</v>
      </c>
      <c r="AA54" s="102">
        <v>273</v>
      </c>
      <c r="AB54" s="102">
        <v>0.3</v>
      </c>
      <c r="AC54" s="102" t="s">
        <v>34</v>
      </c>
      <c r="AD54" s="102">
        <v>65</v>
      </c>
      <c r="AE54" s="102">
        <v>218</v>
      </c>
      <c r="AF54" s="102" t="s">
        <v>34</v>
      </c>
      <c r="AG54" s="102" t="s">
        <v>34</v>
      </c>
      <c r="AH54" s="102">
        <v>137</v>
      </c>
      <c r="AI54" s="102" t="s">
        <v>34</v>
      </c>
      <c r="AJ54" s="102" t="s">
        <v>34</v>
      </c>
      <c r="AK54" s="102" t="s">
        <v>34</v>
      </c>
      <c r="AL54" s="64" t="s">
        <v>34</v>
      </c>
    </row>
    <row r="55" spans="1:38" x14ac:dyDescent="0.35">
      <c r="A55" s="64">
        <v>58</v>
      </c>
      <c r="B55" s="64" t="s">
        <v>65</v>
      </c>
      <c r="F55" s="102" t="s">
        <v>34</v>
      </c>
      <c r="G55" s="102">
        <v>70.400000000000006</v>
      </c>
      <c r="H55" s="102" t="s">
        <v>34</v>
      </c>
      <c r="I55" s="102">
        <v>38.200000000000003</v>
      </c>
      <c r="J55" s="102">
        <v>161</v>
      </c>
      <c r="K55" s="102">
        <v>10.9</v>
      </c>
      <c r="L55" s="102" t="s">
        <v>34</v>
      </c>
      <c r="M55" s="102">
        <v>20.8</v>
      </c>
      <c r="N55" s="102">
        <v>291</v>
      </c>
      <c r="O55" s="102" t="s">
        <v>34</v>
      </c>
      <c r="P55" s="102" t="s">
        <v>34</v>
      </c>
      <c r="Q55" s="102">
        <v>1200</v>
      </c>
      <c r="R55" s="102" t="s">
        <v>34</v>
      </c>
      <c r="S55" s="102" t="s">
        <v>34</v>
      </c>
      <c r="T55" s="102" t="s">
        <v>34</v>
      </c>
      <c r="U55" s="102" t="s">
        <v>34</v>
      </c>
      <c r="W55" s="102" t="s">
        <v>34</v>
      </c>
      <c r="X55" s="102">
        <v>77.400000000000006</v>
      </c>
      <c r="Y55" s="102" t="s">
        <v>34</v>
      </c>
      <c r="Z55" s="102">
        <v>28.7</v>
      </c>
      <c r="AA55" s="102">
        <v>70.900000000000006</v>
      </c>
      <c r="AB55" s="102">
        <v>4</v>
      </c>
      <c r="AC55" s="102" t="s">
        <v>34</v>
      </c>
      <c r="AD55" s="102">
        <v>16.8</v>
      </c>
      <c r="AE55" s="102">
        <v>366</v>
      </c>
      <c r="AF55" s="102" t="s">
        <v>34</v>
      </c>
      <c r="AG55" s="102" t="s">
        <v>34</v>
      </c>
      <c r="AH55" s="102">
        <v>124</v>
      </c>
      <c r="AI55" s="102" t="s">
        <v>34</v>
      </c>
      <c r="AJ55" s="102"/>
      <c r="AK55" s="102"/>
      <c r="AL55" s="64" t="s">
        <v>34</v>
      </c>
    </row>
    <row r="56" spans="1:38" x14ac:dyDescent="0.35">
      <c r="A56" s="64">
        <v>58</v>
      </c>
      <c r="B56" s="64" t="s">
        <v>71</v>
      </c>
      <c r="F56" s="102" t="s">
        <v>34</v>
      </c>
      <c r="G56" s="102">
        <v>67.400000000000006</v>
      </c>
      <c r="H56" s="102" t="s">
        <v>34</v>
      </c>
      <c r="I56" s="102">
        <v>27</v>
      </c>
      <c r="J56" s="102">
        <v>203</v>
      </c>
      <c r="K56" s="102">
        <v>2.2599999999999998</v>
      </c>
      <c r="L56" s="102" t="s">
        <v>34</v>
      </c>
      <c r="M56" s="102">
        <v>35.299999999999997</v>
      </c>
      <c r="N56" s="102">
        <v>290</v>
      </c>
      <c r="O56" s="102" t="s">
        <v>34</v>
      </c>
      <c r="P56" s="102" t="s">
        <v>34</v>
      </c>
      <c r="Q56" s="102">
        <v>48.6</v>
      </c>
      <c r="R56" s="102" t="s">
        <v>34</v>
      </c>
      <c r="S56" s="102" t="s">
        <v>34</v>
      </c>
      <c r="T56" s="102" t="s">
        <v>34</v>
      </c>
      <c r="U56" s="102" t="s">
        <v>34</v>
      </c>
      <c r="W56" s="102" t="s">
        <v>34</v>
      </c>
      <c r="X56" s="102">
        <v>64.900000000000006</v>
      </c>
      <c r="Y56" s="102" t="s">
        <v>34</v>
      </c>
      <c r="Z56" s="102">
        <v>7.82</v>
      </c>
      <c r="AA56" s="102">
        <v>42.8</v>
      </c>
      <c r="AB56" s="102">
        <v>1.4</v>
      </c>
      <c r="AC56" s="102" t="s">
        <v>34</v>
      </c>
      <c r="AD56" s="102">
        <v>29.7</v>
      </c>
      <c r="AE56" s="102">
        <v>239</v>
      </c>
      <c r="AF56" s="102" t="s">
        <v>34</v>
      </c>
      <c r="AG56" s="102" t="s">
        <v>34</v>
      </c>
      <c r="AH56" s="102">
        <v>41.3</v>
      </c>
      <c r="AI56" s="102" t="s">
        <v>34</v>
      </c>
      <c r="AJ56" s="102" t="s">
        <v>34</v>
      </c>
      <c r="AK56" s="102" t="s">
        <v>34</v>
      </c>
      <c r="AL56" s="64" t="s">
        <v>34</v>
      </c>
    </row>
    <row r="57" spans="1:38" x14ac:dyDescent="0.35">
      <c r="A57" s="64">
        <v>51</v>
      </c>
      <c r="B57" s="105" t="s">
        <v>874</v>
      </c>
      <c r="C57" s="102"/>
      <c r="D57" s="102"/>
      <c r="E57" s="102"/>
      <c r="F57" s="102" t="s">
        <v>34</v>
      </c>
      <c r="G57" s="102">
        <v>2.65</v>
      </c>
      <c r="H57" s="102" t="s">
        <v>34</v>
      </c>
      <c r="I57" s="102">
        <v>1.01</v>
      </c>
      <c r="J57" s="102">
        <v>28.9</v>
      </c>
      <c r="K57" s="102">
        <v>1.52</v>
      </c>
      <c r="L57" s="102" t="s">
        <v>34</v>
      </c>
      <c r="M57" s="102">
        <v>7.47</v>
      </c>
      <c r="N57" s="102">
        <v>1.84</v>
      </c>
      <c r="O57" s="102">
        <v>0.3</v>
      </c>
      <c r="P57" s="102" t="s">
        <v>34</v>
      </c>
      <c r="Q57" s="102">
        <v>49.1</v>
      </c>
      <c r="R57" s="102" t="s">
        <v>34</v>
      </c>
      <c r="S57" s="102" t="s">
        <v>34</v>
      </c>
      <c r="T57" s="102" t="s">
        <v>34</v>
      </c>
      <c r="U57" s="102" t="s">
        <v>34</v>
      </c>
      <c r="W57" s="102" t="s">
        <v>34</v>
      </c>
      <c r="X57" s="102">
        <v>2.73</v>
      </c>
      <c r="Y57" s="102" t="s">
        <v>34</v>
      </c>
      <c r="Z57" s="102">
        <v>1.55</v>
      </c>
      <c r="AA57" s="102">
        <v>12.5</v>
      </c>
      <c r="AB57" s="102">
        <v>0.61</v>
      </c>
      <c r="AC57" s="102" t="s">
        <v>34</v>
      </c>
      <c r="AD57" s="102">
        <v>8.64</v>
      </c>
      <c r="AE57" s="102">
        <v>2.0299999999999998</v>
      </c>
      <c r="AF57" s="104">
        <v>7.4999999999999997E-2</v>
      </c>
      <c r="AG57" s="102" t="s">
        <v>34</v>
      </c>
      <c r="AH57" s="102">
        <v>62.3</v>
      </c>
      <c r="AI57" s="102" t="s">
        <v>34</v>
      </c>
      <c r="AJ57" s="102" t="s">
        <v>34</v>
      </c>
      <c r="AK57" s="102" t="s">
        <v>34</v>
      </c>
      <c r="AL57" s="64" t="s">
        <v>34</v>
      </c>
    </row>
    <row r="58" spans="1:38" x14ac:dyDescent="0.35">
      <c r="A58" s="64">
        <v>51</v>
      </c>
      <c r="B58" s="105" t="s">
        <v>132</v>
      </c>
      <c r="C58" s="102"/>
      <c r="D58" s="102"/>
      <c r="E58" s="102"/>
      <c r="F58" s="102" t="s">
        <v>34</v>
      </c>
      <c r="G58" s="102">
        <v>3.2</v>
      </c>
      <c r="H58" s="102" t="s">
        <v>34</v>
      </c>
      <c r="I58" s="102">
        <v>5.4</v>
      </c>
      <c r="J58" s="102">
        <v>12.7</v>
      </c>
      <c r="K58" s="102">
        <v>0.59</v>
      </c>
      <c r="L58" s="102" t="s">
        <v>34</v>
      </c>
      <c r="M58" s="102">
        <v>6.32</v>
      </c>
      <c r="N58" s="102">
        <v>4.37</v>
      </c>
      <c r="O58" s="102">
        <v>0.08</v>
      </c>
      <c r="P58" s="102" t="s">
        <v>34</v>
      </c>
      <c r="Q58" s="102">
        <v>119</v>
      </c>
      <c r="R58" s="102" t="s">
        <v>34</v>
      </c>
      <c r="S58" s="102" t="s">
        <v>34</v>
      </c>
      <c r="T58" s="102" t="s">
        <v>34</v>
      </c>
      <c r="U58" s="102" t="s">
        <v>34</v>
      </c>
      <c r="W58" s="102" t="s">
        <v>34</v>
      </c>
      <c r="X58" s="102">
        <v>3.19</v>
      </c>
      <c r="Y58" s="102" t="s">
        <v>34</v>
      </c>
      <c r="Z58" s="102">
        <v>3.47</v>
      </c>
      <c r="AA58" s="102">
        <v>9.9600000000000009</v>
      </c>
      <c r="AB58" s="102">
        <v>0.57999999999999996</v>
      </c>
      <c r="AC58" s="102" t="s">
        <v>34</v>
      </c>
      <c r="AD58" s="102">
        <v>6.17</v>
      </c>
      <c r="AE58" s="102">
        <v>5</v>
      </c>
      <c r="AF58" s="104">
        <v>7.4999999999999997E-2</v>
      </c>
      <c r="AG58" s="102" t="s">
        <v>34</v>
      </c>
      <c r="AH58" s="102">
        <v>137</v>
      </c>
      <c r="AI58" s="102" t="s">
        <v>34</v>
      </c>
      <c r="AJ58" s="102"/>
      <c r="AK58" s="102"/>
      <c r="AL58" s="64" t="s">
        <v>34</v>
      </c>
    </row>
    <row r="59" spans="1:38" x14ac:dyDescent="0.35">
      <c r="A59" s="64">
        <v>51</v>
      </c>
      <c r="B59" s="105" t="s">
        <v>132</v>
      </c>
      <c r="C59" s="102"/>
      <c r="D59" s="102"/>
      <c r="E59" s="102"/>
      <c r="F59" s="102" t="s">
        <v>34</v>
      </c>
      <c r="G59" s="102">
        <v>3.14</v>
      </c>
      <c r="H59" s="102" t="s">
        <v>34</v>
      </c>
      <c r="I59" s="102">
        <v>6.51</v>
      </c>
      <c r="J59" s="102">
        <v>10.6</v>
      </c>
      <c r="K59" s="102">
        <v>0.46</v>
      </c>
      <c r="L59" s="102" t="s">
        <v>34</v>
      </c>
      <c r="M59" s="102">
        <v>6.13</v>
      </c>
      <c r="N59" s="102">
        <v>4.57</v>
      </c>
      <c r="O59" s="104">
        <v>7.4999999999999997E-2</v>
      </c>
      <c r="P59" s="102" t="s">
        <v>34</v>
      </c>
      <c r="Q59" s="102">
        <v>121</v>
      </c>
      <c r="R59" s="102" t="s">
        <v>34</v>
      </c>
      <c r="S59" s="102" t="s">
        <v>34</v>
      </c>
      <c r="T59" s="102" t="s">
        <v>34</v>
      </c>
      <c r="U59" s="102" t="s">
        <v>34</v>
      </c>
      <c r="W59" s="102" t="s">
        <v>34</v>
      </c>
      <c r="X59" s="102">
        <v>3.22</v>
      </c>
      <c r="Y59" s="102" t="s">
        <v>34</v>
      </c>
      <c r="Z59" s="102">
        <v>3.08</v>
      </c>
      <c r="AA59" s="102">
        <v>10.7</v>
      </c>
      <c r="AB59" s="102">
        <v>0.55000000000000004</v>
      </c>
      <c r="AC59" s="102" t="s">
        <v>34</v>
      </c>
      <c r="AD59" s="102">
        <v>6.19</v>
      </c>
      <c r="AE59" s="102">
        <v>5.25</v>
      </c>
      <c r="AF59" s="104">
        <v>7.4999999999999997E-2</v>
      </c>
      <c r="AG59" s="102" t="s">
        <v>34</v>
      </c>
      <c r="AH59" s="102">
        <v>140</v>
      </c>
      <c r="AI59" s="102" t="s">
        <v>34</v>
      </c>
      <c r="AJ59" s="102" t="s">
        <v>34</v>
      </c>
      <c r="AK59" s="102" t="s">
        <v>34</v>
      </c>
      <c r="AL59" s="64" t="s">
        <v>34</v>
      </c>
    </row>
    <row r="60" spans="1:38" x14ac:dyDescent="0.35">
      <c r="A60" s="64">
        <v>51</v>
      </c>
      <c r="B60" s="105" t="s">
        <v>132</v>
      </c>
      <c r="C60" s="102"/>
      <c r="D60" s="102"/>
      <c r="E60" s="102"/>
      <c r="F60" s="102" t="s">
        <v>34</v>
      </c>
      <c r="G60" s="102">
        <v>2.0499999999999998</v>
      </c>
      <c r="H60" s="102" t="s">
        <v>34</v>
      </c>
      <c r="I60" s="102">
        <v>1.01</v>
      </c>
      <c r="J60" s="102">
        <v>13.9</v>
      </c>
      <c r="K60" s="102">
        <v>1.35</v>
      </c>
      <c r="L60" s="102" t="s">
        <v>34</v>
      </c>
      <c r="M60" s="102">
        <v>5.47</v>
      </c>
      <c r="N60" s="102">
        <v>6.26</v>
      </c>
      <c r="O60" s="102">
        <v>1.63</v>
      </c>
      <c r="P60" s="102" t="s">
        <v>34</v>
      </c>
      <c r="Q60" s="102">
        <v>129</v>
      </c>
      <c r="R60" s="102" t="s">
        <v>34</v>
      </c>
      <c r="S60" s="102" t="s">
        <v>34</v>
      </c>
      <c r="T60" s="102" t="s">
        <v>34</v>
      </c>
      <c r="U60" s="102" t="s">
        <v>34</v>
      </c>
      <c r="W60" s="102" t="s">
        <v>34</v>
      </c>
      <c r="X60" s="102">
        <v>2.2599999999999998</v>
      </c>
      <c r="Y60" s="102" t="s">
        <v>34</v>
      </c>
      <c r="Z60" s="102">
        <v>12.2</v>
      </c>
      <c r="AA60" s="102">
        <v>6.78</v>
      </c>
      <c r="AB60" s="102">
        <v>0.4</v>
      </c>
      <c r="AC60" s="102" t="s">
        <v>34</v>
      </c>
      <c r="AD60" s="102">
        <v>4.8</v>
      </c>
      <c r="AE60" s="102">
        <v>5.22</v>
      </c>
      <c r="AF60" s="104">
        <v>7.4999999999999997E-2</v>
      </c>
      <c r="AG60" s="102" t="s">
        <v>34</v>
      </c>
      <c r="AH60" s="102">
        <v>141</v>
      </c>
      <c r="AI60" s="102" t="s">
        <v>34</v>
      </c>
      <c r="AJ60" s="102" t="s">
        <v>34</v>
      </c>
      <c r="AK60" s="102" t="s">
        <v>34</v>
      </c>
      <c r="AL60" s="64" t="s">
        <v>34</v>
      </c>
    </row>
    <row r="61" spans="1:38" x14ac:dyDescent="0.35">
      <c r="A61" s="64">
        <v>51</v>
      </c>
      <c r="B61" s="105" t="s">
        <v>132</v>
      </c>
      <c r="C61" s="102"/>
      <c r="D61" s="102"/>
      <c r="E61" s="102"/>
      <c r="F61" s="102" t="s">
        <v>34</v>
      </c>
      <c r="G61" s="102">
        <v>2.1</v>
      </c>
      <c r="H61" s="102" t="s">
        <v>34</v>
      </c>
      <c r="I61" s="102">
        <v>0.82</v>
      </c>
      <c r="J61" s="102">
        <v>10.6</v>
      </c>
      <c r="K61" s="102">
        <v>0.91</v>
      </c>
      <c r="L61" s="102" t="s">
        <v>34</v>
      </c>
      <c r="M61" s="102">
        <v>4.75</v>
      </c>
      <c r="N61" s="102">
        <v>5.79</v>
      </c>
      <c r="O61" s="102">
        <v>1.27</v>
      </c>
      <c r="P61" s="102" t="s">
        <v>34</v>
      </c>
      <c r="Q61" s="102">
        <v>129</v>
      </c>
      <c r="R61" s="102" t="s">
        <v>34</v>
      </c>
      <c r="S61" s="102" t="s">
        <v>34</v>
      </c>
      <c r="T61" s="102" t="s">
        <v>34</v>
      </c>
      <c r="U61" s="102" t="s">
        <v>34</v>
      </c>
      <c r="W61" s="102" t="s">
        <v>34</v>
      </c>
      <c r="X61" s="104">
        <v>7.4999999999999997E-2</v>
      </c>
      <c r="Y61" s="102" t="s">
        <v>34</v>
      </c>
      <c r="Z61" s="102">
        <v>1.43</v>
      </c>
      <c r="AA61" s="104">
        <v>7.4999999999999997E-2</v>
      </c>
      <c r="AB61" s="104">
        <v>7.4999999999999997E-2</v>
      </c>
      <c r="AC61" s="102" t="s">
        <v>34</v>
      </c>
      <c r="AD61" s="102">
        <v>0.34</v>
      </c>
      <c r="AE61" s="104">
        <v>7.4999999999999997E-2</v>
      </c>
      <c r="AF61" s="104">
        <v>7.4999999999999997E-2</v>
      </c>
      <c r="AG61" s="102" t="s">
        <v>34</v>
      </c>
      <c r="AH61" s="102">
        <v>7.12</v>
      </c>
      <c r="AI61" s="102" t="s">
        <v>34</v>
      </c>
      <c r="AJ61" s="102"/>
      <c r="AK61" s="102"/>
      <c r="AL61" s="64" t="s">
        <v>34</v>
      </c>
    </row>
    <row r="62" spans="1:38" x14ac:dyDescent="0.35">
      <c r="A62" s="64">
        <v>51</v>
      </c>
      <c r="B62" s="105" t="s">
        <v>166</v>
      </c>
      <c r="C62" s="102"/>
      <c r="D62" s="102"/>
      <c r="E62" s="102"/>
      <c r="F62" s="102" t="s">
        <v>34</v>
      </c>
      <c r="G62" s="102">
        <v>7.93</v>
      </c>
      <c r="H62" s="102" t="s">
        <v>34</v>
      </c>
      <c r="I62" s="102">
        <v>1.42</v>
      </c>
      <c r="J62" s="102">
        <v>83.9</v>
      </c>
      <c r="K62" s="102">
        <v>0.45</v>
      </c>
      <c r="L62" s="102" t="s">
        <v>34</v>
      </c>
      <c r="M62" s="102">
        <v>12.3</v>
      </c>
      <c r="N62" s="102">
        <v>6.63</v>
      </c>
      <c r="O62" s="102">
        <v>1.06</v>
      </c>
      <c r="P62" s="102" t="s">
        <v>34</v>
      </c>
      <c r="Q62" s="102">
        <v>113</v>
      </c>
      <c r="R62" s="102" t="s">
        <v>34</v>
      </c>
      <c r="S62" s="102" t="s">
        <v>34</v>
      </c>
      <c r="T62" s="102" t="s">
        <v>34</v>
      </c>
      <c r="U62" s="102" t="s">
        <v>34</v>
      </c>
      <c r="W62" s="102" t="s">
        <v>34</v>
      </c>
      <c r="X62" s="102">
        <v>7.83</v>
      </c>
      <c r="Y62" s="102" t="s">
        <v>34</v>
      </c>
      <c r="Z62" s="102">
        <v>1.24</v>
      </c>
      <c r="AA62" s="102">
        <v>116</v>
      </c>
      <c r="AB62" s="102">
        <v>0.47</v>
      </c>
      <c r="AC62" s="102" t="s">
        <v>34</v>
      </c>
      <c r="AD62" s="102">
        <v>12.3</v>
      </c>
      <c r="AE62" s="102">
        <v>6.39</v>
      </c>
      <c r="AF62" s="102">
        <v>0.55000000000000004</v>
      </c>
      <c r="AG62" s="102" t="s">
        <v>34</v>
      </c>
      <c r="AH62" s="102">
        <v>100</v>
      </c>
      <c r="AI62" s="102" t="s">
        <v>34</v>
      </c>
      <c r="AJ62" s="102" t="s">
        <v>34</v>
      </c>
      <c r="AK62" s="102" t="s">
        <v>34</v>
      </c>
      <c r="AL62" s="64" t="s">
        <v>34</v>
      </c>
    </row>
    <row r="63" spans="1:38" x14ac:dyDescent="0.35">
      <c r="A63" s="64">
        <v>51</v>
      </c>
      <c r="B63" s="105" t="s">
        <v>166</v>
      </c>
      <c r="C63" s="102"/>
      <c r="D63" s="102"/>
      <c r="E63" s="102"/>
      <c r="F63" s="102" t="s">
        <v>34</v>
      </c>
      <c r="G63" s="102">
        <v>1.38</v>
      </c>
      <c r="H63" s="102" t="s">
        <v>34</v>
      </c>
      <c r="I63" s="102">
        <v>3.03</v>
      </c>
      <c r="J63" s="102">
        <v>13.5</v>
      </c>
      <c r="K63" s="102">
        <v>0.79</v>
      </c>
      <c r="L63" s="102" t="s">
        <v>34</v>
      </c>
      <c r="M63" s="102">
        <v>10.199999999999999</v>
      </c>
      <c r="N63" s="102">
        <v>1.07</v>
      </c>
      <c r="O63" s="104">
        <v>7.4999999999999997E-2</v>
      </c>
      <c r="P63" s="102" t="s">
        <v>34</v>
      </c>
      <c r="Q63" s="102">
        <v>144</v>
      </c>
      <c r="R63" s="102" t="s">
        <v>34</v>
      </c>
      <c r="S63" s="102" t="s">
        <v>34</v>
      </c>
      <c r="T63" s="102" t="s">
        <v>34</v>
      </c>
      <c r="U63" s="102" t="s">
        <v>34</v>
      </c>
      <c r="W63" s="102" t="s">
        <v>34</v>
      </c>
      <c r="X63" s="102">
        <v>1.22</v>
      </c>
      <c r="Y63" s="102" t="s">
        <v>34</v>
      </c>
      <c r="Z63" s="104">
        <v>7.4999999999999997E-2</v>
      </c>
      <c r="AA63" s="102">
        <v>12.2</v>
      </c>
      <c r="AB63" s="102">
        <v>0.59</v>
      </c>
      <c r="AC63" s="102" t="s">
        <v>34</v>
      </c>
      <c r="AD63" s="102">
        <v>9.9</v>
      </c>
      <c r="AE63" s="104">
        <v>7.4999999999999997E-2</v>
      </c>
      <c r="AF63" s="104">
        <v>7.4999999999999997E-2</v>
      </c>
      <c r="AG63" s="102" t="s">
        <v>34</v>
      </c>
      <c r="AH63" s="102">
        <v>159</v>
      </c>
      <c r="AI63" s="102" t="s">
        <v>34</v>
      </c>
      <c r="AJ63" s="102" t="s">
        <v>34</v>
      </c>
      <c r="AK63" s="102" t="s">
        <v>34</v>
      </c>
      <c r="AL63" s="64" t="s">
        <v>34</v>
      </c>
    </row>
    <row r="64" spans="1:38" x14ac:dyDescent="0.35">
      <c r="A64" s="64">
        <v>51</v>
      </c>
      <c r="B64" s="105" t="s">
        <v>875</v>
      </c>
      <c r="C64" s="102"/>
      <c r="D64" s="102"/>
      <c r="E64" s="102"/>
      <c r="F64" s="102" t="s">
        <v>34</v>
      </c>
      <c r="G64" s="102">
        <v>0.56999999999999995</v>
      </c>
      <c r="H64" s="102" t="s">
        <v>34</v>
      </c>
      <c r="I64" s="102">
        <v>1.54</v>
      </c>
      <c r="J64" s="102">
        <v>11.6</v>
      </c>
      <c r="K64" s="102">
        <v>3.17</v>
      </c>
      <c r="L64" s="102" t="s">
        <v>34</v>
      </c>
      <c r="M64" s="102">
        <v>16.7</v>
      </c>
      <c r="N64" s="102">
        <v>0.74</v>
      </c>
      <c r="O64" s="104">
        <v>7.4999999999999997E-2</v>
      </c>
      <c r="P64" s="102" t="s">
        <v>34</v>
      </c>
      <c r="Q64" s="102">
        <v>84.1</v>
      </c>
      <c r="R64" s="102" t="s">
        <v>34</v>
      </c>
      <c r="S64" s="102" t="s">
        <v>34</v>
      </c>
      <c r="T64" s="102" t="s">
        <v>34</v>
      </c>
      <c r="U64" s="102" t="s">
        <v>34</v>
      </c>
      <c r="W64" s="102" t="s">
        <v>34</v>
      </c>
      <c r="X64" s="102">
        <v>0.56999999999999995</v>
      </c>
      <c r="Y64" s="102" t="s">
        <v>34</v>
      </c>
      <c r="Z64" s="102">
        <v>1.1100000000000001</v>
      </c>
      <c r="AA64" s="102">
        <v>11.5</v>
      </c>
      <c r="AB64" s="102">
        <v>2.7</v>
      </c>
      <c r="AC64" s="102" t="s">
        <v>34</v>
      </c>
      <c r="AD64" s="102">
        <v>16.5</v>
      </c>
      <c r="AE64" s="102">
        <v>0.64</v>
      </c>
      <c r="AF64" s="104">
        <v>7.4999999999999997E-2</v>
      </c>
      <c r="AG64" s="102" t="s">
        <v>34</v>
      </c>
      <c r="AH64" s="102">
        <v>95.1</v>
      </c>
      <c r="AI64" s="102" t="s">
        <v>34</v>
      </c>
      <c r="AJ64" s="102"/>
      <c r="AK64" s="102"/>
      <c r="AL64" s="64" t="s">
        <v>34</v>
      </c>
    </row>
    <row r="65" spans="1:38" x14ac:dyDescent="0.35">
      <c r="A65" s="64">
        <v>51</v>
      </c>
      <c r="B65" s="105">
        <v>39694</v>
      </c>
      <c r="C65" s="102"/>
      <c r="D65" s="102"/>
      <c r="E65" s="102"/>
      <c r="F65" s="102" t="s">
        <v>34</v>
      </c>
      <c r="G65" s="102">
        <v>0.9</v>
      </c>
      <c r="H65" s="102" t="s">
        <v>34</v>
      </c>
      <c r="I65" s="102">
        <v>0.95</v>
      </c>
      <c r="J65" s="102">
        <v>2.11</v>
      </c>
      <c r="K65" s="104">
        <v>7.4999999999999997E-2</v>
      </c>
      <c r="L65" s="102" t="s">
        <v>34</v>
      </c>
      <c r="M65" s="102">
        <v>16.3</v>
      </c>
      <c r="N65" s="102">
        <v>0.86</v>
      </c>
      <c r="O65" s="102">
        <v>1.84</v>
      </c>
      <c r="P65" s="102" t="s">
        <v>34</v>
      </c>
      <c r="Q65" s="102">
        <v>6.59</v>
      </c>
      <c r="R65" s="102" t="s">
        <v>34</v>
      </c>
      <c r="S65" s="102" t="s">
        <v>34</v>
      </c>
      <c r="T65" s="102" t="s">
        <v>34</v>
      </c>
      <c r="U65" s="102" t="s">
        <v>34</v>
      </c>
      <c r="W65" s="102" t="s">
        <v>34</v>
      </c>
      <c r="X65" s="102">
        <v>0.83</v>
      </c>
      <c r="Y65" s="102" t="s">
        <v>34</v>
      </c>
      <c r="Z65" s="102">
        <v>0.9</v>
      </c>
      <c r="AA65" s="102">
        <v>1.93</v>
      </c>
      <c r="AB65" s="104">
        <v>7.4999999999999997E-2</v>
      </c>
      <c r="AC65" s="102" t="s">
        <v>34</v>
      </c>
      <c r="AD65" s="102">
        <v>16.399999999999999</v>
      </c>
      <c r="AE65" s="102">
        <v>0.74</v>
      </c>
      <c r="AF65" s="102">
        <v>1.69</v>
      </c>
      <c r="AG65" s="102" t="s">
        <v>34</v>
      </c>
      <c r="AH65" s="102">
        <v>27.9</v>
      </c>
      <c r="AI65" s="102" t="s">
        <v>34</v>
      </c>
      <c r="AJ65" s="102" t="s">
        <v>34</v>
      </c>
      <c r="AK65" s="102" t="s">
        <v>34</v>
      </c>
      <c r="AL65" s="64" t="s">
        <v>34</v>
      </c>
    </row>
    <row r="66" spans="1:38" x14ac:dyDescent="0.35">
      <c r="A66" s="64">
        <v>51</v>
      </c>
      <c r="B66" s="105" t="s">
        <v>133</v>
      </c>
      <c r="C66" s="102"/>
      <c r="D66" s="102"/>
      <c r="E66" s="102"/>
      <c r="F66" s="102" t="s">
        <v>34</v>
      </c>
      <c r="G66" s="102">
        <v>1.84</v>
      </c>
      <c r="H66" s="102" t="s">
        <v>34</v>
      </c>
      <c r="I66" s="102">
        <v>0.55000000000000004</v>
      </c>
      <c r="J66" s="102">
        <v>27.9</v>
      </c>
      <c r="K66" s="102">
        <v>1.02</v>
      </c>
      <c r="L66" s="102" t="s">
        <v>34</v>
      </c>
      <c r="M66" s="102">
        <v>12.8</v>
      </c>
      <c r="N66" s="102">
        <v>0.64</v>
      </c>
      <c r="O66" s="102">
        <v>0.5</v>
      </c>
      <c r="P66" s="102" t="s">
        <v>34</v>
      </c>
      <c r="Q66" s="102">
        <v>164</v>
      </c>
      <c r="R66" s="102" t="s">
        <v>34</v>
      </c>
      <c r="S66" s="102" t="s">
        <v>34</v>
      </c>
      <c r="T66" s="102" t="s">
        <v>34</v>
      </c>
      <c r="U66" s="102" t="s">
        <v>34</v>
      </c>
      <c r="W66" s="102" t="s">
        <v>34</v>
      </c>
      <c r="X66" s="102">
        <v>1.71</v>
      </c>
      <c r="Y66" s="102" t="s">
        <v>34</v>
      </c>
      <c r="Z66" s="102">
        <v>0.45</v>
      </c>
      <c r="AA66" s="102">
        <v>22</v>
      </c>
      <c r="AB66" s="102">
        <v>0.82</v>
      </c>
      <c r="AC66" s="102" t="s">
        <v>34</v>
      </c>
      <c r="AD66" s="102">
        <v>12.6</v>
      </c>
      <c r="AE66" s="102">
        <v>0.69</v>
      </c>
      <c r="AF66" s="104">
        <v>7.4999999999999997E-2</v>
      </c>
      <c r="AG66" s="102" t="s">
        <v>34</v>
      </c>
      <c r="AH66" s="102">
        <v>188</v>
      </c>
      <c r="AI66" s="102" t="s">
        <v>34</v>
      </c>
      <c r="AJ66" s="102" t="s">
        <v>34</v>
      </c>
      <c r="AK66" s="102" t="s">
        <v>34</v>
      </c>
      <c r="AL66" s="64" t="s">
        <v>34</v>
      </c>
    </row>
    <row r="67" spans="1:38" x14ac:dyDescent="0.35">
      <c r="A67" s="64">
        <v>51</v>
      </c>
      <c r="B67" s="105" t="s">
        <v>876</v>
      </c>
      <c r="C67" s="102"/>
      <c r="D67" s="102"/>
      <c r="E67" s="102"/>
      <c r="F67" s="102" t="s">
        <v>34</v>
      </c>
      <c r="G67" s="102">
        <v>0.9</v>
      </c>
      <c r="H67" s="102" t="s">
        <v>34</v>
      </c>
      <c r="I67" s="102">
        <v>0.72</v>
      </c>
      <c r="J67" s="102">
        <v>34.200000000000003</v>
      </c>
      <c r="K67" s="102">
        <v>2.0099999999999998</v>
      </c>
      <c r="L67" s="102" t="s">
        <v>34</v>
      </c>
      <c r="M67" s="102">
        <v>6.48</v>
      </c>
      <c r="N67" s="102">
        <v>0.64</v>
      </c>
      <c r="O67" s="104">
        <v>7.4999999999999997E-2</v>
      </c>
      <c r="P67" s="102" t="s">
        <v>34</v>
      </c>
      <c r="Q67" s="102">
        <v>241</v>
      </c>
      <c r="R67" s="102" t="s">
        <v>34</v>
      </c>
      <c r="S67" s="102" t="s">
        <v>34</v>
      </c>
      <c r="T67" s="102" t="s">
        <v>34</v>
      </c>
      <c r="U67" s="102" t="s">
        <v>34</v>
      </c>
      <c r="W67" s="102" t="s">
        <v>34</v>
      </c>
      <c r="X67" s="102">
        <v>1.05</v>
      </c>
      <c r="Y67" s="102" t="s">
        <v>34</v>
      </c>
      <c r="Z67" s="102">
        <v>2.2599999999999998</v>
      </c>
      <c r="AA67" s="102">
        <v>34</v>
      </c>
      <c r="AB67" s="102">
        <v>1.95</v>
      </c>
      <c r="AC67" s="102" t="s">
        <v>34</v>
      </c>
      <c r="AD67" s="102">
        <v>6.55</v>
      </c>
      <c r="AE67" s="102">
        <v>2.11</v>
      </c>
      <c r="AF67" s="104">
        <v>7.4999999999999997E-2</v>
      </c>
      <c r="AG67" s="102" t="s">
        <v>34</v>
      </c>
      <c r="AH67" s="102">
        <v>272</v>
      </c>
      <c r="AI67" s="102" t="s">
        <v>34</v>
      </c>
      <c r="AJ67" s="102"/>
      <c r="AK67" s="102"/>
      <c r="AL67" s="64" t="s">
        <v>34</v>
      </c>
    </row>
    <row r="68" spans="1:38" x14ac:dyDescent="0.35">
      <c r="A68" s="64">
        <v>51</v>
      </c>
      <c r="B68" s="105" t="s">
        <v>876</v>
      </c>
      <c r="C68" s="102"/>
      <c r="D68" s="102"/>
      <c r="E68" s="102"/>
      <c r="F68" s="102" t="s">
        <v>34</v>
      </c>
      <c r="G68" s="102">
        <v>0.94</v>
      </c>
      <c r="H68" s="102" t="s">
        <v>34</v>
      </c>
      <c r="I68" s="102">
        <v>0.38</v>
      </c>
      <c r="J68" s="102">
        <v>41.7</v>
      </c>
      <c r="K68" s="102">
        <v>2.5499999999999998</v>
      </c>
      <c r="L68" s="102" t="s">
        <v>34</v>
      </c>
      <c r="M68" s="102">
        <v>5.2</v>
      </c>
      <c r="N68" s="102">
        <v>0.27</v>
      </c>
      <c r="O68" s="102">
        <v>0.99</v>
      </c>
      <c r="P68" s="102" t="s">
        <v>34</v>
      </c>
      <c r="Q68" s="102">
        <v>364</v>
      </c>
      <c r="R68" s="102" t="s">
        <v>34</v>
      </c>
      <c r="S68" s="102" t="s">
        <v>34</v>
      </c>
      <c r="T68" s="102" t="s">
        <v>34</v>
      </c>
      <c r="U68" s="102" t="s">
        <v>34</v>
      </c>
      <c r="W68" s="102" t="s">
        <v>34</v>
      </c>
      <c r="X68" s="102">
        <v>0.99</v>
      </c>
      <c r="Y68" s="102" t="s">
        <v>34</v>
      </c>
      <c r="Z68" s="102">
        <v>4.9000000000000004</v>
      </c>
      <c r="AA68" s="102">
        <v>35.200000000000003</v>
      </c>
      <c r="AB68" s="102" t="s">
        <v>877</v>
      </c>
      <c r="AC68" s="102" t="s">
        <v>34</v>
      </c>
      <c r="AD68" s="102">
        <v>5.16</v>
      </c>
      <c r="AE68" s="104">
        <v>7.4999999999999997E-2</v>
      </c>
      <c r="AF68" s="104">
        <v>7.4999999999999997E-2</v>
      </c>
      <c r="AG68" s="102" t="s">
        <v>34</v>
      </c>
      <c r="AH68" s="102">
        <v>230</v>
      </c>
      <c r="AI68" s="102" t="s">
        <v>34</v>
      </c>
      <c r="AJ68" s="102" t="s">
        <v>34</v>
      </c>
      <c r="AK68" s="102" t="s">
        <v>34</v>
      </c>
      <c r="AL68" s="64" t="s">
        <v>34</v>
      </c>
    </row>
    <row r="69" spans="1:38" x14ac:dyDescent="0.35">
      <c r="A69" s="64">
        <v>51</v>
      </c>
      <c r="B69" s="105" t="s">
        <v>134</v>
      </c>
      <c r="C69" s="102"/>
      <c r="D69" s="102"/>
      <c r="E69" s="102"/>
      <c r="F69" s="102" t="s">
        <v>34</v>
      </c>
      <c r="G69" s="102">
        <v>1.21</v>
      </c>
      <c r="H69" s="102" t="s">
        <v>34</v>
      </c>
      <c r="I69" s="102">
        <v>0.95</v>
      </c>
      <c r="J69" s="102">
        <v>4.54</v>
      </c>
      <c r="K69" s="102">
        <v>0.32</v>
      </c>
      <c r="L69" s="102" t="s">
        <v>34</v>
      </c>
      <c r="M69" s="102">
        <v>39.200000000000003</v>
      </c>
      <c r="N69" s="102">
        <v>1.1100000000000001</v>
      </c>
      <c r="O69" s="104">
        <v>7.4999999999999997E-2</v>
      </c>
      <c r="P69" s="102" t="s">
        <v>34</v>
      </c>
      <c r="Q69" s="102">
        <v>66.599999999999994</v>
      </c>
      <c r="R69" s="102" t="s">
        <v>34</v>
      </c>
      <c r="S69" s="102" t="s">
        <v>34</v>
      </c>
      <c r="T69" s="102" t="s">
        <v>34</v>
      </c>
      <c r="U69" s="102" t="s">
        <v>34</v>
      </c>
      <c r="W69" s="102" t="s">
        <v>34</v>
      </c>
      <c r="X69" s="102">
        <v>1.17</v>
      </c>
      <c r="Y69" s="102" t="s">
        <v>34</v>
      </c>
      <c r="Z69" s="102">
        <v>0.45</v>
      </c>
      <c r="AA69" s="102">
        <v>3.41</v>
      </c>
      <c r="AB69" s="102">
        <v>0.32</v>
      </c>
      <c r="AC69" s="102" t="s">
        <v>34</v>
      </c>
      <c r="AD69" s="102">
        <v>39.700000000000003</v>
      </c>
      <c r="AE69" s="102">
        <v>1.05</v>
      </c>
      <c r="AF69" s="104">
        <v>7.4999999999999997E-2</v>
      </c>
      <c r="AG69" s="102" t="s">
        <v>34</v>
      </c>
      <c r="AH69" s="102">
        <v>106</v>
      </c>
      <c r="AI69" s="102" t="s">
        <v>34</v>
      </c>
      <c r="AJ69" s="102" t="s">
        <v>34</v>
      </c>
      <c r="AK69" s="102" t="s">
        <v>34</v>
      </c>
      <c r="AL69" s="64" t="s">
        <v>34</v>
      </c>
    </row>
    <row r="70" spans="1:38" x14ac:dyDescent="0.35">
      <c r="A70" s="64">
        <v>51</v>
      </c>
      <c r="B70" s="105" t="s">
        <v>134</v>
      </c>
      <c r="C70" s="102"/>
      <c r="D70" s="102"/>
      <c r="E70" s="102"/>
      <c r="F70" s="102" t="s">
        <v>34</v>
      </c>
      <c r="G70" s="102">
        <v>1.46</v>
      </c>
      <c r="H70" s="102" t="s">
        <v>34</v>
      </c>
      <c r="I70" s="102">
        <v>0.52</v>
      </c>
      <c r="J70" s="102">
        <v>5.0199999999999996</v>
      </c>
      <c r="K70" s="102">
        <v>0.24</v>
      </c>
      <c r="L70" s="102" t="s">
        <v>34</v>
      </c>
      <c r="M70" s="102">
        <v>34.799999999999997</v>
      </c>
      <c r="N70" s="102">
        <v>1.78</v>
      </c>
      <c r="O70" s="102">
        <v>0.14000000000000001</v>
      </c>
      <c r="P70" s="102" t="s">
        <v>34</v>
      </c>
      <c r="Q70" s="102">
        <v>38.4</v>
      </c>
      <c r="R70" s="102" t="s">
        <v>34</v>
      </c>
      <c r="S70" s="102" t="s">
        <v>34</v>
      </c>
      <c r="T70" s="102" t="s">
        <v>34</v>
      </c>
      <c r="U70" s="102" t="s">
        <v>34</v>
      </c>
      <c r="W70" s="102" t="s">
        <v>34</v>
      </c>
      <c r="X70" s="102">
        <v>1.38</v>
      </c>
      <c r="Y70" s="102" t="s">
        <v>34</v>
      </c>
      <c r="Z70" s="102">
        <v>0.64</v>
      </c>
      <c r="AA70" s="102">
        <v>2.42</v>
      </c>
      <c r="AB70" s="102">
        <v>0.22</v>
      </c>
      <c r="AC70" s="102" t="s">
        <v>34</v>
      </c>
      <c r="AD70" s="102">
        <v>33</v>
      </c>
      <c r="AE70" s="102">
        <v>1.76</v>
      </c>
      <c r="AF70" s="104">
        <v>7.4999999999999997E-2</v>
      </c>
      <c r="AG70" s="102" t="s">
        <v>34</v>
      </c>
      <c r="AH70" s="102">
        <v>61</v>
      </c>
      <c r="AI70" s="102" t="s">
        <v>34</v>
      </c>
      <c r="AJ70" s="102"/>
      <c r="AK70" s="102"/>
      <c r="AL70" s="64" t="s">
        <v>34</v>
      </c>
    </row>
    <row r="71" spans="1:38" x14ac:dyDescent="0.35">
      <c r="A71" s="64">
        <v>51</v>
      </c>
      <c r="B71" s="105" t="s">
        <v>134</v>
      </c>
      <c r="F71" s="102" t="s">
        <v>34</v>
      </c>
      <c r="G71" s="102">
        <v>1.44</v>
      </c>
      <c r="H71" s="102" t="s">
        <v>34</v>
      </c>
      <c r="I71" s="102">
        <v>0.69</v>
      </c>
      <c r="J71" s="102">
        <v>11.1</v>
      </c>
      <c r="K71" s="102">
        <v>0.25</v>
      </c>
      <c r="L71" s="102" t="s">
        <v>34</v>
      </c>
      <c r="M71" s="102">
        <v>34.1</v>
      </c>
      <c r="N71" s="102">
        <v>1.66</v>
      </c>
      <c r="O71" s="102">
        <v>0.04</v>
      </c>
      <c r="P71" s="102" t="s">
        <v>34</v>
      </c>
      <c r="Q71" s="102">
        <v>42.7</v>
      </c>
      <c r="R71" s="102" t="s">
        <v>34</v>
      </c>
      <c r="S71" s="102" t="s">
        <v>34</v>
      </c>
      <c r="T71" s="102" t="s">
        <v>34</v>
      </c>
      <c r="U71" s="102" t="s">
        <v>34</v>
      </c>
      <c r="W71" s="102" t="s">
        <v>34</v>
      </c>
      <c r="X71" s="102">
        <v>1.21</v>
      </c>
      <c r="Y71" s="102" t="s">
        <v>34</v>
      </c>
      <c r="Z71" s="102">
        <v>0.54</v>
      </c>
      <c r="AA71" s="102">
        <v>2.14</v>
      </c>
      <c r="AB71" s="102">
        <v>0.13</v>
      </c>
      <c r="AC71" s="102" t="s">
        <v>34</v>
      </c>
      <c r="AD71" s="102">
        <v>29.7</v>
      </c>
      <c r="AE71" s="102">
        <v>1.62</v>
      </c>
      <c r="AF71" s="104">
        <v>7.4999999999999997E-2</v>
      </c>
      <c r="AG71" s="102" t="s">
        <v>34</v>
      </c>
      <c r="AH71" s="102">
        <v>50.1</v>
      </c>
      <c r="AI71" s="102" t="s">
        <v>34</v>
      </c>
      <c r="AJ71" s="102" t="s">
        <v>34</v>
      </c>
      <c r="AK71" s="102" t="s">
        <v>34</v>
      </c>
      <c r="AL71" s="64" t="s">
        <v>34</v>
      </c>
    </row>
    <row r="72" spans="1:38" x14ac:dyDescent="0.35">
      <c r="A72" s="64">
        <v>51</v>
      </c>
      <c r="B72" s="105" t="s">
        <v>878</v>
      </c>
      <c r="F72" s="102" t="s">
        <v>34</v>
      </c>
      <c r="G72" s="102">
        <v>0.95</v>
      </c>
      <c r="H72" s="102" t="s">
        <v>34</v>
      </c>
      <c r="I72" s="102">
        <v>1.17</v>
      </c>
      <c r="J72" s="102">
        <v>24.6</v>
      </c>
      <c r="K72" s="102">
        <v>0.27</v>
      </c>
      <c r="L72" s="102" t="s">
        <v>34</v>
      </c>
      <c r="M72" s="102">
        <v>23</v>
      </c>
      <c r="N72" s="102">
        <v>0.77</v>
      </c>
      <c r="O72" s="102">
        <v>0.28999999999999998</v>
      </c>
      <c r="P72" s="102" t="s">
        <v>34</v>
      </c>
      <c r="Q72" s="102">
        <v>117</v>
      </c>
      <c r="R72" s="102" t="s">
        <v>34</v>
      </c>
      <c r="S72" s="102" t="s">
        <v>34</v>
      </c>
      <c r="T72" s="102" t="s">
        <v>34</v>
      </c>
      <c r="U72" s="102" t="s">
        <v>34</v>
      </c>
      <c r="W72" s="102" t="s">
        <v>34</v>
      </c>
      <c r="X72" s="102">
        <v>0.9</v>
      </c>
      <c r="Y72" s="102" t="s">
        <v>34</v>
      </c>
      <c r="Z72" s="102">
        <v>1.1200000000000001</v>
      </c>
      <c r="AA72" s="102">
        <v>23.6</v>
      </c>
      <c r="AB72" s="102">
        <v>0.26</v>
      </c>
      <c r="AC72" s="102" t="s">
        <v>34</v>
      </c>
      <c r="AD72" s="102">
        <v>23.3</v>
      </c>
      <c r="AE72" s="102">
        <v>0.74</v>
      </c>
      <c r="AF72" s="102">
        <v>0.32</v>
      </c>
      <c r="AG72" s="102" t="s">
        <v>34</v>
      </c>
      <c r="AH72" s="102">
        <v>155</v>
      </c>
      <c r="AI72" s="102" t="s">
        <v>34</v>
      </c>
      <c r="AJ72" s="102" t="s">
        <v>34</v>
      </c>
      <c r="AK72" s="102" t="s">
        <v>34</v>
      </c>
      <c r="AL72" s="64" t="s">
        <v>34</v>
      </c>
    </row>
    <row r="73" spans="1:38" x14ac:dyDescent="0.35">
      <c r="A73" s="64">
        <v>51</v>
      </c>
      <c r="B73" s="105" t="s">
        <v>878</v>
      </c>
      <c r="F73" s="102" t="s">
        <v>34</v>
      </c>
      <c r="G73" s="102">
        <v>2.75</v>
      </c>
      <c r="H73" s="102" t="s">
        <v>34</v>
      </c>
      <c r="I73" s="102">
        <v>17.600000000000001</v>
      </c>
      <c r="J73" s="102">
        <v>42.5</v>
      </c>
      <c r="K73" s="102">
        <v>0.18</v>
      </c>
      <c r="L73" s="102" t="s">
        <v>34</v>
      </c>
      <c r="M73" s="102">
        <v>33.6</v>
      </c>
      <c r="N73" s="102">
        <v>10</v>
      </c>
      <c r="O73" s="104">
        <v>7.4999999999999997E-2</v>
      </c>
      <c r="P73" s="102" t="s">
        <v>34</v>
      </c>
      <c r="Q73" s="102">
        <v>120</v>
      </c>
      <c r="R73" s="102" t="s">
        <v>34</v>
      </c>
      <c r="S73" s="102" t="s">
        <v>34</v>
      </c>
      <c r="T73" s="102" t="s">
        <v>34</v>
      </c>
      <c r="U73" s="102" t="s">
        <v>34</v>
      </c>
      <c r="W73" s="102" t="s">
        <v>34</v>
      </c>
      <c r="X73" s="102">
        <v>1.25</v>
      </c>
      <c r="Y73" s="102" t="s">
        <v>34</v>
      </c>
      <c r="Z73" s="102">
        <v>1.54</v>
      </c>
      <c r="AA73" s="102">
        <v>31</v>
      </c>
      <c r="AB73" s="102">
        <v>0.25</v>
      </c>
      <c r="AC73" s="102" t="s">
        <v>34</v>
      </c>
      <c r="AD73" s="102">
        <v>18.7</v>
      </c>
      <c r="AE73" s="102">
        <v>1.38</v>
      </c>
      <c r="AF73" s="102">
        <v>0.47</v>
      </c>
      <c r="AG73" s="102" t="s">
        <v>34</v>
      </c>
      <c r="AH73" s="102">
        <v>134</v>
      </c>
      <c r="AI73" s="102" t="s">
        <v>34</v>
      </c>
      <c r="AJ73" s="102"/>
      <c r="AK73" s="102"/>
      <c r="AL73" s="64" t="s">
        <v>34</v>
      </c>
    </row>
    <row r="74" spans="1:38" x14ac:dyDescent="0.35">
      <c r="A74" s="64">
        <v>51</v>
      </c>
      <c r="B74" s="105" t="s">
        <v>879</v>
      </c>
      <c r="F74" s="102" t="s">
        <v>34</v>
      </c>
      <c r="G74" s="102">
        <v>0.7</v>
      </c>
      <c r="H74" s="102" t="s">
        <v>34</v>
      </c>
      <c r="I74" s="102">
        <v>0.86</v>
      </c>
      <c r="J74" s="102">
        <v>7.66</v>
      </c>
      <c r="K74" s="102">
        <v>0.13</v>
      </c>
      <c r="L74" s="102" t="s">
        <v>34</v>
      </c>
      <c r="M74" s="102">
        <v>22</v>
      </c>
      <c r="N74" s="102">
        <v>0.72</v>
      </c>
      <c r="O74" s="102">
        <v>0.97</v>
      </c>
      <c r="P74" s="102" t="s">
        <v>34</v>
      </c>
      <c r="Q74" s="102">
        <v>116</v>
      </c>
      <c r="R74" s="102" t="s">
        <v>34</v>
      </c>
      <c r="S74" s="102" t="s">
        <v>34</v>
      </c>
      <c r="T74" s="102" t="s">
        <v>34</v>
      </c>
      <c r="U74" s="102" t="s">
        <v>34</v>
      </c>
      <c r="W74" s="102" t="s">
        <v>34</v>
      </c>
      <c r="X74" s="102">
        <v>0.8</v>
      </c>
      <c r="Y74" s="102" t="s">
        <v>34</v>
      </c>
      <c r="Z74" s="102">
        <v>3.62</v>
      </c>
      <c r="AA74" s="102">
        <v>7.21</v>
      </c>
      <c r="AB74" s="102">
        <v>0.2</v>
      </c>
      <c r="AC74" s="102" t="s">
        <v>34</v>
      </c>
      <c r="AD74" s="102">
        <v>22.4</v>
      </c>
      <c r="AE74" s="102">
        <v>0.66</v>
      </c>
      <c r="AF74" s="104">
        <v>7.4999999999999997E-2</v>
      </c>
      <c r="AG74" s="102" t="s">
        <v>34</v>
      </c>
      <c r="AH74" s="102">
        <v>124</v>
      </c>
      <c r="AI74" s="102" t="s">
        <v>34</v>
      </c>
      <c r="AJ74" s="102" t="s">
        <v>34</v>
      </c>
      <c r="AK74" s="102" t="s">
        <v>34</v>
      </c>
      <c r="AL74" s="64" t="s">
        <v>34</v>
      </c>
    </row>
    <row r="75" spans="1:38" x14ac:dyDescent="0.35">
      <c r="A75" s="64">
        <v>51</v>
      </c>
      <c r="B75" s="105" t="s">
        <v>879</v>
      </c>
      <c r="F75" s="102" t="s">
        <v>34</v>
      </c>
      <c r="G75" s="102">
        <v>1.02</v>
      </c>
      <c r="H75" s="102" t="s">
        <v>34</v>
      </c>
      <c r="I75" s="102">
        <v>0.82</v>
      </c>
      <c r="J75" s="102">
        <v>11.6</v>
      </c>
      <c r="K75" s="102">
        <v>0.17</v>
      </c>
      <c r="L75" s="102" t="s">
        <v>34</v>
      </c>
      <c r="M75" s="102">
        <v>27.8</v>
      </c>
      <c r="N75" s="102">
        <v>0.48</v>
      </c>
      <c r="O75" s="102">
        <v>0.28999999999999998</v>
      </c>
      <c r="P75" s="102" t="s">
        <v>34</v>
      </c>
      <c r="Q75" s="102">
        <v>78.3</v>
      </c>
      <c r="R75" s="102" t="s">
        <v>34</v>
      </c>
      <c r="S75" s="102" t="s">
        <v>34</v>
      </c>
      <c r="T75" s="102" t="s">
        <v>34</v>
      </c>
      <c r="U75" s="102" t="s">
        <v>34</v>
      </c>
      <c r="W75" s="102" t="s">
        <v>34</v>
      </c>
      <c r="X75" s="102">
        <v>1.04</v>
      </c>
      <c r="Y75" s="102" t="s">
        <v>34</v>
      </c>
      <c r="Z75" s="102">
        <v>0.94</v>
      </c>
      <c r="AA75" s="102">
        <v>11.4</v>
      </c>
      <c r="AB75" s="102">
        <v>0.14000000000000001</v>
      </c>
      <c r="AC75" s="102" t="s">
        <v>34</v>
      </c>
      <c r="AD75" s="102">
        <v>28.8</v>
      </c>
      <c r="AE75" s="104">
        <v>7.4999999999999997E-2</v>
      </c>
      <c r="AF75" s="102">
        <v>0.52</v>
      </c>
      <c r="AG75" s="102" t="s">
        <v>34</v>
      </c>
      <c r="AH75" s="102">
        <v>83.1</v>
      </c>
      <c r="AI75" s="102" t="s">
        <v>34</v>
      </c>
      <c r="AJ75" s="102" t="s">
        <v>34</v>
      </c>
      <c r="AK75" s="102" t="s">
        <v>34</v>
      </c>
      <c r="AL75" s="64" t="s">
        <v>34</v>
      </c>
    </row>
    <row r="76" spans="1:38" x14ac:dyDescent="0.35">
      <c r="A76" s="64">
        <v>51</v>
      </c>
      <c r="B76" s="105" t="s">
        <v>880</v>
      </c>
      <c r="F76" s="102" t="s">
        <v>34</v>
      </c>
      <c r="G76" s="102">
        <v>1.02</v>
      </c>
      <c r="H76" s="102" t="s">
        <v>34</v>
      </c>
      <c r="I76" s="102">
        <v>1.45</v>
      </c>
      <c r="J76" s="102">
        <v>5.42</v>
      </c>
      <c r="K76" s="102">
        <v>0.2</v>
      </c>
      <c r="L76" s="102" t="s">
        <v>34</v>
      </c>
      <c r="M76" s="102">
        <v>15.7</v>
      </c>
      <c r="N76" s="102">
        <v>0.78</v>
      </c>
      <c r="O76" s="102">
        <v>2.21</v>
      </c>
      <c r="P76" s="102" t="s">
        <v>34</v>
      </c>
      <c r="Q76" s="102">
        <v>77.900000000000006</v>
      </c>
      <c r="R76" s="102" t="s">
        <v>34</v>
      </c>
      <c r="S76" s="102" t="s">
        <v>34</v>
      </c>
      <c r="T76" s="102" t="s">
        <v>34</v>
      </c>
      <c r="U76" s="102" t="s">
        <v>34</v>
      </c>
      <c r="W76" s="102" t="s">
        <v>34</v>
      </c>
      <c r="X76" s="102">
        <v>0.96</v>
      </c>
      <c r="Y76" s="102" t="s">
        <v>34</v>
      </c>
      <c r="Z76" s="102">
        <v>1.29</v>
      </c>
      <c r="AA76" s="102">
        <v>4.7699999999999996</v>
      </c>
      <c r="AB76" s="102">
        <v>0.18</v>
      </c>
      <c r="AC76" s="102" t="s">
        <v>34</v>
      </c>
      <c r="AD76" s="102">
        <v>15</v>
      </c>
      <c r="AE76" s="102">
        <v>0.74</v>
      </c>
      <c r="AF76" s="102">
        <v>1.55</v>
      </c>
      <c r="AG76" s="102" t="s">
        <v>34</v>
      </c>
      <c r="AH76" s="102">
        <v>100</v>
      </c>
      <c r="AI76" s="102" t="s">
        <v>34</v>
      </c>
      <c r="AJ76" s="102"/>
      <c r="AK76" s="102"/>
      <c r="AL76" s="64" t="s">
        <v>34</v>
      </c>
    </row>
    <row r="77" spans="1:38" x14ac:dyDescent="0.35">
      <c r="A77" s="64">
        <v>51</v>
      </c>
      <c r="B77" s="105" t="s">
        <v>880</v>
      </c>
      <c r="F77" s="102" t="s">
        <v>34</v>
      </c>
      <c r="G77" s="102">
        <v>1.08</v>
      </c>
      <c r="H77" s="102" t="s">
        <v>34</v>
      </c>
      <c r="I77" s="102">
        <v>0.98</v>
      </c>
      <c r="J77" s="102">
        <v>10.199999999999999</v>
      </c>
      <c r="K77" s="102">
        <v>0.66</v>
      </c>
      <c r="L77" s="102" t="s">
        <v>34</v>
      </c>
      <c r="M77" s="102">
        <v>11.4</v>
      </c>
      <c r="N77" s="102">
        <v>0.39</v>
      </c>
      <c r="O77" s="102">
        <v>0.74</v>
      </c>
      <c r="P77" s="102" t="s">
        <v>34</v>
      </c>
      <c r="Q77" s="102">
        <v>6.57</v>
      </c>
      <c r="R77" s="102" t="s">
        <v>34</v>
      </c>
      <c r="S77" s="102" t="s">
        <v>34</v>
      </c>
      <c r="T77" s="102" t="s">
        <v>34</v>
      </c>
      <c r="U77" s="102" t="s">
        <v>34</v>
      </c>
      <c r="W77" s="102" t="s">
        <v>34</v>
      </c>
      <c r="X77" s="102">
        <v>1.1399999999999999</v>
      </c>
      <c r="Y77" s="102" t="s">
        <v>34</v>
      </c>
      <c r="Z77" s="102">
        <v>1.48</v>
      </c>
      <c r="AA77" s="102">
        <v>12.6</v>
      </c>
      <c r="AB77" s="102">
        <v>0.19</v>
      </c>
      <c r="AC77" s="102" t="s">
        <v>34</v>
      </c>
      <c r="AD77" s="102">
        <v>12.1</v>
      </c>
      <c r="AE77" s="104">
        <v>7.4999999999999997E-2</v>
      </c>
      <c r="AF77" s="102">
        <v>1.45</v>
      </c>
      <c r="AG77" s="102" t="s">
        <v>34</v>
      </c>
      <c r="AH77" s="102">
        <v>16.600000000000001</v>
      </c>
      <c r="AI77" s="102" t="s">
        <v>34</v>
      </c>
      <c r="AJ77" s="102" t="s">
        <v>34</v>
      </c>
      <c r="AK77" s="102" t="s">
        <v>34</v>
      </c>
      <c r="AL77" s="64" t="s">
        <v>34</v>
      </c>
    </row>
    <row r="78" spans="1:38" x14ac:dyDescent="0.35">
      <c r="A78" s="64">
        <v>51</v>
      </c>
      <c r="B78" s="105" t="s">
        <v>880</v>
      </c>
      <c r="F78" s="102" t="s">
        <v>34</v>
      </c>
      <c r="G78" s="102">
        <v>1.1200000000000001</v>
      </c>
      <c r="H78" s="102" t="s">
        <v>34</v>
      </c>
      <c r="I78" s="102">
        <v>1.01</v>
      </c>
      <c r="J78" s="102">
        <v>12.7</v>
      </c>
      <c r="K78" s="102">
        <v>0.32</v>
      </c>
      <c r="L78" s="102" t="s">
        <v>34</v>
      </c>
      <c r="M78" s="102">
        <v>11.7</v>
      </c>
      <c r="N78" s="102">
        <v>0.48</v>
      </c>
      <c r="O78" s="102">
        <v>0.85</v>
      </c>
      <c r="P78" s="102" t="s">
        <v>34</v>
      </c>
      <c r="Q78" s="102">
        <v>4.8899999999999997</v>
      </c>
      <c r="R78" s="102" t="s">
        <v>34</v>
      </c>
      <c r="S78" s="102" t="s">
        <v>34</v>
      </c>
      <c r="T78" s="102" t="s">
        <v>34</v>
      </c>
      <c r="U78" s="102" t="s">
        <v>34</v>
      </c>
      <c r="W78" s="102" t="s">
        <v>34</v>
      </c>
      <c r="X78" s="102">
        <v>1.1499999999999999</v>
      </c>
      <c r="Y78" s="102" t="s">
        <v>34</v>
      </c>
      <c r="Z78" s="102">
        <v>1.03</v>
      </c>
      <c r="AA78" s="102">
        <v>9.33</v>
      </c>
      <c r="AB78" s="102">
        <v>0.3</v>
      </c>
      <c r="AC78" s="102" t="s">
        <v>34</v>
      </c>
      <c r="AD78" s="102">
        <v>11.6</v>
      </c>
      <c r="AE78" s="102">
        <v>0.63</v>
      </c>
      <c r="AF78" s="102">
        <v>1.02</v>
      </c>
      <c r="AG78" s="102" t="s">
        <v>34</v>
      </c>
      <c r="AH78" s="102">
        <v>15.2</v>
      </c>
      <c r="AI78" s="102" t="s">
        <v>34</v>
      </c>
      <c r="AJ78" s="102" t="s">
        <v>34</v>
      </c>
      <c r="AK78" s="102" t="s">
        <v>34</v>
      </c>
      <c r="AL78" s="64" t="s">
        <v>34</v>
      </c>
    </row>
    <row r="79" spans="1:38" x14ac:dyDescent="0.35">
      <c r="A79" s="64">
        <v>51</v>
      </c>
      <c r="B79" s="105" t="s">
        <v>138</v>
      </c>
      <c r="F79" s="102" t="s">
        <v>34</v>
      </c>
      <c r="G79" s="102">
        <v>6.37</v>
      </c>
      <c r="H79" s="102" t="s">
        <v>34</v>
      </c>
      <c r="I79" s="102">
        <v>3.18</v>
      </c>
      <c r="J79" s="102">
        <v>115</v>
      </c>
      <c r="K79" s="102">
        <v>0.85</v>
      </c>
      <c r="L79" s="102" t="s">
        <v>34</v>
      </c>
      <c r="M79" s="102">
        <v>18.8</v>
      </c>
      <c r="N79" s="102">
        <v>18.100000000000001</v>
      </c>
      <c r="O79" s="102">
        <v>0.91</v>
      </c>
      <c r="P79" s="102" t="s">
        <v>34</v>
      </c>
      <c r="Q79" s="102">
        <v>128</v>
      </c>
      <c r="R79" s="102" t="s">
        <v>34</v>
      </c>
      <c r="S79" s="102" t="s">
        <v>34</v>
      </c>
      <c r="T79" s="102" t="s">
        <v>34</v>
      </c>
      <c r="U79" s="102" t="s">
        <v>34</v>
      </c>
      <c r="W79" s="102" t="s">
        <v>34</v>
      </c>
      <c r="X79" s="102">
        <v>5.56</v>
      </c>
      <c r="Y79" s="102" t="s">
        <v>34</v>
      </c>
      <c r="Z79" s="102">
        <v>2.0699999999999998</v>
      </c>
      <c r="AA79" s="102">
        <v>115</v>
      </c>
      <c r="AB79" s="104">
        <v>7.4999999999999997E-2</v>
      </c>
      <c r="AC79" s="102" t="s">
        <v>34</v>
      </c>
      <c r="AD79" s="102">
        <v>19.2</v>
      </c>
      <c r="AE79" s="102">
        <v>14.4</v>
      </c>
      <c r="AF79" s="102">
        <v>1.95</v>
      </c>
      <c r="AG79" s="102" t="s">
        <v>34</v>
      </c>
      <c r="AH79" s="102">
        <v>132</v>
      </c>
      <c r="AI79" s="102" t="s">
        <v>34</v>
      </c>
      <c r="AJ79" s="102"/>
      <c r="AK79" s="102"/>
      <c r="AL79" s="64" t="s">
        <v>34</v>
      </c>
    </row>
    <row r="80" spans="1:38" x14ac:dyDescent="0.35">
      <c r="A80" s="64">
        <v>51</v>
      </c>
      <c r="B80" s="105" t="s">
        <v>138</v>
      </c>
      <c r="F80" s="102" t="s">
        <v>34</v>
      </c>
      <c r="G80" s="102">
        <v>4.38</v>
      </c>
      <c r="H80" s="102" t="s">
        <v>34</v>
      </c>
      <c r="I80" s="102">
        <v>23.6</v>
      </c>
      <c r="J80" s="102">
        <v>189</v>
      </c>
      <c r="K80" s="102">
        <v>0.99</v>
      </c>
      <c r="L80" s="102" t="s">
        <v>34</v>
      </c>
      <c r="M80" s="102">
        <v>28</v>
      </c>
      <c r="N80" s="102">
        <v>10.7</v>
      </c>
      <c r="O80" s="102">
        <v>0.33</v>
      </c>
      <c r="P80" s="102" t="s">
        <v>34</v>
      </c>
      <c r="Q80" s="102">
        <v>350</v>
      </c>
      <c r="R80" s="102" t="s">
        <v>34</v>
      </c>
      <c r="S80" s="102" t="s">
        <v>34</v>
      </c>
      <c r="T80" s="102" t="s">
        <v>34</v>
      </c>
      <c r="U80" s="102" t="s">
        <v>34</v>
      </c>
      <c r="W80" s="102" t="s">
        <v>34</v>
      </c>
      <c r="X80" s="102">
        <v>4.3</v>
      </c>
      <c r="Y80" s="102" t="s">
        <v>34</v>
      </c>
      <c r="Z80" s="102">
        <v>24.6</v>
      </c>
      <c r="AA80" s="102">
        <v>177</v>
      </c>
      <c r="AB80" s="102">
        <v>1.25</v>
      </c>
      <c r="AC80" s="102" t="s">
        <v>34</v>
      </c>
      <c r="AD80" s="102">
        <v>27.3</v>
      </c>
      <c r="AE80" s="102">
        <v>10.9</v>
      </c>
      <c r="AF80" s="102">
        <v>0.36</v>
      </c>
      <c r="AG80" s="102" t="s">
        <v>34</v>
      </c>
      <c r="AH80" s="102">
        <v>359</v>
      </c>
      <c r="AI80" s="102" t="s">
        <v>34</v>
      </c>
      <c r="AJ80" s="102" t="s">
        <v>34</v>
      </c>
      <c r="AK80" s="102" t="s">
        <v>34</v>
      </c>
      <c r="AL80" s="64" t="s">
        <v>34</v>
      </c>
    </row>
    <row r="81" spans="1:38" x14ac:dyDescent="0.35">
      <c r="A81" s="64">
        <v>51</v>
      </c>
      <c r="B81" s="105" t="s">
        <v>881</v>
      </c>
      <c r="F81" s="102" t="s">
        <v>34</v>
      </c>
      <c r="G81" s="102">
        <v>2.09</v>
      </c>
      <c r="H81" s="102" t="s">
        <v>34</v>
      </c>
      <c r="I81" s="102">
        <v>2.98</v>
      </c>
      <c r="J81" s="102">
        <v>116</v>
      </c>
      <c r="K81" s="102">
        <v>4.78</v>
      </c>
      <c r="L81" s="102" t="s">
        <v>34</v>
      </c>
      <c r="M81" s="102">
        <v>31</v>
      </c>
      <c r="N81" s="102">
        <v>4.8499999999999996</v>
      </c>
      <c r="O81" s="102">
        <v>0.44</v>
      </c>
      <c r="P81" s="102" t="s">
        <v>34</v>
      </c>
      <c r="Q81" s="102">
        <v>212</v>
      </c>
      <c r="R81" s="102" t="s">
        <v>34</v>
      </c>
      <c r="S81" s="102" t="s">
        <v>34</v>
      </c>
      <c r="T81" s="102" t="s">
        <v>34</v>
      </c>
      <c r="U81" s="102" t="s">
        <v>34</v>
      </c>
      <c r="W81" s="102" t="s">
        <v>34</v>
      </c>
      <c r="X81" s="102">
        <v>2.09</v>
      </c>
      <c r="Y81" s="102" t="s">
        <v>34</v>
      </c>
      <c r="Z81" s="102">
        <v>3.1</v>
      </c>
      <c r="AA81" s="102">
        <v>83.7</v>
      </c>
      <c r="AB81" s="102">
        <v>6.33</v>
      </c>
      <c r="AC81" s="102" t="s">
        <v>34</v>
      </c>
      <c r="AD81" s="102">
        <v>33.799999999999997</v>
      </c>
      <c r="AE81" s="102">
        <v>4.84</v>
      </c>
      <c r="AF81" s="102">
        <v>0.28000000000000003</v>
      </c>
      <c r="AG81" s="102" t="s">
        <v>34</v>
      </c>
      <c r="AH81" s="102">
        <v>265</v>
      </c>
      <c r="AI81" s="102" t="s">
        <v>34</v>
      </c>
      <c r="AJ81" s="102" t="s">
        <v>34</v>
      </c>
      <c r="AK81" s="102" t="s">
        <v>34</v>
      </c>
      <c r="AL81" s="64" t="s">
        <v>34</v>
      </c>
    </row>
    <row r="82" spans="1:38" x14ac:dyDescent="0.35">
      <c r="A82" s="64">
        <v>51</v>
      </c>
      <c r="B82" s="105" t="s">
        <v>881</v>
      </c>
      <c r="F82" s="102" t="s">
        <v>34</v>
      </c>
      <c r="G82" s="102">
        <v>1.69</v>
      </c>
      <c r="H82" s="102" t="s">
        <v>34</v>
      </c>
      <c r="I82" s="102">
        <v>11.4</v>
      </c>
      <c r="J82" s="102">
        <v>4.8899999999999997</v>
      </c>
      <c r="K82" s="102">
        <v>0.27</v>
      </c>
      <c r="L82" s="102" t="s">
        <v>34</v>
      </c>
      <c r="M82" s="102">
        <v>35.1</v>
      </c>
      <c r="N82" s="102">
        <v>2.86</v>
      </c>
      <c r="O82" s="104">
        <v>7.4999999999999997E-2</v>
      </c>
      <c r="P82" s="102" t="s">
        <v>34</v>
      </c>
      <c r="Q82" s="102">
        <v>41.9</v>
      </c>
      <c r="R82" s="102" t="s">
        <v>34</v>
      </c>
      <c r="S82" s="102" t="s">
        <v>34</v>
      </c>
      <c r="T82" s="102" t="s">
        <v>34</v>
      </c>
      <c r="U82" s="102" t="s">
        <v>34</v>
      </c>
      <c r="W82" s="102" t="s">
        <v>34</v>
      </c>
      <c r="X82" s="102">
        <v>1.64</v>
      </c>
      <c r="Y82" s="102" t="s">
        <v>34</v>
      </c>
      <c r="Z82" s="102">
        <v>11.3</v>
      </c>
      <c r="AA82" s="102">
        <v>5.9</v>
      </c>
      <c r="AB82" s="102">
        <v>0.28000000000000003</v>
      </c>
      <c r="AC82" s="102" t="s">
        <v>34</v>
      </c>
      <c r="AD82" s="102">
        <v>35.6</v>
      </c>
      <c r="AE82" s="102">
        <v>3.08</v>
      </c>
      <c r="AF82" s="104">
        <v>7.4999999999999997E-2</v>
      </c>
      <c r="AG82" s="102" t="s">
        <v>34</v>
      </c>
      <c r="AH82" s="102">
        <v>52</v>
      </c>
      <c r="AI82" s="102" t="s">
        <v>34</v>
      </c>
      <c r="AJ82" s="102"/>
      <c r="AK82" s="102"/>
      <c r="AL82" s="64" t="s">
        <v>34</v>
      </c>
    </row>
    <row r="83" spans="1:38" x14ac:dyDescent="0.35">
      <c r="A83" s="64">
        <v>51</v>
      </c>
      <c r="B83" s="105" t="s">
        <v>881</v>
      </c>
      <c r="F83" s="102" t="s">
        <v>34</v>
      </c>
      <c r="G83" s="102">
        <v>1.69</v>
      </c>
      <c r="H83" s="102" t="s">
        <v>34</v>
      </c>
      <c r="I83" s="102">
        <v>11.4</v>
      </c>
      <c r="J83" s="102">
        <v>4.8899999999999997</v>
      </c>
      <c r="K83" s="102">
        <v>0.27</v>
      </c>
      <c r="L83" s="102" t="s">
        <v>34</v>
      </c>
      <c r="M83" s="102">
        <v>35.1</v>
      </c>
      <c r="N83" s="102">
        <v>2.86</v>
      </c>
      <c r="O83" s="104">
        <v>7.4999999999999997E-2</v>
      </c>
      <c r="P83" s="102" t="s">
        <v>34</v>
      </c>
      <c r="Q83" s="102">
        <v>41.9</v>
      </c>
      <c r="R83" s="102" t="s">
        <v>34</v>
      </c>
      <c r="S83" s="102" t="s">
        <v>34</v>
      </c>
      <c r="T83" s="102" t="s">
        <v>34</v>
      </c>
      <c r="U83" s="102" t="s">
        <v>34</v>
      </c>
      <c r="W83" s="102" t="s">
        <v>34</v>
      </c>
      <c r="X83" s="102">
        <v>1.64</v>
      </c>
      <c r="Y83" s="102" t="s">
        <v>34</v>
      </c>
      <c r="Z83" s="102">
        <v>11.3</v>
      </c>
      <c r="AA83" s="102">
        <v>5.9</v>
      </c>
      <c r="AB83" s="102">
        <v>0.28000000000000003</v>
      </c>
      <c r="AC83" s="102" t="s">
        <v>34</v>
      </c>
      <c r="AD83" s="102">
        <v>35.6</v>
      </c>
      <c r="AE83" s="102">
        <v>3.08</v>
      </c>
      <c r="AF83" s="104">
        <v>7.4999999999999997E-2</v>
      </c>
      <c r="AG83" s="102" t="s">
        <v>34</v>
      </c>
      <c r="AH83" s="102">
        <v>52</v>
      </c>
      <c r="AI83" s="102" t="s">
        <v>34</v>
      </c>
      <c r="AJ83" s="102" t="s">
        <v>34</v>
      </c>
      <c r="AK83" s="102" t="s">
        <v>34</v>
      </c>
      <c r="AL83" s="64" t="s">
        <v>34</v>
      </c>
    </row>
    <row r="84" spans="1:38" x14ac:dyDescent="0.35">
      <c r="A84" s="64">
        <v>51</v>
      </c>
      <c r="B84" s="105" t="s">
        <v>139</v>
      </c>
      <c r="F84" s="102" t="s">
        <v>34</v>
      </c>
      <c r="G84" s="102">
        <v>3.48</v>
      </c>
      <c r="H84" s="102" t="s">
        <v>34</v>
      </c>
      <c r="I84" s="102">
        <v>4.97</v>
      </c>
      <c r="J84" s="102">
        <v>21.3</v>
      </c>
      <c r="K84" s="102">
        <v>0.37</v>
      </c>
      <c r="L84" s="102" t="s">
        <v>34</v>
      </c>
      <c r="M84" s="102">
        <v>8.16</v>
      </c>
      <c r="N84" s="102">
        <v>5.0599999999999996</v>
      </c>
      <c r="O84" s="104">
        <v>7.4999999999999997E-2</v>
      </c>
      <c r="P84" s="102" t="s">
        <v>34</v>
      </c>
      <c r="Q84" s="102">
        <v>111</v>
      </c>
      <c r="R84" s="102" t="s">
        <v>34</v>
      </c>
      <c r="S84" s="102" t="s">
        <v>34</v>
      </c>
      <c r="T84" s="102" t="s">
        <v>34</v>
      </c>
      <c r="U84" s="102" t="s">
        <v>34</v>
      </c>
      <c r="W84" s="102" t="s">
        <v>34</v>
      </c>
      <c r="X84" s="102">
        <v>3.28</v>
      </c>
      <c r="Y84" s="102" t="s">
        <v>34</v>
      </c>
      <c r="Z84" s="102">
        <v>6.92</v>
      </c>
      <c r="AA84" s="102">
        <v>18.899999999999999</v>
      </c>
      <c r="AB84" s="102">
        <v>0.33</v>
      </c>
      <c r="AC84" s="102" t="s">
        <v>34</v>
      </c>
      <c r="AD84" s="102">
        <v>8.0500000000000007</v>
      </c>
      <c r="AE84" s="102">
        <v>3.42</v>
      </c>
      <c r="AF84" s="104">
        <v>7.4999999999999997E-2</v>
      </c>
      <c r="AG84" s="102" t="s">
        <v>34</v>
      </c>
      <c r="AH84" s="102">
        <v>103</v>
      </c>
      <c r="AI84" s="102" t="s">
        <v>34</v>
      </c>
      <c r="AJ84" s="102" t="s">
        <v>34</v>
      </c>
      <c r="AK84" s="102" t="s">
        <v>34</v>
      </c>
      <c r="AL84" s="64" t="s">
        <v>34</v>
      </c>
    </row>
    <row r="85" spans="1:38" x14ac:dyDescent="0.35">
      <c r="A85" s="64">
        <v>51</v>
      </c>
      <c r="B85" s="105" t="s">
        <v>139</v>
      </c>
      <c r="F85" s="102" t="s">
        <v>34</v>
      </c>
      <c r="G85" s="102">
        <v>2.91</v>
      </c>
      <c r="H85" s="102" t="s">
        <v>34</v>
      </c>
      <c r="I85" s="102">
        <v>0.85</v>
      </c>
      <c r="J85" s="102">
        <v>30.6</v>
      </c>
      <c r="K85" s="102">
        <v>0.33</v>
      </c>
      <c r="L85" s="102" t="s">
        <v>34</v>
      </c>
      <c r="M85" s="102">
        <v>6.33</v>
      </c>
      <c r="N85" s="102">
        <v>4.4400000000000004</v>
      </c>
      <c r="O85" s="102">
        <v>0.84</v>
      </c>
      <c r="P85" s="102" t="s">
        <v>34</v>
      </c>
      <c r="Q85" s="102">
        <v>124</v>
      </c>
      <c r="R85" s="102" t="s">
        <v>34</v>
      </c>
      <c r="S85" s="102" t="s">
        <v>34</v>
      </c>
      <c r="T85" s="102" t="s">
        <v>34</v>
      </c>
      <c r="U85" s="102" t="s">
        <v>34</v>
      </c>
      <c r="W85" s="102" t="s">
        <v>34</v>
      </c>
      <c r="X85" s="102">
        <v>2.6</v>
      </c>
      <c r="Y85" s="102" t="s">
        <v>34</v>
      </c>
      <c r="Z85" s="102">
        <v>0.8</v>
      </c>
      <c r="AA85" s="102">
        <v>21</v>
      </c>
      <c r="AB85" s="102">
        <v>0.26</v>
      </c>
      <c r="AC85" s="102" t="s">
        <v>34</v>
      </c>
      <c r="AD85" s="102">
        <v>6.25</v>
      </c>
      <c r="AE85" s="102">
        <v>4.74</v>
      </c>
      <c r="AF85" s="102">
        <v>0.82</v>
      </c>
      <c r="AG85" s="102" t="s">
        <v>34</v>
      </c>
      <c r="AH85" s="102">
        <v>137</v>
      </c>
      <c r="AI85" s="102" t="s">
        <v>34</v>
      </c>
      <c r="AJ85" s="102"/>
      <c r="AK85" s="102"/>
      <c r="AL85" s="64" t="s">
        <v>34</v>
      </c>
    </row>
    <row r="86" spans="1:38" x14ac:dyDescent="0.35">
      <c r="A86" s="64">
        <v>51</v>
      </c>
      <c r="B86" s="105" t="s">
        <v>882</v>
      </c>
      <c r="F86" s="102" t="s">
        <v>34</v>
      </c>
      <c r="G86" s="102">
        <v>1.56</v>
      </c>
      <c r="H86" s="102" t="s">
        <v>34</v>
      </c>
      <c r="I86" s="102">
        <v>0.92</v>
      </c>
      <c r="J86" s="102">
        <v>6.69</v>
      </c>
      <c r="K86" s="102">
        <v>0.12</v>
      </c>
      <c r="L86" s="102" t="s">
        <v>34</v>
      </c>
      <c r="M86" s="102">
        <v>9</v>
      </c>
      <c r="N86" s="102">
        <v>0.86</v>
      </c>
      <c r="O86" s="102">
        <v>0.68</v>
      </c>
      <c r="P86" s="102" t="s">
        <v>34</v>
      </c>
      <c r="Q86" s="102">
        <v>131</v>
      </c>
      <c r="R86" s="102" t="s">
        <v>34</v>
      </c>
      <c r="S86" s="102" t="s">
        <v>34</v>
      </c>
      <c r="T86" s="102" t="s">
        <v>34</v>
      </c>
      <c r="U86" s="102" t="s">
        <v>34</v>
      </c>
      <c r="W86" s="102" t="s">
        <v>34</v>
      </c>
      <c r="X86" s="104">
        <v>7.4999999999999997E-2</v>
      </c>
      <c r="Y86" s="102" t="s">
        <v>34</v>
      </c>
      <c r="Z86" s="104">
        <v>7.4999999999999997E-2</v>
      </c>
      <c r="AA86" s="102">
        <v>0.8</v>
      </c>
      <c r="AB86" s="102">
        <v>0.8</v>
      </c>
      <c r="AC86" s="102" t="s">
        <v>34</v>
      </c>
      <c r="AD86" s="102">
        <v>0.8</v>
      </c>
      <c r="AE86" s="104">
        <v>7.4999999999999997E-2</v>
      </c>
      <c r="AF86" s="104">
        <v>7.4999999999999997E-2</v>
      </c>
      <c r="AG86" s="102" t="s">
        <v>34</v>
      </c>
      <c r="AH86" s="104">
        <v>7.4999999999999997E-2</v>
      </c>
      <c r="AI86" s="102" t="s">
        <v>34</v>
      </c>
      <c r="AJ86" s="102" t="s">
        <v>34</v>
      </c>
      <c r="AK86" s="102" t="s">
        <v>34</v>
      </c>
      <c r="AL86" s="64" t="s">
        <v>34</v>
      </c>
    </row>
    <row r="87" spans="1:38" x14ac:dyDescent="0.35">
      <c r="A87" s="64">
        <v>51</v>
      </c>
      <c r="B87" s="105" t="s">
        <v>882</v>
      </c>
      <c r="F87" s="102" t="s">
        <v>34</v>
      </c>
      <c r="G87" s="102">
        <v>1.47</v>
      </c>
      <c r="H87" s="102" t="s">
        <v>34</v>
      </c>
      <c r="I87" s="102">
        <v>1.23</v>
      </c>
      <c r="J87" s="102">
        <v>7.05</v>
      </c>
      <c r="K87" s="102">
        <v>0.11</v>
      </c>
      <c r="L87" s="102" t="s">
        <v>34</v>
      </c>
      <c r="M87" s="102">
        <v>10.1</v>
      </c>
      <c r="N87" s="102">
        <v>0.42</v>
      </c>
      <c r="O87" s="102">
        <v>0.51</v>
      </c>
      <c r="P87" s="102" t="s">
        <v>34</v>
      </c>
      <c r="Q87" s="102">
        <v>163</v>
      </c>
      <c r="R87" s="102" t="s">
        <v>34</v>
      </c>
      <c r="S87" s="102" t="s">
        <v>34</v>
      </c>
      <c r="T87" s="102" t="s">
        <v>34</v>
      </c>
      <c r="U87" s="102" t="s">
        <v>34</v>
      </c>
      <c r="W87" s="102" t="s">
        <v>34</v>
      </c>
      <c r="X87" s="102">
        <v>1.45</v>
      </c>
      <c r="Y87" s="102" t="s">
        <v>34</v>
      </c>
      <c r="Z87" s="102">
        <v>1</v>
      </c>
      <c r="AA87" s="102">
        <v>5.63</v>
      </c>
      <c r="AB87" s="102">
        <v>0.13</v>
      </c>
      <c r="AC87" s="102" t="s">
        <v>34</v>
      </c>
      <c r="AD87" s="102">
        <v>9.4600000000000009</v>
      </c>
      <c r="AE87" s="104">
        <v>7.4999999999999997E-2</v>
      </c>
      <c r="AF87" s="102">
        <v>0.98</v>
      </c>
      <c r="AG87" s="102" t="s">
        <v>34</v>
      </c>
      <c r="AH87" s="102">
        <v>156</v>
      </c>
      <c r="AI87" s="102" t="s">
        <v>34</v>
      </c>
      <c r="AJ87" s="102" t="s">
        <v>34</v>
      </c>
      <c r="AK87" s="102" t="s">
        <v>34</v>
      </c>
      <c r="AL87" s="64" t="s">
        <v>34</v>
      </c>
    </row>
    <row r="88" spans="1:38" x14ac:dyDescent="0.35">
      <c r="A88" s="64">
        <v>51</v>
      </c>
      <c r="B88" s="105" t="s">
        <v>883</v>
      </c>
      <c r="F88" s="102" t="s">
        <v>34</v>
      </c>
      <c r="G88" s="102">
        <v>0.66</v>
      </c>
      <c r="H88" s="102" t="s">
        <v>34</v>
      </c>
      <c r="I88" s="102">
        <v>0.72</v>
      </c>
      <c r="J88" s="102">
        <v>5.49</v>
      </c>
      <c r="K88" s="102">
        <v>0.25</v>
      </c>
      <c r="L88" s="102" t="s">
        <v>34</v>
      </c>
      <c r="M88" s="102">
        <v>7.78</v>
      </c>
      <c r="N88" s="102">
        <v>0.61</v>
      </c>
      <c r="O88" s="102">
        <v>0.43</v>
      </c>
      <c r="P88" s="102" t="s">
        <v>34</v>
      </c>
      <c r="Q88" s="102">
        <v>98.4</v>
      </c>
      <c r="R88" s="102" t="s">
        <v>34</v>
      </c>
      <c r="S88" s="102" t="s">
        <v>34</v>
      </c>
      <c r="T88" s="102" t="s">
        <v>34</v>
      </c>
      <c r="U88" s="102" t="s">
        <v>34</v>
      </c>
      <c r="W88" s="102" t="s">
        <v>34</v>
      </c>
      <c r="X88" s="102">
        <v>0.67</v>
      </c>
      <c r="Y88" s="102" t="s">
        <v>34</v>
      </c>
      <c r="Z88" s="102">
        <v>1.43</v>
      </c>
      <c r="AA88" s="102">
        <v>4.8899999999999997</v>
      </c>
      <c r="AB88" s="102">
        <v>0.31</v>
      </c>
      <c r="AC88" s="102" t="s">
        <v>34</v>
      </c>
      <c r="AD88" s="102">
        <v>7.27</v>
      </c>
      <c r="AE88" s="102">
        <v>0.72</v>
      </c>
      <c r="AF88" s="104">
        <v>7.4999999999999997E-2</v>
      </c>
      <c r="AG88" s="102" t="s">
        <v>34</v>
      </c>
      <c r="AH88" s="102">
        <v>113</v>
      </c>
      <c r="AI88" s="102" t="s">
        <v>34</v>
      </c>
      <c r="AJ88" s="102"/>
      <c r="AK88" s="102"/>
      <c r="AL88" s="64" t="s">
        <v>34</v>
      </c>
    </row>
    <row r="89" spans="1:38" x14ac:dyDescent="0.35">
      <c r="A89" s="64">
        <v>51</v>
      </c>
      <c r="B89" s="105" t="s">
        <v>883</v>
      </c>
      <c r="F89" s="102" t="s">
        <v>34</v>
      </c>
      <c r="G89" s="102">
        <v>0.65</v>
      </c>
      <c r="H89" s="102" t="s">
        <v>34</v>
      </c>
      <c r="I89" s="102">
        <v>1.06</v>
      </c>
      <c r="J89" s="102">
        <v>9.51</v>
      </c>
      <c r="K89" s="102">
        <v>0.2</v>
      </c>
      <c r="L89" s="102" t="s">
        <v>34</v>
      </c>
      <c r="M89" s="102">
        <v>7.97</v>
      </c>
      <c r="N89" s="102">
        <v>0.74</v>
      </c>
      <c r="O89" s="102">
        <v>0.53</v>
      </c>
      <c r="P89" s="102" t="s">
        <v>34</v>
      </c>
      <c r="Q89" s="102">
        <v>96.6</v>
      </c>
      <c r="R89" s="102" t="s">
        <v>34</v>
      </c>
      <c r="S89" s="102" t="s">
        <v>34</v>
      </c>
      <c r="T89" s="102" t="s">
        <v>34</v>
      </c>
      <c r="U89" s="102" t="s">
        <v>34</v>
      </c>
      <c r="W89" s="102" t="s">
        <v>34</v>
      </c>
      <c r="X89" s="102">
        <v>0.68</v>
      </c>
      <c r="Y89" s="102" t="s">
        <v>34</v>
      </c>
      <c r="Z89" s="102">
        <v>2.04</v>
      </c>
      <c r="AA89" s="102">
        <v>7.42</v>
      </c>
      <c r="AB89" s="102">
        <v>0.23</v>
      </c>
      <c r="AC89" s="102" t="s">
        <v>34</v>
      </c>
      <c r="AD89" s="102">
        <v>8.02</v>
      </c>
      <c r="AE89" s="102">
        <v>0.73</v>
      </c>
      <c r="AF89" s="104">
        <v>7.4999999999999997E-2</v>
      </c>
      <c r="AG89" s="102" t="s">
        <v>34</v>
      </c>
      <c r="AH89" s="102">
        <v>135</v>
      </c>
      <c r="AI89" s="102" t="s">
        <v>34</v>
      </c>
      <c r="AJ89" s="102" t="s">
        <v>34</v>
      </c>
      <c r="AK89" s="102" t="s">
        <v>34</v>
      </c>
      <c r="AL89" s="64" t="s">
        <v>34</v>
      </c>
    </row>
    <row r="90" spans="1:38" x14ac:dyDescent="0.35">
      <c r="A90" s="64">
        <v>51</v>
      </c>
      <c r="B90" s="105" t="s">
        <v>884</v>
      </c>
      <c r="F90" s="102" t="s">
        <v>34</v>
      </c>
      <c r="G90" s="102">
        <v>1.05</v>
      </c>
      <c r="H90" s="102" t="s">
        <v>34</v>
      </c>
      <c r="I90" s="102">
        <v>1.06</v>
      </c>
      <c r="J90" s="102">
        <v>15.2</v>
      </c>
      <c r="K90" s="102">
        <v>0.12</v>
      </c>
      <c r="L90" s="102" t="s">
        <v>34</v>
      </c>
      <c r="M90" s="102">
        <v>14.7</v>
      </c>
      <c r="N90" s="102">
        <v>1.47</v>
      </c>
      <c r="O90" s="102">
        <v>0.53</v>
      </c>
      <c r="P90" s="102" t="s">
        <v>34</v>
      </c>
      <c r="Q90" s="102">
        <v>58</v>
      </c>
      <c r="R90" s="102" t="s">
        <v>34</v>
      </c>
      <c r="S90" s="102" t="s">
        <v>34</v>
      </c>
      <c r="T90" s="102" t="s">
        <v>34</v>
      </c>
      <c r="U90" s="102" t="s">
        <v>34</v>
      </c>
      <c r="W90" s="102" t="s">
        <v>34</v>
      </c>
      <c r="X90" s="102">
        <v>0.94</v>
      </c>
      <c r="Y90" s="102" t="s">
        <v>34</v>
      </c>
      <c r="Z90" s="102">
        <v>1.06</v>
      </c>
      <c r="AA90" s="102">
        <v>14.7</v>
      </c>
      <c r="AB90" s="102">
        <v>0.11</v>
      </c>
      <c r="AC90" s="102" t="s">
        <v>34</v>
      </c>
      <c r="AD90" s="102">
        <v>14.5</v>
      </c>
      <c r="AE90" s="102">
        <v>0.68</v>
      </c>
      <c r="AF90" s="104">
        <v>7.4999999999999997E-2</v>
      </c>
      <c r="AG90" s="102" t="s">
        <v>34</v>
      </c>
      <c r="AH90" s="102">
        <v>71.099999999999994</v>
      </c>
      <c r="AI90" s="102" t="s">
        <v>34</v>
      </c>
      <c r="AJ90" s="102" t="s">
        <v>34</v>
      </c>
      <c r="AK90" s="102" t="s">
        <v>34</v>
      </c>
      <c r="AL90" s="64" t="s">
        <v>34</v>
      </c>
    </row>
    <row r="91" spans="1:38" x14ac:dyDescent="0.35">
      <c r="A91" s="64">
        <v>51</v>
      </c>
      <c r="B91" s="105" t="s">
        <v>884</v>
      </c>
      <c r="F91" s="102" t="s">
        <v>34</v>
      </c>
      <c r="G91" s="102">
        <v>0.69</v>
      </c>
      <c r="H91" s="102" t="s">
        <v>34</v>
      </c>
      <c r="I91" s="102">
        <v>1.21</v>
      </c>
      <c r="J91" s="102">
        <v>13.3</v>
      </c>
      <c r="K91" s="102">
        <v>7.63</v>
      </c>
      <c r="L91" s="102" t="s">
        <v>34</v>
      </c>
      <c r="M91" s="102">
        <v>13.5</v>
      </c>
      <c r="N91" s="102">
        <v>1.06</v>
      </c>
      <c r="O91" s="102">
        <v>0.24</v>
      </c>
      <c r="P91" s="102" t="s">
        <v>34</v>
      </c>
      <c r="Q91" s="102">
        <v>127</v>
      </c>
      <c r="R91" s="102" t="s">
        <v>34</v>
      </c>
      <c r="S91" s="102" t="s">
        <v>34</v>
      </c>
      <c r="T91" s="102" t="s">
        <v>34</v>
      </c>
      <c r="U91" s="102" t="s">
        <v>34</v>
      </c>
      <c r="W91" s="102" t="s">
        <v>34</v>
      </c>
      <c r="X91" s="102">
        <v>0.71</v>
      </c>
      <c r="Y91" s="102" t="s">
        <v>34</v>
      </c>
      <c r="Z91" s="102">
        <v>1.36</v>
      </c>
      <c r="AA91" s="102">
        <v>7.36</v>
      </c>
      <c r="AB91" s="102">
        <v>0.92</v>
      </c>
      <c r="AC91" s="102" t="s">
        <v>34</v>
      </c>
      <c r="AD91" s="102">
        <v>14.1</v>
      </c>
      <c r="AE91" s="102">
        <v>1.04</v>
      </c>
      <c r="AF91" s="104">
        <v>7.4999999999999997E-2</v>
      </c>
      <c r="AG91" s="102" t="s">
        <v>34</v>
      </c>
      <c r="AH91" s="102">
        <v>79.3</v>
      </c>
      <c r="AI91" s="102" t="s">
        <v>34</v>
      </c>
      <c r="AJ91" s="102" t="s">
        <v>34</v>
      </c>
      <c r="AK91" s="102" t="s">
        <v>34</v>
      </c>
      <c r="AL91" s="64" t="s">
        <v>34</v>
      </c>
    </row>
    <row r="92" spans="1:38" x14ac:dyDescent="0.35">
      <c r="A92" s="64">
        <v>51</v>
      </c>
      <c r="B92" s="64" t="s">
        <v>885</v>
      </c>
      <c r="F92" s="102">
        <v>0.255</v>
      </c>
      <c r="G92" s="102">
        <v>3.13</v>
      </c>
      <c r="H92" s="102" t="s">
        <v>34</v>
      </c>
      <c r="I92" s="102">
        <v>1.82</v>
      </c>
      <c r="J92" s="102">
        <v>135</v>
      </c>
      <c r="K92" s="102">
        <v>5.01</v>
      </c>
      <c r="L92" s="102" t="s">
        <v>34</v>
      </c>
      <c r="M92" s="102">
        <v>18</v>
      </c>
      <c r="N92" s="102">
        <v>8.35</v>
      </c>
      <c r="O92" s="102" t="s">
        <v>34</v>
      </c>
      <c r="P92" s="102" t="s">
        <v>34</v>
      </c>
      <c r="Q92" s="102">
        <v>446</v>
      </c>
      <c r="R92" s="102" t="s">
        <v>34</v>
      </c>
      <c r="S92" s="102" t="s">
        <v>34</v>
      </c>
      <c r="T92" s="102" t="s">
        <v>34</v>
      </c>
      <c r="U92" s="102" t="s">
        <v>34</v>
      </c>
      <c r="W92" s="102">
        <v>0.29799999999999999</v>
      </c>
      <c r="X92" s="102">
        <v>3.38</v>
      </c>
      <c r="Y92" s="102" t="s">
        <v>34</v>
      </c>
      <c r="Z92" s="102">
        <v>2.27</v>
      </c>
      <c r="AA92" s="102">
        <v>131</v>
      </c>
      <c r="AB92" s="102">
        <v>2.2200000000000002</v>
      </c>
      <c r="AC92" s="102" t="s">
        <v>34</v>
      </c>
      <c r="AD92" s="102">
        <v>17.7</v>
      </c>
      <c r="AE92" s="102">
        <v>9.5500000000000007</v>
      </c>
      <c r="AF92" s="102" t="s">
        <v>34</v>
      </c>
      <c r="AG92" s="102" t="s">
        <v>34</v>
      </c>
      <c r="AH92" s="102">
        <v>466</v>
      </c>
      <c r="AI92" s="102" t="s">
        <v>34</v>
      </c>
      <c r="AJ92" s="102" t="s">
        <v>34</v>
      </c>
      <c r="AK92" s="102" t="s">
        <v>34</v>
      </c>
      <c r="AL92" s="64" t="s">
        <v>34</v>
      </c>
    </row>
    <row r="93" spans="1:38" x14ac:dyDescent="0.35">
      <c r="A93" s="64">
        <v>51</v>
      </c>
      <c r="B93" s="64" t="s">
        <v>885</v>
      </c>
      <c r="F93" s="102">
        <v>3.37</v>
      </c>
      <c r="G93" s="102">
        <v>23.4</v>
      </c>
      <c r="H93" s="102" t="s">
        <v>34</v>
      </c>
      <c r="I93" s="102">
        <v>11</v>
      </c>
      <c r="J93" s="102">
        <v>3970</v>
      </c>
      <c r="K93" s="102">
        <v>62.4</v>
      </c>
      <c r="L93" s="102" t="s">
        <v>34</v>
      </c>
      <c r="M93" s="102">
        <v>94.8</v>
      </c>
      <c r="N93" s="102">
        <v>90.7</v>
      </c>
      <c r="O93" s="102" t="s">
        <v>34</v>
      </c>
      <c r="P93" s="102" t="s">
        <v>34</v>
      </c>
      <c r="Q93" s="102">
        <v>7660</v>
      </c>
      <c r="R93" s="102" t="s">
        <v>34</v>
      </c>
      <c r="S93" s="102" t="s">
        <v>34</v>
      </c>
      <c r="T93" s="102" t="s">
        <v>34</v>
      </c>
      <c r="U93" s="102" t="s">
        <v>34</v>
      </c>
      <c r="W93" s="102">
        <v>1.4E-2</v>
      </c>
      <c r="X93" s="102">
        <v>61.5</v>
      </c>
      <c r="Y93" s="102" t="s">
        <v>34</v>
      </c>
      <c r="Z93" s="102">
        <v>198</v>
      </c>
      <c r="AA93" s="102">
        <v>140</v>
      </c>
      <c r="AB93" s="102">
        <v>4.66</v>
      </c>
      <c r="AC93" s="102" t="s">
        <v>34</v>
      </c>
      <c r="AD93" s="102">
        <v>112</v>
      </c>
      <c r="AE93" s="102">
        <v>231</v>
      </c>
      <c r="AF93" s="102" t="s">
        <v>34</v>
      </c>
      <c r="AG93" s="102" t="s">
        <v>34</v>
      </c>
      <c r="AH93" s="102">
        <v>2470</v>
      </c>
      <c r="AI93" s="102" t="s">
        <v>34</v>
      </c>
      <c r="AJ93" s="102" t="s">
        <v>34</v>
      </c>
      <c r="AK93" s="102" t="s">
        <v>34</v>
      </c>
      <c r="AL93" s="64" t="s">
        <v>34</v>
      </c>
    </row>
    <row r="94" spans="1:38" x14ac:dyDescent="0.35">
      <c r="A94" s="64">
        <v>51</v>
      </c>
      <c r="B94" s="64" t="s">
        <v>879</v>
      </c>
      <c r="F94" s="102">
        <v>0.20200000000000001</v>
      </c>
      <c r="G94" s="102">
        <v>0.72899999999999998</v>
      </c>
      <c r="H94" s="102" t="s">
        <v>34</v>
      </c>
      <c r="I94" s="102">
        <v>0.64100000000000001</v>
      </c>
      <c r="J94" s="102">
        <v>5.5</v>
      </c>
      <c r="K94" s="102">
        <v>1.35</v>
      </c>
      <c r="L94" s="102" t="s">
        <v>34</v>
      </c>
      <c r="M94" s="102">
        <v>22.1</v>
      </c>
      <c r="N94" s="102">
        <v>1.54</v>
      </c>
      <c r="O94" s="102" t="s">
        <v>34</v>
      </c>
      <c r="P94" s="102" t="s">
        <v>34</v>
      </c>
      <c r="Q94" s="102">
        <v>183</v>
      </c>
      <c r="R94" s="102" t="s">
        <v>34</v>
      </c>
      <c r="S94" s="102" t="s">
        <v>34</v>
      </c>
      <c r="T94" s="102" t="s">
        <v>34</v>
      </c>
      <c r="U94" s="102" t="s">
        <v>34</v>
      </c>
      <c r="W94" s="102">
        <v>1.4E-2</v>
      </c>
      <c r="X94" s="102">
        <v>0.57599999999999996</v>
      </c>
      <c r="Y94" s="102" t="s">
        <v>34</v>
      </c>
      <c r="Z94" s="102">
        <v>7.35</v>
      </c>
      <c r="AA94" s="102">
        <v>5.16</v>
      </c>
      <c r="AB94" s="102">
        <v>1.22</v>
      </c>
      <c r="AC94" s="102" t="s">
        <v>34</v>
      </c>
      <c r="AD94" s="102">
        <v>22.9</v>
      </c>
      <c r="AE94" s="102">
        <v>0.95</v>
      </c>
      <c r="AF94" s="102" t="s">
        <v>34</v>
      </c>
      <c r="AG94" s="102" t="s">
        <v>34</v>
      </c>
      <c r="AH94" s="102">
        <v>208</v>
      </c>
      <c r="AI94" s="102" t="s">
        <v>34</v>
      </c>
      <c r="AJ94" s="102" t="s">
        <v>34</v>
      </c>
      <c r="AK94" s="102" t="s">
        <v>34</v>
      </c>
      <c r="AL94" s="64" t="s">
        <v>34</v>
      </c>
    </row>
    <row r="95" spans="1:38" x14ac:dyDescent="0.35">
      <c r="A95" s="64">
        <v>51</v>
      </c>
      <c r="B95" s="64" t="s">
        <v>881</v>
      </c>
      <c r="F95" s="102">
        <v>0.72099999999999997</v>
      </c>
      <c r="G95" s="102">
        <v>0.98699999999999999</v>
      </c>
      <c r="H95" s="102" t="s">
        <v>34</v>
      </c>
      <c r="I95" s="102">
        <v>0.71499999999999997</v>
      </c>
      <c r="J95" s="102">
        <v>2.04</v>
      </c>
      <c r="K95" s="102">
        <v>1.43</v>
      </c>
      <c r="L95" s="102" t="s">
        <v>34</v>
      </c>
      <c r="M95" s="102">
        <v>22.2</v>
      </c>
      <c r="N95" s="102">
        <v>1.63</v>
      </c>
      <c r="O95" s="102" t="s">
        <v>34</v>
      </c>
      <c r="P95" s="102" t="s">
        <v>34</v>
      </c>
      <c r="Q95" s="102">
        <v>23.6</v>
      </c>
      <c r="R95" s="102" t="s">
        <v>34</v>
      </c>
      <c r="S95" s="102" t="s">
        <v>34</v>
      </c>
      <c r="T95" s="102" t="s">
        <v>34</v>
      </c>
      <c r="U95" s="102" t="s">
        <v>34</v>
      </c>
      <c r="W95" s="102">
        <v>0.66700000000000004</v>
      </c>
      <c r="X95" s="102">
        <v>0.89300000000000002</v>
      </c>
      <c r="Y95" s="102" t="s">
        <v>34</v>
      </c>
      <c r="Z95" s="102">
        <v>5.45</v>
      </c>
      <c r="AA95" s="102">
        <v>1.67</v>
      </c>
      <c r="AB95" s="102">
        <v>0.23599999999999999</v>
      </c>
      <c r="AC95" s="102" t="s">
        <v>34</v>
      </c>
      <c r="AD95" s="102">
        <v>23.3</v>
      </c>
      <c r="AE95" s="102">
        <v>1.27</v>
      </c>
      <c r="AF95" s="102" t="s">
        <v>34</v>
      </c>
      <c r="AG95" s="102" t="s">
        <v>34</v>
      </c>
      <c r="AH95" s="102">
        <v>24.8</v>
      </c>
      <c r="AI95" s="102" t="s">
        <v>34</v>
      </c>
      <c r="AJ95" s="102" t="s">
        <v>34</v>
      </c>
      <c r="AK95" s="102" t="s">
        <v>34</v>
      </c>
      <c r="AL95" s="64" t="s">
        <v>34</v>
      </c>
    </row>
    <row r="96" spans="1:38" x14ac:dyDescent="0.35">
      <c r="A96" s="64">
        <v>51</v>
      </c>
      <c r="B96" s="64" t="s">
        <v>882</v>
      </c>
      <c r="F96" s="102">
        <v>0.255</v>
      </c>
      <c r="G96" s="102">
        <v>1.45</v>
      </c>
      <c r="H96" s="102" t="s">
        <v>34</v>
      </c>
      <c r="I96" s="102">
        <v>0.85599999999999998</v>
      </c>
      <c r="J96" s="102">
        <v>6.49</v>
      </c>
      <c r="K96" s="102">
        <v>0.32300000000000001</v>
      </c>
      <c r="L96" s="102" t="s">
        <v>34</v>
      </c>
      <c r="M96" s="102">
        <v>17.100000000000001</v>
      </c>
      <c r="N96" s="102">
        <v>1.37</v>
      </c>
      <c r="O96" s="102" t="s">
        <v>34</v>
      </c>
      <c r="P96" s="102" t="s">
        <v>34</v>
      </c>
      <c r="Q96" s="102">
        <v>201</v>
      </c>
      <c r="R96" s="102" t="s">
        <v>34</v>
      </c>
      <c r="S96" s="102" t="s">
        <v>34</v>
      </c>
      <c r="T96" s="102" t="s">
        <v>34</v>
      </c>
      <c r="U96" s="102" t="s">
        <v>34</v>
      </c>
      <c r="W96" s="102">
        <v>0.18099999999999999</v>
      </c>
      <c r="X96" s="102">
        <v>1.26</v>
      </c>
      <c r="Y96" s="102" t="s">
        <v>34</v>
      </c>
      <c r="Z96" s="102">
        <v>3.36</v>
      </c>
      <c r="AA96" s="102">
        <v>5.9</v>
      </c>
      <c r="AB96" s="102">
        <v>0.35799999999999998</v>
      </c>
      <c r="AC96" s="102" t="s">
        <v>34</v>
      </c>
      <c r="AD96" s="102">
        <v>15.7</v>
      </c>
      <c r="AE96" s="102">
        <v>0.94</v>
      </c>
      <c r="AF96" s="102" t="s">
        <v>34</v>
      </c>
      <c r="AG96" s="102" t="s">
        <v>34</v>
      </c>
      <c r="AH96" s="102">
        <v>196</v>
      </c>
      <c r="AI96" s="102" t="s">
        <v>34</v>
      </c>
      <c r="AJ96" s="102" t="s">
        <v>34</v>
      </c>
      <c r="AK96" s="102" t="s">
        <v>34</v>
      </c>
      <c r="AL96" s="64" t="s">
        <v>34</v>
      </c>
    </row>
    <row r="97" spans="1:38" x14ac:dyDescent="0.35">
      <c r="A97" s="64">
        <v>51</v>
      </c>
      <c r="B97" s="64" t="s">
        <v>883</v>
      </c>
      <c r="F97" s="102">
        <v>0.255</v>
      </c>
      <c r="G97" s="102">
        <v>0.82</v>
      </c>
      <c r="H97" s="102" t="s">
        <v>34</v>
      </c>
      <c r="I97" s="102">
        <v>0.97199999999999998</v>
      </c>
      <c r="J97" s="102">
        <v>7.9</v>
      </c>
      <c r="K97" s="102">
        <v>2.09</v>
      </c>
      <c r="L97" s="102" t="s">
        <v>34</v>
      </c>
      <c r="M97" s="102">
        <v>9.82</v>
      </c>
      <c r="N97" s="102">
        <v>1.87</v>
      </c>
      <c r="O97" s="102" t="s">
        <v>34</v>
      </c>
      <c r="P97" s="102" t="s">
        <v>34</v>
      </c>
      <c r="Q97" s="102">
        <v>176</v>
      </c>
      <c r="R97" s="102" t="s">
        <v>34</v>
      </c>
      <c r="S97" s="102" t="s">
        <v>34</v>
      </c>
      <c r="T97" s="102" t="s">
        <v>34</v>
      </c>
      <c r="U97" s="102" t="s">
        <v>34</v>
      </c>
      <c r="W97" s="102">
        <v>0.19600000000000001</v>
      </c>
      <c r="X97" s="102">
        <v>0.55200000000000005</v>
      </c>
      <c r="Y97" s="102" t="s">
        <v>34</v>
      </c>
      <c r="Z97" s="102">
        <v>5.72</v>
      </c>
      <c r="AA97" s="102">
        <v>7.52</v>
      </c>
      <c r="AB97" s="102">
        <v>0.97499999999999998</v>
      </c>
      <c r="AC97" s="102" t="s">
        <v>34</v>
      </c>
      <c r="AD97" s="102">
        <v>8.9600000000000009</v>
      </c>
      <c r="AE97" s="102">
        <v>0.76</v>
      </c>
      <c r="AF97" s="102" t="s">
        <v>34</v>
      </c>
      <c r="AG97" s="102" t="s">
        <v>34</v>
      </c>
      <c r="AH97" s="102">
        <v>195</v>
      </c>
      <c r="AI97" s="102" t="s">
        <v>34</v>
      </c>
      <c r="AJ97" s="102" t="s">
        <v>34</v>
      </c>
      <c r="AK97" s="102" t="s">
        <v>34</v>
      </c>
      <c r="AL97" s="64" t="s">
        <v>34</v>
      </c>
    </row>
    <row r="98" spans="1:38" x14ac:dyDescent="0.35">
      <c r="A98" s="64">
        <v>51</v>
      </c>
      <c r="B98" s="64" t="s">
        <v>883</v>
      </c>
      <c r="F98" s="102">
        <v>0.255</v>
      </c>
      <c r="G98" s="102">
        <v>0.80100000000000005</v>
      </c>
      <c r="H98" s="102" t="s">
        <v>34</v>
      </c>
      <c r="I98" s="102">
        <v>1.42</v>
      </c>
      <c r="J98" s="102">
        <v>7.66</v>
      </c>
      <c r="K98" s="102">
        <v>2.48</v>
      </c>
      <c r="L98" s="102" t="s">
        <v>34</v>
      </c>
      <c r="M98" s="102">
        <v>9.73</v>
      </c>
      <c r="N98" s="102">
        <v>1.43</v>
      </c>
      <c r="O98" s="102" t="s">
        <v>34</v>
      </c>
      <c r="P98" s="102" t="s">
        <v>34</v>
      </c>
      <c r="Q98" s="102">
        <v>174</v>
      </c>
      <c r="R98" s="102" t="s">
        <v>34</v>
      </c>
      <c r="S98" s="102" t="s">
        <v>34</v>
      </c>
      <c r="T98" s="102" t="s">
        <v>34</v>
      </c>
      <c r="U98" s="102" t="s">
        <v>34</v>
      </c>
      <c r="W98" s="102">
        <v>1.4E-2</v>
      </c>
      <c r="X98" s="102">
        <v>0.56899999999999995</v>
      </c>
      <c r="Y98" s="102" t="s">
        <v>34</v>
      </c>
      <c r="Z98" s="102">
        <v>5.83</v>
      </c>
      <c r="AA98" s="102">
        <v>7.91</v>
      </c>
      <c r="AB98" s="102">
        <v>0.96299999999999997</v>
      </c>
      <c r="AC98" s="102" t="s">
        <v>34</v>
      </c>
      <c r="AD98" s="102">
        <v>9.4</v>
      </c>
      <c r="AE98" s="102">
        <v>0.76</v>
      </c>
      <c r="AF98" s="102" t="s">
        <v>34</v>
      </c>
      <c r="AG98" s="102" t="s">
        <v>34</v>
      </c>
      <c r="AH98" s="102">
        <v>194</v>
      </c>
      <c r="AI98" s="102" t="s">
        <v>34</v>
      </c>
      <c r="AJ98" s="102" t="s">
        <v>34</v>
      </c>
      <c r="AK98" s="102" t="s">
        <v>34</v>
      </c>
      <c r="AL98" s="64" t="s">
        <v>34</v>
      </c>
    </row>
    <row r="99" spans="1:38" x14ac:dyDescent="0.35">
      <c r="A99" s="64">
        <v>51</v>
      </c>
      <c r="B99" s="64" t="s">
        <v>884</v>
      </c>
      <c r="F99" s="102">
        <v>0.36599999999999999</v>
      </c>
      <c r="G99" s="102">
        <v>0.94399999999999995</v>
      </c>
      <c r="H99" s="102" t="s">
        <v>34</v>
      </c>
      <c r="I99" s="102">
        <v>0.59599999999999997</v>
      </c>
      <c r="J99" s="102">
        <v>8.31</v>
      </c>
      <c r="K99" s="102">
        <v>3.3</v>
      </c>
      <c r="L99" s="102" t="s">
        <v>34</v>
      </c>
      <c r="M99" s="102">
        <v>7.19</v>
      </c>
      <c r="N99" s="102">
        <v>1.95</v>
      </c>
      <c r="O99" s="102" t="s">
        <v>34</v>
      </c>
      <c r="P99" s="102" t="s">
        <v>34</v>
      </c>
      <c r="Q99" s="102">
        <v>152</v>
      </c>
      <c r="R99" s="102" t="s">
        <v>34</v>
      </c>
      <c r="S99" s="102" t="s">
        <v>34</v>
      </c>
      <c r="T99" s="102" t="s">
        <v>34</v>
      </c>
      <c r="U99" s="102" t="s">
        <v>34</v>
      </c>
      <c r="W99" s="102">
        <v>0.255</v>
      </c>
      <c r="X99" s="102">
        <v>0.66200000000000003</v>
      </c>
      <c r="Y99" s="102" t="s">
        <v>34</v>
      </c>
      <c r="Z99" s="102">
        <v>4.72</v>
      </c>
      <c r="AA99" s="102">
        <v>8.3000000000000007</v>
      </c>
      <c r="AB99" s="102">
        <v>2.09</v>
      </c>
      <c r="AC99" s="102" t="s">
        <v>34</v>
      </c>
      <c r="AD99" s="102">
        <v>7.36</v>
      </c>
      <c r="AE99" s="102">
        <v>0.92</v>
      </c>
      <c r="AF99" s="102" t="s">
        <v>34</v>
      </c>
      <c r="AG99" s="102" t="s">
        <v>34</v>
      </c>
      <c r="AH99" s="102">
        <v>195</v>
      </c>
      <c r="AI99" s="102" t="s">
        <v>34</v>
      </c>
      <c r="AJ99" s="102" t="s">
        <v>34</v>
      </c>
      <c r="AK99" s="102" t="s">
        <v>34</v>
      </c>
      <c r="AL99" s="64" t="s">
        <v>34</v>
      </c>
    </row>
    <row r="101" spans="1:38" s="111" customFormat="1" x14ac:dyDescent="0.35">
      <c r="D101" s="98" t="s">
        <v>145</v>
      </c>
      <c r="E101" s="98"/>
      <c r="F101" s="99">
        <f>AVERAGE(F5:F99)</f>
        <v>0.49784210526315797</v>
      </c>
      <c r="G101" s="99">
        <f t="shared" ref="G101:AL101" si="0">AVERAGE(G5:G99)</f>
        <v>22.887740259740273</v>
      </c>
      <c r="H101" s="99">
        <f t="shared" si="0"/>
        <v>0.12368888888888889</v>
      </c>
      <c r="I101" s="99">
        <f t="shared" si="0"/>
        <v>11.877670454545459</v>
      </c>
      <c r="J101" s="99">
        <f t="shared" si="0"/>
        <v>315.89336842105257</v>
      </c>
      <c r="K101" s="99">
        <f t="shared" si="0"/>
        <v>6.4743888888888881</v>
      </c>
      <c r="L101" s="99">
        <f t="shared" si="0"/>
        <v>0.21696000000000001</v>
      </c>
      <c r="M101" s="99">
        <f t="shared" si="0"/>
        <v>32.335056179775272</v>
      </c>
      <c r="N101" s="99">
        <f t="shared" si="0"/>
        <v>43.673441558441553</v>
      </c>
      <c r="O101" s="99">
        <f t="shared" si="0"/>
        <v>0.61883870967741927</v>
      </c>
      <c r="P101" s="99">
        <f t="shared" si="0"/>
        <v>0.13200000000000001</v>
      </c>
      <c r="Q101" s="99">
        <f t="shared" si="0"/>
        <v>395.24052631578945</v>
      </c>
      <c r="R101" s="99">
        <f t="shared" si="0"/>
        <v>1</v>
      </c>
      <c r="S101" s="99">
        <f t="shared" si="0"/>
        <v>6.1</v>
      </c>
      <c r="T101" s="99">
        <f t="shared" si="0"/>
        <v>33000</v>
      </c>
      <c r="U101" s="99">
        <f t="shared" si="0"/>
        <v>0.5</v>
      </c>
      <c r="V101" s="99"/>
      <c r="W101" s="99">
        <f t="shared" si="0"/>
        <v>0.48415789473684212</v>
      </c>
      <c r="X101" s="99">
        <f t="shared" si="0"/>
        <v>21.717363636363647</v>
      </c>
      <c r="Y101" s="99">
        <f t="shared" si="0"/>
        <v>0</v>
      </c>
      <c r="Z101" s="99">
        <f t="shared" si="0"/>
        <v>14.394350649350647</v>
      </c>
      <c r="AA101" s="99">
        <f t="shared" si="0"/>
        <v>40.422012987012984</v>
      </c>
      <c r="AB101" s="99">
        <f t="shared" si="0"/>
        <v>1.869065789473684</v>
      </c>
      <c r="AC101" s="99">
        <f t="shared" si="0"/>
        <v>0.17599999999999999</v>
      </c>
      <c r="AD101" s="99">
        <f t="shared" si="0"/>
        <v>23.247792207792205</v>
      </c>
      <c r="AE101" s="99">
        <f t="shared" si="0"/>
        <v>41.894545454545437</v>
      </c>
      <c r="AF101" s="99">
        <f t="shared" si="0"/>
        <v>0.32466666666666655</v>
      </c>
      <c r="AG101" s="99">
        <f t="shared" si="0"/>
        <v>0.5</v>
      </c>
      <c r="AH101" s="99">
        <f t="shared" si="0"/>
        <v>169.64545454545456</v>
      </c>
      <c r="AI101" s="99" t="e">
        <f t="shared" si="0"/>
        <v>#DIV/0!</v>
      </c>
      <c r="AJ101" s="99" t="e">
        <f t="shared" si="0"/>
        <v>#DIV/0!</v>
      </c>
      <c r="AK101" s="99" t="e">
        <f t="shared" si="0"/>
        <v>#DIV/0!</v>
      </c>
      <c r="AL101" s="99" t="e">
        <f t="shared" si="0"/>
        <v>#DIV/0!</v>
      </c>
    </row>
    <row r="102" spans="1:38" s="111" customFormat="1" x14ac:dyDescent="0.35">
      <c r="D102" s="98" t="s">
        <v>73</v>
      </c>
      <c r="E102" s="98"/>
      <c r="F102" s="99">
        <f>STDEV(F5:F99)</f>
        <v>0.91974974030728684</v>
      </c>
      <c r="G102" s="99">
        <f t="shared" ref="G102:AL102" si="1">STDEV(G5:G99)</f>
        <v>32.995795405747721</v>
      </c>
      <c r="H102" s="99">
        <f t="shared" si="1"/>
        <v>0.22825280331733541</v>
      </c>
      <c r="I102" s="99">
        <f t="shared" si="1"/>
        <v>39.149889518413005</v>
      </c>
      <c r="J102" s="99">
        <f t="shared" si="1"/>
        <v>943.86700797734613</v>
      </c>
      <c r="K102" s="99">
        <f t="shared" si="1"/>
        <v>15.123821112712001</v>
      </c>
      <c r="L102" s="99">
        <f t="shared" si="1"/>
        <v>0.30770379154851724</v>
      </c>
      <c r="M102" s="99">
        <f t="shared" si="1"/>
        <v>102.6897813155941</v>
      </c>
      <c r="N102" s="99">
        <f t="shared" si="1"/>
        <v>81.758690014787064</v>
      </c>
      <c r="O102" s="99">
        <f t="shared" si="1"/>
        <v>1.2860501633837191</v>
      </c>
      <c r="P102" s="99">
        <f t="shared" si="1"/>
        <v>0.26867930963989656</v>
      </c>
      <c r="Q102" s="99">
        <f t="shared" si="1"/>
        <v>868.62405114306387</v>
      </c>
      <c r="R102" s="99" t="e">
        <f t="shared" si="1"/>
        <v>#DIV/0!</v>
      </c>
      <c r="S102" s="99" t="e">
        <f t="shared" si="1"/>
        <v>#DIV/0!</v>
      </c>
      <c r="T102" s="99" t="e">
        <f t="shared" si="1"/>
        <v>#DIV/0!</v>
      </c>
      <c r="U102" s="99" t="e">
        <f t="shared" si="1"/>
        <v>#DIV/0!</v>
      </c>
      <c r="V102" s="99"/>
      <c r="W102" s="99">
        <f t="shared" si="1"/>
        <v>0.78306784601462764</v>
      </c>
      <c r="X102" s="99">
        <f t="shared" si="1"/>
        <v>31.829321861796213</v>
      </c>
      <c r="Y102" s="99">
        <f t="shared" si="1"/>
        <v>0</v>
      </c>
      <c r="Z102" s="99">
        <f t="shared" si="1"/>
        <v>55.435772920647892</v>
      </c>
      <c r="AA102" s="99">
        <f t="shared" si="1"/>
        <v>65.437482831947392</v>
      </c>
      <c r="AB102" s="99">
        <f t="shared" si="1"/>
        <v>4.640789224073929</v>
      </c>
      <c r="AC102" s="99" t="e">
        <f t="shared" si="1"/>
        <v>#DIV/0!</v>
      </c>
      <c r="AD102" s="99">
        <f t="shared" si="1"/>
        <v>59.394729954578544</v>
      </c>
      <c r="AE102" s="99">
        <f t="shared" si="1"/>
        <v>80.135276322627277</v>
      </c>
      <c r="AF102" s="99">
        <f t="shared" si="1"/>
        <v>0.50725128253791896</v>
      </c>
      <c r="AG102" s="99">
        <f t="shared" si="1"/>
        <v>0.87939373055152803</v>
      </c>
      <c r="AH102" s="99">
        <f t="shared" si="1"/>
        <v>316.6981717361827</v>
      </c>
      <c r="AI102" s="99" t="e">
        <f t="shared" si="1"/>
        <v>#DIV/0!</v>
      </c>
      <c r="AJ102" s="99" t="e">
        <f t="shared" si="1"/>
        <v>#DIV/0!</v>
      </c>
      <c r="AK102" s="99" t="e">
        <f t="shared" si="1"/>
        <v>#DIV/0!</v>
      </c>
      <c r="AL102" s="99" t="e">
        <f t="shared" si="1"/>
        <v>#DIV/0!</v>
      </c>
    </row>
    <row r="103" spans="1:38" s="111" customFormat="1" x14ac:dyDescent="0.35">
      <c r="D103" s="98" t="s">
        <v>74</v>
      </c>
      <c r="E103" s="98"/>
      <c r="F103" s="99">
        <f>F101-CONFIDENCE(0.05,F102,F105)</f>
        <v>8.4279783873788872E-2</v>
      </c>
      <c r="G103" s="99">
        <f t="shared" ref="G103:AL103" si="2">G101-CONFIDENCE(0.05,G102,G105)</f>
        <v>15.517844750028981</v>
      </c>
      <c r="H103" s="99">
        <f t="shared" si="2"/>
        <v>1.8243411210212238E-2</v>
      </c>
      <c r="I103" s="99">
        <f t="shared" si="2"/>
        <v>3.6979719604294257</v>
      </c>
      <c r="J103" s="99">
        <f t="shared" si="2"/>
        <v>126.09298109509666</v>
      </c>
      <c r="K103" s="99">
        <f t="shared" si="2"/>
        <v>3.3498324905149737</v>
      </c>
      <c r="L103" s="99">
        <f t="shared" si="2"/>
        <v>9.634233013169724E-2</v>
      </c>
      <c r="M103" s="99">
        <f t="shared" si="2"/>
        <v>11.000661914882123</v>
      </c>
      <c r="N103" s="99">
        <f t="shared" si="2"/>
        <v>25.411932932560859</v>
      </c>
      <c r="O103" s="99">
        <f t="shared" si="2"/>
        <v>0.29872066523613428</v>
      </c>
      <c r="P103" s="99">
        <f t="shared" si="2"/>
        <v>-3.9679924265495214E-3</v>
      </c>
      <c r="Q103" s="99">
        <f t="shared" si="2"/>
        <v>220.57059935129976</v>
      </c>
      <c r="R103" s="99" t="e">
        <f t="shared" si="2"/>
        <v>#DIV/0!</v>
      </c>
      <c r="S103" s="99" t="e">
        <f t="shared" si="2"/>
        <v>#DIV/0!</v>
      </c>
      <c r="T103" s="99" t="e">
        <f t="shared" si="2"/>
        <v>#DIV/0!</v>
      </c>
      <c r="U103" s="99" t="e">
        <f t="shared" si="2"/>
        <v>#DIV/0!</v>
      </c>
      <c r="V103" s="99"/>
      <c r="W103" s="99">
        <f t="shared" si="2"/>
        <v>0.13205411910001991</v>
      </c>
      <c r="X103" s="99">
        <f t="shared" si="2"/>
        <v>14.608010054132841</v>
      </c>
      <c r="Y103" s="99" t="e">
        <f t="shared" si="2"/>
        <v>#NUM!</v>
      </c>
      <c r="Z103" s="99">
        <f t="shared" si="2"/>
        <v>2.0122926052493941</v>
      </c>
      <c r="AA103" s="99">
        <f t="shared" si="2"/>
        <v>25.805986764290985</v>
      </c>
      <c r="AB103" s="99">
        <f t="shared" si="2"/>
        <v>0.82570829749681063</v>
      </c>
      <c r="AC103" s="99" t="e">
        <f t="shared" si="2"/>
        <v>#DIV/0!</v>
      </c>
      <c r="AD103" s="99">
        <f t="shared" si="2"/>
        <v>9.9814669621061434</v>
      </c>
      <c r="AE103" s="99">
        <f t="shared" si="2"/>
        <v>23.995640279593164</v>
      </c>
      <c r="AF103" s="99">
        <f t="shared" si="2"/>
        <v>0.17646093903971122</v>
      </c>
      <c r="AG103" s="99">
        <f t="shared" si="2"/>
        <v>-4.5043865635613023E-2</v>
      </c>
      <c r="AH103" s="99">
        <f t="shared" si="2"/>
        <v>98.908186202298012</v>
      </c>
      <c r="AI103" s="99" t="e">
        <f t="shared" si="2"/>
        <v>#DIV/0!</v>
      </c>
      <c r="AJ103" s="99" t="e">
        <f t="shared" si="2"/>
        <v>#DIV/0!</v>
      </c>
      <c r="AK103" s="99" t="e">
        <f t="shared" si="2"/>
        <v>#DIV/0!</v>
      </c>
      <c r="AL103" s="99" t="e">
        <f t="shared" si="2"/>
        <v>#DIV/0!</v>
      </c>
    </row>
    <row r="104" spans="1:38" s="111" customFormat="1" x14ac:dyDescent="0.35">
      <c r="D104" s="98" t="s">
        <v>75</v>
      </c>
      <c r="E104" s="98"/>
      <c r="F104" s="99">
        <f>F101+CONFIDENCE(0.05,F102,F105)</f>
        <v>0.91140442665252708</v>
      </c>
      <c r="G104" s="99">
        <f t="shared" ref="G104:AL104" si="3">G101+CONFIDENCE(0.05,G102,G105)</f>
        <v>30.257635769451564</v>
      </c>
      <c r="H104" s="99">
        <f t="shared" si="3"/>
        <v>0.22913436656756553</v>
      </c>
      <c r="I104" s="99">
        <f t="shared" si="3"/>
        <v>20.057368948661491</v>
      </c>
      <c r="J104" s="99">
        <f t="shared" si="3"/>
        <v>505.69375574700848</v>
      </c>
      <c r="K104" s="99">
        <f t="shared" si="3"/>
        <v>9.5989452872628025</v>
      </c>
      <c r="L104" s="99">
        <f t="shared" si="3"/>
        <v>0.33757766986830279</v>
      </c>
      <c r="M104" s="99">
        <f t="shared" si="3"/>
        <v>53.669450444668421</v>
      </c>
      <c r="N104" s="99">
        <f t="shared" si="3"/>
        <v>61.934950184322247</v>
      </c>
      <c r="O104" s="99">
        <f t="shared" si="3"/>
        <v>0.93895675411870427</v>
      </c>
      <c r="P104" s="99">
        <f t="shared" si="3"/>
        <v>0.26796799242654956</v>
      </c>
      <c r="Q104" s="99">
        <f t="shared" si="3"/>
        <v>569.91045328027917</v>
      </c>
      <c r="R104" s="99" t="e">
        <f t="shared" si="3"/>
        <v>#DIV/0!</v>
      </c>
      <c r="S104" s="99" t="e">
        <f t="shared" si="3"/>
        <v>#DIV/0!</v>
      </c>
      <c r="T104" s="99" t="e">
        <f t="shared" si="3"/>
        <v>#DIV/0!</v>
      </c>
      <c r="U104" s="99" t="e">
        <f t="shared" si="3"/>
        <v>#DIV/0!</v>
      </c>
      <c r="V104" s="99"/>
      <c r="W104" s="99">
        <f t="shared" si="3"/>
        <v>0.83626167037366428</v>
      </c>
      <c r="X104" s="99">
        <f t="shared" si="3"/>
        <v>28.826717218594453</v>
      </c>
      <c r="Y104" s="99" t="e">
        <f t="shared" si="3"/>
        <v>#NUM!</v>
      </c>
      <c r="Z104" s="99">
        <f t="shared" si="3"/>
        <v>26.776408693451899</v>
      </c>
      <c r="AA104" s="99">
        <f t="shared" si="3"/>
        <v>55.038039209734983</v>
      </c>
      <c r="AB104" s="99">
        <f t="shared" si="3"/>
        <v>2.9124232814505575</v>
      </c>
      <c r="AC104" s="99" t="e">
        <f t="shared" si="3"/>
        <v>#DIV/0!</v>
      </c>
      <c r="AD104" s="99">
        <f t="shared" si="3"/>
        <v>36.514117453478264</v>
      </c>
      <c r="AE104" s="99">
        <f t="shared" si="3"/>
        <v>59.793450629497713</v>
      </c>
      <c r="AF104" s="99">
        <f t="shared" si="3"/>
        <v>0.47287239429362188</v>
      </c>
      <c r="AG104" s="99">
        <f t="shared" si="3"/>
        <v>1.0450438656356131</v>
      </c>
      <c r="AH104" s="99">
        <f t="shared" si="3"/>
        <v>240.38272288861111</v>
      </c>
      <c r="AI104" s="99" t="e">
        <f t="shared" si="3"/>
        <v>#DIV/0!</v>
      </c>
      <c r="AJ104" s="99" t="e">
        <f t="shared" si="3"/>
        <v>#DIV/0!</v>
      </c>
      <c r="AK104" s="99" t="e">
        <f t="shared" si="3"/>
        <v>#DIV/0!</v>
      </c>
      <c r="AL104" s="99" t="e">
        <f t="shared" si="3"/>
        <v>#DIV/0!</v>
      </c>
    </row>
    <row r="105" spans="1:38" s="111" customFormat="1" x14ac:dyDescent="0.35">
      <c r="D105" s="98" t="s">
        <v>76</v>
      </c>
      <c r="E105" s="98"/>
      <c r="F105" s="98">
        <f>COUNTIF(F5:F99, "&gt;=0")</f>
        <v>19</v>
      </c>
      <c r="G105" s="98">
        <f t="shared" ref="G105:AL105" si="4">COUNTIF(G5:G99, "&gt;=0")</f>
        <v>77</v>
      </c>
      <c r="H105" s="98">
        <f t="shared" si="4"/>
        <v>18</v>
      </c>
      <c r="I105" s="98">
        <f t="shared" si="4"/>
        <v>88</v>
      </c>
      <c r="J105" s="98">
        <f t="shared" si="4"/>
        <v>95</v>
      </c>
      <c r="K105" s="98">
        <f t="shared" si="4"/>
        <v>90</v>
      </c>
      <c r="L105" s="98">
        <f t="shared" si="4"/>
        <v>25</v>
      </c>
      <c r="M105" s="98">
        <f t="shared" si="4"/>
        <v>89</v>
      </c>
      <c r="N105" s="98">
        <f t="shared" si="4"/>
        <v>77</v>
      </c>
      <c r="O105" s="98">
        <f t="shared" si="4"/>
        <v>62</v>
      </c>
      <c r="P105" s="98">
        <f t="shared" si="4"/>
        <v>15</v>
      </c>
      <c r="Q105" s="98">
        <f t="shared" si="4"/>
        <v>95</v>
      </c>
      <c r="R105" s="98">
        <f t="shared" si="4"/>
        <v>1</v>
      </c>
      <c r="S105" s="98">
        <f t="shared" si="4"/>
        <v>1</v>
      </c>
      <c r="T105" s="98">
        <f t="shared" si="4"/>
        <v>1</v>
      </c>
      <c r="U105" s="98">
        <f t="shared" si="4"/>
        <v>1</v>
      </c>
      <c r="V105" s="98"/>
      <c r="W105" s="98">
        <f t="shared" si="4"/>
        <v>19</v>
      </c>
      <c r="X105" s="98">
        <f t="shared" si="4"/>
        <v>77</v>
      </c>
      <c r="Y105" s="98">
        <f t="shared" si="4"/>
        <v>10</v>
      </c>
      <c r="Z105" s="98">
        <f t="shared" si="4"/>
        <v>77</v>
      </c>
      <c r="AA105" s="98">
        <f t="shared" si="4"/>
        <v>77</v>
      </c>
      <c r="AB105" s="98">
        <f t="shared" si="4"/>
        <v>76</v>
      </c>
      <c r="AC105" s="98">
        <f t="shared" si="4"/>
        <v>1</v>
      </c>
      <c r="AD105" s="98">
        <f t="shared" si="4"/>
        <v>77</v>
      </c>
      <c r="AE105" s="98">
        <f t="shared" si="4"/>
        <v>77</v>
      </c>
      <c r="AF105" s="98">
        <f t="shared" si="4"/>
        <v>45</v>
      </c>
      <c r="AG105" s="98">
        <f t="shared" si="4"/>
        <v>10</v>
      </c>
      <c r="AH105" s="98">
        <f t="shared" si="4"/>
        <v>77</v>
      </c>
      <c r="AI105" s="98">
        <f t="shared" si="4"/>
        <v>0</v>
      </c>
      <c r="AJ105" s="98">
        <f t="shared" si="4"/>
        <v>0</v>
      </c>
      <c r="AK105" s="98">
        <f t="shared" si="4"/>
        <v>0</v>
      </c>
      <c r="AL105" s="98">
        <f t="shared" si="4"/>
        <v>0</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A107C-D3C3-41FC-9B79-D0275847991D}">
  <dimension ref="A1:BB117"/>
  <sheetViews>
    <sheetView zoomScale="55" zoomScaleNormal="55" workbookViewId="0">
      <selection activeCell="A6" sqref="A1:A1048576"/>
    </sheetView>
  </sheetViews>
  <sheetFormatPr defaultRowHeight="14.5" x14ac:dyDescent="0.35"/>
  <cols>
    <col min="1" max="1" width="8.7265625" style="64"/>
    <col min="2" max="2" width="33.90625" style="64" customWidth="1"/>
    <col min="3" max="16384" width="8.7265625" style="64"/>
  </cols>
  <sheetData>
    <row r="1" spans="1:54" x14ac:dyDescent="0.35">
      <c r="A1" s="32" t="s">
        <v>886</v>
      </c>
      <c r="B1" s="32"/>
      <c r="C1" s="32" t="s">
        <v>175</v>
      </c>
      <c r="D1" s="32" t="s">
        <v>887</v>
      </c>
      <c r="E1" s="32" t="s">
        <v>888</v>
      </c>
      <c r="F1" s="32" t="s">
        <v>82</v>
      </c>
      <c r="G1" s="32" t="s">
        <v>889</v>
      </c>
      <c r="H1" s="32" t="s">
        <v>890</v>
      </c>
      <c r="I1" s="32" t="s">
        <v>891</v>
      </c>
      <c r="J1" s="32" t="s">
        <v>892</v>
      </c>
      <c r="K1" s="32" t="s">
        <v>893</v>
      </c>
      <c r="L1" s="32" t="s">
        <v>894</v>
      </c>
      <c r="M1" s="32" t="s">
        <v>895</v>
      </c>
      <c r="N1" s="32" t="s">
        <v>86</v>
      </c>
      <c r="O1" s="32" t="s">
        <v>88</v>
      </c>
      <c r="P1" s="32" t="s">
        <v>89</v>
      </c>
      <c r="Q1" s="32" t="s">
        <v>91</v>
      </c>
      <c r="R1" s="32" t="s">
        <v>896</v>
      </c>
      <c r="S1" s="32" t="s">
        <v>183</v>
      </c>
      <c r="T1" s="32" t="s">
        <v>92</v>
      </c>
      <c r="U1" s="32" t="s">
        <v>93</v>
      </c>
      <c r="V1" s="32" t="s">
        <v>94</v>
      </c>
      <c r="W1" s="32" t="s">
        <v>897</v>
      </c>
      <c r="X1" s="32" t="s">
        <v>898</v>
      </c>
      <c r="Y1" s="32" t="s">
        <v>899</v>
      </c>
      <c r="Z1" s="32" t="s">
        <v>900</v>
      </c>
      <c r="AA1" s="32" t="s">
        <v>901</v>
      </c>
      <c r="AB1" s="32" t="s">
        <v>902</v>
      </c>
      <c r="AC1" s="32" t="s">
        <v>903</v>
      </c>
      <c r="AD1" s="32" t="s">
        <v>101</v>
      </c>
      <c r="AE1" s="32" t="s">
        <v>102</v>
      </c>
      <c r="AF1" s="32" t="s">
        <v>904</v>
      </c>
      <c r="AG1" s="32" t="s">
        <v>905</v>
      </c>
      <c r="AH1" s="32" t="s">
        <v>107</v>
      </c>
      <c r="AI1" s="32" t="s">
        <v>906</v>
      </c>
      <c r="AJ1" s="32" t="s">
        <v>109</v>
      </c>
      <c r="AK1" s="32" t="s">
        <v>907</v>
      </c>
      <c r="AL1" s="32" t="s">
        <v>111</v>
      </c>
      <c r="AM1" s="32" t="s">
        <v>113</v>
      </c>
      <c r="AN1" s="32" t="s">
        <v>205</v>
      </c>
      <c r="AO1" s="32" t="s">
        <v>186</v>
      </c>
      <c r="AP1" s="32" t="s">
        <v>115</v>
      </c>
      <c r="AQ1" s="32" t="s">
        <v>908</v>
      </c>
      <c r="AR1" s="32" t="s">
        <v>116</v>
      </c>
      <c r="AS1" s="32" t="s">
        <v>909</v>
      </c>
      <c r="AT1" s="32" t="s">
        <v>181</v>
      </c>
      <c r="AU1" s="32" t="s">
        <v>910</v>
      </c>
      <c r="AV1" s="32" t="s">
        <v>911</v>
      </c>
      <c r="AW1" s="32" t="s">
        <v>118</v>
      </c>
      <c r="AX1" s="32" t="s">
        <v>119</v>
      </c>
      <c r="AY1" s="32" t="s">
        <v>912</v>
      </c>
      <c r="AZ1" s="32" t="s">
        <v>913</v>
      </c>
      <c r="BA1" s="32" t="s">
        <v>123</v>
      </c>
      <c r="BB1" s="32" t="s">
        <v>124</v>
      </c>
    </row>
    <row r="2" spans="1:54" x14ac:dyDescent="0.35">
      <c r="A2" s="32"/>
      <c r="B2" s="32"/>
      <c r="C2" s="32" t="s">
        <v>225</v>
      </c>
      <c r="D2" s="32" t="s">
        <v>703</v>
      </c>
      <c r="E2" s="32" t="s">
        <v>803</v>
      </c>
      <c r="F2" s="32" t="s">
        <v>715</v>
      </c>
      <c r="G2" s="32" t="s">
        <v>804</v>
      </c>
      <c r="H2" s="32" t="s">
        <v>805</v>
      </c>
      <c r="I2" s="32" t="s">
        <v>706</v>
      </c>
      <c r="J2" s="32" t="s">
        <v>707</v>
      </c>
      <c r="K2" s="32" t="s">
        <v>914</v>
      </c>
      <c r="L2" s="106" t="s">
        <v>731</v>
      </c>
      <c r="M2" s="32" t="s">
        <v>733</v>
      </c>
      <c r="N2" s="32" t="s">
        <v>915</v>
      </c>
      <c r="O2" s="32" t="s">
        <v>916</v>
      </c>
      <c r="P2" s="32" t="s">
        <v>917</v>
      </c>
      <c r="Q2" s="32" t="s">
        <v>918</v>
      </c>
      <c r="R2" s="32" t="s">
        <v>919</v>
      </c>
      <c r="S2" s="32" t="s">
        <v>228</v>
      </c>
      <c r="T2" s="32" t="s">
        <v>920</v>
      </c>
      <c r="U2" s="32"/>
      <c r="V2" s="32" t="s">
        <v>921</v>
      </c>
      <c r="W2" s="32" t="s">
        <v>922</v>
      </c>
      <c r="X2" s="32" t="s">
        <v>923</v>
      </c>
      <c r="Y2" s="32" t="s">
        <v>751</v>
      </c>
      <c r="Z2" s="32" t="s">
        <v>770</v>
      </c>
      <c r="AA2" s="32" t="s">
        <v>796</v>
      </c>
      <c r="AB2" s="32" t="s">
        <v>924</v>
      </c>
      <c r="AC2" s="32" t="s">
        <v>925</v>
      </c>
      <c r="AD2" s="32" t="s">
        <v>926</v>
      </c>
      <c r="AE2" s="32" t="s">
        <v>793</v>
      </c>
      <c r="AF2" s="32" t="s">
        <v>801</v>
      </c>
      <c r="AG2" s="32" t="s">
        <v>927</v>
      </c>
      <c r="AH2" s="32" t="s">
        <v>928</v>
      </c>
      <c r="AI2" s="32" t="s">
        <v>763</v>
      </c>
      <c r="AJ2" s="32" t="s">
        <v>929</v>
      </c>
      <c r="AK2" s="32" t="s">
        <v>930</v>
      </c>
      <c r="AL2" s="32" t="s">
        <v>931</v>
      </c>
      <c r="AM2" s="32" t="s">
        <v>932</v>
      </c>
      <c r="AN2" s="32" t="s">
        <v>244</v>
      </c>
      <c r="AO2" s="32" t="s">
        <v>232</v>
      </c>
      <c r="AP2" s="32" t="s">
        <v>933</v>
      </c>
      <c r="AQ2" s="32" t="s">
        <v>934</v>
      </c>
      <c r="AR2" s="32" t="s">
        <v>935</v>
      </c>
      <c r="AS2" s="106" t="s">
        <v>771</v>
      </c>
      <c r="AT2" s="32" t="s">
        <v>226</v>
      </c>
      <c r="AU2" s="32"/>
      <c r="AV2" s="32"/>
      <c r="AW2" s="32" t="s">
        <v>246</v>
      </c>
      <c r="AX2" s="106" t="s">
        <v>230</v>
      </c>
      <c r="AY2" s="32" t="s">
        <v>785</v>
      </c>
      <c r="AZ2" s="32" t="s">
        <v>791</v>
      </c>
      <c r="BA2" s="32" t="s">
        <v>243</v>
      </c>
      <c r="BB2" s="106" t="s">
        <v>800</v>
      </c>
    </row>
    <row r="3" spans="1:54" x14ac:dyDescent="0.35">
      <c r="A3" s="32"/>
      <c r="B3" s="32"/>
      <c r="C3" s="32" t="s">
        <v>862</v>
      </c>
      <c r="D3" s="32" t="s">
        <v>863</v>
      </c>
      <c r="E3" s="32" t="s">
        <v>863</v>
      </c>
      <c r="F3" s="32" t="s">
        <v>863</v>
      </c>
      <c r="G3" s="32" t="s">
        <v>863</v>
      </c>
      <c r="H3" s="32" t="s">
        <v>863</v>
      </c>
      <c r="I3" s="32" t="s">
        <v>863</v>
      </c>
      <c r="J3" s="32" t="s">
        <v>863</v>
      </c>
      <c r="K3" s="32" t="s">
        <v>863</v>
      </c>
      <c r="L3" s="32" t="s">
        <v>863</v>
      </c>
      <c r="M3" s="32" t="s">
        <v>863</v>
      </c>
      <c r="N3" s="32" t="s">
        <v>863</v>
      </c>
      <c r="O3" s="32" t="s">
        <v>863</v>
      </c>
      <c r="P3" s="32" t="s">
        <v>863</v>
      </c>
      <c r="Q3" s="32" t="s">
        <v>863</v>
      </c>
      <c r="R3" s="32" t="s">
        <v>863</v>
      </c>
      <c r="S3" s="32" t="s">
        <v>863</v>
      </c>
      <c r="T3" s="32" t="s">
        <v>863</v>
      </c>
      <c r="U3" s="32" t="s">
        <v>863</v>
      </c>
      <c r="V3" s="32" t="s">
        <v>863</v>
      </c>
      <c r="W3" s="32" t="s">
        <v>863</v>
      </c>
      <c r="X3" s="32" t="s">
        <v>863</v>
      </c>
      <c r="Y3" s="32" t="s">
        <v>863</v>
      </c>
      <c r="Z3" s="32" t="s">
        <v>863</v>
      </c>
      <c r="AA3" s="32" t="s">
        <v>863</v>
      </c>
      <c r="AB3" s="32" t="s">
        <v>863</v>
      </c>
      <c r="AC3" s="32" t="s">
        <v>863</v>
      </c>
      <c r="AD3" s="32" t="s">
        <v>863</v>
      </c>
      <c r="AE3" s="32" t="s">
        <v>863</v>
      </c>
      <c r="AF3" s="32" t="s">
        <v>863</v>
      </c>
      <c r="AG3" s="32" t="s">
        <v>863</v>
      </c>
      <c r="AH3" s="32" t="s">
        <v>863</v>
      </c>
      <c r="AI3" s="32" t="s">
        <v>863</v>
      </c>
      <c r="AJ3" s="32" t="s">
        <v>863</v>
      </c>
      <c r="AK3" s="32" t="s">
        <v>863</v>
      </c>
      <c r="AL3" s="32" t="s">
        <v>863</v>
      </c>
      <c r="AM3" s="32" t="s">
        <v>863</v>
      </c>
      <c r="AN3" s="32" t="s">
        <v>863</v>
      </c>
      <c r="AO3" s="32" t="s">
        <v>863</v>
      </c>
      <c r="AP3" s="32" t="s">
        <v>863</v>
      </c>
      <c r="AQ3" s="32" t="s">
        <v>863</v>
      </c>
      <c r="AR3" s="32" t="s">
        <v>863</v>
      </c>
      <c r="AS3" s="32" t="s">
        <v>863</v>
      </c>
      <c r="AT3" s="32" t="s">
        <v>863</v>
      </c>
      <c r="AU3" s="32" t="s">
        <v>863</v>
      </c>
      <c r="AV3" s="32" t="s">
        <v>863</v>
      </c>
      <c r="AW3" s="32" t="s">
        <v>863</v>
      </c>
      <c r="AX3" s="32" t="s">
        <v>863</v>
      </c>
      <c r="AY3" s="32" t="s">
        <v>863</v>
      </c>
      <c r="AZ3" s="32" t="s">
        <v>863</v>
      </c>
      <c r="BA3" s="32" t="s">
        <v>863</v>
      </c>
      <c r="BB3" s="32" t="s">
        <v>863</v>
      </c>
    </row>
    <row r="4" spans="1:54" x14ac:dyDescent="0.35">
      <c r="A4" s="64">
        <v>50</v>
      </c>
      <c r="B4" s="64" t="s">
        <v>37</v>
      </c>
      <c r="D4" s="102" t="s">
        <v>34</v>
      </c>
      <c r="E4" s="102" t="s">
        <v>34</v>
      </c>
      <c r="F4" s="102" t="s">
        <v>34</v>
      </c>
      <c r="G4" s="102" t="s">
        <v>34</v>
      </c>
      <c r="H4" s="102" t="s">
        <v>34</v>
      </c>
      <c r="I4" s="102" t="s">
        <v>34</v>
      </c>
      <c r="J4" s="102" t="s">
        <v>34</v>
      </c>
      <c r="K4" s="102" t="s">
        <v>34</v>
      </c>
      <c r="L4" s="103">
        <v>0</v>
      </c>
      <c r="M4" s="102" t="s">
        <v>34</v>
      </c>
      <c r="N4" s="102" t="s">
        <v>34</v>
      </c>
      <c r="O4" s="102" t="s">
        <v>34</v>
      </c>
      <c r="P4" s="102" t="s">
        <v>34</v>
      </c>
      <c r="Q4" s="102" t="s">
        <v>34</v>
      </c>
      <c r="R4" s="102" t="s">
        <v>34</v>
      </c>
      <c r="S4" s="102" t="s">
        <v>34</v>
      </c>
      <c r="T4" s="102" t="s">
        <v>34</v>
      </c>
      <c r="U4" s="102" t="s">
        <v>34</v>
      </c>
      <c r="V4" s="102" t="s">
        <v>34</v>
      </c>
      <c r="W4" s="102" t="s">
        <v>34</v>
      </c>
      <c r="X4" s="102">
        <v>1.9</v>
      </c>
      <c r="Y4" s="102" t="s">
        <v>34</v>
      </c>
      <c r="Z4" s="102" t="s">
        <v>34</v>
      </c>
      <c r="AA4" s="102" t="s">
        <v>34</v>
      </c>
      <c r="AB4" s="102" t="s">
        <v>34</v>
      </c>
      <c r="AC4" s="102" t="s">
        <v>34</v>
      </c>
      <c r="AD4" s="102" t="s">
        <v>34</v>
      </c>
      <c r="AE4" s="102" t="s">
        <v>34</v>
      </c>
      <c r="AF4" s="102" t="s">
        <v>34</v>
      </c>
      <c r="AG4" s="102" t="s">
        <v>34</v>
      </c>
      <c r="AH4" s="102" t="s">
        <v>34</v>
      </c>
      <c r="AI4" s="102" t="s">
        <v>34</v>
      </c>
      <c r="AJ4" s="102" t="s">
        <v>34</v>
      </c>
      <c r="AK4" s="103">
        <v>0</v>
      </c>
      <c r="AL4" s="102" t="s">
        <v>34</v>
      </c>
      <c r="AM4" s="102" t="s">
        <v>34</v>
      </c>
      <c r="AN4" s="102" t="s">
        <v>34</v>
      </c>
      <c r="AO4" s="102" t="s">
        <v>34</v>
      </c>
      <c r="AP4" s="103">
        <v>0</v>
      </c>
      <c r="AQ4" s="102" t="s">
        <v>34</v>
      </c>
      <c r="AR4" s="102" t="s">
        <v>34</v>
      </c>
      <c r="AS4" s="102" t="s">
        <v>34</v>
      </c>
      <c r="AT4" s="102" t="s">
        <v>34</v>
      </c>
      <c r="AU4" s="102" t="s">
        <v>34</v>
      </c>
      <c r="AV4" s="102" t="s">
        <v>34</v>
      </c>
      <c r="AW4" s="102" t="s">
        <v>34</v>
      </c>
      <c r="AX4" s="102" t="s">
        <v>34</v>
      </c>
      <c r="AY4" s="102">
        <v>13</v>
      </c>
      <c r="AZ4" s="102" t="s">
        <v>34</v>
      </c>
      <c r="BA4" s="102" t="s">
        <v>34</v>
      </c>
      <c r="BB4" s="102" t="s">
        <v>34</v>
      </c>
    </row>
    <row r="5" spans="1:54" x14ac:dyDescent="0.35">
      <c r="A5" s="64">
        <v>50</v>
      </c>
      <c r="B5" s="64" t="s">
        <v>39</v>
      </c>
      <c r="D5" s="102" t="s">
        <v>34</v>
      </c>
      <c r="E5" s="102" t="s">
        <v>34</v>
      </c>
      <c r="F5" s="102">
        <v>1.5</v>
      </c>
      <c r="G5" s="102" t="s">
        <v>34</v>
      </c>
      <c r="H5" s="102" t="s">
        <v>34</v>
      </c>
      <c r="I5" s="102" t="s">
        <v>34</v>
      </c>
      <c r="J5" s="102" t="s">
        <v>34</v>
      </c>
      <c r="K5" s="102" t="s">
        <v>34</v>
      </c>
      <c r="L5" s="103">
        <v>0</v>
      </c>
      <c r="M5" s="102" t="s">
        <v>34</v>
      </c>
      <c r="N5" s="102" t="s">
        <v>34</v>
      </c>
      <c r="O5" s="102" t="s">
        <v>34</v>
      </c>
      <c r="P5" s="102" t="s">
        <v>34</v>
      </c>
      <c r="Q5" s="102" t="s">
        <v>34</v>
      </c>
      <c r="R5" s="102" t="s">
        <v>34</v>
      </c>
      <c r="S5" s="102" t="s">
        <v>34</v>
      </c>
      <c r="T5" s="102" t="s">
        <v>34</v>
      </c>
      <c r="U5" s="102" t="s">
        <v>34</v>
      </c>
      <c r="V5" s="102" t="s">
        <v>34</v>
      </c>
      <c r="W5" s="102" t="s">
        <v>34</v>
      </c>
      <c r="X5" s="103">
        <v>0</v>
      </c>
      <c r="Y5" s="102" t="s">
        <v>34</v>
      </c>
      <c r="Z5" s="102">
        <v>18</v>
      </c>
      <c r="AA5" s="102">
        <v>95</v>
      </c>
      <c r="AB5" s="102" t="s">
        <v>34</v>
      </c>
      <c r="AC5" s="102" t="s">
        <v>34</v>
      </c>
      <c r="AD5" s="102" t="s">
        <v>34</v>
      </c>
      <c r="AE5" s="102" t="s">
        <v>34</v>
      </c>
      <c r="AF5" s="102">
        <v>21</v>
      </c>
      <c r="AG5" s="102">
        <v>25</v>
      </c>
      <c r="AH5" s="102" t="s">
        <v>34</v>
      </c>
      <c r="AI5" s="102">
        <v>40</v>
      </c>
      <c r="AJ5" s="102" t="s">
        <v>34</v>
      </c>
      <c r="AK5" s="102" t="s">
        <v>34</v>
      </c>
      <c r="AL5" s="102" t="s">
        <v>34</v>
      </c>
      <c r="AM5" s="102" t="s">
        <v>34</v>
      </c>
      <c r="AN5" s="102" t="s">
        <v>34</v>
      </c>
      <c r="AO5" s="102" t="s">
        <v>34</v>
      </c>
      <c r="AP5" s="103">
        <v>0</v>
      </c>
      <c r="AQ5" s="102" t="s">
        <v>34</v>
      </c>
      <c r="AR5" s="102" t="s">
        <v>34</v>
      </c>
      <c r="AS5" s="102" t="s">
        <v>34</v>
      </c>
      <c r="AT5" s="102" t="s">
        <v>34</v>
      </c>
      <c r="AU5" s="102" t="s">
        <v>34</v>
      </c>
      <c r="AV5" s="102" t="s">
        <v>34</v>
      </c>
      <c r="AW5" s="102" t="s">
        <v>34</v>
      </c>
      <c r="AX5" s="102" t="s">
        <v>34</v>
      </c>
      <c r="AY5" s="102" t="s">
        <v>34</v>
      </c>
      <c r="AZ5" s="102" t="s">
        <v>34</v>
      </c>
      <c r="BA5" s="102" t="s">
        <v>34</v>
      </c>
      <c r="BB5" s="102" t="s">
        <v>34</v>
      </c>
    </row>
    <row r="6" spans="1:54" x14ac:dyDescent="0.35">
      <c r="A6" s="64">
        <v>50</v>
      </c>
      <c r="B6" s="64" t="s">
        <v>864</v>
      </c>
      <c r="D6" s="102" t="s">
        <v>34</v>
      </c>
      <c r="E6" s="102" t="s">
        <v>34</v>
      </c>
      <c r="F6" s="102" t="s">
        <v>34</v>
      </c>
      <c r="G6" s="102" t="s">
        <v>34</v>
      </c>
      <c r="H6" s="102">
        <v>1.2</v>
      </c>
      <c r="I6" s="102" t="s">
        <v>34</v>
      </c>
      <c r="J6" s="102" t="s">
        <v>34</v>
      </c>
      <c r="K6" s="102" t="s">
        <v>34</v>
      </c>
      <c r="L6" s="102" t="s">
        <v>34</v>
      </c>
      <c r="M6" s="102" t="s">
        <v>34</v>
      </c>
      <c r="N6" s="102" t="s">
        <v>34</v>
      </c>
      <c r="O6" s="102" t="s">
        <v>34</v>
      </c>
      <c r="P6" s="102" t="s">
        <v>34</v>
      </c>
      <c r="Q6" s="102" t="s">
        <v>34</v>
      </c>
      <c r="R6" s="102" t="s">
        <v>34</v>
      </c>
      <c r="S6" s="102" t="s">
        <v>34</v>
      </c>
      <c r="T6" s="102" t="s">
        <v>34</v>
      </c>
      <c r="U6" s="102" t="s">
        <v>34</v>
      </c>
      <c r="V6" s="102" t="s">
        <v>34</v>
      </c>
      <c r="W6" s="102" t="s">
        <v>34</v>
      </c>
      <c r="X6" s="102">
        <v>1.9</v>
      </c>
      <c r="Y6" s="102" t="s">
        <v>34</v>
      </c>
      <c r="Z6" s="102">
        <v>1.9</v>
      </c>
      <c r="AA6" s="102">
        <v>1.2</v>
      </c>
      <c r="AB6" s="102" t="s">
        <v>34</v>
      </c>
      <c r="AC6" s="102" t="s">
        <v>34</v>
      </c>
      <c r="AD6" s="102" t="s">
        <v>34</v>
      </c>
      <c r="AE6" s="102" t="s">
        <v>34</v>
      </c>
      <c r="AF6" s="102">
        <v>1.6</v>
      </c>
      <c r="AG6" s="102" t="s">
        <v>34</v>
      </c>
      <c r="AH6" s="102" t="s">
        <v>34</v>
      </c>
      <c r="AI6" s="102">
        <v>1.4</v>
      </c>
      <c r="AJ6" s="102" t="s">
        <v>34</v>
      </c>
      <c r="AK6" s="102" t="s">
        <v>34</v>
      </c>
      <c r="AL6" s="102">
        <v>4.8</v>
      </c>
      <c r="AM6" s="102" t="s">
        <v>34</v>
      </c>
      <c r="AN6" s="102" t="s">
        <v>34</v>
      </c>
      <c r="AO6" s="102" t="s">
        <v>34</v>
      </c>
      <c r="AP6" s="102" t="s">
        <v>34</v>
      </c>
      <c r="AQ6" s="102" t="s">
        <v>34</v>
      </c>
      <c r="AR6" s="102" t="s">
        <v>34</v>
      </c>
      <c r="AS6" s="102" t="s">
        <v>34</v>
      </c>
      <c r="AT6" s="102" t="s">
        <v>34</v>
      </c>
      <c r="AU6" s="102" t="s">
        <v>34</v>
      </c>
      <c r="AV6" s="102" t="s">
        <v>34</v>
      </c>
      <c r="AW6" s="102" t="s">
        <v>34</v>
      </c>
      <c r="AX6" s="102" t="s">
        <v>34</v>
      </c>
      <c r="AY6" s="102" t="s">
        <v>34</v>
      </c>
      <c r="AZ6" s="102" t="s">
        <v>34</v>
      </c>
      <c r="BA6" s="102" t="s">
        <v>34</v>
      </c>
      <c r="BB6" s="102" t="s">
        <v>34</v>
      </c>
    </row>
    <row r="7" spans="1:54" x14ac:dyDescent="0.35">
      <c r="A7" s="64">
        <v>50</v>
      </c>
      <c r="B7" s="64" t="s">
        <v>41</v>
      </c>
      <c r="D7" s="102" t="s">
        <v>34</v>
      </c>
      <c r="E7" s="102" t="s">
        <v>34</v>
      </c>
      <c r="F7" s="102" t="s">
        <v>34</v>
      </c>
      <c r="G7" s="102" t="s">
        <v>34</v>
      </c>
      <c r="H7" s="102" t="s">
        <v>34</v>
      </c>
      <c r="I7" s="102" t="s">
        <v>34</v>
      </c>
      <c r="J7" s="102" t="s">
        <v>34</v>
      </c>
      <c r="K7" s="102" t="s">
        <v>34</v>
      </c>
      <c r="L7" s="102" t="s">
        <v>34</v>
      </c>
      <c r="M7" s="102" t="s">
        <v>34</v>
      </c>
      <c r="N7" s="102" t="s">
        <v>34</v>
      </c>
      <c r="O7" s="102" t="s">
        <v>34</v>
      </c>
      <c r="P7" s="102" t="s">
        <v>34</v>
      </c>
      <c r="Q7" s="102" t="s">
        <v>34</v>
      </c>
      <c r="R7" s="102" t="s">
        <v>34</v>
      </c>
      <c r="S7" s="102" t="s">
        <v>34</v>
      </c>
      <c r="T7" s="102" t="s">
        <v>34</v>
      </c>
      <c r="U7" s="102" t="s">
        <v>34</v>
      </c>
      <c r="V7" s="102" t="s">
        <v>34</v>
      </c>
      <c r="W7" s="102" t="s">
        <v>34</v>
      </c>
      <c r="X7" s="102">
        <v>2</v>
      </c>
      <c r="Y7" s="102" t="s">
        <v>34</v>
      </c>
      <c r="Z7" s="102" t="s">
        <v>34</v>
      </c>
      <c r="AA7" s="102" t="s">
        <v>34</v>
      </c>
      <c r="AB7" s="102" t="s">
        <v>34</v>
      </c>
      <c r="AC7" s="103">
        <v>0</v>
      </c>
      <c r="AD7" s="102" t="s">
        <v>34</v>
      </c>
      <c r="AE7" s="102" t="s">
        <v>34</v>
      </c>
      <c r="AF7" s="102">
        <v>2.9</v>
      </c>
      <c r="AG7" s="102" t="s">
        <v>34</v>
      </c>
      <c r="AH7" s="102" t="s">
        <v>34</v>
      </c>
      <c r="AI7" s="102" t="s">
        <v>34</v>
      </c>
      <c r="AJ7" s="102" t="s">
        <v>34</v>
      </c>
      <c r="AK7" s="102">
        <v>2.7</v>
      </c>
      <c r="AL7" s="103">
        <v>0</v>
      </c>
      <c r="AM7" s="102" t="s">
        <v>34</v>
      </c>
      <c r="AN7" s="102">
        <v>0.93</v>
      </c>
      <c r="AO7" s="102" t="s">
        <v>34</v>
      </c>
      <c r="AP7" s="103">
        <v>0</v>
      </c>
      <c r="AQ7" s="102" t="s">
        <v>34</v>
      </c>
      <c r="AR7" s="102" t="s">
        <v>34</v>
      </c>
      <c r="AS7" s="102" t="s">
        <v>34</v>
      </c>
      <c r="AT7" s="102" t="s">
        <v>34</v>
      </c>
      <c r="AU7" s="102" t="s">
        <v>34</v>
      </c>
      <c r="AV7" s="102" t="s">
        <v>34</v>
      </c>
      <c r="AW7" s="102" t="s">
        <v>34</v>
      </c>
      <c r="AX7" s="102" t="s">
        <v>34</v>
      </c>
      <c r="AY7" s="102">
        <v>29</v>
      </c>
      <c r="AZ7" s="102" t="s">
        <v>34</v>
      </c>
      <c r="BA7" s="103">
        <v>0</v>
      </c>
      <c r="BB7" s="102" t="s">
        <v>34</v>
      </c>
    </row>
    <row r="8" spans="1:54" x14ac:dyDescent="0.35">
      <c r="A8" s="64">
        <v>50</v>
      </c>
      <c r="B8" s="64" t="s">
        <v>42</v>
      </c>
      <c r="D8" s="102" t="s">
        <v>34</v>
      </c>
      <c r="E8" s="102" t="s">
        <v>34</v>
      </c>
      <c r="F8" s="102" t="s">
        <v>34</v>
      </c>
      <c r="G8" s="102" t="s">
        <v>34</v>
      </c>
      <c r="H8" s="102" t="s">
        <v>34</v>
      </c>
      <c r="I8" s="102" t="s">
        <v>34</v>
      </c>
      <c r="J8" s="102" t="s">
        <v>34</v>
      </c>
      <c r="K8" s="102" t="s">
        <v>34</v>
      </c>
      <c r="L8" s="102" t="s">
        <v>34</v>
      </c>
      <c r="M8" s="102" t="s">
        <v>34</v>
      </c>
      <c r="N8" s="102" t="s">
        <v>34</v>
      </c>
      <c r="O8" s="102">
        <v>5.4</v>
      </c>
      <c r="P8" s="102" t="s">
        <v>34</v>
      </c>
      <c r="Q8" s="102" t="s">
        <v>34</v>
      </c>
      <c r="R8" s="102" t="s">
        <v>34</v>
      </c>
      <c r="S8" s="102" t="s">
        <v>34</v>
      </c>
      <c r="T8" s="102" t="s">
        <v>34</v>
      </c>
      <c r="U8" s="102" t="s">
        <v>34</v>
      </c>
      <c r="V8" s="102" t="s">
        <v>34</v>
      </c>
      <c r="W8" s="102" t="s">
        <v>34</v>
      </c>
      <c r="X8" s="103">
        <v>0</v>
      </c>
      <c r="Y8" s="102" t="s">
        <v>34</v>
      </c>
      <c r="Z8" s="102" t="s">
        <v>34</v>
      </c>
      <c r="AA8" s="102" t="s">
        <v>34</v>
      </c>
      <c r="AB8" s="102" t="s">
        <v>34</v>
      </c>
      <c r="AC8" s="102" t="s">
        <v>34</v>
      </c>
      <c r="AD8" s="102" t="s">
        <v>34</v>
      </c>
      <c r="AE8" s="102" t="s">
        <v>34</v>
      </c>
      <c r="AF8" s="102" t="s">
        <v>34</v>
      </c>
      <c r="AG8" s="102" t="s">
        <v>34</v>
      </c>
      <c r="AH8" s="102" t="s">
        <v>34</v>
      </c>
      <c r="AI8" s="102" t="s">
        <v>34</v>
      </c>
      <c r="AJ8" s="102" t="s">
        <v>34</v>
      </c>
      <c r="AK8" s="102" t="s">
        <v>34</v>
      </c>
      <c r="AL8" s="102" t="s">
        <v>34</v>
      </c>
      <c r="AM8" s="102" t="s">
        <v>34</v>
      </c>
      <c r="AN8" s="102" t="s">
        <v>34</v>
      </c>
      <c r="AO8" s="102" t="s">
        <v>34</v>
      </c>
      <c r="AP8" s="102" t="s">
        <v>34</v>
      </c>
      <c r="AQ8" s="102" t="s">
        <v>34</v>
      </c>
      <c r="AR8" s="102" t="s">
        <v>34</v>
      </c>
      <c r="AS8" s="102" t="s">
        <v>34</v>
      </c>
      <c r="AT8" s="102" t="s">
        <v>34</v>
      </c>
      <c r="AU8" s="102" t="s">
        <v>34</v>
      </c>
      <c r="AV8" s="102" t="s">
        <v>34</v>
      </c>
      <c r="AW8" s="102" t="s">
        <v>34</v>
      </c>
      <c r="AX8" s="102" t="s">
        <v>34</v>
      </c>
      <c r="AY8" s="102" t="s">
        <v>34</v>
      </c>
      <c r="AZ8" s="102" t="s">
        <v>34</v>
      </c>
      <c r="BA8" s="102" t="s">
        <v>34</v>
      </c>
      <c r="BB8" s="102" t="s">
        <v>34</v>
      </c>
    </row>
    <row r="9" spans="1:54" x14ac:dyDescent="0.35">
      <c r="A9" s="64">
        <v>50</v>
      </c>
      <c r="B9" s="64" t="s">
        <v>43</v>
      </c>
      <c r="D9" s="102" t="s">
        <v>34</v>
      </c>
      <c r="E9" s="102" t="s">
        <v>34</v>
      </c>
      <c r="F9" s="102" t="s">
        <v>34</v>
      </c>
      <c r="G9" s="102" t="s">
        <v>34</v>
      </c>
      <c r="H9" s="102">
        <v>1.1000000000000001</v>
      </c>
      <c r="I9" s="102" t="s">
        <v>34</v>
      </c>
      <c r="J9" s="102" t="s">
        <v>34</v>
      </c>
      <c r="K9" s="102" t="s">
        <v>34</v>
      </c>
      <c r="L9" s="102" t="s">
        <v>34</v>
      </c>
      <c r="M9" s="102" t="s">
        <v>34</v>
      </c>
      <c r="N9" s="102" t="s">
        <v>34</v>
      </c>
      <c r="O9" s="102" t="s">
        <v>34</v>
      </c>
      <c r="P9" s="102" t="s">
        <v>34</v>
      </c>
      <c r="Q9" s="102" t="s">
        <v>34</v>
      </c>
      <c r="R9" s="102" t="s">
        <v>34</v>
      </c>
      <c r="S9" s="102" t="s">
        <v>34</v>
      </c>
      <c r="T9" s="102" t="s">
        <v>34</v>
      </c>
      <c r="U9" s="102" t="s">
        <v>34</v>
      </c>
      <c r="V9" s="102" t="s">
        <v>34</v>
      </c>
      <c r="W9" s="102" t="s">
        <v>34</v>
      </c>
      <c r="X9" s="102">
        <v>1.5</v>
      </c>
      <c r="Y9" s="102" t="s">
        <v>34</v>
      </c>
      <c r="Z9" s="103">
        <v>0</v>
      </c>
      <c r="AA9" s="103">
        <v>0</v>
      </c>
      <c r="AB9" s="102" t="s">
        <v>34</v>
      </c>
      <c r="AC9" s="102">
        <v>1.1000000000000001</v>
      </c>
      <c r="AD9" s="102" t="s">
        <v>34</v>
      </c>
      <c r="AE9" s="102" t="s">
        <v>34</v>
      </c>
      <c r="AF9" s="102">
        <v>0.79</v>
      </c>
      <c r="AG9" s="102" t="s">
        <v>34</v>
      </c>
      <c r="AH9" s="102">
        <v>6.8000000000000005E-2</v>
      </c>
      <c r="AI9" s="103">
        <v>0</v>
      </c>
      <c r="AJ9" s="102" t="s">
        <v>34</v>
      </c>
      <c r="AK9" s="103">
        <v>0</v>
      </c>
      <c r="AL9" s="103">
        <v>0</v>
      </c>
      <c r="AM9" s="102" t="s">
        <v>34</v>
      </c>
      <c r="AN9" s="102" t="s">
        <v>34</v>
      </c>
      <c r="AO9" s="102" t="s">
        <v>34</v>
      </c>
      <c r="AP9" s="103">
        <v>0</v>
      </c>
      <c r="AQ9" s="102" t="s">
        <v>34</v>
      </c>
      <c r="AR9" s="102" t="s">
        <v>34</v>
      </c>
      <c r="AS9" s="102" t="s">
        <v>34</v>
      </c>
      <c r="AT9" s="102" t="s">
        <v>34</v>
      </c>
      <c r="AU9" s="102" t="s">
        <v>34</v>
      </c>
      <c r="AV9" s="102" t="s">
        <v>34</v>
      </c>
      <c r="AW9" s="102" t="s">
        <v>34</v>
      </c>
      <c r="AX9" s="102" t="s">
        <v>34</v>
      </c>
      <c r="AY9" s="102">
        <v>250</v>
      </c>
      <c r="AZ9" s="102" t="s">
        <v>34</v>
      </c>
      <c r="BA9" s="102" t="s">
        <v>34</v>
      </c>
      <c r="BB9" s="102" t="s">
        <v>34</v>
      </c>
    </row>
    <row r="10" spans="1:54" x14ac:dyDescent="0.35">
      <c r="A10" s="64">
        <v>50</v>
      </c>
      <c r="B10" s="64" t="s">
        <v>44</v>
      </c>
      <c r="D10" s="102" t="s">
        <v>34</v>
      </c>
      <c r="E10" s="102" t="s">
        <v>34</v>
      </c>
      <c r="F10" s="102" t="s">
        <v>34</v>
      </c>
      <c r="G10" s="102" t="s">
        <v>34</v>
      </c>
      <c r="H10" s="102" t="s">
        <v>34</v>
      </c>
      <c r="I10" s="102" t="s">
        <v>34</v>
      </c>
      <c r="J10" s="102" t="s">
        <v>34</v>
      </c>
      <c r="K10" s="102" t="s">
        <v>34</v>
      </c>
      <c r="L10" s="102" t="s">
        <v>34</v>
      </c>
      <c r="M10" s="102" t="s">
        <v>34</v>
      </c>
      <c r="N10" s="102" t="s">
        <v>34</v>
      </c>
      <c r="O10" s="102" t="s">
        <v>34</v>
      </c>
      <c r="P10" s="102" t="s">
        <v>34</v>
      </c>
      <c r="Q10" s="102" t="s">
        <v>34</v>
      </c>
      <c r="R10" s="102" t="s">
        <v>34</v>
      </c>
      <c r="S10" s="102" t="s">
        <v>34</v>
      </c>
      <c r="T10" s="102" t="s">
        <v>34</v>
      </c>
      <c r="U10" s="102" t="s">
        <v>34</v>
      </c>
      <c r="V10" s="102" t="s">
        <v>34</v>
      </c>
      <c r="W10" s="102" t="s">
        <v>34</v>
      </c>
      <c r="X10" s="103">
        <v>0</v>
      </c>
      <c r="Y10" s="102" t="s">
        <v>34</v>
      </c>
      <c r="Z10" s="102" t="s">
        <v>34</v>
      </c>
      <c r="AA10" s="102" t="s">
        <v>34</v>
      </c>
      <c r="AB10" s="102" t="s">
        <v>34</v>
      </c>
      <c r="AC10" s="103">
        <v>0</v>
      </c>
      <c r="AD10" s="102" t="s">
        <v>34</v>
      </c>
      <c r="AE10" s="102" t="s">
        <v>34</v>
      </c>
      <c r="AF10" s="102" t="s">
        <v>34</v>
      </c>
      <c r="AG10" s="102" t="s">
        <v>34</v>
      </c>
      <c r="AH10" s="102" t="s">
        <v>34</v>
      </c>
      <c r="AI10" s="102" t="s">
        <v>34</v>
      </c>
      <c r="AJ10" s="102" t="s">
        <v>34</v>
      </c>
      <c r="AK10" s="103">
        <v>0</v>
      </c>
      <c r="AL10" s="103">
        <v>0</v>
      </c>
      <c r="AM10" s="102" t="s">
        <v>34</v>
      </c>
      <c r="AN10" s="102" t="s">
        <v>34</v>
      </c>
      <c r="AO10" s="102" t="s">
        <v>34</v>
      </c>
      <c r="AP10" s="102" t="s">
        <v>34</v>
      </c>
      <c r="AQ10" s="102" t="s">
        <v>34</v>
      </c>
      <c r="AR10" s="102" t="s">
        <v>34</v>
      </c>
      <c r="AS10" s="102" t="s">
        <v>34</v>
      </c>
      <c r="AT10" s="102" t="s">
        <v>34</v>
      </c>
      <c r="AU10" s="102" t="s">
        <v>34</v>
      </c>
      <c r="AV10" s="102" t="s">
        <v>34</v>
      </c>
      <c r="AW10" s="102" t="s">
        <v>34</v>
      </c>
      <c r="AX10" s="102" t="s">
        <v>34</v>
      </c>
      <c r="AY10" s="102" t="s">
        <v>34</v>
      </c>
      <c r="AZ10" s="102" t="s">
        <v>34</v>
      </c>
      <c r="BA10" s="102" t="s">
        <v>34</v>
      </c>
      <c r="BB10" s="102" t="s">
        <v>34</v>
      </c>
    </row>
    <row r="11" spans="1:54" x14ac:dyDescent="0.35">
      <c r="A11" s="64">
        <v>50</v>
      </c>
      <c r="B11" s="64" t="s">
        <v>865</v>
      </c>
      <c r="D11" s="102" t="s">
        <v>34</v>
      </c>
      <c r="E11" s="102" t="s">
        <v>34</v>
      </c>
      <c r="F11" s="102" t="s">
        <v>34</v>
      </c>
      <c r="G11" s="102" t="s">
        <v>34</v>
      </c>
      <c r="H11" s="102" t="s">
        <v>34</v>
      </c>
      <c r="I11" s="102" t="s">
        <v>34</v>
      </c>
      <c r="J11" s="102" t="s">
        <v>34</v>
      </c>
      <c r="K11" s="102" t="s">
        <v>34</v>
      </c>
      <c r="L11" s="102" t="s">
        <v>34</v>
      </c>
      <c r="M11" s="102" t="s">
        <v>34</v>
      </c>
      <c r="N11" s="102" t="s">
        <v>34</v>
      </c>
      <c r="O11" s="102" t="s">
        <v>34</v>
      </c>
      <c r="P11" s="102" t="s">
        <v>34</v>
      </c>
      <c r="Q11" s="102" t="s">
        <v>34</v>
      </c>
      <c r="R11" s="102" t="s">
        <v>34</v>
      </c>
      <c r="S11" s="102" t="s">
        <v>34</v>
      </c>
      <c r="T11" s="102" t="s">
        <v>34</v>
      </c>
      <c r="U11" s="102" t="s">
        <v>34</v>
      </c>
      <c r="V11" s="102" t="s">
        <v>34</v>
      </c>
      <c r="W11" s="102" t="s">
        <v>34</v>
      </c>
      <c r="X11" s="102">
        <v>1.4</v>
      </c>
      <c r="Y11" s="102" t="s">
        <v>34</v>
      </c>
      <c r="Z11" s="102" t="s">
        <v>34</v>
      </c>
      <c r="AA11" s="102" t="s">
        <v>34</v>
      </c>
      <c r="AB11" s="102" t="s">
        <v>34</v>
      </c>
      <c r="AC11" s="102" t="s">
        <v>34</v>
      </c>
      <c r="AD11" s="102" t="s">
        <v>34</v>
      </c>
      <c r="AE11" s="102" t="s">
        <v>34</v>
      </c>
      <c r="AF11" s="102" t="s">
        <v>34</v>
      </c>
      <c r="AG11" s="102" t="s">
        <v>34</v>
      </c>
      <c r="AH11" s="102" t="s">
        <v>34</v>
      </c>
      <c r="AI11" s="102" t="s">
        <v>34</v>
      </c>
      <c r="AJ11" s="102" t="s">
        <v>34</v>
      </c>
      <c r="AK11" s="102" t="s">
        <v>34</v>
      </c>
      <c r="AL11" s="102">
        <v>2.5</v>
      </c>
      <c r="AM11" s="102" t="s">
        <v>34</v>
      </c>
      <c r="AN11" s="102" t="s">
        <v>34</v>
      </c>
      <c r="AO11" s="102" t="s">
        <v>34</v>
      </c>
      <c r="AP11" s="102" t="s">
        <v>34</v>
      </c>
      <c r="AQ11" s="102" t="s">
        <v>34</v>
      </c>
      <c r="AR11" s="102" t="s">
        <v>34</v>
      </c>
      <c r="AS11" s="102" t="s">
        <v>34</v>
      </c>
      <c r="AT11" s="102" t="s">
        <v>34</v>
      </c>
      <c r="AU11" s="102" t="s">
        <v>34</v>
      </c>
      <c r="AV11" s="102" t="s">
        <v>34</v>
      </c>
      <c r="AW11" s="102" t="s">
        <v>34</v>
      </c>
      <c r="AX11" s="102" t="s">
        <v>34</v>
      </c>
      <c r="AY11" s="102" t="s">
        <v>34</v>
      </c>
      <c r="AZ11" s="102" t="s">
        <v>34</v>
      </c>
      <c r="BA11" s="102" t="s">
        <v>34</v>
      </c>
      <c r="BB11" s="102" t="s">
        <v>34</v>
      </c>
    </row>
    <row r="12" spans="1:54" x14ac:dyDescent="0.35">
      <c r="A12" s="64">
        <v>50</v>
      </c>
      <c r="B12" s="64" t="s">
        <v>45</v>
      </c>
      <c r="D12" s="102" t="s">
        <v>34</v>
      </c>
      <c r="E12" s="102" t="s">
        <v>34</v>
      </c>
      <c r="F12" s="102" t="s">
        <v>34</v>
      </c>
      <c r="G12" s="102" t="s">
        <v>34</v>
      </c>
      <c r="H12" s="102" t="s">
        <v>34</v>
      </c>
      <c r="I12" s="102" t="s">
        <v>34</v>
      </c>
      <c r="J12" s="102" t="s">
        <v>34</v>
      </c>
      <c r="K12" s="102" t="s">
        <v>34</v>
      </c>
      <c r="L12" s="102" t="s">
        <v>34</v>
      </c>
      <c r="M12" s="102" t="s">
        <v>34</v>
      </c>
      <c r="N12" s="102" t="s">
        <v>34</v>
      </c>
      <c r="O12" s="102" t="s">
        <v>34</v>
      </c>
      <c r="P12" s="102" t="s">
        <v>34</v>
      </c>
      <c r="Q12" s="102" t="s">
        <v>34</v>
      </c>
      <c r="R12" s="102" t="s">
        <v>34</v>
      </c>
      <c r="S12" s="102" t="s">
        <v>34</v>
      </c>
      <c r="T12" s="102" t="s">
        <v>34</v>
      </c>
      <c r="U12" s="103">
        <v>0</v>
      </c>
      <c r="V12" s="102" t="s">
        <v>34</v>
      </c>
      <c r="W12" s="102" t="s">
        <v>34</v>
      </c>
      <c r="X12" s="103">
        <v>0</v>
      </c>
      <c r="Y12" s="102" t="s">
        <v>34</v>
      </c>
      <c r="Z12" s="102" t="s">
        <v>34</v>
      </c>
      <c r="AA12" s="102" t="s">
        <v>34</v>
      </c>
      <c r="AB12" s="102" t="s">
        <v>34</v>
      </c>
      <c r="AC12" s="102" t="s">
        <v>34</v>
      </c>
      <c r="AD12" s="102" t="s">
        <v>34</v>
      </c>
      <c r="AE12" s="102" t="s">
        <v>34</v>
      </c>
      <c r="AF12" s="102" t="s">
        <v>34</v>
      </c>
      <c r="AG12" s="102" t="s">
        <v>34</v>
      </c>
      <c r="AH12" s="103">
        <v>0</v>
      </c>
      <c r="AI12" s="102" t="s">
        <v>34</v>
      </c>
      <c r="AJ12" s="102" t="s">
        <v>34</v>
      </c>
      <c r="AK12" s="103">
        <v>0</v>
      </c>
      <c r="AL12" s="102" t="s">
        <v>34</v>
      </c>
      <c r="AM12" s="103">
        <v>0</v>
      </c>
      <c r="AN12" s="102" t="s">
        <v>34</v>
      </c>
      <c r="AO12" s="102" t="s">
        <v>34</v>
      </c>
      <c r="AP12" s="102" t="s">
        <v>34</v>
      </c>
      <c r="AQ12" s="102" t="s">
        <v>34</v>
      </c>
      <c r="AR12" s="102" t="s">
        <v>34</v>
      </c>
      <c r="AS12" s="102" t="s">
        <v>34</v>
      </c>
      <c r="AT12" s="102" t="s">
        <v>34</v>
      </c>
      <c r="AU12" s="102" t="s">
        <v>34</v>
      </c>
      <c r="AV12" s="102" t="s">
        <v>34</v>
      </c>
      <c r="AW12" s="102" t="s">
        <v>34</v>
      </c>
      <c r="AX12" s="102" t="s">
        <v>34</v>
      </c>
      <c r="AY12" s="102" t="s">
        <v>34</v>
      </c>
      <c r="AZ12" s="102" t="s">
        <v>34</v>
      </c>
      <c r="BA12" s="102" t="s">
        <v>34</v>
      </c>
      <c r="BB12" s="102" t="s">
        <v>34</v>
      </c>
    </row>
    <row r="13" spans="1:54" x14ac:dyDescent="0.35">
      <c r="A13" s="64">
        <v>50</v>
      </c>
      <c r="B13" s="64" t="s">
        <v>866</v>
      </c>
      <c r="D13" s="102" t="s">
        <v>34</v>
      </c>
      <c r="E13" s="102" t="s">
        <v>34</v>
      </c>
      <c r="F13" s="102" t="s">
        <v>34</v>
      </c>
      <c r="G13" s="102" t="s">
        <v>34</v>
      </c>
      <c r="H13" s="102" t="s">
        <v>34</v>
      </c>
      <c r="I13" s="102" t="s">
        <v>34</v>
      </c>
      <c r="J13" s="102" t="s">
        <v>34</v>
      </c>
      <c r="K13" s="102" t="s">
        <v>34</v>
      </c>
      <c r="L13" s="102" t="s">
        <v>34</v>
      </c>
      <c r="M13" s="102" t="s">
        <v>34</v>
      </c>
      <c r="N13" s="102" t="s">
        <v>34</v>
      </c>
      <c r="O13" s="102" t="s">
        <v>34</v>
      </c>
      <c r="P13" s="102" t="s">
        <v>34</v>
      </c>
      <c r="Q13" s="102" t="s">
        <v>34</v>
      </c>
      <c r="R13" s="102" t="s">
        <v>34</v>
      </c>
      <c r="S13" s="102" t="s">
        <v>34</v>
      </c>
      <c r="T13" s="102" t="s">
        <v>34</v>
      </c>
      <c r="U13" s="102" t="s">
        <v>34</v>
      </c>
      <c r="V13" s="102" t="s">
        <v>34</v>
      </c>
      <c r="W13" s="102" t="s">
        <v>34</v>
      </c>
      <c r="X13" s="102">
        <v>1.4</v>
      </c>
      <c r="Y13" s="102" t="s">
        <v>34</v>
      </c>
      <c r="Z13" s="102" t="s">
        <v>34</v>
      </c>
      <c r="AA13" s="102" t="s">
        <v>34</v>
      </c>
      <c r="AB13" s="102" t="s">
        <v>34</v>
      </c>
      <c r="AC13" s="102" t="s">
        <v>34</v>
      </c>
      <c r="AD13" s="102" t="s">
        <v>34</v>
      </c>
      <c r="AE13" s="102" t="s">
        <v>34</v>
      </c>
      <c r="AF13" s="102" t="s">
        <v>34</v>
      </c>
      <c r="AG13" s="102" t="s">
        <v>34</v>
      </c>
      <c r="AH13" s="102" t="s">
        <v>34</v>
      </c>
      <c r="AI13" s="102" t="s">
        <v>34</v>
      </c>
      <c r="AJ13" s="102" t="s">
        <v>34</v>
      </c>
      <c r="AK13" s="103">
        <v>0</v>
      </c>
      <c r="AL13" s="102">
        <v>3.2</v>
      </c>
      <c r="AM13" s="102" t="s">
        <v>34</v>
      </c>
      <c r="AN13" s="102" t="s">
        <v>34</v>
      </c>
      <c r="AO13" s="102" t="s">
        <v>34</v>
      </c>
      <c r="AP13" s="103">
        <v>0</v>
      </c>
      <c r="AQ13" s="102" t="s">
        <v>34</v>
      </c>
      <c r="AR13" s="102" t="s">
        <v>34</v>
      </c>
      <c r="AS13" s="102" t="s">
        <v>34</v>
      </c>
      <c r="AT13" s="102" t="s">
        <v>34</v>
      </c>
      <c r="AU13" s="102" t="s">
        <v>34</v>
      </c>
      <c r="AV13" s="102" t="s">
        <v>34</v>
      </c>
      <c r="AW13" s="102" t="s">
        <v>34</v>
      </c>
      <c r="AX13" s="102" t="s">
        <v>34</v>
      </c>
      <c r="AY13" s="102" t="s">
        <v>34</v>
      </c>
      <c r="AZ13" s="102" t="s">
        <v>34</v>
      </c>
      <c r="BA13" s="102" t="s">
        <v>34</v>
      </c>
      <c r="BB13" s="102" t="s">
        <v>34</v>
      </c>
    </row>
    <row r="14" spans="1:54" x14ac:dyDescent="0.35">
      <c r="A14" s="64">
        <v>50</v>
      </c>
      <c r="B14" s="64" t="s">
        <v>47</v>
      </c>
      <c r="D14" s="102" t="s">
        <v>34</v>
      </c>
      <c r="E14" s="102">
        <v>390</v>
      </c>
      <c r="F14" s="102" t="s">
        <v>34</v>
      </c>
      <c r="G14" s="102">
        <v>380</v>
      </c>
      <c r="H14" s="102">
        <v>350</v>
      </c>
      <c r="I14" s="102" t="s">
        <v>34</v>
      </c>
      <c r="J14" s="102" t="s">
        <v>34</v>
      </c>
      <c r="K14" s="102" t="s">
        <v>34</v>
      </c>
      <c r="L14" s="102">
        <v>3.2</v>
      </c>
      <c r="M14" s="102" t="s">
        <v>34</v>
      </c>
      <c r="N14" s="102" t="s">
        <v>34</v>
      </c>
      <c r="O14" s="102" t="s">
        <v>34</v>
      </c>
      <c r="P14" s="102" t="s">
        <v>34</v>
      </c>
      <c r="Q14" s="102" t="s">
        <v>34</v>
      </c>
      <c r="R14" s="102" t="s">
        <v>34</v>
      </c>
      <c r="S14" s="102" t="s">
        <v>34</v>
      </c>
      <c r="T14" s="102" t="s">
        <v>34</v>
      </c>
      <c r="U14" s="102" t="s">
        <v>34</v>
      </c>
      <c r="V14" s="102" t="s">
        <v>34</v>
      </c>
      <c r="W14" s="102" t="s">
        <v>34</v>
      </c>
      <c r="X14" s="102">
        <v>6.2</v>
      </c>
      <c r="Y14" s="102" t="s">
        <v>34</v>
      </c>
      <c r="Z14" s="102" t="s">
        <v>34</v>
      </c>
      <c r="AA14" s="102" t="s">
        <v>34</v>
      </c>
      <c r="AB14" s="102" t="s">
        <v>34</v>
      </c>
      <c r="AC14" s="102" t="s">
        <v>34</v>
      </c>
      <c r="AD14" s="102" t="s">
        <v>34</v>
      </c>
      <c r="AE14" s="102" t="s">
        <v>34</v>
      </c>
      <c r="AF14" s="102" t="s">
        <v>34</v>
      </c>
      <c r="AG14" s="102" t="s">
        <v>34</v>
      </c>
      <c r="AH14" s="102" t="s">
        <v>34</v>
      </c>
      <c r="AI14" s="102" t="s">
        <v>34</v>
      </c>
      <c r="AJ14" s="102" t="s">
        <v>34</v>
      </c>
      <c r="AK14" s="103">
        <v>0</v>
      </c>
      <c r="AL14" s="102">
        <v>2.7</v>
      </c>
      <c r="AM14" s="102" t="s">
        <v>34</v>
      </c>
      <c r="AN14" s="102" t="s">
        <v>34</v>
      </c>
      <c r="AO14" s="102" t="s">
        <v>34</v>
      </c>
      <c r="AP14" s="102" t="s">
        <v>34</v>
      </c>
      <c r="AQ14" s="102" t="s">
        <v>34</v>
      </c>
      <c r="AR14" s="102" t="s">
        <v>34</v>
      </c>
      <c r="AS14" s="102" t="s">
        <v>34</v>
      </c>
      <c r="AT14" s="102" t="s">
        <v>34</v>
      </c>
      <c r="AU14" s="102" t="s">
        <v>34</v>
      </c>
      <c r="AV14" s="102" t="s">
        <v>34</v>
      </c>
      <c r="AW14" s="102" t="s">
        <v>34</v>
      </c>
      <c r="AX14" s="102" t="s">
        <v>34</v>
      </c>
      <c r="AY14" s="102" t="s">
        <v>34</v>
      </c>
      <c r="AZ14" s="102" t="s">
        <v>34</v>
      </c>
      <c r="BA14" s="102" t="s">
        <v>34</v>
      </c>
      <c r="BB14" s="102" t="s">
        <v>34</v>
      </c>
    </row>
    <row r="15" spans="1:54" x14ac:dyDescent="0.35">
      <c r="A15" s="64">
        <v>50</v>
      </c>
      <c r="B15" s="64" t="s">
        <v>48</v>
      </c>
      <c r="D15" s="102" t="s">
        <v>34</v>
      </c>
      <c r="E15" s="102" t="s">
        <v>34</v>
      </c>
      <c r="F15" s="102" t="s">
        <v>34</v>
      </c>
      <c r="G15" s="102" t="s">
        <v>34</v>
      </c>
      <c r="H15" s="102" t="s">
        <v>34</v>
      </c>
      <c r="I15" s="102" t="s">
        <v>34</v>
      </c>
      <c r="J15" s="102" t="s">
        <v>34</v>
      </c>
      <c r="K15" s="102" t="s">
        <v>34</v>
      </c>
      <c r="L15" s="102" t="s">
        <v>34</v>
      </c>
      <c r="M15" s="102" t="s">
        <v>34</v>
      </c>
      <c r="N15" s="102" t="s">
        <v>34</v>
      </c>
      <c r="O15" s="102" t="s">
        <v>34</v>
      </c>
      <c r="P15" s="102" t="s">
        <v>34</v>
      </c>
      <c r="Q15" s="102" t="s">
        <v>34</v>
      </c>
      <c r="R15" s="102" t="s">
        <v>34</v>
      </c>
      <c r="S15" s="102" t="s">
        <v>34</v>
      </c>
      <c r="T15" s="102" t="s">
        <v>34</v>
      </c>
      <c r="U15" s="102" t="s">
        <v>34</v>
      </c>
      <c r="V15" s="102" t="s">
        <v>34</v>
      </c>
      <c r="W15" s="102" t="s">
        <v>34</v>
      </c>
      <c r="X15" s="102">
        <v>3.3</v>
      </c>
      <c r="Y15" s="102" t="s">
        <v>34</v>
      </c>
      <c r="Z15" s="102" t="s">
        <v>34</v>
      </c>
      <c r="AA15" s="102" t="s">
        <v>34</v>
      </c>
      <c r="AB15" s="102" t="s">
        <v>34</v>
      </c>
      <c r="AC15" s="103">
        <v>0</v>
      </c>
      <c r="AD15" s="102" t="s">
        <v>34</v>
      </c>
      <c r="AE15" s="102" t="s">
        <v>34</v>
      </c>
      <c r="AF15" s="102" t="s">
        <v>34</v>
      </c>
      <c r="AG15" s="102" t="s">
        <v>34</v>
      </c>
      <c r="AH15" s="102" t="s">
        <v>34</v>
      </c>
      <c r="AI15" s="102" t="s">
        <v>34</v>
      </c>
      <c r="AJ15" s="102" t="s">
        <v>34</v>
      </c>
      <c r="AK15" s="103">
        <v>0</v>
      </c>
      <c r="AL15" s="102">
        <v>2.7</v>
      </c>
      <c r="AM15" s="102" t="s">
        <v>34</v>
      </c>
      <c r="AN15" s="102" t="s">
        <v>34</v>
      </c>
      <c r="AO15" s="102" t="s">
        <v>34</v>
      </c>
      <c r="AP15" s="103">
        <v>0</v>
      </c>
      <c r="AQ15" s="102" t="s">
        <v>34</v>
      </c>
      <c r="AR15" s="102" t="s">
        <v>34</v>
      </c>
      <c r="AS15" s="102" t="s">
        <v>34</v>
      </c>
      <c r="AT15" s="102" t="s">
        <v>34</v>
      </c>
      <c r="AU15" s="102" t="s">
        <v>34</v>
      </c>
      <c r="AV15" s="102" t="s">
        <v>34</v>
      </c>
      <c r="AW15" s="102" t="s">
        <v>34</v>
      </c>
      <c r="AX15" s="102" t="s">
        <v>34</v>
      </c>
      <c r="AY15" s="102" t="s">
        <v>34</v>
      </c>
      <c r="AZ15" s="102" t="s">
        <v>34</v>
      </c>
      <c r="BA15" s="102" t="s">
        <v>34</v>
      </c>
      <c r="BB15" s="102" t="s">
        <v>34</v>
      </c>
    </row>
    <row r="16" spans="1:54" x14ac:dyDescent="0.35">
      <c r="A16" s="64">
        <v>50</v>
      </c>
      <c r="B16" s="64" t="s">
        <v>867</v>
      </c>
      <c r="D16" s="102" t="s">
        <v>34</v>
      </c>
      <c r="E16" s="102" t="s">
        <v>34</v>
      </c>
      <c r="F16" s="102" t="s">
        <v>34</v>
      </c>
      <c r="G16" s="102" t="s">
        <v>34</v>
      </c>
      <c r="H16" s="102">
        <v>2.8</v>
      </c>
      <c r="I16" s="102" t="s">
        <v>34</v>
      </c>
      <c r="J16" s="102" t="s">
        <v>34</v>
      </c>
      <c r="K16" s="102" t="s">
        <v>34</v>
      </c>
      <c r="L16" s="102">
        <v>2</v>
      </c>
      <c r="M16" s="102" t="s">
        <v>34</v>
      </c>
      <c r="N16" s="102" t="s">
        <v>34</v>
      </c>
      <c r="O16" s="102" t="s">
        <v>34</v>
      </c>
      <c r="P16" s="102" t="s">
        <v>34</v>
      </c>
      <c r="Q16" s="102" t="s">
        <v>34</v>
      </c>
      <c r="R16" s="102" t="s">
        <v>34</v>
      </c>
      <c r="S16" s="103">
        <v>0</v>
      </c>
      <c r="T16" s="102" t="s">
        <v>34</v>
      </c>
      <c r="U16" s="102" t="s">
        <v>34</v>
      </c>
      <c r="V16" s="102" t="s">
        <v>34</v>
      </c>
      <c r="W16" s="102" t="s">
        <v>34</v>
      </c>
      <c r="X16" s="102">
        <v>3.7</v>
      </c>
      <c r="Y16" s="102" t="s">
        <v>34</v>
      </c>
      <c r="Z16" s="102" t="s">
        <v>34</v>
      </c>
      <c r="AA16" s="102" t="s">
        <v>34</v>
      </c>
      <c r="AB16" s="102" t="s">
        <v>34</v>
      </c>
      <c r="AC16" s="103">
        <v>0</v>
      </c>
      <c r="AD16" s="102" t="s">
        <v>34</v>
      </c>
      <c r="AE16" s="102" t="s">
        <v>34</v>
      </c>
      <c r="AF16" s="102" t="s">
        <v>34</v>
      </c>
      <c r="AG16" s="102" t="s">
        <v>34</v>
      </c>
      <c r="AH16" s="102" t="s">
        <v>34</v>
      </c>
      <c r="AI16" s="102" t="s">
        <v>34</v>
      </c>
      <c r="AJ16" s="102" t="s">
        <v>34</v>
      </c>
      <c r="AK16" s="103">
        <v>0</v>
      </c>
      <c r="AL16" s="102">
        <v>8.1999999999999993</v>
      </c>
      <c r="AM16" s="102" t="s">
        <v>34</v>
      </c>
      <c r="AN16" s="102" t="s">
        <v>34</v>
      </c>
      <c r="AO16" s="103">
        <v>0</v>
      </c>
      <c r="AP16" s="102" t="s">
        <v>34</v>
      </c>
      <c r="AQ16" s="102" t="s">
        <v>34</v>
      </c>
      <c r="AR16" s="102" t="s">
        <v>34</v>
      </c>
      <c r="AS16" s="102" t="s">
        <v>34</v>
      </c>
      <c r="AT16" s="103">
        <v>0</v>
      </c>
      <c r="AU16" s="102" t="s">
        <v>34</v>
      </c>
      <c r="AV16" s="102" t="s">
        <v>34</v>
      </c>
      <c r="AW16" s="102" t="s">
        <v>34</v>
      </c>
      <c r="AX16" s="103">
        <v>0</v>
      </c>
      <c r="AY16" s="102">
        <v>160</v>
      </c>
      <c r="AZ16" s="102" t="s">
        <v>34</v>
      </c>
      <c r="BA16" s="102" t="s">
        <v>34</v>
      </c>
      <c r="BB16" s="102" t="s">
        <v>34</v>
      </c>
    </row>
    <row r="17" spans="1:54" x14ac:dyDescent="0.35">
      <c r="A17" s="64">
        <v>50</v>
      </c>
      <c r="B17" s="64" t="s">
        <v>49</v>
      </c>
      <c r="D17" s="102" t="s">
        <v>34</v>
      </c>
      <c r="E17" s="102" t="s">
        <v>34</v>
      </c>
      <c r="F17" s="102" t="s">
        <v>34</v>
      </c>
      <c r="G17" s="102" t="s">
        <v>34</v>
      </c>
      <c r="H17" s="102" t="s">
        <v>34</v>
      </c>
      <c r="I17" s="102" t="s">
        <v>34</v>
      </c>
      <c r="J17" s="102" t="s">
        <v>34</v>
      </c>
      <c r="K17" s="102" t="s">
        <v>34</v>
      </c>
      <c r="L17" s="102" t="s">
        <v>34</v>
      </c>
      <c r="M17" s="102" t="s">
        <v>34</v>
      </c>
      <c r="N17" s="102" t="s">
        <v>34</v>
      </c>
      <c r="O17" s="102" t="s">
        <v>34</v>
      </c>
      <c r="P17" s="102" t="s">
        <v>34</v>
      </c>
      <c r="Q17" s="102" t="s">
        <v>34</v>
      </c>
      <c r="R17" s="102">
        <v>7.7</v>
      </c>
      <c r="S17" s="102" t="s">
        <v>34</v>
      </c>
      <c r="T17" s="102" t="s">
        <v>34</v>
      </c>
      <c r="U17" s="102" t="s">
        <v>34</v>
      </c>
      <c r="V17" s="102" t="s">
        <v>34</v>
      </c>
      <c r="W17" s="102" t="s">
        <v>34</v>
      </c>
      <c r="X17" s="102">
        <v>1.8</v>
      </c>
      <c r="Y17" s="102" t="s">
        <v>34</v>
      </c>
      <c r="Z17" s="102" t="s">
        <v>34</v>
      </c>
      <c r="AA17" s="102" t="s">
        <v>34</v>
      </c>
      <c r="AB17" s="102" t="s">
        <v>34</v>
      </c>
      <c r="AC17" s="102" t="s">
        <v>34</v>
      </c>
      <c r="AD17" s="102" t="s">
        <v>34</v>
      </c>
      <c r="AE17" s="102" t="s">
        <v>34</v>
      </c>
      <c r="AF17" s="102" t="s">
        <v>34</v>
      </c>
      <c r="AG17" s="102" t="s">
        <v>34</v>
      </c>
      <c r="AH17" s="102" t="s">
        <v>34</v>
      </c>
      <c r="AI17" s="102" t="s">
        <v>34</v>
      </c>
      <c r="AJ17" s="102" t="s">
        <v>34</v>
      </c>
      <c r="AK17" s="102" t="s">
        <v>34</v>
      </c>
      <c r="AL17" s="102">
        <v>2.1</v>
      </c>
      <c r="AM17" s="102" t="s">
        <v>34</v>
      </c>
      <c r="AN17" s="102" t="s">
        <v>34</v>
      </c>
      <c r="AO17" s="102" t="s">
        <v>34</v>
      </c>
      <c r="AP17" s="102" t="s">
        <v>34</v>
      </c>
      <c r="AQ17" s="102" t="s">
        <v>34</v>
      </c>
      <c r="AR17" s="102" t="s">
        <v>34</v>
      </c>
      <c r="AS17" s="102" t="s">
        <v>34</v>
      </c>
      <c r="AT17" s="102" t="s">
        <v>34</v>
      </c>
      <c r="AU17" s="102" t="s">
        <v>34</v>
      </c>
      <c r="AV17" s="102" t="s">
        <v>34</v>
      </c>
      <c r="AW17" s="102" t="s">
        <v>34</v>
      </c>
      <c r="AX17" s="102" t="s">
        <v>34</v>
      </c>
      <c r="AY17" s="102" t="s">
        <v>34</v>
      </c>
      <c r="AZ17" s="102" t="s">
        <v>34</v>
      </c>
      <c r="BA17" s="102" t="s">
        <v>34</v>
      </c>
      <c r="BB17" s="102" t="s">
        <v>34</v>
      </c>
    </row>
    <row r="18" spans="1:54" x14ac:dyDescent="0.35">
      <c r="A18" s="64">
        <v>50</v>
      </c>
      <c r="B18" s="64" t="s">
        <v>868</v>
      </c>
      <c r="D18" s="102" t="s">
        <v>34</v>
      </c>
      <c r="E18" s="102" t="s">
        <v>34</v>
      </c>
      <c r="F18" s="102" t="s">
        <v>34</v>
      </c>
      <c r="G18" s="102" t="s">
        <v>34</v>
      </c>
      <c r="H18" s="102" t="s">
        <v>34</v>
      </c>
      <c r="I18" s="102" t="s">
        <v>34</v>
      </c>
      <c r="J18" s="102" t="s">
        <v>34</v>
      </c>
      <c r="K18" s="102" t="s">
        <v>34</v>
      </c>
      <c r="L18" s="102" t="s">
        <v>34</v>
      </c>
      <c r="M18" s="102" t="s">
        <v>34</v>
      </c>
      <c r="N18" s="102" t="s">
        <v>34</v>
      </c>
      <c r="O18" s="102" t="s">
        <v>34</v>
      </c>
      <c r="P18" s="102" t="s">
        <v>34</v>
      </c>
      <c r="Q18" s="102" t="s">
        <v>34</v>
      </c>
      <c r="R18" s="102" t="s">
        <v>34</v>
      </c>
      <c r="S18" s="102" t="s">
        <v>34</v>
      </c>
      <c r="T18" s="102" t="s">
        <v>34</v>
      </c>
      <c r="U18" s="102" t="s">
        <v>34</v>
      </c>
      <c r="V18" s="102" t="s">
        <v>34</v>
      </c>
      <c r="W18" s="102" t="s">
        <v>34</v>
      </c>
      <c r="X18" s="102">
        <v>5.0999999999999996</v>
      </c>
      <c r="Y18" s="102" t="s">
        <v>34</v>
      </c>
      <c r="Z18" s="102" t="s">
        <v>34</v>
      </c>
      <c r="AA18" s="102" t="s">
        <v>34</v>
      </c>
      <c r="AB18" s="102" t="s">
        <v>34</v>
      </c>
      <c r="AC18" s="103">
        <v>0</v>
      </c>
      <c r="AD18" s="102" t="s">
        <v>34</v>
      </c>
      <c r="AE18" s="102" t="s">
        <v>34</v>
      </c>
      <c r="AF18" s="102" t="s">
        <v>34</v>
      </c>
      <c r="AG18" s="102" t="s">
        <v>34</v>
      </c>
      <c r="AH18" s="102" t="s">
        <v>34</v>
      </c>
      <c r="AI18" s="102" t="s">
        <v>34</v>
      </c>
      <c r="AJ18" s="102" t="s">
        <v>34</v>
      </c>
      <c r="AK18" s="103">
        <v>0</v>
      </c>
      <c r="AL18" s="102">
        <v>3.1</v>
      </c>
      <c r="AM18" s="102" t="s">
        <v>34</v>
      </c>
      <c r="AN18" s="102" t="s">
        <v>34</v>
      </c>
      <c r="AO18" s="102" t="s">
        <v>34</v>
      </c>
      <c r="AP18" s="102" t="s">
        <v>34</v>
      </c>
      <c r="AQ18" s="102" t="s">
        <v>34</v>
      </c>
      <c r="AR18" s="102" t="s">
        <v>34</v>
      </c>
      <c r="AS18" s="102" t="s">
        <v>34</v>
      </c>
      <c r="AT18" s="102" t="s">
        <v>34</v>
      </c>
      <c r="AU18" s="102" t="s">
        <v>34</v>
      </c>
      <c r="AV18" s="102" t="s">
        <v>34</v>
      </c>
      <c r="AW18" s="102" t="s">
        <v>34</v>
      </c>
      <c r="AX18" s="103">
        <v>0</v>
      </c>
      <c r="AY18" s="102" t="s">
        <v>34</v>
      </c>
      <c r="AZ18" s="102" t="s">
        <v>34</v>
      </c>
      <c r="BA18" s="102" t="s">
        <v>34</v>
      </c>
      <c r="BB18" s="102" t="s">
        <v>34</v>
      </c>
    </row>
    <row r="19" spans="1:54" x14ac:dyDescent="0.35">
      <c r="A19" s="64">
        <v>50</v>
      </c>
      <c r="B19" s="64" t="s">
        <v>869</v>
      </c>
      <c r="D19" s="102" t="s">
        <v>34</v>
      </c>
      <c r="E19" s="102" t="s">
        <v>34</v>
      </c>
      <c r="F19" s="102" t="s">
        <v>34</v>
      </c>
      <c r="G19" s="102" t="s">
        <v>34</v>
      </c>
      <c r="H19" s="102" t="s">
        <v>34</v>
      </c>
      <c r="I19" s="102" t="s">
        <v>34</v>
      </c>
      <c r="J19" s="102" t="s">
        <v>34</v>
      </c>
      <c r="K19" s="102" t="s">
        <v>34</v>
      </c>
      <c r="L19" s="102" t="s">
        <v>34</v>
      </c>
      <c r="M19" s="102" t="s">
        <v>34</v>
      </c>
      <c r="N19" s="102" t="s">
        <v>34</v>
      </c>
      <c r="O19" s="102" t="s">
        <v>34</v>
      </c>
      <c r="P19" s="102" t="s">
        <v>34</v>
      </c>
      <c r="Q19" s="102" t="s">
        <v>34</v>
      </c>
      <c r="R19" s="102" t="s">
        <v>34</v>
      </c>
      <c r="S19" s="102" t="s">
        <v>34</v>
      </c>
      <c r="T19" s="102" t="s">
        <v>34</v>
      </c>
      <c r="U19" s="103">
        <v>0</v>
      </c>
      <c r="V19" s="102" t="s">
        <v>34</v>
      </c>
      <c r="W19" s="102" t="s">
        <v>34</v>
      </c>
      <c r="X19" s="102">
        <v>2.2999999999999998</v>
      </c>
      <c r="Y19" s="102" t="s">
        <v>34</v>
      </c>
      <c r="Z19" s="102" t="s">
        <v>34</v>
      </c>
      <c r="AA19" s="102" t="s">
        <v>34</v>
      </c>
      <c r="AB19" s="102" t="s">
        <v>34</v>
      </c>
      <c r="AC19" s="102" t="s">
        <v>34</v>
      </c>
      <c r="AD19" s="102" t="s">
        <v>34</v>
      </c>
      <c r="AE19" s="102" t="s">
        <v>34</v>
      </c>
      <c r="AF19" s="102" t="s">
        <v>34</v>
      </c>
      <c r="AG19" s="102" t="s">
        <v>34</v>
      </c>
      <c r="AH19" s="102" t="s">
        <v>34</v>
      </c>
      <c r="AI19" s="102" t="s">
        <v>34</v>
      </c>
      <c r="AJ19" s="102" t="s">
        <v>34</v>
      </c>
      <c r="AK19" s="103">
        <v>0</v>
      </c>
      <c r="AL19" s="102">
        <v>2</v>
      </c>
      <c r="AM19" s="102" t="s">
        <v>34</v>
      </c>
      <c r="AN19" s="102" t="s">
        <v>34</v>
      </c>
      <c r="AO19" s="102" t="s">
        <v>34</v>
      </c>
      <c r="AP19" s="102" t="s">
        <v>34</v>
      </c>
      <c r="AQ19" s="102" t="s">
        <v>34</v>
      </c>
      <c r="AR19" s="102" t="s">
        <v>34</v>
      </c>
      <c r="AS19" s="102" t="s">
        <v>34</v>
      </c>
      <c r="AT19" s="102" t="s">
        <v>34</v>
      </c>
      <c r="AU19" s="102" t="s">
        <v>34</v>
      </c>
      <c r="AV19" s="102" t="s">
        <v>34</v>
      </c>
      <c r="AW19" s="102" t="s">
        <v>34</v>
      </c>
      <c r="AX19" s="102" t="s">
        <v>34</v>
      </c>
      <c r="AY19" s="102" t="s">
        <v>34</v>
      </c>
      <c r="AZ19" s="102" t="s">
        <v>34</v>
      </c>
      <c r="BA19" s="102" t="s">
        <v>34</v>
      </c>
      <c r="BB19" s="102" t="s">
        <v>34</v>
      </c>
    </row>
    <row r="20" spans="1:54" x14ac:dyDescent="0.35">
      <c r="A20" s="64">
        <v>40</v>
      </c>
      <c r="B20" s="64" t="s">
        <v>130</v>
      </c>
      <c r="D20" s="107" t="s">
        <v>34</v>
      </c>
      <c r="E20" s="107" t="s">
        <v>34</v>
      </c>
      <c r="F20" s="107" t="s">
        <v>34</v>
      </c>
      <c r="G20" s="107" t="s">
        <v>34</v>
      </c>
      <c r="H20" s="107" t="s">
        <v>34</v>
      </c>
      <c r="I20" s="107" t="s">
        <v>34</v>
      </c>
      <c r="J20" s="107" t="s">
        <v>34</v>
      </c>
      <c r="K20" s="107" t="s">
        <v>34</v>
      </c>
      <c r="L20" s="107" t="s">
        <v>34</v>
      </c>
      <c r="M20" s="107" t="s">
        <v>34</v>
      </c>
      <c r="N20" s="107" t="s">
        <v>34</v>
      </c>
      <c r="O20" s="107" t="s">
        <v>34</v>
      </c>
      <c r="P20" s="107">
        <v>130</v>
      </c>
      <c r="Q20" s="107" t="s">
        <v>34</v>
      </c>
      <c r="R20" s="107" t="s">
        <v>34</v>
      </c>
      <c r="S20" s="107" t="s">
        <v>34</v>
      </c>
      <c r="T20" s="107">
        <v>50</v>
      </c>
      <c r="U20" s="107" t="s">
        <v>34</v>
      </c>
      <c r="V20" s="103">
        <v>0</v>
      </c>
      <c r="W20" s="103">
        <v>0</v>
      </c>
      <c r="X20" s="103">
        <v>0</v>
      </c>
      <c r="Y20" s="107" t="s">
        <v>34</v>
      </c>
      <c r="Z20" s="102">
        <v>8.5</v>
      </c>
      <c r="AA20" s="107">
        <v>18</v>
      </c>
      <c r="AB20" s="107" t="s">
        <v>34</v>
      </c>
      <c r="AC20" s="107" t="s">
        <v>34</v>
      </c>
      <c r="AD20" s="107" t="s">
        <v>34</v>
      </c>
      <c r="AE20" s="107" t="s">
        <v>34</v>
      </c>
      <c r="AF20" s="103">
        <v>0</v>
      </c>
      <c r="AG20" s="107" t="s">
        <v>34</v>
      </c>
      <c r="AH20" s="107" t="s">
        <v>34</v>
      </c>
      <c r="AI20" s="107">
        <v>17</v>
      </c>
      <c r="AJ20" s="107" t="s">
        <v>34</v>
      </c>
      <c r="AK20" s="103">
        <v>0</v>
      </c>
      <c r="AL20" s="103">
        <v>0</v>
      </c>
      <c r="AM20" s="107" t="s">
        <v>34</v>
      </c>
      <c r="AN20" s="107" t="s">
        <v>34</v>
      </c>
      <c r="AO20" s="107" t="s">
        <v>34</v>
      </c>
      <c r="AP20" s="107" t="s">
        <v>34</v>
      </c>
      <c r="AQ20" s="107" t="s">
        <v>34</v>
      </c>
      <c r="AR20" s="103">
        <v>0</v>
      </c>
      <c r="AS20" s="107" t="s">
        <v>34</v>
      </c>
      <c r="AT20" s="107" t="s">
        <v>34</v>
      </c>
      <c r="AU20" s="107" t="s">
        <v>34</v>
      </c>
      <c r="AV20" s="107" t="s">
        <v>34</v>
      </c>
      <c r="AW20" s="103">
        <v>0</v>
      </c>
      <c r="AX20" s="107" t="s">
        <v>34</v>
      </c>
      <c r="AY20" s="107">
        <v>8.3000000000000007</v>
      </c>
      <c r="AZ20" s="107" t="s">
        <v>34</v>
      </c>
      <c r="BA20" s="107" t="s">
        <v>34</v>
      </c>
      <c r="BB20" s="107" t="s">
        <v>34</v>
      </c>
    </row>
    <row r="21" spans="1:54" x14ac:dyDescent="0.35">
      <c r="A21" s="64">
        <v>40</v>
      </c>
      <c r="B21" s="64" t="s">
        <v>127</v>
      </c>
      <c r="D21" s="102" t="s">
        <v>34</v>
      </c>
      <c r="E21" s="102" t="s">
        <v>34</v>
      </c>
      <c r="F21" s="102" t="s">
        <v>34</v>
      </c>
      <c r="G21" s="102" t="s">
        <v>34</v>
      </c>
      <c r="H21" s="102" t="s">
        <v>34</v>
      </c>
      <c r="I21" s="102" t="s">
        <v>34</v>
      </c>
      <c r="J21" s="102" t="s">
        <v>34</v>
      </c>
      <c r="K21" s="102" t="s">
        <v>34</v>
      </c>
      <c r="L21" s="102" t="s">
        <v>34</v>
      </c>
      <c r="M21" s="102" t="s">
        <v>34</v>
      </c>
      <c r="N21" s="102" t="s">
        <v>34</v>
      </c>
      <c r="O21" s="102" t="s">
        <v>34</v>
      </c>
      <c r="P21" s="104">
        <v>0</v>
      </c>
      <c r="Q21" s="102" t="s">
        <v>34</v>
      </c>
      <c r="R21" s="102" t="s">
        <v>34</v>
      </c>
      <c r="S21" s="102" t="s">
        <v>34</v>
      </c>
      <c r="T21" s="104">
        <v>0</v>
      </c>
      <c r="U21" s="102" t="s">
        <v>34</v>
      </c>
      <c r="V21" s="32">
        <v>26</v>
      </c>
      <c r="W21" s="104">
        <v>0</v>
      </c>
      <c r="X21" s="104">
        <v>0</v>
      </c>
      <c r="Y21" s="102" t="s">
        <v>34</v>
      </c>
      <c r="Z21" s="32">
        <v>12</v>
      </c>
      <c r="AA21" s="32">
        <v>270</v>
      </c>
      <c r="AB21" s="102" t="s">
        <v>34</v>
      </c>
      <c r="AC21" s="32" t="s">
        <v>34</v>
      </c>
      <c r="AD21" s="102" t="s">
        <v>34</v>
      </c>
      <c r="AE21" s="102" t="s">
        <v>34</v>
      </c>
      <c r="AF21" s="32">
        <v>10</v>
      </c>
      <c r="AG21" s="102" t="s">
        <v>34</v>
      </c>
      <c r="AH21" s="102" t="s">
        <v>34</v>
      </c>
      <c r="AI21" s="32">
        <v>47</v>
      </c>
      <c r="AJ21" s="102" t="s">
        <v>34</v>
      </c>
      <c r="AK21" s="104">
        <v>0</v>
      </c>
      <c r="AL21" s="104">
        <v>0</v>
      </c>
      <c r="AM21" s="102" t="s">
        <v>34</v>
      </c>
      <c r="AN21" s="102" t="s">
        <v>34</v>
      </c>
      <c r="AO21" s="102" t="s">
        <v>34</v>
      </c>
      <c r="AP21" s="102" t="s">
        <v>34</v>
      </c>
      <c r="AQ21" s="102" t="s">
        <v>34</v>
      </c>
      <c r="AR21" s="104">
        <v>0</v>
      </c>
      <c r="AS21" s="102" t="s">
        <v>34</v>
      </c>
      <c r="AT21" s="102" t="s">
        <v>34</v>
      </c>
      <c r="AU21" s="102" t="s">
        <v>34</v>
      </c>
      <c r="AV21" s="102" t="s">
        <v>34</v>
      </c>
      <c r="AW21" s="104">
        <v>0</v>
      </c>
      <c r="AX21" s="102" t="s">
        <v>34</v>
      </c>
      <c r="AY21" s="104">
        <v>0</v>
      </c>
      <c r="AZ21" s="102" t="s">
        <v>34</v>
      </c>
      <c r="BA21" s="102" t="s">
        <v>34</v>
      </c>
      <c r="BB21" s="102" t="s">
        <v>34</v>
      </c>
    </row>
    <row r="22" spans="1:54" x14ac:dyDescent="0.35">
      <c r="A22" s="64">
        <v>40</v>
      </c>
      <c r="B22" s="64" t="s">
        <v>165</v>
      </c>
      <c r="D22" s="102" t="s">
        <v>34</v>
      </c>
      <c r="E22" s="102" t="s">
        <v>34</v>
      </c>
      <c r="F22" s="102" t="s">
        <v>34</v>
      </c>
      <c r="G22" s="102" t="s">
        <v>34</v>
      </c>
      <c r="H22" s="102" t="s">
        <v>34</v>
      </c>
      <c r="I22" s="102" t="s">
        <v>34</v>
      </c>
      <c r="J22" s="102" t="s">
        <v>34</v>
      </c>
      <c r="K22" s="102" t="s">
        <v>34</v>
      </c>
      <c r="L22" s="102" t="s">
        <v>34</v>
      </c>
      <c r="M22" s="102" t="s">
        <v>34</v>
      </c>
      <c r="N22" s="102" t="s">
        <v>34</v>
      </c>
      <c r="O22" s="102" t="s">
        <v>34</v>
      </c>
      <c r="P22" s="104">
        <v>0</v>
      </c>
      <c r="Q22" s="102" t="s">
        <v>34</v>
      </c>
      <c r="R22" s="102" t="s">
        <v>34</v>
      </c>
      <c r="S22" s="102" t="s">
        <v>34</v>
      </c>
      <c r="T22" s="32">
        <v>2100</v>
      </c>
      <c r="U22" s="102" t="s">
        <v>34</v>
      </c>
      <c r="V22" s="104">
        <v>0</v>
      </c>
      <c r="W22" s="104">
        <v>0</v>
      </c>
      <c r="X22" s="104">
        <v>0</v>
      </c>
      <c r="Y22" s="102" t="s">
        <v>34</v>
      </c>
      <c r="Z22" s="104">
        <v>0</v>
      </c>
      <c r="AA22" s="104">
        <v>0</v>
      </c>
      <c r="AB22" s="102" t="s">
        <v>34</v>
      </c>
      <c r="AC22" s="32" t="s">
        <v>34</v>
      </c>
      <c r="AD22" s="102" t="s">
        <v>34</v>
      </c>
      <c r="AE22" s="102" t="s">
        <v>34</v>
      </c>
      <c r="AF22" s="32">
        <v>9.5</v>
      </c>
      <c r="AG22" s="102" t="s">
        <v>34</v>
      </c>
      <c r="AH22" s="102" t="s">
        <v>34</v>
      </c>
      <c r="AI22" s="103">
        <v>0</v>
      </c>
      <c r="AJ22" s="102" t="s">
        <v>34</v>
      </c>
      <c r="AK22" s="104">
        <v>0</v>
      </c>
      <c r="AL22" s="104">
        <v>0</v>
      </c>
      <c r="AM22" s="102" t="s">
        <v>34</v>
      </c>
      <c r="AN22" s="102" t="s">
        <v>34</v>
      </c>
      <c r="AO22" s="102" t="s">
        <v>34</v>
      </c>
      <c r="AP22" s="102" t="s">
        <v>34</v>
      </c>
      <c r="AQ22" s="102" t="s">
        <v>34</v>
      </c>
      <c r="AR22" s="32">
        <v>6.2</v>
      </c>
      <c r="AS22" s="102" t="s">
        <v>34</v>
      </c>
      <c r="AT22" s="102" t="s">
        <v>34</v>
      </c>
      <c r="AU22" s="102" t="s">
        <v>34</v>
      </c>
      <c r="AV22" s="102" t="s">
        <v>34</v>
      </c>
      <c r="AW22" s="104">
        <v>0</v>
      </c>
      <c r="AX22" s="102" t="s">
        <v>34</v>
      </c>
      <c r="AY22" s="32">
        <v>14</v>
      </c>
      <c r="AZ22" s="102" t="s">
        <v>34</v>
      </c>
      <c r="BA22" s="102" t="s">
        <v>34</v>
      </c>
      <c r="BB22" s="102" t="s">
        <v>34</v>
      </c>
    </row>
    <row r="23" spans="1:54" x14ac:dyDescent="0.35">
      <c r="A23" s="32">
        <v>40</v>
      </c>
      <c r="B23" s="64" t="s">
        <v>67</v>
      </c>
      <c r="D23" s="102" t="s">
        <v>34</v>
      </c>
      <c r="E23" s="102" t="s">
        <v>34</v>
      </c>
      <c r="F23" s="102" t="s">
        <v>34</v>
      </c>
      <c r="G23" s="102" t="s">
        <v>34</v>
      </c>
      <c r="H23" s="102" t="s">
        <v>34</v>
      </c>
      <c r="I23" s="102" t="s">
        <v>34</v>
      </c>
      <c r="J23" s="102" t="s">
        <v>34</v>
      </c>
      <c r="K23" s="102" t="s">
        <v>34</v>
      </c>
      <c r="L23" s="102" t="s">
        <v>34</v>
      </c>
      <c r="M23" s="102" t="s">
        <v>34</v>
      </c>
      <c r="N23" s="102" t="s">
        <v>34</v>
      </c>
      <c r="O23" s="102" t="s">
        <v>34</v>
      </c>
      <c r="P23" s="104">
        <v>0</v>
      </c>
      <c r="Q23" s="102" t="s">
        <v>34</v>
      </c>
      <c r="R23" s="102" t="s">
        <v>34</v>
      </c>
      <c r="S23" s="102" t="s">
        <v>34</v>
      </c>
      <c r="T23" s="104">
        <v>0</v>
      </c>
      <c r="U23" s="102" t="s">
        <v>34</v>
      </c>
      <c r="V23" s="32">
        <v>17</v>
      </c>
      <c r="W23" s="104">
        <v>0</v>
      </c>
      <c r="X23" s="104">
        <v>0</v>
      </c>
      <c r="Y23" s="102" t="s">
        <v>34</v>
      </c>
      <c r="Z23" s="104">
        <v>0</v>
      </c>
      <c r="AA23" s="32">
        <v>28</v>
      </c>
      <c r="AB23" s="102" t="s">
        <v>34</v>
      </c>
      <c r="AC23" s="32" t="s">
        <v>34</v>
      </c>
      <c r="AD23" s="102" t="s">
        <v>34</v>
      </c>
      <c r="AE23" s="102" t="s">
        <v>34</v>
      </c>
      <c r="AF23" s="104">
        <v>0</v>
      </c>
      <c r="AG23" s="102" t="s">
        <v>34</v>
      </c>
      <c r="AH23" s="102" t="s">
        <v>34</v>
      </c>
      <c r="AI23" s="32">
        <v>9</v>
      </c>
      <c r="AJ23" s="102" t="s">
        <v>34</v>
      </c>
      <c r="AK23" s="104">
        <v>0</v>
      </c>
      <c r="AL23" s="104">
        <v>0</v>
      </c>
      <c r="AM23" s="102" t="s">
        <v>34</v>
      </c>
      <c r="AN23" s="102" t="s">
        <v>34</v>
      </c>
      <c r="AO23" s="102" t="s">
        <v>34</v>
      </c>
      <c r="AP23" s="102" t="s">
        <v>34</v>
      </c>
      <c r="AQ23" s="102" t="s">
        <v>34</v>
      </c>
      <c r="AR23" s="104">
        <v>0</v>
      </c>
      <c r="AS23" s="102" t="s">
        <v>34</v>
      </c>
      <c r="AT23" s="102" t="s">
        <v>34</v>
      </c>
      <c r="AU23" s="102" t="s">
        <v>34</v>
      </c>
      <c r="AV23" s="102" t="s">
        <v>34</v>
      </c>
      <c r="AW23" s="104">
        <v>0</v>
      </c>
      <c r="AX23" s="102" t="s">
        <v>34</v>
      </c>
      <c r="AY23" s="104">
        <v>0</v>
      </c>
      <c r="AZ23" s="102" t="s">
        <v>34</v>
      </c>
      <c r="BA23" s="102" t="s">
        <v>34</v>
      </c>
      <c r="BB23" s="102" t="s">
        <v>34</v>
      </c>
    </row>
    <row r="24" spans="1:54" x14ac:dyDescent="0.35">
      <c r="A24" s="32">
        <v>40</v>
      </c>
      <c r="B24" s="32" t="s">
        <v>131</v>
      </c>
      <c r="C24" s="32"/>
      <c r="D24" s="102" t="s">
        <v>34</v>
      </c>
      <c r="E24" s="102" t="s">
        <v>34</v>
      </c>
      <c r="F24" s="102" t="s">
        <v>34</v>
      </c>
      <c r="G24" s="102" t="s">
        <v>34</v>
      </c>
      <c r="H24" s="102" t="s">
        <v>34</v>
      </c>
      <c r="I24" s="102" t="s">
        <v>34</v>
      </c>
      <c r="J24" s="102" t="s">
        <v>34</v>
      </c>
      <c r="K24" s="102" t="s">
        <v>34</v>
      </c>
      <c r="L24" s="102" t="s">
        <v>34</v>
      </c>
      <c r="M24" s="102" t="s">
        <v>34</v>
      </c>
      <c r="N24" s="102" t="s">
        <v>34</v>
      </c>
      <c r="O24" s="102" t="s">
        <v>34</v>
      </c>
      <c r="P24" s="32">
        <v>23</v>
      </c>
      <c r="Q24" s="102" t="s">
        <v>34</v>
      </c>
      <c r="R24" s="102" t="s">
        <v>34</v>
      </c>
      <c r="S24" s="102" t="s">
        <v>34</v>
      </c>
      <c r="T24" s="104">
        <v>0</v>
      </c>
      <c r="U24" s="102" t="s">
        <v>34</v>
      </c>
      <c r="V24" s="32">
        <v>46</v>
      </c>
      <c r="W24" s="104">
        <v>0</v>
      </c>
      <c r="X24" s="32">
        <v>6</v>
      </c>
      <c r="Y24" s="102" t="s">
        <v>34</v>
      </c>
      <c r="Z24" s="104">
        <v>0</v>
      </c>
      <c r="AA24" s="104">
        <v>0</v>
      </c>
      <c r="AB24" s="102" t="s">
        <v>34</v>
      </c>
      <c r="AC24" s="32" t="s">
        <v>34</v>
      </c>
      <c r="AD24" s="102" t="s">
        <v>34</v>
      </c>
      <c r="AE24" s="102" t="s">
        <v>34</v>
      </c>
      <c r="AF24" s="104">
        <v>0</v>
      </c>
      <c r="AG24" s="102" t="s">
        <v>34</v>
      </c>
      <c r="AH24" s="102" t="s">
        <v>34</v>
      </c>
      <c r="AI24" s="104">
        <v>0</v>
      </c>
      <c r="AJ24" s="102" t="s">
        <v>34</v>
      </c>
      <c r="AK24" s="104">
        <v>0</v>
      </c>
      <c r="AL24" s="104">
        <v>0</v>
      </c>
      <c r="AM24" s="102" t="s">
        <v>34</v>
      </c>
      <c r="AN24" s="102" t="s">
        <v>34</v>
      </c>
      <c r="AO24" s="102" t="s">
        <v>34</v>
      </c>
      <c r="AP24" s="102" t="s">
        <v>34</v>
      </c>
      <c r="AQ24" s="102" t="s">
        <v>34</v>
      </c>
      <c r="AR24" s="32">
        <v>21</v>
      </c>
      <c r="AS24" s="102" t="s">
        <v>34</v>
      </c>
      <c r="AT24" s="102" t="s">
        <v>34</v>
      </c>
      <c r="AU24" s="102" t="s">
        <v>34</v>
      </c>
      <c r="AV24" s="102" t="s">
        <v>34</v>
      </c>
      <c r="AW24" s="32">
        <v>7.4</v>
      </c>
      <c r="AX24" s="102" t="s">
        <v>34</v>
      </c>
      <c r="AY24" s="104">
        <v>0</v>
      </c>
      <c r="AZ24" s="102" t="s">
        <v>34</v>
      </c>
      <c r="BA24" s="102" t="s">
        <v>34</v>
      </c>
      <c r="BB24" s="102" t="s">
        <v>34</v>
      </c>
    </row>
    <row r="25" spans="1:54" x14ac:dyDescent="0.35">
      <c r="A25" s="64">
        <v>41</v>
      </c>
      <c r="B25" s="32" t="s">
        <v>128</v>
      </c>
      <c r="C25" s="32"/>
      <c r="D25" s="103">
        <v>0</v>
      </c>
      <c r="E25" s="102" t="s">
        <v>34</v>
      </c>
      <c r="F25" s="102" t="s">
        <v>34</v>
      </c>
      <c r="G25" s="102" t="s">
        <v>34</v>
      </c>
      <c r="H25" s="102" t="s">
        <v>34</v>
      </c>
      <c r="I25" s="104">
        <v>0</v>
      </c>
      <c r="J25" s="102" t="s">
        <v>34</v>
      </c>
      <c r="K25" s="104">
        <v>0</v>
      </c>
      <c r="L25" s="102" t="s">
        <v>34</v>
      </c>
      <c r="M25" s="108" t="s">
        <v>34</v>
      </c>
      <c r="N25" s="102" t="s">
        <v>34</v>
      </c>
      <c r="O25" s="102" t="s">
        <v>34</v>
      </c>
      <c r="P25" s="104">
        <v>0</v>
      </c>
      <c r="Q25" s="102" t="s">
        <v>34</v>
      </c>
      <c r="R25" s="102" t="s">
        <v>34</v>
      </c>
      <c r="S25" s="102" t="s">
        <v>34</v>
      </c>
      <c r="T25" s="104">
        <v>0</v>
      </c>
      <c r="U25" s="102" t="s">
        <v>34</v>
      </c>
      <c r="V25" s="32">
        <v>19</v>
      </c>
      <c r="W25" s="104">
        <v>0</v>
      </c>
      <c r="X25" s="104">
        <v>0</v>
      </c>
      <c r="Y25" s="104">
        <v>0</v>
      </c>
      <c r="Z25" s="104">
        <v>0</v>
      </c>
      <c r="AA25" s="104">
        <v>0</v>
      </c>
      <c r="AB25" s="32">
        <v>9.9</v>
      </c>
      <c r="AC25" s="32" t="s">
        <v>34</v>
      </c>
      <c r="AD25" s="32">
        <v>220</v>
      </c>
      <c r="AE25" s="104">
        <v>0</v>
      </c>
      <c r="AF25" s="104">
        <v>0</v>
      </c>
      <c r="AG25" s="104">
        <v>0</v>
      </c>
      <c r="AH25" s="102" t="s">
        <v>34</v>
      </c>
      <c r="AI25" s="104">
        <v>0</v>
      </c>
      <c r="AJ25" s="32">
        <v>43</v>
      </c>
      <c r="AK25" s="104">
        <v>0</v>
      </c>
      <c r="AL25" s="108" t="s">
        <v>34</v>
      </c>
      <c r="AM25" s="102" t="s">
        <v>34</v>
      </c>
      <c r="AN25" s="102" t="s">
        <v>34</v>
      </c>
      <c r="AO25" s="102" t="s">
        <v>34</v>
      </c>
      <c r="AP25" s="102" t="s">
        <v>34</v>
      </c>
      <c r="AQ25" s="102" t="s">
        <v>34</v>
      </c>
      <c r="AR25" s="104">
        <v>0</v>
      </c>
      <c r="AS25" s="104">
        <v>0</v>
      </c>
      <c r="AT25" s="102" t="s">
        <v>34</v>
      </c>
      <c r="AU25" s="102" t="s">
        <v>34</v>
      </c>
      <c r="AV25" s="102" t="s">
        <v>34</v>
      </c>
      <c r="AW25" s="102" t="s">
        <v>34</v>
      </c>
      <c r="AX25" s="102" t="s">
        <v>34</v>
      </c>
      <c r="AY25" s="104">
        <v>0</v>
      </c>
      <c r="AZ25" s="102" t="s">
        <v>34</v>
      </c>
      <c r="BA25" s="102" t="s">
        <v>34</v>
      </c>
      <c r="BB25" s="104">
        <v>0</v>
      </c>
    </row>
    <row r="26" spans="1:54" x14ac:dyDescent="0.35">
      <c r="A26" s="64">
        <v>41</v>
      </c>
      <c r="B26" s="32" t="s">
        <v>131</v>
      </c>
      <c r="C26" s="32"/>
      <c r="D26" s="32">
        <v>9.6999999999999993</v>
      </c>
      <c r="E26" s="102" t="s">
        <v>34</v>
      </c>
      <c r="F26" s="102" t="s">
        <v>34</v>
      </c>
      <c r="G26" s="102" t="s">
        <v>34</v>
      </c>
      <c r="H26" s="102" t="s">
        <v>34</v>
      </c>
      <c r="I26" s="32">
        <v>5.9</v>
      </c>
      <c r="J26" s="102" t="s">
        <v>34</v>
      </c>
      <c r="K26" s="104">
        <v>0</v>
      </c>
      <c r="L26" s="102" t="s">
        <v>34</v>
      </c>
      <c r="M26" s="102" t="s">
        <v>34</v>
      </c>
      <c r="N26" s="102" t="s">
        <v>34</v>
      </c>
      <c r="O26" s="102" t="s">
        <v>34</v>
      </c>
      <c r="P26" s="104">
        <v>0</v>
      </c>
      <c r="Q26" s="102" t="s">
        <v>34</v>
      </c>
      <c r="R26" s="102" t="s">
        <v>34</v>
      </c>
      <c r="S26" s="102" t="s">
        <v>34</v>
      </c>
      <c r="T26" s="104">
        <v>0</v>
      </c>
      <c r="U26" s="102" t="s">
        <v>34</v>
      </c>
      <c r="V26" s="32">
        <v>840</v>
      </c>
      <c r="W26" s="104">
        <v>0</v>
      </c>
      <c r="X26" s="104">
        <v>0</v>
      </c>
      <c r="Y26" s="32">
        <v>8.3000000000000007</v>
      </c>
      <c r="Z26" s="32">
        <v>1700</v>
      </c>
      <c r="AA26" s="32">
        <v>340</v>
      </c>
      <c r="AB26" s="104">
        <v>0</v>
      </c>
      <c r="AC26" s="32" t="s">
        <v>34</v>
      </c>
      <c r="AD26" s="104">
        <v>0</v>
      </c>
      <c r="AE26" s="32">
        <v>240</v>
      </c>
      <c r="AF26" s="32">
        <v>1800</v>
      </c>
      <c r="AG26" s="32">
        <v>2100</v>
      </c>
      <c r="AH26" s="102" t="s">
        <v>34</v>
      </c>
      <c r="AI26" s="104">
        <v>0</v>
      </c>
      <c r="AJ26" s="104">
        <v>0</v>
      </c>
      <c r="AK26" s="104">
        <v>0</v>
      </c>
      <c r="AL26" s="64" t="s">
        <v>34</v>
      </c>
      <c r="AM26" s="102" t="s">
        <v>34</v>
      </c>
      <c r="AN26" s="102" t="s">
        <v>34</v>
      </c>
      <c r="AO26" s="64" t="s">
        <v>34</v>
      </c>
      <c r="AP26" s="64" t="s">
        <v>34</v>
      </c>
      <c r="AQ26" s="64" t="s">
        <v>34</v>
      </c>
      <c r="AR26" s="104">
        <v>0</v>
      </c>
      <c r="AS26" s="32">
        <v>100</v>
      </c>
      <c r="AT26" s="64" t="s">
        <v>34</v>
      </c>
      <c r="AU26" s="64" t="s">
        <v>34</v>
      </c>
      <c r="AV26" s="64" t="s">
        <v>34</v>
      </c>
      <c r="AW26" s="64" t="s">
        <v>34</v>
      </c>
      <c r="AX26" s="64" t="s">
        <v>34</v>
      </c>
      <c r="AY26" s="104">
        <v>0</v>
      </c>
      <c r="AZ26" s="64" t="s">
        <v>34</v>
      </c>
      <c r="BA26" s="64" t="s">
        <v>34</v>
      </c>
      <c r="BB26" s="32">
        <v>19</v>
      </c>
    </row>
    <row r="27" spans="1:54" x14ac:dyDescent="0.35">
      <c r="A27" s="64">
        <v>41</v>
      </c>
      <c r="B27" s="32" t="s">
        <v>61</v>
      </c>
      <c r="C27" s="32"/>
      <c r="D27" s="104">
        <v>0</v>
      </c>
      <c r="E27" s="102" t="s">
        <v>34</v>
      </c>
      <c r="F27" s="102" t="s">
        <v>34</v>
      </c>
      <c r="G27" s="102" t="s">
        <v>34</v>
      </c>
      <c r="H27" s="102" t="s">
        <v>34</v>
      </c>
      <c r="I27" s="104">
        <v>0</v>
      </c>
      <c r="J27" s="102" t="s">
        <v>34</v>
      </c>
      <c r="K27" s="104">
        <v>0</v>
      </c>
      <c r="L27" s="102" t="s">
        <v>34</v>
      </c>
      <c r="M27" s="108" t="s">
        <v>34</v>
      </c>
      <c r="N27" s="102" t="s">
        <v>34</v>
      </c>
      <c r="O27" s="102" t="s">
        <v>34</v>
      </c>
      <c r="P27" s="104">
        <v>0</v>
      </c>
      <c r="Q27" s="102" t="s">
        <v>34</v>
      </c>
      <c r="R27" s="102" t="s">
        <v>34</v>
      </c>
      <c r="S27" s="102" t="s">
        <v>34</v>
      </c>
      <c r="T27" s="104">
        <v>0</v>
      </c>
      <c r="U27" s="102" t="s">
        <v>34</v>
      </c>
      <c r="V27" s="104">
        <v>0</v>
      </c>
      <c r="W27" s="104">
        <v>0</v>
      </c>
      <c r="X27" s="104">
        <v>0</v>
      </c>
      <c r="Y27" s="104">
        <v>0</v>
      </c>
      <c r="Z27" s="104">
        <v>0</v>
      </c>
      <c r="AA27" s="104">
        <v>0</v>
      </c>
      <c r="AB27" s="104">
        <v>9.9</v>
      </c>
      <c r="AC27" s="32" t="s">
        <v>34</v>
      </c>
      <c r="AD27" s="64">
        <v>220</v>
      </c>
      <c r="AE27" s="104">
        <v>0</v>
      </c>
      <c r="AF27" s="104">
        <v>0</v>
      </c>
      <c r="AG27" s="104">
        <v>0</v>
      </c>
      <c r="AH27" s="102" t="s">
        <v>34</v>
      </c>
      <c r="AI27" s="104">
        <v>0</v>
      </c>
      <c r="AJ27" s="64">
        <v>43</v>
      </c>
      <c r="AK27" s="104">
        <v>0</v>
      </c>
      <c r="AL27" s="108" t="s">
        <v>34</v>
      </c>
      <c r="AM27" s="102" t="s">
        <v>34</v>
      </c>
      <c r="AN27" s="102" t="s">
        <v>34</v>
      </c>
      <c r="AO27" s="102" t="s">
        <v>34</v>
      </c>
      <c r="AP27" s="102" t="s">
        <v>34</v>
      </c>
      <c r="AQ27" s="102" t="s">
        <v>34</v>
      </c>
      <c r="AR27" s="104">
        <v>0</v>
      </c>
      <c r="AS27" s="104">
        <v>0</v>
      </c>
      <c r="AT27" s="102" t="s">
        <v>34</v>
      </c>
      <c r="AU27" s="102" t="s">
        <v>34</v>
      </c>
      <c r="AV27" s="102" t="s">
        <v>34</v>
      </c>
      <c r="AW27" s="32" t="s">
        <v>34</v>
      </c>
      <c r="AX27" s="102" t="s">
        <v>34</v>
      </c>
      <c r="AY27" s="104">
        <v>0</v>
      </c>
      <c r="AZ27" s="102" t="s">
        <v>34</v>
      </c>
      <c r="BA27" s="102" t="s">
        <v>34</v>
      </c>
      <c r="BB27" s="104">
        <v>0</v>
      </c>
    </row>
    <row r="28" spans="1:54" x14ac:dyDescent="0.35">
      <c r="A28" s="32">
        <v>42</v>
      </c>
      <c r="B28" s="32" t="s">
        <v>130</v>
      </c>
      <c r="C28" s="32"/>
      <c r="D28" s="32" t="s">
        <v>34</v>
      </c>
      <c r="E28" s="32" t="s">
        <v>34</v>
      </c>
      <c r="F28" s="32" t="s">
        <v>34</v>
      </c>
      <c r="G28" s="32" t="s">
        <v>34</v>
      </c>
      <c r="H28" s="32" t="s">
        <v>34</v>
      </c>
      <c r="I28" s="32" t="s">
        <v>34</v>
      </c>
      <c r="J28" s="32" t="s">
        <v>34</v>
      </c>
      <c r="K28" s="32" t="s">
        <v>34</v>
      </c>
      <c r="L28" s="32" t="s">
        <v>34</v>
      </c>
      <c r="M28" s="32" t="s">
        <v>34</v>
      </c>
      <c r="N28" s="32" t="s">
        <v>34</v>
      </c>
      <c r="O28" s="32" t="s">
        <v>34</v>
      </c>
      <c r="P28" s="32" t="s">
        <v>34</v>
      </c>
      <c r="Q28" s="32" t="s">
        <v>34</v>
      </c>
      <c r="R28" s="32" t="s">
        <v>34</v>
      </c>
      <c r="S28" s="32" t="s">
        <v>34</v>
      </c>
      <c r="T28" s="32" t="s">
        <v>34</v>
      </c>
      <c r="U28" s="32" t="s">
        <v>34</v>
      </c>
      <c r="V28" s="32" t="s">
        <v>34</v>
      </c>
      <c r="W28" s="32" t="s">
        <v>34</v>
      </c>
      <c r="X28" s="32" t="s">
        <v>34</v>
      </c>
      <c r="Y28" s="32" t="s">
        <v>34</v>
      </c>
      <c r="Z28" s="32" t="s">
        <v>34</v>
      </c>
      <c r="AA28" s="32" t="s">
        <v>34</v>
      </c>
      <c r="AB28" s="32" t="s">
        <v>34</v>
      </c>
      <c r="AC28" s="32" t="s">
        <v>34</v>
      </c>
      <c r="AD28" s="32" t="s">
        <v>34</v>
      </c>
      <c r="AE28" s="32" t="s">
        <v>34</v>
      </c>
      <c r="AF28" s="32" t="s">
        <v>34</v>
      </c>
      <c r="AG28" s="32" t="s">
        <v>34</v>
      </c>
      <c r="AH28" s="32" t="s">
        <v>34</v>
      </c>
      <c r="AI28" s="32" t="s">
        <v>34</v>
      </c>
      <c r="AJ28" s="32" t="s">
        <v>34</v>
      </c>
      <c r="AK28" s="32" t="s">
        <v>34</v>
      </c>
      <c r="AL28" s="32" t="s">
        <v>34</v>
      </c>
      <c r="AM28" s="32" t="s">
        <v>34</v>
      </c>
      <c r="AN28" s="32" t="s">
        <v>34</v>
      </c>
      <c r="AO28" s="32" t="s">
        <v>34</v>
      </c>
      <c r="AP28" s="32" t="s">
        <v>34</v>
      </c>
      <c r="AQ28" s="32" t="s">
        <v>34</v>
      </c>
      <c r="AR28" s="32" t="s">
        <v>34</v>
      </c>
      <c r="AS28" s="32" t="s">
        <v>34</v>
      </c>
      <c r="AT28" s="32" t="s">
        <v>34</v>
      </c>
      <c r="AU28" s="32" t="s">
        <v>34</v>
      </c>
      <c r="AV28" s="32" t="s">
        <v>34</v>
      </c>
      <c r="AW28" s="32" t="s">
        <v>34</v>
      </c>
      <c r="AX28" s="32" t="s">
        <v>34</v>
      </c>
      <c r="AY28" s="32" t="s">
        <v>34</v>
      </c>
      <c r="AZ28" s="32" t="s">
        <v>34</v>
      </c>
      <c r="BA28" s="32" t="s">
        <v>34</v>
      </c>
      <c r="BB28" s="32" t="s">
        <v>34</v>
      </c>
    </row>
    <row r="29" spans="1:54" x14ac:dyDescent="0.35">
      <c r="A29" s="32">
        <v>42</v>
      </c>
      <c r="B29" s="32" t="s">
        <v>67</v>
      </c>
      <c r="C29" s="32"/>
      <c r="D29" s="32" t="s">
        <v>34</v>
      </c>
      <c r="E29" s="32" t="s">
        <v>34</v>
      </c>
      <c r="F29" s="32" t="s">
        <v>34</v>
      </c>
      <c r="G29" s="32" t="s">
        <v>34</v>
      </c>
      <c r="H29" s="32" t="s">
        <v>34</v>
      </c>
      <c r="I29" s="32" t="s">
        <v>34</v>
      </c>
      <c r="J29" s="32" t="s">
        <v>34</v>
      </c>
      <c r="K29" s="32" t="s">
        <v>34</v>
      </c>
      <c r="L29" s="32" t="s">
        <v>34</v>
      </c>
      <c r="M29" s="32" t="s">
        <v>34</v>
      </c>
      <c r="N29" s="32" t="s">
        <v>34</v>
      </c>
      <c r="O29" s="32" t="s">
        <v>34</v>
      </c>
      <c r="P29" s="32" t="s">
        <v>34</v>
      </c>
      <c r="Q29" s="32" t="s">
        <v>34</v>
      </c>
      <c r="R29" s="32" t="s">
        <v>34</v>
      </c>
      <c r="S29" s="32" t="s">
        <v>34</v>
      </c>
      <c r="T29" s="32" t="s">
        <v>34</v>
      </c>
      <c r="U29" s="32" t="s">
        <v>34</v>
      </c>
      <c r="V29" s="32" t="s">
        <v>34</v>
      </c>
      <c r="W29" s="32" t="s">
        <v>34</v>
      </c>
      <c r="X29" s="32" t="s">
        <v>34</v>
      </c>
      <c r="Y29" s="32" t="s">
        <v>34</v>
      </c>
      <c r="Z29" s="32" t="s">
        <v>34</v>
      </c>
      <c r="AA29" s="32" t="s">
        <v>34</v>
      </c>
      <c r="AB29" s="32" t="s">
        <v>34</v>
      </c>
      <c r="AC29" s="32" t="s">
        <v>34</v>
      </c>
      <c r="AD29" s="32" t="s">
        <v>34</v>
      </c>
      <c r="AE29" s="32" t="s">
        <v>34</v>
      </c>
      <c r="AF29" s="32" t="s">
        <v>34</v>
      </c>
      <c r="AG29" s="32" t="s">
        <v>34</v>
      </c>
      <c r="AH29" s="32" t="s">
        <v>34</v>
      </c>
      <c r="AI29" s="32" t="s">
        <v>34</v>
      </c>
      <c r="AJ29" s="32" t="s">
        <v>34</v>
      </c>
      <c r="AK29" s="32" t="s">
        <v>34</v>
      </c>
      <c r="AL29" s="32" t="s">
        <v>34</v>
      </c>
      <c r="AM29" s="32" t="s">
        <v>34</v>
      </c>
      <c r="AN29" s="32" t="s">
        <v>34</v>
      </c>
      <c r="AO29" s="32" t="s">
        <v>34</v>
      </c>
      <c r="AP29" s="32" t="s">
        <v>34</v>
      </c>
      <c r="AQ29" s="32" t="s">
        <v>34</v>
      </c>
      <c r="AR29" s="32" t="s">
        <v>34</v>
      </c>
      <c r="AS29" s="32" t="s">
        <v>34</v>
      </c>
      <c r="AT29" s="32" t="s">
        <v>34</v>
      </c>
      <c r="AU29" s="32" t="s">
        <v>34</v>
      </c>
      <c r="AV29" s="32" t="s">
        <v>34</v>
      </c>
      <c r="AW29" s="32" t="s">
        <v>34</v>
      </c>
      <c r="AX29" s="32" t="s">
        <v>34</v>
      </c>
      <c r="AY29" s="32" t="s">
        <v>34</v>
      </c>
      <c r="AZ29" s="32" t="s">
        <v>34</v>
      </c>
      <c r="BA29" s="32" t="s">
        <v>34</v>
      </c>
      <c r="BB29" s="32" t="s">
        <v>34</v>
      </c>
    </row>
    <row r="30" spans="1:54" x14ac:dyDescent="0.35">
      <c r="A30" s="32">
        <v>53</v>
      </c>
      <c r="B30" s="32" t="s">
        <v>62</v>
      </c>
      <c r="C30" s="32"/>
      <c r="D30" s="32" t="s">
        <v>34</v>
      </c>
      <c r="E30" s="32" t="s">
        <v>34</v>
      </c>
      <c r="F30" s="32" t="s">
        <v>34</v>
      </c>
      <c r="G30" s="32" t="s">
        <v>34</v>
      </c>
      <c r="H30" s="32" t="s">
        <v>34</v>
      </c>
      <c r="I30" s="32" t="s">
        <v>34</v>
      </c>
      <c r="J30" s="32" t="s">
        <v>34</v>
      </c>
      <c r="K30" s="32" t="s">
        <v>34</v>
      </c>
      <c r="L30" s="32" t="s">
        <v>34</v>
      </c>
      <c r="M30" s="32" t="s">
        <v>34</v>
      </c>
      <c r="N30" s="32" t="s">
        <v>34</v>
      </c>
      <c r="O30" s="32" t="s">
        <v>34</v>
      </c>
      <c r="P30" s="104">
        <v>0</v>
      </c>
      <c r="Q30" s="32" t="s">
        <v>34</v>
      </c>
      <c r="R30" s="32" t="s">
        <v>34</v>
      </c>
      <c r="S30" s="32" t="s">
        <v>34</v>
      </c>
      <c r="T30" s="32">
        <v>61</v>
      </c>
      <c r="U30" s="32" t="s">
        <v>34</v>
      </c>
      <c r="V30" s="104">
        <v>0</v>
      </c>
      <c r="W30" s="104">
        <v>0</v>
      </c>
      <c r="X30" s="104">
        <v>0</v>
      </c>
      <c r="Y30" s="32" t="s">
        <v>34</v>
      </c>
      <c r="Z30" s="104">
        <v>0</v>
      </c>
      <c r="AA30" s="104">
        <v>0</v>
      </c>
      <c r="AB30" s="32" t="s">
        <v>34</v>
      </c>
      <c r="AC30" s="32" t="s">
        <v>34</v>
      </c>
      <c r="AD30" s="32" t="s">
        <v>34</v>
      </c>
      <c r="AE30" s="32" t="s">
        <v>34</v>
      </c>
      <c r="AF30" s="32">
        <v>22</v>
      </c>
      <c r="AG30" s="32" t="s">
        <v>34</v>
      </c>
      <c r="AH30" s="32" t="s">
        <v>34</v>
      </c>
      <c r="AI30" s="104">
        <v>0</v>
      </c>
      <c r="AJ30" s="32" t="s">
        <v>34</v>
      </c>
      <c r="AK30" s="32" t="s">
        <v>34</v>
      </c>
      <c r="AL30" s="32" t="s">
        <v>34</v>
      </c>
      <c r="AM30" s="32" t="s">
        <v>34</v>
      </c>
      <c r="AN30" s="32" t="s">
        <v>34</v>
      </c>
      <c r="AO30" s="32" t="s">
        <v>34</v>
      </c>
      <c r="AP30" s="32" t="s">
        <v>34</v>
      </c>
      <c r="AQ30" s="32" t="s">
        <v>34</v>
      </c>
      <c r="AR30" s="32" t="s">
        <v>34</v>
      </c>
      <c r="AS30" s="32" t="s">
        <v>34</v>
      </c>
      <c r="AT30" s="32" t="s">
        <v>34</v>
      </c>
      <c r="AU30" s="32" t="s">
        <v>34</v>
      </c>
      <c r="AV30" s="32" t="s">
        <v>34</v>
      </c>
      <c r="AW30" s="32" t="s">
        <v>34</v>
      </c>
      <c r="AX30" s="32" t="s">
        <v>34</v>
      </c>
      <c r="AY30" s="32">
        <v>32</v>
      </c>
      <c r="AZ30" s="32" t="s">
        <v>34</v>
      </c>
      <c r="BA30" s="32" t="s">
        <v>34</v>
      </c>
      <c r="BB30" s="32" t="s">
        <v>34</v>
      </c>
    </row>
    <row r="31" spans="1:54" x14ac:dyDescent="0.35">
      <c r="A31" s="32">
        <v>53</v>
      </c>
      <c r="B31" s="32" t="s">
        <v>61</v>
      </c>
      <c r="C31" s="32"/>
      <c r="D31" s="32" t="s">
        <v>34</v>
      </c>
      <c r="E31" s="32" t="s">
        <v>34</v>
      </c>
      <c r="F31" s="32" t="s">
        <v>34</v>
      </c>
      <c r="G31" s="32" t="s">
        <v>34</v>
      </c>
      <c r="H31" s="32" t="s">
        <v>34</v>
      </c>
      <c r="I31" s="32" t="s">
        <v>34</v>
      </c>
      <c r="J31" s="32" t="s">
        <v>34</v>
      </c>
      <c r="K31" s="32" t="s">
        <v>34</v>
      </c>
      <c r="L31" s="32" t="s">
        <v>34</v>
      </c>
      <c r="M31" s="32" t="s">
        <v>34</v>
      </c>
      <c r="N31" s="32" t="s">
        <v>34</v>
      </c>
      <c r="O31" s="32" t="s">
        <v>34</v>
      </c>
      <c r="P31" s="104">
        <v>0</v>
      </c>
      <c r="Q31" s="32" t="s">
        <v>34</v>
      </c>
      <c r="R31" s="32" t="s">
        <v>34</v>
      </c>
      <c r="S31" s="32" t="s">
        <v>34</v>
      </c>
      <c r="T31" s="104">
        <v>0</v>
      </c>
      <c r="U31" s="32" t="s">
        <v>34</v>
      </c>
      <c r="V31" s="32">
        <v>54</v>
      </c>
      <c r="W31" s="32">
        <v>310</v>
      </c>
      <c r="X31" s="32">
        <v>63</v>
      </c>
      <c r="Y31" s="32" t="s">
        <v>34</v>
      </c>
      <c r="Z31" s="32">
        <v>18</v>
      </c>
      <c r="AA31" s="32">
        <v>140</v>
      </c>
      <c r="AB31" s="32" t="s">
        <v>34</v>
      </c>
      <c r="AC31" s="32" t="s">
        <v>34</v>
      </c>
      <c r="AD31" s="32" t="s">
        <v>34</v>
      </c>
      <c r="AE31" s="32" t="s">
        <v>34</v>
      </c>
      <c r="AF31" s="104">
        <v>0</v>
      </c>
      <c r="AG31" s="32" t="s">
        <v>34</v>
      </c>
      <c r="AH31" s="32" t="s">
        <v>34</v>
      </c>
      <c r="AI31" s="32">
        <v>52</v>
      </c>
      <c r="AJ31" s="32" t="s">
        <v>34</v>
      </c>
      <c r="AK31" s="32" t="s">
        <v>34</v>
      </c>
      <c r="AL31" s="32" t="s">
        <v>34</v>
      </c>
      <c r="AM31" s="32" t="s">
        <v>34</v>
      </c>
      <c r="AN31" s="32" t="s">
        <v>34</v>
      </c>
      <c r="AO31" s="32" t="s">
        <v>34</v>
      </c>
      <c r="AP31" s="32" t="s">
        <v>34</v>
      </c>
      <c r="AQ31" s="32" t="s">
        <v>34</v>
      </c>
      <c r="AR31" s="32" t="s">
        <v>34</v>
      </c>
      <c r="AS31" s="32" t="s">
        <v>34</v>
      </c>
      <c r="AT31" s="32" t="s">
        <v>34</v>
      </c>
      <c r="AU31" s="32" t="s">
        <v>34</v>
      </c>
      <c r="AV31" s="32" t="s">
        <v>34</v>
      </c>
      <c r="AW31" s="32" t="s">
        <v>34</v>
      </c>
      <c r="AX31" s="32" t="s">
        <v>34</v>
      </c>
      <c r="AY31" s="104">
        <v>0</v>
      </c>
      <c r="AZ31" s="32" t="s">
        <v>34</v>
      </c>
      <c r="BA31" s="32" t="s">
        <v>34</v>
      </c>
      <c r="BB31" s="32" t="s">
        <v>34</v>
      </c>
    </row>
    <row r="32" spans="1:54" x14ac:dyDescent="0.35">
      <c r="A32" s="32">
        <v>54</v>
      </c>
      <c r="B32" s="32" t="s">
        <v>62</v>
      </c>
      <c r="C32" s="32"/>
      <c r="D32" s="32" t="s">
        <v>34</v>
      </c>
      <c r="E32" s="32" t="s">
        <v>34</v>
      </c>
      <c r="F32" s="32" t="s">
        <v>34</v>
      </c>
      <c r="G32" s="32" t="s">
        <v>34</v>
      </c>
      <c r="H32" s="32" t="s">
        <v>34</v>
      </c>
      <c r="I32" s="32" t="s">
        <v>34</v>
      </c>
      <c r="J32" s="32" t="s">
        <v>34</v>
      </c>
      <c r="K32" s="32" t="s">
        <v>34</v>
      </c>
      <c r="L32" s="32" t="s">
        <v>34</v>
      </c>
      <c r="M32" s="32" t="s">
        <v>34</v>
      </c>
      <c r="N32" s="32" t="s">
        <v>34</v>
      </c>
      <c r="O32" s="32" t="s">
        <v>34</v>
      </c>
      <c r="P32" s="104">
        <v>0</v>
      </c>
      <c r="Q32" s="32" t="s">
        <v>34</v>
      </c>
      <c r="R32" s="32" t="s">
        <v>34</v>
      </c>
      <c r="S32" s="32" t="s">
        <v>34</v>
      </c>
      <c r="T32" s="32">
        <v>110</v>
      </c>
      <c r="U32" s="32" t="s">
        <v>34</v>
      </c>
      <c r="V32" s="104">
        <v>0</v>
      </c>
      <c r="W32" s="104">
        <v>0</v>
      </c>
      <c r="X32" s="32" t="s">
        <v>34</v>
      </c>
      <c r="Y32" s="32" t="s">
        <v>34</v>
      </c>
      <c r="Z32" s="32" t="s">
        <v>34</v>
      </c>
      <c r="AA32" s="104">
        <v>0</v>
      </c>
      <c r="AB32" s="32" t="s">
        <v>34</v>
      </c>
      <c r="AC32" s="32" t="s">
        <v>34</v>
      </c>
      <c r="AD32" s="104">
        <v>0</v>
      </c>
      <c r="AE32" s="32" t="s">
        <v>34</v>
      </c>
      <c r="AF32" s="32">
        <v>14</v>
      </c>
      <c r="AG32" s="32" t="s">
        <v>34</v>
      </c>
      <c r="AH32" s="32" t="s">
        <v>34</v>
      </c>
      <c r="AI32" s="32" t="s">
        <v>34</v>
      </c>
      <c r="AJ32" s="32" t="s">
        <v>34</v>
      </c>
      <c r="AK32" s="32" t="s">
        <v>34</v>
      </c>
      <c r="AL32" s="32" t="s">
        <v>34</v>
      </c>
      <c r="AM32" s="32" t="s">
        <v>34</v>
      </c>
      <c r="AN32" s="32" t="s">
        <v>34</v>
      </c>
      <c r="AO32" s="32" t="s">
        <v>34</v>
      </c>
      <c r="AP32" s="32" t="s">
        <v>34</v>
      </c>
      <c r="AQ32" s="32" t="s">
        <v>34</v>
      </c>
      <c r="AR32" s="32" t="s">
        <v>34</v>
      </c>
      <c r="AS32" s="32" t="s">
        <v>34</v>
      </c>
      <c r="AT32" s="32" t="s">
        <v>34</v>
      </c>
      <c r="AU32" s="32" t="s">
        <v>34</v>
      </c>
      <c r="AV32" s="32" t="s">
        <v>34</v>
      </c>
      <c r="AW32" s="32" t="s">
        <v>34</v>
      </c>
      <c r="AX32" s="32" t="s">
        <v>34</v>
      </c>
      <c r="AY32" s="104">
        <v>0</v>
      </c>
      <c r="AZ32" s="32" t="s">
        <v>34</v>
      </c>
      <c r="BA32" s="104">
        <v>0</v>
      </c>
      <c r="BB32" s="32" t="s">
        <v>34</v>
      </c>
    </row>
    <row r="33" spans="1:54" x14ac:dyDescent="0.35">
      <c r="A33" s="32">
        <v>54</v>
      </c>
      <c r="B33" s="32" t="s">
        <v>63</v>
      </c>
      <c r="C33" s="32"/>
      <c r="D33" s="32" t="s">
        <v>34</v>
      </c>
      <c r="E33" s="32" t="s">
        <v>34</v>
      </c>
      <c r="F33" s="32" t="s">
        <v>34</v>
      </c>
      <c r="G33" s="32" t="s">
        <v>34</v>
      </c>
      <c r="H33" s="32" t="s">
        <v>34</v>
      </c>
      <c r="I33" s="32" t="s">
        <v>34</v>
      </c>
      <c r="J33" s="32" t="s">
        <v>34</v>
      </c>
      <c r="K33" s="32" t="s">
        <v>34</v>
      </c>
      <c r="L33" s="32" t="s">
        <v>34</v>
      </c>
      <c r="M33" s="32" t="s">
        <v>34</v>
      </c>
      <c r="N33" s="32" t="s">
        <v>34</v>
      </c>
      <c r="O33" s="32" t="s">
        <v>34</v>
      </c>
      <c r="P33" s="104">
        <v>0</v>
      </c>
      <c r="Q33" s="32" t="s">
        <v>34</v>
      </c>
      <c r="R33" s="32" t="s">
        <v>34</v>
      </c>
      <c r="S33" s="32" t="s">
        <v>34</v>
      </c>
      <c r="T33" s="104">
        <v>0</v>
      </c>
      <c r="U33" s="32" t="s">
        <v>34</v>
      </c>
      <c r="V33" s="104">
        <v>0</v>
      </c>
      <c r="W33" s="104">
        <v>0</v>
      </c>
      <c r="X33" s="32" t="s">
        <v>34</v>
      </c>
      <c r="Y33" s="32" t="s">
        <v>34</v>
      </c>
      <c r="Z33" s="32" t="s">
        <v>34</v>
      </c>
      <c r="AA33" s="32">
        <v>260</v>
      </c>
      <c r="AB33" s="32" t="s">
        <v>34</v>
      </c>
      <c r="AC33" s="32" t="s">
        <v>34</v>
      </c>
      <c r="AD33" s="104">
        <v>0</v>
      </c>
      <c r="AE33" s="32" t="s">
        <v>34</v>
      </c>
      <c r="AF33" s="104">
        <v>0</v>
      </c>
      <c r="AG33" s="32" t="s">
        <v>34</v>
      </c>
      <c r="AH33" s="64" t="s">
        <v>34</v>
      </c>
      <c r="AI33" s="64" t="s">
        <v>34</v>
      </c>
      <c r="AJ33" s="64" t="s">
        <v>34</v>
      </c>
      <c r="AK33" s="64" t="s">
        <v>34</v>
      </c>
      <c r="AL33" s="64" t="s">
        <v>34</v>
      </c>
      <c r="AM33" s="64" t="s">
        <v>34</v>
      </c>
      <c r="AN33" s="64" t="s">
        <v>34</v>
      </c>
      <c r="AO33" s="64" t="s">
        <v>34</v>
      </c>
      <c r="AP33" s="64" t="s">
        <v>34</v>
      </c>
      <c r="AQ33" s="64" t="s">
        <v>34</v>
      </c>
      <c r="AR33" s="64" t="s">
        <v>34</v>
      </c>
      <c r="AS33" s="64" t="s">
        <v>34</v>
      </c>
      <c r="AT33" s="64" t="s">
        <v>34</v>
      </c>
      <c r="AU33" s="64" t="s">
        <v>34</v>
      </c>
      <c r="AV33" s="64" t="s">
        <v>34</v>
      </c>
      <c r="AW33" s="64" t="s">
        <v>34</v>
      </c>
      <c r="AX33" s="64" t="s">
        <v>34</v>
      </c>
      <c r="AY33" s="104">
        <v>0</v>
      </c>
      <c r="AZ33" s="64" t="s">
        <v>34</v>
      </c>
      <c r="BA33" s="104">
        <v>0</v>
      </c>
      <c r="BB33" s="64" t="s">
        <v>34</v>
      </c>
    </row>
    <row r="34" spans="1:54" x14ac:dyDescent="0.35">
      <c r="A34" s="32">
        <v>54</v>
      </c>
      <c r="B34" s="32" t="s">
        <v>64</v>
      </c>
      <c r="C34" s="32"/>
      <c r="D34" s="32" t="s">
        <v>34</v>
      </c>
      <c r="E34" s="32" t="s">
        <v>34</v>
      </c>
      <c r="F34" s="32" t="s">
        <v>34</v>
      </c>
      <c r="G34" s="32" t="s">
        <v>34</v>
      </c>
      <c r="H34" s="32" t="s">
        <v>34</v>
      </c>
      <c r="I34" s="32" t="s">
        <v>34</v>
      </c>
      <c r="J34" s="32" t="s">
        <v>34</v>
      </c>
      <c r="K34" s="32" t="s">
        <v>34</v>
      </c>
      <c r="L34" s="32" t="s">
        <v>34</v>
      </c>
      <c r="M34" s="32" t="s">
        <v>34</v>
      </c>
      <c r="N34" s="32" t="s">
        <v>34</v>
      </c>
      <c r="O34" s="32" t="s">
        <v>34</v>
      </c>
      <c r="P34" s="32">
        <v>58</v>
      </c>
      <c r="Q34" s="32" t="s">
        <v>34</v>
      </c>
      <c r="R34" s="32" t="s">
        <v>34</v>
      </c>
      <c r="S34" s="32" t="s">
        <v>34</v>
      </c>
      <c r="T34" s="32">
        <v>50</v>
      </c>
      <c r="U34" s="32" t="s">
        <v>34</v>
      </c>
      <c r="V34" s="32">
        <v>67</v>
      </c>
      <c r="W34" s="32">
        <v>4.0999999999999996</v>
      </c>
      <c r="X34" s="32" t="s">
        <v>34</v>
      </c>
      <c r="Y34" s="32" t="s">
        <v>34</v>
      </c>
      <c r="Z34" s="32" t="s">
        <v>34</v>
      </c>
      <c r="AA34" s="32">
        <v>7.9</v>
      </c>
      <c r="AB34" s="32" t="s">
        <v>34</v>
      </c>
      <c r="AC34" s="32" t="s">
        <v>34</v>
      </c>
      <c r="AD34" s="32">
        <v>11</v>
      </c>
      <c r="AE34" s="32" t="s">
        <v>34</v>
      </c>
      <c r="AF34" s="32">
        <v>230</v>
      </c>
      <c r="AG34" s="32" t="s">
        <v>34</v>
      </c>
      <c r="AH34" s="64" t="s">
        <v>34</v>
      </c>
      <c r="AI34" s="64" t="s">
        <v>34</v>
      </c>
      <c r="AJ34" s="64" t="s">
        <v>34</v>
      </c>
      <c r="AK34" s="64" t="s">
        <v>34</v>
      </c>
      <c r="AL34" s="64" t="s">
        <v>34</v>
      </c>
      <c r="AM34" s="64" t="s">
        <v>34</v>
      </c>
      <c r="AN34" s="64" t="s">
        <v>34</v>
      </c>
      <c r="AO34" s="64" t="s">
        <v>34</v>
      </c>
      <c r="AP34" s="64" t="s">
        <v>34</v>
      </c>
      <c r="AQ34" s="64" t="s">
        <v>34</v>
      </c>
      <c r="AR34" s="64" t="s">
        <v>34</v>
      </c>
      <c r="AS34" s="64" t="s">
        <v>34</v>
      </c>
      <c r="AT34" s="64" t="s">
        <v>34</v>
      </c>
      <c r="AU34" s="64" t="s">
        <v>34</v>
      </c>
      <c r="AV34" s="64" t="s">
        <v>34</v>
      </c>
      <c r="AW34" s="64" t="s">
        <v>34</v>
      </c>
      <c r="AX34" s="64" t="s">
        <v>34</v>
      </c>
      <c r="AY34" s="32">
        <v>4.3</v>
      </c>
      <c r="AZ34" s="64" t="s">
        <v>34</v>
      </c>
      <c r="BA34" s="104">
        <v>0</v>
      </c>
      <c r="BB34" s="64" t="s">
        <v>34</v>
      </c>
    </row>
    <row r="35" spans="1:54" x14ac:dyDescent="0.35">
      <c r="A35" s="32">
        <v>54</v>
      </c>
      <c r="B35" s="32" t="s">
        <v>65</v>
      </c>
      <c r="C35" s="32"/>
      <c r="D35" s="32" t="s">
        <v>34</v>
      </c>
      <c r="E35" s="32" t="s">
        <v>34</v>
      </c>
      <c r="F35" s="32" t="s">
        <v>34</v>
      </c>
      <c r="G35" s="32" t="s">
        <v>34</v>
      </c>
      <c r="H35" s="32" t="s">
        <v>34</v>
      </c>
      <c r="I35" s="32" t="s">
        <v>34</v>
      </c>
      <c r="J35" s="32" t="s">
        <v>34</v>
      </c>
      <c r="K35" s="32" t="s">
        <v>34</v>
      </c>
      <c r="L35" s="32" t="s">
        <v>34</v>
      </c>
      <c r="M35" s="32" t="s">
        <v>34</v>
      </c>
      <c r="N35" s="32" t="s">
        <v>34</v>
      </c>
      <c r="O35" s="32" t="s">
        <v>34</v>
      </c>
      <c r="P35" s="32">
        <v>3.5</v>
      </c>
      <c r="Q35" s="32" t="s">
        <v>34</v>
      </c>
      <c r="R35" s="32" t="s">
        <v>34</v>
      </c>
      <c r="S35" s="32" t="s">
        <v>34</v>
      </c>
      <c r="T35" s="32">
        <v>27</v>
      </c>
      <c r="U35" s="32" t="s">
        <v>34</v>
      </c>
      <c r="V35" s="32">
        <v>190</v>
      </c>
      <c r="W35" s="32">
        <v>0.81</v>
      </c>
      <c r="X35" s="32" t="s">
        <v>34</v>
      </c>
      <c r="Y35" s="32" t="s">
        <v>34</v>
      </c>
      <c r="Z35" s="32" t="s">
        <v>34</v>
      </c>
      <c r="AA35" s="32">
        <v>390</v>
      </c>
      <c r="AB35" s="32" t="s">
        <v>34</v>
      </c>
      <c r="AC35" s="32" t="s">
        <v>34</v>
      </c>
      <c r="AD35" s="32">
        <v>5.0999999999999996</v>
      </c>
      <c r="AE35" s="32" t="s">
        <v>34</v>
      </c>
      <c r="AF35" s="32">
        <v>30</v>
      </c>
      <c r="AG35" s="32" t="s">
        <v>34</v>
      </c>
      <c r="AH35" s="64" t="s">
        <v>34</v>
      </c>
      <c r="AI35" s="64" t="s">
        <v>34</v>
      </c>
      <c r="AJ35" s="64" t="s">
        <v>34</v>
      </c>
      <c r="AK35" s="64" t="s">
        <v>34</v>
      </c>
      <c r="AL35" s="64" t="s">
        <v>34</v>
      </c>
      <c r="AM35" s="64" t="s">
        <v>34</v>
      </c>
      <c r="AN35" s="64" t="s">
        <v>34</v>
      </c>
      <c r="AO35" s="64" t="s">
        <v>34</v>
      </c>
      <c r="AP35" s="64" t="s">
        <v>34</v>
      </c>
      <c r="AQ35" s="64" t="s">
        <v>34</v>
      </c>
      <c r="AR35" s="64" t="s">
        <v>34</v>
      </c>
      <c r="AS35" s="64" t="s">
        <v>34</v>
      </c>
      <c r="AT35" s="64" t="s">
        <v>34</v>
      </c>
      <c r="AU35" s="64" t="s">
        <v>34</v>
      </c>
      <c r="AV35" s="64" t="s">
        <v>34</v>
      </c>
      <c r="AW35" s="64" t="s">
        <v>34</v>
      </c>
      <c r="AX35" s="64" t="s">
        <v>34</v>
      </c>
      <c r="AY35" s="104">
        <v>0</v>
      </c>
      <c r="AZ35" s="64" t="s">
        <v>34</v>
      </c>
      <c r="BA35" s="104">
        <v>0</v>
      </c>
      <c r="BB35" s="64" t="s">
        <v>34</v>
      </c>
    </row>
    <row r="36" spans="1:54" x14ac:dyDescent="0.35">
      <c r="A36" s="32">
        <v>54</v>
      </c>
      <c r="B36" s="32" t="s">
        <v>66</v>
      </c>
      <c r="C36" s="32"/>
      <c r="D36" s="32" t="s">
        <v>34</v>
      </c>
      <c r="E36" s="32" t="s">
        <v>34</v>
      </c>
      <c r="F36" s="32" t="s">
        <v>34</v>
      </c>
      <c r="G36" s="32" t="s">
        <v>34</v>
      </c>
      <c r="H36" s="32" t="s">
        <v>34</v>
      </c>
      <c r="I36" s="32" t="s">
        <v>34</v>
      </c>
      <c r="J36" s="32" t="s">
        <v>34</v>
      </c>
      <c r="K36" s="32" t="s">
        <v>34</v>
      </c>
      <c r="L36" s="32" t="s">
        <v>34</v>
      </c>
      <c r="M36" s="32" t="s">
        <v>34</v>
      </c>
      <c r="N36" s="32" t="s">
        <v>34</v>
      </c>
      <c r="O36" s="32" t="s">
        <v>34</v>
      </c>
      <c r="P36" s="32">
        <v>3000</v>
      </c>
      <c r="Q36" s="32" t="s">
        <v>34</v>
      </c>
      <c r="R36" s="32" t="s">
        <v>34</v>
      </c>
      <c r="S36" s="32" t="s">
        <v>34</v>
      </c>
      <c r="T36" s="32">
        <v>280</v>
      </c>
      <c r="U36" s="32" t="s">
        <v>34</v>
      </c>
      <c r="V36" s="32">
        <v>7700</v>
      </c>
      <c r="W36" s="104">
        <v>0</v>
      </c>
      <c r="X36" s="32" t="s">
        <v>34</v>
      </c>
      <c r="Y36" s="32" t="s">
        <v>34</v>
      </c>
      <c r="Z36" s="32" t="s">
        <v>34</v>
      </c>
      <c r="AA36" s="104">
        <v>0</v>
      </c>
      <c r="AB36" s="32" t="s">
        <v>34</v>
      </c>
      <c r="AC36" s="32" t="s">
        <v>34</v>
      </c>
      <c r="AD36" s="32">
        <v>28</v>
      </c>
      <c r="AE36" s="32" t="s">
        <v>34</v>
      </c>
      <c r="AF36" s="32">
        <v>210</v>
      </c>
      <c r="AG36" s="32" t="s">
        <v>34</v>
      </c>
      <c r="AH36" s="64" t="s">
        <v>34</v>
      </c>
      <c r="AI36" s="64" t="s">
        <v>34</v>
      </c>
      <c r="AJ36" s="64" t="s">
        <v>34</v>
      </c>
      <c r="AK36" s="64" t="s">
        <v>34</v>
      </c>
      <c r="AL36" s="64" t="s">
        <v>34</v>
      </c>
      <c r="AM36" s="64" t="s">
        <v>34</v>
      </c>
      <c r="AN36" s="64" t="s">
        <v>34</v>
      </c>
      <c r="AO36" s="64" t="s">
        <v>34</v>
      </c>
      <c r="AP36" s="64" t="s">
        <v>34</v>
      </c>
      <c r="AQ36" s="64" t="s">
        <v>34</v>
      </c>
      <c r="AR36" s="64" t="s">
        <v>34</v>
      </c>
      <c r="AS36" s="64" t="s">
        <v>34</v>
      </c>
      <c r="AT36" s="64" t="s">
        <v>34</v>
      </c>
      <c r="AU36" s="64" t="s">
        <v>34</v>
      </c>
      <c r="AV36" s="64" t="s">
        <v>34</v>
      </c>
      <c r="AW36" s="64" t="s">
        <v>34</v>
      </c>
      <c r="AX36" s="64" t="s">
        <v>34</v>
      </c>
      <c r="AY36" s="32">
        <v>970</v>
      </c>
      <c r="AZ36" s="64" t="s">
        <v>34</v>
      </c>
      <c r="BA36" s="104">
        <v>0</v>
      </c>
      <c r="BB36" s="64" t="s">
        <v>34</v>
      </c>
    </row>
    <row r="37" spans="1:54" x14ac:dyDescent="0.35">
      <c r="A37" s="32">
        <v>54</v>
      </c>
      <c r="B37" s="32" t="s">
        <v>67</v>
      </c>
      <c r="C37" s="32"/>
      <c r="D37" s="32" t="s">
        <v>34</v>
      </c>
      <c r="E37" s="32" t="s">
        <v>34</v>
      </c>
      <c r="F37" s="32" t="s">
        <v>34</v>
      </c>
      <c r="G37" s="32" t="s">
        <v>34</v>
      </c>
      <c r="H37" s="32" t="s">
        <v>34</v>
      </c>
      <c r="I37" s="32" t="s">
        <v>34</v>
      </c>
      <c r="J37" s="32" t="s">
        <v>34</v>
      </c>
      <c r="K37" s="32" t="s">
        <v>34</v>
      </c>
      <c r="L37" s="32" t="s">
        <v>34</v>
      </c>
      <c r="M37" s="32" t="s">
        <v>34</v>
      </c>
      <c r="N37" s="32" t="s">
        <v>34</v>
      </c>
      <c r="O37" s="32" t="s">
        <v>34</v>
      </c>
      <c r="P37" s="104">
        <v>0</v>
      </c>
      <c r="Q37" s="32" t="s">
        <v>34</v>
      </c>
      <c r="R37" s="32" t="s">
        <v>34</v>
      </c>
      <c r="S37" s="32" t="s">
        <v>34</v>
      </c>
      <c r="T37" s="104">
        <v>0</v>
      </c>
      <c r="U37" s="32" t="s">
        <v>34</v>
      </c>
      <c r="V37" s="104">
        <v>0</v>
      </c>
      <c r="W37" s="104">
        <v>0</v>
      </c>
      <c r="X37" s="32" t="s">
        <v>34</v>
      </c>
      <c r="Y37" s="32" t="s">
        <v>34</v>
      </c>
      <c r="Z37" s="32" t="s">
        <v>34</v>
      </c>
      <c r="AA37" s="32">
        <v>42</v>
      </c>
      <c r="AB37" s="32" t="s">
        <v>34</v>
      </c>
      <c r="AC37" s="32" t="s">
        <v>34</v>
      </c>
      <c r="AD37" s="104">
        <v>0</v>
      </c>
      <c r="AE37" s="32" t="s">
        <v>34</v>
      </c>
      <c r="AF37" s="104">
        <v>0</v>
      </c>
      <c r="AG37" s="32" t="s">
        <v>34</v>
      </c>
      <c r="AH37" s="64" t="s">
        <v>34</v>
      </c>
      <c r="AI37" s="64" t="s">
        <v>34</v>
      </c>
      <c r="AJ37" s="64" t="s">
        <v>34</v>
      </c>
      <c r="AK37" s="64" t="s">
        <v>34</v>
      </c>
      <c r="AL37" s="64" t="s">
        <v>34</v>
      </c>
      <c r="AM37" s="64" t="s">
        <v>34</v>
      </c>
      <c r="AN37" s="64" t="s">
        <v>34</v>
      </c>
      <c r="AO37" s="64" t="s">
        <v>34</v>
      </c>
      <c r="AP37" s="64" t="s">
        <v>34</v>
      </c>
      <c r="AQ37" s="64" t="s">
        <v>34</v>
      </c>
      <c r="AR37" s="64" t="s">
        <v>34</v>
      </c>
      <c r="AS37" s="64" t="s">
        <v>34</v>
      </c>
      <c r="AT37" s="64" t="s">
        <v>34</v>
      </c>
      <c r="AU37" s="64" t="s">
        <v>34</v>
      </c>
      <c r="AV37" s="64" t="s">
        <v>34</v>
      </c>
      <c r="AW37" s="64" t="s">
        <v>34</v>
      </c>
      <c r="AX37" s="64" t="s">
        <v>34</v>
      </c>
      <c r="AY37" s="104">
        <v>0</v>
      </c>
      <c r="AZ37" s="64" t="s">
        <v>34</v>
      </c>
      <c r="BA37" s="104">
        <v>0</v>
      </c>
      <c r="BB37" s="64" t="s">
        <v>34</v>
      </c>
    </row>
    <row r="38" spans="1:54" x14ac:dyDescent="0.35">
      <c r="A38" s="32">
        <v>55</v>
      </c>
      <c r="B38" s="64" t="s">
        <v>62</v>
      </c>
      <c r="C38" s="32"/>
      <c r="D38" s="32" t="s">
        <v>34</v>
      </c>
      <c r="E38" s="32" t="s">
        <v>34</v>
      </c>
      <c r="F38" s="32" t="s">
        <v>34</v>
      </c>
      <c r="G38" s="32" t="s">
        <v>34</v>
      </c>
      <c r="H38" s="32" t="s">
        <v>34</v>
      </c>
      <c r="I38" s="32" t="s">
        <v>34</v>
      </c>
      <c r="J38" s="32" t="s">
        <v>34</v>
      </c>
      <c r="K38" s="32" t="s">
        <v>34</v>
      </c>
      <c r="L38" s="32" t="s">
        <v>34</v>
      </c>
      <c r="M38" s="32" t="s">
        <v>34</v>
      </c>
      <c r="N38" s="32" t="s">
        <v>34</v>
      </c>
      <c r="O38" s="32" t="s">
        <v>34</v>
      </c>
      <c r="P38" s="32">
        <v>48</v>
      </c>
      <c r="Q38" s="32" t="s">
        <v>34</v>
      </c>
      <c r="R38" s="32" t="s">
        <v>34</v>
      </c>
      <c r="S38" s="32" t="s">
        <v>34</v>
      </c>
      <c r="T38" s="32" t="s">
        <v>34</v>
      </c>
      <c r="U38" s="32" t="s">
        <v>34</v>
      </c>
      <c r="V38" s="32">
        <v>18</v>
      </c>
      <c r="W38" s="108" t="s">
        <v>34</v>
      </c>
      <c r="X38" s="32" t="s">
        <v>34</v>
      </c>
      <c r="Y38" s="32" t="s">
        <v>34</v>
      </c>
      <c r="Z38" s="32" t="s">
        <v>34</v>
      </c>
      <c r="AA38" s="104">
        <v>0.5</v>
      </c>
      <c r="AB38" s="32" t="s">
        <v>34</v>
      </c>
      <c r="AC38" s="32" t="s">
        <v>34</v>
      </c>
      <c r="AD38" s="32" t="s">
        <v>34</v>
      </c>
      <c r="AE38" s="32" t="s">
        <v>34</v>
      </c>
      <c r="AF38" s="32">
        <v>1</v>
      </c>
      <c r="AG38" s="32" t="s">
        <v>34</v>
      </c>
      <c r="AH38" s="64" t="s">
        <v>34</v>
      </c>
      <c r="AI38" s="64" t="s">
        <v>34</v>
      </c>
      <c r="AJ38" s="64" t="s">
        <v>34</v>
      </c>
      <c r="AK38" s="64" t="s">
        <v>34</v>
      </c>
      <c r="AL38" s="64" t="s">
        <v>34</v>
      </c>
      <c r="AM38" s="64" t="s">
        <v>34</v>
      </c>
      <c r="AN38" s="64" t="s">
        <v>34</v>
      </c>
      <c r="AO38" s="64" t="s">
        <v>34</v>
      </c>
      <c r="AP38" s="64" t="s">
        <v>34</v>
      </c>
      <c r="AQ38" s="64" t="s">
        <v>34</v>
      </c>
      <c r="AR38" s="64" t="s">
        <v>34</v>
      </c>
      <c r="AS38" s="64" t="s">
        <v>34</v>
      </c>
      <c r="AT38" s="64" t="s">
        <v>34</v>
      </c>
      <c r="AU38" s="64" t="s">
        <v>34</v>
      </c>
      <c r="AV38" s="64" t="s">
        <v>34</v>
      </c>
      <c r="AW38" s="64" t="s">
        <v>34</v>
      </c>
      <c r="AX38" s="64" t="s">
        <v>34</v>
      </c>
      <c r="AY38" s="32">
        <v>50</v>
      </c>
      <c r="AZ38" s="64" t="s">
        <v>34</v>
      </c>
      <c r="BA38" s="108" t="s">
        <v>34</v>
      </c>
      <c r="BB38" s="64" t="s">
        <v>34</v>
      </c>
    </row>
    <row r="39" spans="1:54" x14ac:dyDescent="0.35">
      <c r="A39" s="32">
        <v>55</v>
      </c>
      <c r="B39" s="64" t="s">
        <v>70</v>
      </c>
      <c r="C39" s="32"/>
      <c r="D39" s="32" t="s">
        <v>34</v>
      </c>
      <c r="E39" s="32" t="s">
        <v>34</v>
      </c>
      <c r="F39" s="32" t="s">
        <v>34</v>
      </c>
      <c r="G39" s="32" t="s">
        <v>34</v>
      </c>
      <c r="H39" s="32" t="s">
        <v>34</v>
      </c>
      <c r="I39" s="32" t="s">
        <v>34</v>
      </c>
      <c r="J39" s="32" t="s">
        <v>34</v>
      </c>
      <c r="K39" s="32" t="s">
        <v>34</v>
      </c>
      <c r="L39" s="32" t="s">
        <v>34</v>
      </c>
      <c r="M39" s="32" t="s">
        <v>34</v>
      </c>
      <c r="N39" s="32" t="s">
        <v>34</v>
      </c>
      <c r="O39" s="32" t="s">
        <v>34</v>
      </c>
      <c r="P39" s="32">
        <v>160</v>
      </c>
      <c r="Q39" s="32" t="s">
        <v>34</v>
      </c>
      <c r="R39" s="32" t="s">
        <v>34</v>
      </c>
      <c r="S39" s="32" t="s">
        <v>34</v>
      </c>
      <c r="T39" s="32" t="s">
        <v>34</v>
      </c>
      <c r="U39" s="32" t="s">
        <v>34</v>
      </c>
      <c r="V39" s="32">
        <v>1200</v>
      </c>
      <c r="W39" s="32" t="s">
        <v>34</v>
      </c>
      <c r="X39" s="32" t="s">
        <v>34</v>
      </c>
      <c r="Y39" s="32" t="s">
        <v>34</v>
      </c>
      <c r="Z39" s="32" t="s">
        <v>34</v>
      </c>
      <c r="AA39" s="104">
        <v>0.5</v>
      </c>
      <c r="AB39" s="32" t="s">
        <v>34</v>
      </c>
      <c r="AC39" s="32" t="s">
        <v>34</v>
      </c>
      <c r="AD39" s="32" t="s">
        <v>34</v>
      </c>
      <c r="AE39" s="32" t="s">
        <v>34</v>
      </c>
      <c r="AF39" s="32">
        <v>26</v>
      </c>
      <c r="AG39" s="32" t="s">
        <v>34</v>
      </c>
      <c r="AH39" s="64" t="s">
        <v>34</v>
      </c>
      <c r="AI39" s="64" t="s">
        <v>34</v>
      </c>
      <c r="AJ39" s="64" t="s">
        <v>34</v>
      </c>
      <c r="AK39" s="64" t="s">
        <v>34</v>
      </c>
      <c r="AL39" s="64" t="s">
        <v>34</v>
      </c>
      <c r="AM39" s="64" t="s">
        <v>34</v>
      </c>
      <c r="AN39" s="64" t="s">
        <v>34</v>
      </c>
      <c r="AO39" s="64" t="s">
        <v>34</v>
      </c>
      <c r="AP39" s="64" t="s">
        <v>34</v>
      </c>
      <c r="AQ39" s="64" t="s">
        <v>34</v>
      </c>
      <c r="AR39" s="64" t="s">
        <v>34</v>
      </c>
      <c r="AS39" s="64" t="s">
        <v>34</v>
      </c>
      <c r="AT39" s="64" t="s">
        <v>34</v>
      </c>
      <c r="AU39" s="64" t="s">
        <v>34</v>
      </c>
      <c r="AV39" s="64" t="s">
        <v>34</v>
      </c>
      <c r="AW39" s="64" t="s">
        <v>34</v>
      </c>
      <c r="AX39" s="64" t="s">
        <v>34</v>
      </c>
      <c r="AY39" s="32">
        <v>19</v>
      </c>
      <c r="AZ39" s="64" t="s">
        <v>34</v>
      </c>
      <c r="BA39" s="64" t="s">
        <v>34</v>
      </c>
      <c r="BB39" s="64" t="s">
        <v>34</v>
      </c>
    </row>
    <row r="40" spans="1:54" x14ac:dyDescent="0.35">
      <c r="A40" s="32">
        <v>55</v>
      </c>
      <c r="B40" s="64" t="s">
        <v>66</v>
      </c>
      <c r="C40" s="32"/>
      <c r="D40" s="32" t="s">
        <v>34</v>
      </c>
      <c r="E40" s="32" t="s">
        <v>34</v>
      </c>
      <c r="F40" s="32" t="s">
        <v>34</v>
      </c>
      <c r="G40" s="32" t="s">
        <v>34</v>
      </c>
      <c r="H40" s="32" t="s">
        <v>34</v>
      </c>
      <c r="I40" s="32" t="s">
        <v>34</v>
      </c>
      <c r="J40" s="32" t="s">
        <v>34</v>
      </c>
      <c r="K40" s="32" t="s">
        <v>34</v>
      </c>
      <c r="L40" s="32" t="s">
        <v>34</v>
      </c>
      <c r="M40" s="32" t="s">
        <v>34</v>
      </c>
      <c r="N40" s="32" t="s">
        <v>34</v>
      </c>
      <c r="O40" s="32" t="s">
        <v>34</v>
      </c>
      <c r="P40" s="32">
        <v>31</v>
      </c>
      <c r="Q40" s="32" t="s">
        <v>34</v>
      </c>
      <c r="R40" s="32" t="s">
        <v>34</v>
      </c>
      <c r="S40" s="32" t="s">
        <v>34</v>
      </c>
      <c r="T40" s="32" t="s">
        <v>34</v>
      </c>
      <c r="U40" s="32" t="s">
        <v>34</v>
      </c>
      <c r="V40" s="32">
        <v>54</v>
      </c>
      <c r="W40" s="32" t="s">
        <v>34</v>
      </c>
      <c r="X40" s="32" t="s">
        <v>34</v>
      </c>
      <c r="Y40" s="32" t="s">
        <v>34</v>
      </c>
      <c r="Z40" s="32" t="s">
        <v>34</v>
      </c>
      <c r="AA40" s="104">
        <v>0.5</v>
      </c>
      <c r="AB40" s="32" t="s">
        <v>34</v>
      </c>
      <c r="AC40" s="32" t="s">
        <v>34</v>
      </c>
      <c r="AD40" s="32" t="s">
        <v>34</v>
      </c>
      <c r="AE40" s="32" t="s">
        <v>34</v>
      </c>
      <c r="AF40" s="32">
        <v>11</v>
      </c>
      <c r="AG40" s="32" t="s">
        <v>34</v>
      </c>
      <c r="AH40" s="64" t="s">
        <v>34</v>
      </c>
      <c r="AI40" s="64" t="s">
        <v>34</v>
      </c>
      <c r="AJ40" s="64" t="s">
        <v>34</v>
      </c>
      <c r="AK40" s="64" t="s">
        <v>34</v>
      </c>
      <c r="AL40" s="64" t="s">
        <v>34</v>
      </c>
      <c r="AM40" s="64" t="s">
        <v>34</v>
      </c>
      <c r="AN40" s="64" t="s">
        <v>34</v>
      </c>
      <c r="AO40" s="64" t="s">
        <v>34</v>
      </c>
      <c r="AP40" s="64" t="s">
        <v>34</v>
      </c>
      <c r="AQ40" s="64" t="s">
        <v>34</v>
      </c>
      <c r="AR40" s="64" t="s">
        <v>34</v>
      </c>
      <c r="AS40" s="64" t="s">
        <v>34</v>
      </c>
      <c r="AT40" s="64" t="s">
        <v>34</v>
      </c>
      <c r="AU40" s="64" t="s">
        <v>34</v>
      </c>
      <c r="AV40" s="64" t="s">
        <v>34</v>
      </c>
      <c r="AW40" s="64" t="s">
        <v>34</v>
      </c>
      <c r="AX40" s="64" t="s">
        <v>34</v>
      </c>
      <c r="AY40" s="32">
        <v>15</v>
      </c>
      <c r="AZ40" s="64" t="s">
        <v>34</v>
      </c>
      <c r="BA40" s="64" t="s">
        <v>34</v>
      </c>
      <c r="BB40" s="64" t="s">
        <v>34</v>
      </c>
    </row>
    <row r="41" spans="1:54" x14ac:dyDescent="0.35">
      <c r="A41" s="32">
        <v>55</v>
      </c>
      <c r="B41" s="64" t="s">
        <v>61</v>
      </c>
      <c r="C41" s="32"/>
      <c r="D41" s="32" t="s">
        <v>34</v>
      </c>
      <c r="E41" s="32" t="s">
        <v>34</v>
      </c>
      <c r="F41" s="32" t="s">
        <v>34</v>
      </c>
      <c r="G41" s="32" t="s">
        <v>34</v>
      </c>
      <c r="H41" s="32" t="s">
        <v>34</v>
      </c>
      <c r="I41" s="32" t="s">
        <v>34</v>
      </c>
      <c r="J41" s="32" t="s">
        <v>34</v>
      </c>
      <c r="K41" s="32" t="s">
        <v>34</v>
      </c>
      <c r="L41" s="32" t="s">
        <v>34</v>
      </c>
      <c r="M41" s="32" t="s">
        <v>34</v>
      </c>
      <c r="N41" s="32" t="s">
        <v>34</v>
      </c>
      <c r="O41" s="32" t="s">
        <v>34</v>
      </c>
      <c r="P41" s="104">
        <v>2.5</v>
      </c>
      <c r="Q41" s="32" t="s">
        <v>34</v>
      </c>
      <c r="R41" s="32" t="s">
        <v>34</v>
      </c>
      <c r="S41" s="32" t="s">
        <v>34</v>
      </c>
      <c r="T41" s="32" t="s">
        <v>34</v>
      </c>
      <c r="U41" s="32" t="s">
        <v>34</v>
      </c>
      <c r="V41" s="32">
        <v>34</v>
      </c>
      <c r="W41" s="32" t="s">
        <v>34</v>
      </c>
      <c r="X41" s="32" t="s">
        <v>34</v>
      </c>
      <c r="Y41" s="32" t="s">
        <v>34</v>
      </c>
      <c r="Z41" s="32" t="s">
        <v>34</v>
      </c>
      <c r="AA41" s="32">
        <v>4.5999999999999996</v>
      </c>
      <c r="AB41" s="32" t="s">
        <v>34</v>
      </c>
      <c r="AC41" s="32" t="s">
        <v>34</v>
      </c>
      <c r="AD41" s="32" t="s">
        <v>34</v>
      </c>
      <c r="AE41" s="32" t="s">
        <v>34</v>
      </c>
      <c r="AF41" s="104">
        <v>1</v>
      </c>
      <c r="AG41" s="32" t="s">
        <v>34</v>
      </c>
      <c r="AH41" s="64" t="s">
        <v>34</v>
      </c>
      <c r="AI41" s="64" t="s">
        <v>34</v>
      </c>
      <c r="AJ41" s="64" t="s">
        <v>34</v>
      </c>
      <c r="AK41" s="64" t="s">
        <v>34</v>
      </c>
      <c r="AL41" s="64" t="s">
        <v>34</v>
      </c>
      <c r="AM41" s="64" t="s">
        <v>34</v>
      </c>
      <c r="AN41" s="64" t="s">
        <v>34</v>
      </c>
      <c r="AO41" s="64" t="s">
        <v>34</v>
      </c>
      <c r="AP41" s="64" t="s">
        <v>34</v>
      </c>
      <c r="AQ41" s="64" t="s">
        <v>34</v>
      </c>
      <c r="AR41" s="64" t="s">
        <v>34</v>
      </c>
      <c r="AS41" s="64" t="s">
        <v>34</v>
      </c>
      <c r="AT41" s="64" t="s">
        <v>34</v>
      </c>
      <c r="AU41" s="64" t="s">
        <v>34</v>
      </c>
      <c r="AV41" s="64" t="s">
        <v>34</v>
      </c>
      <c r="AW41" s="64" t="s">
        <v>34</v>
      </c>
      <c r="AX41" s="64" t="s">
        <v>34</v>
      </c>
      <c r="AY41" s="32">
        <v>0.99</v>
      </c>
      <c r="AZ41" s="64" t="s">
        <v>34</v>
      </c>
      <c r="BA41" s="64" t="s">
        <v>34</v>
      </c>
      <c r="BB41" s="64" t="s">
        <v>34</v>
      </c>
    </row>
    <row r="42" spans="1:54" x14ac:dyDescent="0.35">
      <c r="A42" s="32">
        <v>56</v>
      </c>
      <c r="B42" s="64" t="s">
        <v>62</v>
      </c>
      <c r="C42" s="32"/>
      <c r="D42" s="32" t="s">
        <v>34</v>
      </c>
      <c r="E42" s="32" t="s">
        <v>34</v>
      </c>
      <c r="F42" s="32" t="s">
        <v>34</v>
      </c>
      <c r="G42" s="32" t="s">
        <v>34</v>
      </c>
      <c r="H42" s="32" t="s">
        <v>34</v>
      </c>
      <c r="I42" s="32" t="s">
        <v>34</v>
      </c>
      <c r="J42" s="32" t="s">
        <v>34</v>
      </c>
      <c r="K42" s="32" t="s">
        <v>34</v>
      </c>
      <c r="L42" s="32" t="s">
        <v>34</v>
      </c>
      <c r="M42" s="32" t="s">
        <v>34</v>
      </c>
      <c r="N42" s="32" t="s">
        <v>34</v>
      </c>
      <c r="O42" s="32" t="s">
        <v>34</v>
      </c>
      <c r="P42" s="104">
        <v>2.5</v>
      </c>
      <c r="Q42" s="32" t="s">
        <v>34</v>
      </c>
      <c r="R42" s="32" t="s">
        <v>34</v>
      </c>
      <c r="S42" s="32" t="s">
        <v>34</v>
      </c>
      <c r="T42" s="32" t="s">
        <v>34</v>
      </c>
      <c r="U42" s="32" t="s">
        <v>34</v>
      </c>
      <c r="V42" s="104">
        <v>65</v>
      </c>
      <c r="W42" s="32" t="s">
        <v>34</v>
      </c>
      <c r="X42" s="32" t="s">
        <v>34</v>
      </c>
      <c r="Y42" s="32" t="s">
        <v>34</v>
      </c>
      <c r="Z42" s="32" t="s">
        <v>34</v>
      </c>
      <c r="AA42" s="104">
        <v>1</v>
      </c>
      <c r="AB42" s="32" t="s">
        <v>34</v>
      </c>
      <c r="AC42" s="32" t="s">
        <v>34</v>
      </c>
      <c r="AD42" s="32" t="s">
        <v>34</v>
      </c>
      <c r="AE42" s="32" t="s">
        <v>34</v>
      </c>
      <c r="AF42" s="32">
        <v>36.6</v>
      </c>
      <c r="AG42" s="32" t="s">
        <v>34</v>
      </c>
      <c r="AH42" s="64" t="s">
        <v>34</v>
      </c>
      <c r="AI42" s="64" t="s">
        <v>34</v>
      </c>
      <c r="AJ42" s="64" t="s">
        <v>34</v>
      </c>
      <c r="AK42" s="64" t="s">
        <v>34</v>
      </c>
      <c r="AL42" s="64" t="s">
        <v>34</v>
      </c>
      <c r="AM42" s="64" t="s">
        <v>34</v>
      </c>
      <c r="AN42" s="64" t="s">
        <v>34</v>
      </c>
      <c r="AO42" s="64" t="s">
        <v>34</v>
      </c>
      <c r="AP42" s="64" t="s">
        <v>34</v>
      </c>
      <c r="AQ42" s="64" t="s">
        <v>34</v>
      </c>
      <c r="AR42" s="64" t="s">
        <v>34</v>
      </c>
      <c r="AS42" s="64" t="s">
        <v>34</v>
      </c>
      <c r="AT42" s="64" t="s">
        <v>34</v>
      </c>
      <c r="AU42" s="64" t="s">
        <v>34</v>
      </c>
      <c r="AV42" s="64" t="s">
        <v>34</v>
      </c>
      <c r="AW42" s="64" t="s">
        <v>34</v>
      </c>
      <c r="AX42" s="64" t="s">
        <v>34</v>
      </c>
      <c r="AY42" s="32">
        <v>6.6</v>
      </c>
      <c r="AZ42" s="64" t="s">
        <v>34</v>
      </c>
      <c r="BA42" s="64" t="s">
        <v>34</v>
      </c>
      <c r="BB42" s="64" t="s">
        <v>34</v>
      </c>
    </row>
    <row r="43" spans="1:54" x14ac:dyDescent="0.35">
      <c r="A43" s="32">
        <v>56</v>
      </c>
      <c r="B43" s="64" t="s">
        <v>69</v>
      </c>
      <c r="C43" s="32"/>
      <c r="D43" s="32" t="s">
        <v>34</v>
      </c>
      <c r="E43" s="32" t="s">
        <v>34</v>
      </c>
      <c r="F43" s="32" t="s">
        <v>34</v>
      </c>
      <c r="G43" s="32" t="s">
        <v>34</v>
      </c>
      <c r="H43" s="32" t="s">
        <v>34</v>
      </c>
      <c r="I43" s="32" t="s">
        <v>34</v>
      </c>
      <c r="J43" s="32" t="s">
        <v>34</v>
      </c>
      <c r="K43" s="32" t="s">
        <v>34</v>
      </c>
      <c r="L43" s="32" t="s">
        <v>34</v>
      </c>
      <c r="M43" s="32" t="s">
        <v>34</v>
      </c>
      <c r="N43" s="32" t="s">
        <v>34</v>
      </c>
      <c r="O43" s="32" t="s">
        <v>34</v>
      </c>
      <c r="P43" s="104">
        <v>2.5</v>
      </c>
      <c r="Q43" s="32" t="s">
        <v>34</v>
      </c>
      <c r="R43" s="32" t="s">
        <v>34</v>
      </c>
      <c r="S43" s="32" t="s">
        <v>34</v>
      </c>
      <c r="T43" s="32" t="s">
        <v>34</v>
      </c>
      <c r="U43" s="32" t="s">
        <v>34</v>
      </c>
      <c r="V43" s="104">
        <v>65</v>
      </c>
      <c r="W43" s="32" t="s">
        <v>34</v>
      </c>
      <c r="X43" s="32" t="s">
        <v>34</v>
      </c>
      <c r="Y43" s="32" t="s">
        <v>34</v>
      </c>
      <c r="Z43" s="32" t="s">
        <v>34</v>
      </c>
      <c r="AA43" s="32">
        <v>8</v>
      </c>
      <c r="AB43" s="32" t="s">
        <v>34</v>
      </c>
      <c r="AC43" s="32" t="s">
        <v>34</v>
      </c>
      <c r="AD43" s="32" t="s">
        <v>34</v>
      </c>
      <c r="AE43" s="32" t="s">
        <v>34</v>
      </c>
      <c r="AF43" s="104">
        <v>1</v>
      </c>
      <c r="AG43" s="32" t="s">
        <v>34</v>
      </c>
      <c r="AH43" s="64" t="s">
        <v>34</v>
      </c>
      <c r="AI43" s="64" t="s">
        <v>34</v>
      </c>
      <c r="AJ43" s="64" t="s">
        <v>34</v>
      </c>
      <c r="AK43" s="64" t="s">
        <v>34</v>
      </c>
      <c r="AL43" s="64" t="s">
        <v>34</v>
      </c>
      <c r="AM43" s="64" t="s">
        <v>34</v>
      </c>
      <c r="AN43" s="64" t="s">
        <v>34</v>
      </c>
      <c r="AO43" s="64" t="s">
        <v>34</v>
      </c>
      <c r="AP43" s="64" t="s">
        <v>34</v>
      </c>
      <c r="AQ43" s="64" t="s">
        <v>34</v>
      </c>
      <c r="AR43" s="64" t="s">
        <v>34</v>
      </c>
      <c r="AS43" s="64" t="s">
        <v>34</v>
      </c>
      <c r="AT43" s="64" t="s">
        <v>34</v>
      </c>
      <c r="AU43" s="64" t="s">
        <v>34</v>
      </c>
      <c r="AV43" s="64" t="s">
        <v>34</v>
      </c>
      <c r="AW43" s="64" t="s">
        <v>34</v>
      </c>
      <c r="AX43" s="64" t="s">
        <v>34</v>
      </c>
      <c r="AY43" s="104">
        <v>2.5</v>
      </c>
      <c r="AZ43" s="64" t="s">
        <v>34</v>
      </c>
      <c r="BA43" s="64" t="s">
        <v>34</v>
      </c>
      <c r="BB43" s="64" t="s">
        <v>34</v>
      </c>
    </row>
    <row r="44" spans="1:54" x14ac:dyDescent="0.35">
      <c r="A44" s="32">
        <v>56</v>
      </c>
      <c r="B44" s="64" t="s">
        <v>63</v>
      </c>
      <c r="C44" s="32"/>
      <c r="D44" s="32" t="s">
        <v>34</v>
      </c>
      <c r="E44" s="32" t="s">
        <v>34</v>
      </c>
      <c r="F44" s="32" t="s">
        <v>34</v>
      </c>
      <c r="G44" s="32" t="s">
        <v>34</v>
      </c>
      <c r="H44" s="32" t="s">
        <v>34</v>
      </c>
      <c r="I44" s="32" t="s">
        <v>34</v>
      </c>
      <c r="J44" s="32" t="s">
        <v>34</v>
      </c>
      <c r="K44" s="32" t="s">
        <v>34</v>
      </c>
      <c r="L44" s="32" t="s">
        <v>34</v>
      </c>
      <c r="M44" s="32" t="s">
        <v>34</v>
      </c>
      <c r="N44" s="32" t="s">
        <v>34</v>
      </c>
      <c r="O44" s="32" t="s">
        <v>34</v>
      </c>
      <c r="P44" s="32">
        <v>48</v>
      </c>
      <c r="Q44" s="32" t="s">
        <v>34</v>
      </c>
      <c r="R44" s="32" t="s">
        <v>34</v>
      </c>
      <c r="S44" s="32" t="s">
        <v>34</v>
      </c>
      <c r="T44" s="32" t="s">
        <v>34</v>
      </c>
      <c r="U44" s="32" t="s">
        <v>34</v>
      </c>
      <c r="V44" s="104">
        <v>65</v>
      </c>
      <c r="W44" s="32" t="s">
        <v>34</v>
      </c>
      <c r="X44" s="32" t="s">
        <v>34</v>
      </c>
      <c r="Y44" s="32" t="s">
        <v>34</v>
      </c>
      <c r="Z44" s="32" t="s">
        <v>34</v>
      </c>
      <c r="AA44" s="32">
        <v>29.6</v>
      </c>
      <c r="AB44" s="32" t="s">
        <v>34</v>
      </c>
      <c r="AC44" s="32" t="s">
        <v>34</v>
      </c>
      <c r="AD44" s="32" t="s">
        <v>34</v>
      </c>
      <c r="AE44" s="32" t="s">
        <v>34</v>
      </c>
      <c r="AF44" s="32">
        <v>8.27</v>
      </c>
      <c r="AG44" s="32" t="s">
        <v>34</v>
      </c>
      <c r="AH44" s="64" t="s">
        <v>34</v>
      </c>
      <c r="AI44" s="64" t="s">
        <v>34</v>
      </c>
      <c r="AJ44" s="64" t="s">
        <v>34</v>
      </c>
      <c r="AK44" s="64" t="s">
        <v>34</v>
      </c>
      <c r="AL44" s="64" t="s">
        <v>34</v>
      </c>
      <c r="AM44" s="64" t="s">
        <v>34</v>
      </c>
      <c r="AN44" s="64" t="s">
        <v>34</v>
      </c>
      <c r="AO44" s="64" t="s">
        <v>34</v>
      </c>
      <c r="AP44" s="64" t="s">
        <v>34</v>
      </c>
      <c r="AQ44" s="64" t="s">
        <v>34</v>
      </c>
      <c r="AR44" s="64" t="s">
        <v>34</v>
      </c>
      <c r="AS44" s="64" t="s">
        <v>34</v>
      </c>
      <c r="AT44" s="64" t="s">
        <v>34</v>
      </c>
      <c r="AU44" s="64" t="s">
        <v>34</v>
      </c>
      <c r="AV44" s="64" t="s">
        <v>34</v>
      </c>
      <c r="AW44" s="64" t="s">
        <v>34</v>
      </c>
      <c r="AX44" s="64" t="s">
        <v>34</v>
      </c>
      <c r="AY44" s="32">
        <v>4.5</v>
      </c>
      <c r="AZ44" s="64" t="s">
        <v>34</v>
      </c>
      <c r="BA44" s="64" t="s">
        <v>34</v>
      </c>
      <c r="BB44" s="64" t="s">
        <v>34</v>
      </c>
    </row>
    <row r="45" spans="1:54" x14ac:dyDescent="0.35">
      <c r="A45" s="32">
        <v>56</v>
      </c>
      <c r="B45" s="64" t="s">
        <v>64</v>
      </c>
      <c r="C45" s="32"/>
      <c r="D45" s="32" t="s">
        <v>34</v>
      </c>
      <c r="E45" s="32" t="s">
        <v>34</v>
      </c>
      <c r="F45" s="32" t="s">
        <v>34</v>
      </c>
      <c r="G45" s="32" t="s">
        <v>34</v>
      </c>
      <c r="H45" s="32" t="s">
        <v>34</v>
      </c>
      <c r="I45" s="32" t="s">
        <v>34</v>
      </c>
      <c r="J45" s="32" t="s">
        <v>34</v>
      </c>
      <c r="K45" s="32" t="s">
        <v>34</v>
      </c>
      <c r="L45" s="32" t="s">
        <v>34</v>
      </c>
      <c r="M45" s="32" t="s">
        <v>34</v>
      </c>
      <c r="N45" s="32" t="s">
        <v>34</v>
      </c>
      <c r="O45" s="32" t="s">
        <v>34</v>
      </c>
      <c r="P45" s="32">
        <v>50</v>
      </c>
      <c r="Q45" s="32" t="s">
        <v>34</v>
      </c>
      <c r="R45" s="32" t="s">
        <v>34</v>
      </c>
      <c r="S45" s="32" t="s">
        <v>34</v>
      </c>
      <c r="T45" s="32" t="s">
        <v>34</v>
      </c>
      <c r="U45" s="32" t="s">
        <v>34</v>
      </c>
      <c r="V45" s="104">
        <v>65</v>
      </c>
      <c r="W45" s="32" t="s">
        <v>34</v>
      </c>
      <c r="X45" s="32" t="s">
        <v>34</v>
      </c>
      <c r="Y45" s="32" t="s">
        <v>34</v>
      </c>
      <c r="Z45" s="32" t="s">
        <v>34</v>
      </c>
      <c r="AA45" s="104">
        <v>1</v>
      </c>
      <c r="AB45" s="32" t="s">
        <v>34</v>
      </c>
      <c r="AC45" s="32" t="s">
        <v>34</v>
      </c>
      <c r="AD45" s="32" t="s">
        <v>34</v>
      </c>
      <c r="AE45" s="32" t="s">
        <v>34</v>
      </c>
      <c r="AF45" s="104">
        <v>1</v>
      </c>
      <c r="AG45" s="32" t="s">
        <v>34</v>
      </c>
      <c r="AH45" s="64" t="s">
        <v>34</v>
      </c>
      <c r="AI45" s="64" t="s">
        <v>34</v>
      </c>
      <c r="AJ45" s="64" t="s">
        <v>34</v>
      </c>
      <c r="AK45" s="64" t="s">
        <v>34</v>
      </c>
      <c r="AL45" s="64" t="s">
        <v>34</v>
      </c>
      <c r="AM45" s="64" t="s">
        <v>34</v>
      </c>
      <c r="AN45" s="64" t="s">
        <v>34</v>
      </c>
      <c r="AO45" s="64" t="s">
        <v>34</v>
      </c>
      <c r="AP45" s="64" t="s">
        <v>34</v>
      </c>
      <c r="AQ45" s="64" t="s">
        <v>34</v>
      </c>
      <c r="AR45" s="64" t="s">
        <v>34</v>
      </c>
      <c r="AS45" s="64" t="s">
        <v>34</v>
      </c>
      <c r="AT45" s="64" t="s">
        <v>34</v>
      </c>
      <c r="AU45" s="64" t="s">
        <v>34</v>
      </c>
      <c r="AV45" s="64" t="s">
        <v>34</v>
      </c>
      <c r="AW45" s="64" t="s">
        <v>34</v>
      </c>
      <c r="AX45" s="64" t="s">
        <v>34</v>
      </c>
      <c r="AY45" s="32">
        <v>13</v>
      </c>
      <c r="AZ45" s="64" t="s">
        <v>34</v>
      </c>
      <c r="BA45" s="64" t="s">
        <v>34</v>
      </c>
      <c r="BB45" s="64" t="s">
        <v>34</v>
      </c>
    </row>
    <row r="46" spans="1:54" x14ac:dyDescent="0.35">
      <c r="A46" s="32">
        <v>56</v>
      </c>
      <c r="B46" s="64" t="s">
        <v>65</v>
      </c>
      <c r="C46" s="32"/>
      <c r="D46" s="32" t="s">
        <v>34</v>
      </c>
      <c r="E46" s="32" t="s">
        <v>34</v>
      </c>
      <c r="F46" s="32" t="s">
        <v>34</v>
      </c>
      <c r="G46" s="32" t="s">
        <v>34</v>
      </c>
      <c r="H46" s="32" t="s">
        <v>34</v>
      </c>
      <c r="I46" s="32" t="s">
        <v>34</v>
      </c>
      <c r="J46" s="32" t="s">
        <v>34</v>
      </c>
      <c r="K46" s="32" t="s">
        <v>34</v>
      </c>
      <c r="L46" s="32" t="s">
        <v>34</v>
      </c>
      <c r="M46" s="32" t="s">
        <v>34</v>
      </c>
      <c r="N46" s="32" t="s">
        <v>34</v>
      </c>
      <c r="O46" s="32" t="s">
        <v>34</v>
      </c>
      <c r="P46" s="104">
        <v>2.5</v>
      </c>
      <c r="Q46" s="32" t="s">
        <v>34</v>
      </c>
      <c r="R46" s="32" t="s">
        <v>34</v>
      </c>
      <c r="S46" s="32" t="s">
        <v>34</v>
      </c>
      <c r="T46" s="32" t="s">
        <v>34</v>
      </c>
      <c r="U46" s="32" t="s">
        <v>34</v>
      </c>
      <c r="V46" s="32">
        <v>350</v>
      </c>
      <c r="W46" s="32" t="s">
        <v>34</v>
      </c>
      <c r="X46" s="32" t="s">
        <v>34</v>
      </c>
      <c r="Y46" s="32" t="s">
        <v>34</v>
      </c>
      <c r="Z46" s="32" t="s">
        <v>34</v>
      </c>
      <c r="AA46" s="32">
        <v>8.1999999999999993</v>
      </c>
      <c r="AB46" s="32" t="s">
        <v>34</v>
      </c>
      <c r="AC46" s="32" t="s">
        <v>34</v>
      </c>
      <c r="AD46" s="32" t="s">
        <v>34</v>
      </c>
      <c r="AE46" s="32" t="s">
        <v>34</v>
      </c>
      <c r="AF46" s="32">
        <v>25</v>
      </c>
      <c r="AG46" s="32" t="s">
        <v>34</v>
      </c>
      <c r="AH46" s="64" t="s">
        <v>34</v>
      </c>
      <c r="AI46" s="64" t="s">
        <v>34</v>
      </c>
      <c r="AJ46" s="64" t="s">
        <v>34</v>
      </c>
      <c r="AK46" s="64" t="s">
        <v>34</v>
      </c>
      <c r="AL46" s="64" t="s">
        <v>34</v>
      </c>
      <c r="AM46" s="64" t="s">
        <v>34</v>
      </c>
      <c r="AN46" s="64" t="s">
        <v>34</v>
      </c>
      <c r="AO46" s="64" t="s">
        <v>34</v>
      </c>
      <c r="AP46" s="64" t="s">
        <v>34</v>
      </c>
      <c r="AQ46" s="64" t="s">
        <v>34</v>
      </c>
      <c r="AR46" s="64" t="s">
        <v>34</v>
      </c>
      <c r="AS46" s="64" t="s">
        <v>34</v>
      </c>
      <c r="AT46" s="64" t="s">
        <v>34</v>
      </c>
      <c r="AU46" s="64" t="s">
        <v>34</v>
      </c>
      <c r="AV46" s="64" t="s">
        <v>34</v>
      </c>
      <c r="AW46" s="64" t="s">
        <v>34</v>
      </c>
      <c r="AX46" s="64" t="s">
        <v>34</v>
      </c>
      <c r="AY46" s="32">
        <v>25</v>
      </c>
      <c r="AZ46" s="64" t="s">
        <v>34</v>
      </c>
      <c r="BA46" s="64" t="s">
        <v>34</v>
      </c>
      <c r="BB46" s="64" t="s">
        <v>34</v>
      </c>
    </row>
    <row r="47" spans="1:54" x14ac:dyDescent="0.35">
      <c r="A47" s="32">
        <v>56</v>
      </c>
      <c r="B47" s="64" t="s">
        <v>66</v>
      </c>
      <c r="C47" s="32"/>
      <c r="D47" s="32" t="s">
        <v>34</v>
      </c>
      <c r="E47" s="32" t="s">
        <v>34</v>
      </c>
      <c r="F47" s="32" t="s">
        <v>34</v>
      </c>
      <c r="G47" s="32" t="s">
        <v>34</v>
      </c>
      <c r="H47" s="32" t="s">
        <v>34</v>
      </c>
      <c r="I47" s="32" t="s">
        <v>34</v>
      </c>
      <c r="J47" s="32" t="s">
        <v>34</v>
      </c>
      <c r="K47" s="32" t="s">
        <v>34</v>
      </c>
      <c r="L47" s="32" t="s">
        <v>34</v>
      </c>
      <c r="M47" s="32" t="s">
        <v>34</v>
      </c>
      <c r="N47" s="32" t="s">
        <v>34</v>
      </c>
      <c r="O47" s="32" t="s">
        <v>34</v>
      </c>
      <c r="P47" s="104">
        <v>2.5</v>
      </c>
      <c r="Q47" s="32" t="s">
        <v>34</v>
      </c>
      <c r="R47" s="32" t="s">
        <v>34</v>
      </c>
      <c r="S47" s="32" t="s">
        <v>34</v>
      </c>
      <c r="T47" s="32" t="s">
        <v>34</v>
      </c>
      <c r="U47" s="32" t="s">
        <v>34</v>
      </c>
      <c r="V47" s="104">
        <v>69.5</v>
      </c>
      <c r="W47" s="32" t="s">
        <v>34</v>
      </c>
      <c r="X47" s="32" t="s">
        <v>34</v>
      </c>
      <c r="Y47" s="32" t="s">
        <v>34</v>
      </c>
      <c r="Z47" s="32" t="s">
        <v>34</v>
      </c>
      <c r="AA47" s="104">
        <v>1</v>
      </c>
      <c r="AB47" s="32" t="s">
        <v>34</v>
      </c>
      <c r="AC47" s="32" t="s">
        <v>34</v>
      </c>
      <c r="AD47" s="32" t="s">
        <v>34</v>
      </c>
      <c r="AE47" s="32" t="s">
        <v>34</v>
      </c>
      <c r="AF47" s="104">
        <v>1</v>
      </c>
      <c r="AG47" s="32" t="s">
        <v>34</v>
      </c>
      <c r="AH47" s="64" t="s">
        <v>34</v>
      </c>
      <c r="AI47" s="64" t="s">
        <v>34</v>
      </c>
      <c r="AJ47" s="64" t="s">
        <v>34</v>
      </c>
      <c r="AK47" s="64" t="s">
        <v>34</v>
      </c>
      <c r="AL47" s="64" t="s">
        <v>34</v>
      </c>
      <c r="AM47" s="64" t="s">
        <v>34</v>
      </c>
      <c r="AN47" s="64" t="s">
        <v>34</v>
      </c>
      <c r="AO47" s="64" t="s">
        <v>34</v>
      </c>
      <c r="AP47" s="64" t="s">
        <v>34</v>
      </c>
      <c r="AQ47" s="64" t="s">
        <v>34</v>
      </c>
      <c r="AR47" s="64" t="s">
        <v>34</v>
      </c>
      <c r="AS47" s="64" t="s">
        <v>34</v>
      </c>
      <c r="AT47" s="64" t="s">
        <v>34</v>
      </c>
      <c r="AU47" s="64" t="s">
        <v>34</v>
      </c>
      <c r="AV47" s="64" t="s">
        <v>34</v>
      </c>
      <c r="AW47" s="64" t="s">
        <v>34</v>
      </c>
      <c r="AX47" s="64" t="s">
        <v>34</v>
      </c>
      <c r="AY47" s="32">
        <v>230</v>
      </c>
      <c r="AZ47" s="64" t="s">
        <v>34</v>
      </c>
      <c r="BA47" s="64" t="s">
        <v>34</v>
      </c>
      <c r="BB47" s="64" t="s">
        <v>34</v>
      </c>
    </row>
    <row r="48" spans="1:54" x14ac:dyDescent="0.35">
      <c r="A48" s="32">
        <v>56</v>
      </c>
      <c r="B48" s="64" t="s">
        <v>67</v>
      </c>
      <c r="C48" s="32"/>
      <c r="D48" s="32" t="s">
        <v>34</v>
      </c>
      <c r="E48" s="32" t="s">
        <v>34</v>
      </c>
      <c r="F48" s="32" t="s">
        <v>34</v>
      </c>
      <c r="G48" s="32" t="s">
        <v>34</v>
      </c>
      <c r="H48" s="32" t="s">
        <v>34</v>
      </c>
      <c r="I48" s="32" t="s">
        <v>34</v>
      </c>
      <c r="J48" s="32" t="s">
        <v>34</v>
      </c>
      <c r="K48" s="32" t="s">
        <v>34</v>
      </c>
      <c r="L48" s="32" t="s">
        <v>34</v>
      </c>
      <c r="M48" s="32" t="s">
        <v>34</v>
      </c>
      <c r="N48" s="32" t="s">
        <v>34</v>
      </c>
      <c r="O48" s="32" t="s">
        <v>34</v>
      </c>
      <c r="P48" s="104">
        <v>2.5</v>
      </c>
      <c r="Q48" s="32" t="s">
        <v>34</v>
      </c>
      <c r="R48" s="32" t="s">
        <v>34</v>
      </c>
      <c r="S48" s="32" t="s">
        <v>34</v>
      </c>
      <c r="T48" s="32" t="s">
        <v>34</v>
      </c>
      <c r="U48" s="32" t="s">
        <v>34</v>
      </c>
      <c r="V48" s="104">
        <v>69.5</v>
      </c>
      <c r="W48" s="32" t="s">
        <v>34</v>
      </c>
      <c r="X48" s="32" t="s">
        <v>34</v>
      </c>
      <c r="Y48" s="32" t="s">
        <v>34</v>
      </c>
      <c r="Z48" s="32" t="s">
        <v>34</v>
      </c>
      <c r="AA48" s="32">
        <v>22</v>
      </c>
      <c r="AB48" s="32" t="s">
        <v>34</v>
      </c>
      <c r="AC48" s="32" t="s">
        <v>34</v>
      </c>
      <c r="AD48" s="32" t="s">
        <v>34</v>
      </c>
      <c r="AE48" s="32" t="s">
        <v>34</v>
      </c>
      <c r="AF48" s="104">
        <v>1</v>
      </c>
      <c r="AG48" s="32" t="s">
        <v>34</v>
      </c>
      <c r="AH48" s="64" t="s">
        <v>34</v>
      </c>
      <c r="AI48" s="64" t="s">
        <v>34</v>
      </c>
      <c r="AJ48" s="64" t="s">
        <v>34</v>
      </c>
      <c r="AK48" s="64" t="s">
        <v>34</v>
      </c>
      <c r="AL48" s="64" t="s">
        <v>34</v>
      </c>
      <c r="AM48" s="64" t="s">
        <v>34</v>
      </c>
      <c r="AN48" s="64" t="s">
        <v>34</v>
      </c>
      <c r="AO48" s="64" t="s">
        <v>34</v>
      </c>
      <c r="AP48" s="64" t="s">
        <v>34</v>
      </c>
      <c r="AQ48" s="64" t="s">
        <v>34</v>
      </c>
      <c r="AR48" s="64" t="s">
        <v>34</v>
      </c>
      <c r="AS48" s="64" t="s">
        <v>34</v>
      </c>
      <c r="AT48" s="64" t="s">
        <v>34</v>
      </c>
      <c r="AU48" s="64" t="s">
        <v>34</v>
      </c>
      <c r="AV48" s="64" t="s">
        <v>34</v>
      </c>
      <c r="AW48" s="64" t="s">
        <v>34</v>
      </c>
      <c r="AX48" s="64" t="s">
        <v>34</v>
      </c>
      <c r="AY48" s="104">
        <v>2.5</v>
      </c>
      <c r="AZ48" s="64" t="s">
        <v>34</v>
      </c>
      <c r="BA48" s="64" t="s">
        <v>34</v>
      </c>
      <c r="BB48" s="64" t="s">
        <v>34</v>
      </c>
    </row>
    <row r="49" spans="1:54" x14ac:dyDescent="0.35">
      <c r="A49" s="32">
        <v>57</v>
      </c>
      <c r="B49" s="64" t="s">
        <v>872</v>
      </c>
      <c r="C49" s="32"/>
      <c r="D49" s="32" t="s">
        <v>34</v>
      </c>
      <c r="E49" s="32" t="s">
        <v>34</v>
      </c>
      <c r="F49" s="32" t="s">
        <v>34</v>
      </c>
      <c r="G49" s="32" t="s">
        <v>34</v>
      </c>
      <c r="H49" s="32" t="s">
        <v>34</v>
      </c>
      <c r="I49" s="32" t="s">
        <v>34</v>
      </c>
      <c r="J49" s="32" t="s">
        <v>34</v>
      </c>
      <c r="K49" s="32" t="s">
        <v>34</v>
      </c>
      <c r="L49" s="32" t="s">
        <v>34</v>
      </c>
      <c r="M49" s="32" t="s">
        <v>34</v>
      </c>
      <c r="N49" s="32" t="s">
        <v>34</v>
      </c>
      <c r="O49" s="32" t="s">
        <v>34</v>
      </c>
      <c r="P49" s="32">
        <v>53</v>
      </c>
      <c r="Q49" s="32" t="s">
        <v>34</v>
      </c>
      <c r="R49" s="32" t="s">
        <v>34</v>
      </c>
      <c r="S49" s="32" t="s">
        <v>34</v>
      </c>
      <c r="T49" s="32" t="s">
        <v>34</v>
      </c>
      <c r="U49" s="32" t="s">
        <v>34</v>
      </c>
      <c r="V49" s="32">
        <v>250</v>
      </c>
      <c r="W49" s="32" t="s">
        <v>34</v>
      </c>
      <c r="X49" s="32" t="s">
        <v>34</v>
      </c>
      <c r="Y49" s="32" t="s">
        <v>34</v>
      </c>
      <c r="Z49" s="32" t="s">
        <v>34</v>
      </c>
      <c r="AA49" s="104">
        <v>1</v>
      </c>
      <c r="AB49" s="32" t="s">
        <v>34</v>
      </c>
      <c r="AC49" s="32" t="s">
        <v>34</v>
      </c>
      <c r="AD49" s="32" t="s">
        <v>34</v>
      </c>
      <c r="AE49" s="32" t="s">
        <v>34</v>
      </c>
      <c r="AF49" s="32">
        <v>11</v>
      </c>
      <c r="AG49" s="32" t="s">
        <v>34</v>
      </c>
      <c r="AH49" s="64" t="s">
        <v>34</v>
      </c>
      <c r="AI49" s="64" t="s">
        <v>34</v>
      </c>
      <c r="AJ49" s="64" t="s">
        <v>34</v>
      </c>
      <c r="AK49" s="64" t="s">
        <v>34</v>
      </c>
      <c r="AL49" s="64" t="s">
        <v>34</v>
      </c>
      <c r="AM49" s="64" t="s">
        <v>34</v>
      </c>
      <c r="AN49" s="64" t="s">
        <v>34</v>
      </c>
      <c r="AO49" s="64" t="s">
        <v>34</v>
      </c>
      <c r="AP49" s="64" t="s">
        <v>34</v>
      </c>
      <c r="AQ49" s="64" t="s">
        <v>34</v>
      </c>
      <c r="AR49" s="64" t="s">
        <v>34</v>
      </c>
      <c r="AS49" s="64" t="s">
        <v>34</v>
      </c>
      <c r="AT49" s="64" t="s">
        <v>34</v>
      </c>
      <c r="AU49" s="64" t="s">
        <v>34</v>
      </c>
      <c r="AV49" s="64" t="s">
        <v>34</v>
      </c>
      <c r="AW49" s="64" t="s">
        <v>34</v>
      </c>
      <c r="AX49" s="64" t="s">
        <v>34</v>
      </c>
      <c r="AY49" s="32">
        <v>18</v>
      </c>
      <c r="AZ49" s="64" t="s">
        <v>34</v>
      </c>
      <c r="BA49" s="64" t="s">
        <v>34</v>
      </c>
      <c r="BB49" s="64" t="s">
        <v>34</v>
      </c>
    </row>
    <row r="50" spans="1:54" x14ac:dyDescent="0.35">
      <c r="A50" s="32">
        <v>57</v>
      </c>
      <c r="B50" s="64" t="s">
        <v>63</v>
      </c>
      <c r="C50" s="32"/>
      <c r="D50" s="32" t="s">
        <v>34</v>
      </c>
      <c r="E50" s="32" t="s">
        <v>34</v>
      </c>
      <c r="F50" s="32" t="s">
        <v>34</v>
      </c>
      <c r="G50" s="32" t="s">
        <v>34</v>
      </c>
      <c r="H50" s="32" t="s">
        <v>34</v>
      </c>
      <c r="I50" s="32" t="s">
        <v>34</v>
      </c>
      <c r="J50" s="32" t="s">
        <v>34</v>
      </c>
      <c r="K50" s="32" t="s">
        <v>34</v>
      </c>
      <c r="L50" s="32" t="s">
        <v>34</v>
      </c>
      <c r="M50" s="32" t="s">
        <v>34</v>
      </c>
      <c r="N50" s="32" t="s">
        <v>34</v>
      </c>
      <c r="O50" s="32" t="s">
        <v>34</v>
      </c>
      <c r="P50" s="32">
        <v>130</v>
      </c>
      <c r="Q50" s="32" t="s">
        <v>34</v>
      </c>
      <c r="R50" s="32" t="s">
        <v>34</v>
      </c>
      <c r="S50" s="32" t="s">
        <v>34</v>
      </c>
      <c r="T50" s="32" t="s">
        <v>34</v>
      </c>
      <c r="U50" s="32" t="s">
        <v>34</v>
      </c>
      <c r="V50" s="32">
        <v>840</v>
      </c>
      <c r="W50" s="32" t="s">
        <v>34</v>
      </c>
      <c r="X50" s="32" t="s">
        <v>34</v>
      </c>
      <c r="Y50" s="32" t="s">
        <v>34</v>
      </c>
      <c r="Z50" s="32" t="s">
        <v>34</v>
      </c>
      <c r="AA50" s="104">
        <v>1</v>
      </c>
      <c r="AB50" s="32" t="s">
        <v>34</v>
      </c>
      <c r="AC50" s="32" t="s">
        <v>34</v>
      </c>
      <c r="AD50" s="32" t="s">
        <v>34</v>
      </c>
      <c r="AE50" s="32" t="s">
        <v>34</v>
      </c>
      <c r="AF50" s="104">
        <v>1</v>
      </c>
      <c r="AG50" s="32" t="s">
        <v>34</v>
      </c>
      <c r="AH50" s="64" t="s">
        <v>34</v>
      </c>
      <c r="AI50" s="64" t="s">
        <v>34</v>
      </c>
      <c r="AJ50" s="64" t="s">
        <v>34</v>
      </c>
      <c r="AK50" s="64" t="s">
        <v>34</v>
      </c>
      <c r="AL50" s="64" t="s">
        <v>34</v>
      </c>
      <c r="AM50" s="64" t="s">
        <v>34</v>
      </c>
      <c r="AN50" s="64" t="s">
        <v>34</v>
      </c>
      <c r="AO50" s="64" t="s">
        <v>34</v>
      </c>
      <c r="AP50" s="64" t="s">
        <v>34</v>
      </c>
      <c r="AQ50" s="64" t="s">
        <v>34</v>
      </c>
      <c r="AR50" s="64" t="s">
        <v>34</v>
      </c>
      <c r="AS50" s="64" t="s">
        <v>34</v>
      </c>
      <c r="AT50" s="64" t="s">
        <v>34</v>
      </c>
      <c r="AU50" s="64" t="s">
        <v>34</v>
      </c>
      <c r="AV50" s="64" t="s">
        <v>34</v>
      </c>
      <c r="AW50" s="64" t="s">
        <v>34</v>
      </c>
      <c r="AX50" s="64" t="s">
        <v>34</v>
      </c>
      <c r="AY50" s="32">
        <v>15</v>
      </c>
      <c r="AZ50" s="64" t="s">
        <v>34</v>
      </c>
      <c r="BA50" s="64" t="s">
        <v>34</v>
      </c>
      <c r="BB50" s="64" t="s">
        <v>34</v>
      </c>
    </row>
    <row r="51" spans="1:54" x14ac:dyDescent="0.35">
      <c r="A51" s="32">
        <v>57</v>
      </c>
      <c r="B51" s="64" t="s">
        <v>65</v>
      </c>
      <c r="C51" s="32"/>
      <c r="D51" s="32" t="s">
        <v>34</v>
      </c>
      <c r="E51" s="32" t="s">
        <v>34</v>
      </c>
      <c r="F51" s="32" t="s">
        <v>34</v>
      </c>
      <c r="G51" s="32" t="s">
        <v>34</v>
      </c>
      <c r="H51" s="32" t="s">
        <v>34</v>
      </c>
      <c r="I51" s="32" t="s">
        <v>34</v>
      </c>
      <c r="J51" s="32" t="s">
        <v>34</v>
      </c>
      <c r="K51" s="32" t="s">
        <v>34</v>
      </c>
      <c r="L51" s="32" t="s">
        <v>34</v>
      </c>
      <c r="M51" s="32" t="s">
        <v>34</v>
      </c>
      <c r="N51" s="32" t="s">
        <v>34</v>
      </c>
      <c r="O51" s="32" t="s">
        <v>34</v>
      </c>
      <c r="P51" s="32">
        <v>51</v>
      </c>
      <c r="Q51" s="32" t="s">
        <v>34</v>
      </c>
      <c r="R51" s="32" t="s">
        <v>34</v>
      </c>
      <c r="S51" s="32" t="s">
        <v>34</v>
      </c>
      <c r="T51" s="32" t="s">
        <v>34</v>
      </c>
      <c r="U51" s="32" t="s">
        <v>34</v>
      </c>
      <c r="V51" s="32">
        <v>360</v>
      </c>
      <c r="W51" s="32" t="s">
        <v>34</v>
      </c>
      <c r="X51" s="32" t="s">
        <v>34</v>
      </c>
      <c r="Y51" s="32" t="s">
        <v>34</v>
      </c>
      <c r="Z51" s="32" t="s">
        <v>34</v>
      </c>
      <c r="AA51" s="104">
        <v>1</v>
      </c>
      <c r="AB51" s="32" t="s">
        <v>34</v>
      </c>
      <c r="AC51" s="32" t="s">
        <v>34</v>
      </c>
      <c r="AD51" s="32" t="s">
        <v>34</v>
      </c>
      <c r="AE51" s="32" t="s">
        <v>34</v>
      </c>
      <c r="AF51" s="104">
        <v>1</v>
      </c>
      <c r="AG51" s="32" t="s">
        <v>34</v>
      </c>
      <c r="AH51" s="64" t="s">
        <v>34</v>
      </c>
      <c r="AI51" s="64" t="s">
        <v>34</v>
      </c>
      <c r="AJ51" s="64" t="s">
        <v>34</v>
      </c>
      <c r="AK51" s="64" t="s">
        <v>34</v>
      </c>
      <c r="AL51" s="64" t="s">
        <v>34</v>
      </c>
      <c r="AM51" s="64" t="s">
        <v>34</v>
      </c>
      <c r="AN51" s="64" t="s">
        <v>34</v>
      </c>
      <c r="AO51" s="64" t="s">
        <v>34</v>
      </c>
      <c r="AP51" s="64" t="s">
        <v>34</v>
      </c>
      <c r="AQ51" s="64" t="s">
        <v>34</v>
      </c>
      <c r="AR51" s="64" t="s">
        <v>34</v>
      </c>
      <c r="AS51" s="64" t="s">
        <v>34</v>
      </c>
      <c r="AT51" s="64" t="s">
        <v>34</v>
      </c>
      <c r="AU51" s="64" t="s">
        <v>34</v>
      </c>
      <c r="AV51" s="64" t="s">
        <v>34</v>
      </c>
      <c r="AW51" s="64" t="s">
        <v>34</v>
      </c>
      <c r="AX51" s="64" t="s">
        <v>34</v>
      </c>
      <c r="AY51" s="32">
        <v>7.4</v>
      </c>
      <c r="AZ51" s="64" t="s">
        <v>34</v>
      </c>
      <c r="BA51" s="64" t="s">
        <v>34</v>
      </c>
      <c r="BB51" s="64" t="s">
        <v>34</v>
      </c>
    </row>
    <row r="52" spans="1:54" x14ac:dyDescent="0.35">
      <c r="A52" s="32">
        <v>57</v>
      </c>
      <c r="B52" s="64" t="s">
        <v>873</v>
      </c>
      <c r="C52" s="32"/>
      <c r="D52" s="32" t="s">
        <v>34</v>
      </c>
      <c r="E52" s="32" t="s">
        <v>34</v>
      </c>
      <c r="F52" s="32" t="s">
        <v>34</v>
      </c>
      <c r="G52" s="32" t="s">
        <v>34</v>
      </c>
      <c r="H52" s="32" t="s">
        <v>34</v>
      </c>
      <c r="I52" s="32" t="s">
        <v>34</v>
      </c>
      <c r="J52" s="32" t="s">
        <v>34</v>
      </c>
      <c r="K52" s="32" t="s">
        <v>34</v>
      </c>
      <c r="L52" s="32" t="s">
        <v>34</v>
      </c>
      <c r="M52" s="32" t="s">
        <v>34</v>
      </c>
      <c r="N52" s="32" t="s">
        <v>34</v>
      </c>
      <c r="O52" s="32" t="s">
        <v>34</v>
      </c>
      <c r="P52" s="32">
        <v>24</v>
      </c>
      <c r="Q52" s="32" t="s">
        <v>34</v>
      </c>
      <c r="R52" s="32" t="s">
        <v>34</v>
      </c>
      <c r="S52" s="32" t="s">
        <v>34</v>
      </c>
      <c r="T52" s="32" t="s">
        <v>34</v>
      </c>
      <c r="U52" s="32" t="s">
        <v>34</v>
      </c>
      <c r="V52" s="104">
        <v>65</v>
      </c>
      <c r="W52" s="32" t="s">
        <v>34</v>
      </c>
      <c r="X52" s="32" t="s">
        <v>34</v>
      </c>
      <c r="Y52" s="32" t="s">
        <v>34</v>
      </c>
      <c r="Z52" s="32" t="s">
        <v>34</v>
      </c>
      <c r="AA52" s="104">
        <v>1</v>
      </c>
      <c r="AB52" s="32" t="s">
        <v>34</v>
      </c>
      <c r="AC52" s="32" t="s">
        <v>34</v>
      </c>
      <c r="AD52" s="32" t="s">
        <v>34</v>
      </c>
      <c r="AE52" s="32" t="s">
        <v>34</v>
      </c>
      <c r="AF52" s="32">
        <v>8.3000000000000007</v>
      </c>
      <c r="AG52" s="32" t="s">
        <v>34</v>
      </c>
      <c r="AH52" s="64" t="s">
        <v>34</v>
      </c>
      <c r="AI52" s="64" t="s">
        <v>34</v>
      </c>
      <c r="AJ52" s="64" t="s">
        <v>34</v>
      </c>
      <c r="AK52" s="64" t="s">
        <v>34</v>
      </c>
      <c r="AL52" s="64" t="s">
        <v>34</v>
      </c>
      <c r="AM52" s="64" t="s">
        <v>34</v>
      </c>
      <c r="AN52" s="64" t="s">
        <v>34</v>
      </c>
      <c r="AO52" s="64" t="s">
        <v>34</v>
      </c>
      <c r="AP52" s="64" t="s">
        <v>34</v>
      </c>
      <c r="AQ52" s="64" t="s">
        <v>34</v>
      </c>
      <c r="AR52" s="64" t="s">
        <v>34</v>
      </c>
      <c r="AS52" s="64" t="s">
        <v>34</v>
      </c>
      <c r="AT52" s="64" t="s">
        <v>34</v>
      </c>
      <c r="AU52" s="64" t="s">
        <v>34</v>
      </c>
      <c r="AV52" s="64" t="s">
        <v>34</v>
      </c>
      <c r="AW52" s="64" t="s">
        <v>34</v>
      </c>
      <c r="AX52" s="64" t="s">
        <v>34</v>
      </c>
      <c r="AY52" s="104">
        <v>2.5</v>
      </c>
      <c r="AZ52" s="64" t="s">
        <v>34</v>
      </c>
      <c r="BA52" s="64" t="s">
        <v>34</v>
      </c>
      <c r="BB52" s="64" t="s">
        <v>34</v>
      </c>
    </row>
    <row r="53" spans="1:54" x14ac:dyDescent="0.35">
      <c r="A53" s="32">
        <v>57</v>
      </c>
      <c r="B53" s="64" t="s">
        <v>67</v>
      </c>
      <c r="C53" s="32"/>
      <c r="D53" s="32" t="s">
        <v>34</v>
      </c>
      <c r="E53" s="32" t="s">
        <v>34</v>
      </c>
      <c r="F53" s="32" t="s">
        <v>34</v>
      </c>
      <c r="G53" s="32" t="s">
        <v>34</v>
      </c>
      <c r="H53" s="32" t="s">
        <v>34</v>
      </c>
      <c r="I53" s="32" t="s">
        <v>34</v>
      </c>
      <c r="J53" s="32" t="s">
        <v>34</v>
      </c>
      <c r="K53" s="32" t="s">
        <v>34</v>
      </c>
      <c r="L53" s="32" t="s">
        <v>34</v>
      </c>
      <c r="M53" s="32" t="s">
        <v>34</v>
      </c>
      <c r="N53" s="32" t="s">
        <v>34</v>
      </c>
      <c r="O53" s="32" t="s">
        <v>34</v>
      </c>
      <c r="P53" s="32">
        <v>7.2</v>
      </c>
      <c r="Q53" s="32" t="s">
        <v>34</v>
      </c>
      <c r="R53" s="32" t="s">
        <v>34</v>
      </c>
      <c r="S53" s="32" t="s">
        <v>34</v>
      </c>
      <c r="T53" s="32" t="s">
        <v>34</v>
      </c>
      <c r="U53" s="32" t="s">
        <v>34</v>
      </c>
      <c r="V53" s="104">
        <v>65</v>
      </c>
      <c r="W53" s="32" t="s">
        <v>34</v>
      </c>
      <c r="X53" s="32" t="s">
        <v>34</v>
      </c>
      <c r="Y53" s="32" t="s">
        <v>34</v>
      </c>
      <c r="Z53" s="32" t="s">
        <v>34</v>
      </c>
      <c r="AA53" s="32">
        <v>62</v>
      </c>
      <c r="AB53" s="32" t="s">
        <v>34</v>
      </c>
      <c r="AC53" s="32" t="s">
        <v>34</v>
      </c>
      <c r="AD53" s="32" t="s">
        <v>34</v>
      </c>
      <c r="AE53" s="32" t="s">
        <v>34</v>
      </c>
      <c r="AF53" s="104">
        <v>1</v>
      </c>
      <c r="AG53" s="32" t="s">
        <v>34</v>
      </c>
      <c r="AH53" s="64" t="s">
        <v>34</v>
      </c>
      <c r="AI53" s="64" t="s">
        <v>34</v>
      </c>
      <c r="AJ53" s="64" t="s">
        <v>34</v>
      </c>
      <c r="AK53" s="64" t="s">
        <v>34</v>
      </c>
      <c r="AL53" s="64" t="s">
        <v>34</v>
      </c>
      <c r="AM53" s="64" t="s">
        <v>34</v>
      </c>
      <c r="AN53" s="64" t="s">
        <v>34</v>
      </c>
      <c r="AO53" s="64" t="s">
        <v>34</v>
      </c>
      <c r="AP53" s="64" t="s">
        <v>34</v>
      </c>
      <c r="AQ53" s="64" t="s">
        <v>34</v>
      </c>
      <c r="AR53" s="64" t="s">
        <v>34</v>
      </c>
      <c r="AS53" s="64" t="s">
        <v>34</v>
      </c>
      <c r="AT53" s="64" t="s">
        <v>34</v>
      </c>
      <c r="AU53" s="64" t="s">
        <v>34</v>
      </c>
      <c r="AV53" s="64" t="s">
        <v>34</v>
      </c>
      <c r="AW53" s="64" t="s">
        <v>34</v>
      </c>
      <c r="AX53" s="64" t="s">
        <v>34</v>
      </c>
      <c r="AY53" s="104">
        <v>2.5</v>
      </c>
      <c r="AZ53" s="64" t="s">
        <v>34</v>
      </c>
      <c r="BA53" s="64" t="s">
        <v>34</v>
      </c>
      <c r="BB53" s="64" t="s">
        <v>34</v>
      </c>
    </row>
    <row r="54" spans="1:54" x14ac:dyDescent="0.35">
      <c r="A54" s="32">
        <v>57</v>
      </c>
      <c r="B54" s="64" t="s">
        <v>61</v>
      </c>
      <c r="C54" s="32"/>
      <c r="D54" s="32" t="s">
        <v>34</v>
      </c>
      <c r="E54" s="32" t="s">
        <v>34</v>
      </c>
      <c r="F54" s="32" t="s">
        <v>34</v>
      </c>
      <c r="G54" s="32" t="s">
        <v>34</v>
      </c>
      <c r="H54" s="32" t="s">
        <v>34</v>
      </c>
      <c r="I54" s="32" t="s">
        <v>34</v>
      </c>
      <c r="J54" s="32" t="s">
        <v>34</v>
      </c>
      <c r="K54" s="32" t="s">
        <v>34</v>
      </c>
      <c r="L54" s="32" t="s">
        <v>34</v>
      </c>
      <c r="M54" s="32" t="s">
        <v>34</v>
      </c>
      <c r="N54" s="32" t="s">
        <v>34</v>
      </c>
      <c r="O54" s="32" t="s">
        <v>34</v>
      </c>
      <c r="P54" s="32">
        <v>17</v>
      </c>
      <c r="Q54" s="32" t="s">
        <v>34</v>
      </c>
      <c r="R54" s="32" t="s">
        <v>34</v>
      </c>
      <c r="S54" s="32" t="s">
        <v>34</v>
      </c>
      <c r="T54" s="32" t="s">
        <v>34</v>
      </c>
      <c r="U54" s="32" t="s">
        <v>34</v>
      </c>
      <c r="V54" s="104">
        <v>65</v>
      </c>
      <c r="W54" s="32" t="s">
        <v>34</v>
      </c>
      <c r="X54" s="32" t="s">
        <v>34</v>
      </c>
      <c r="Y54" s="32" t="s">
        <v>34</v>
      </c>
      <c r="Z54" s="32" t="s">
        <v>34</v>
      </c>
      <c r="AA54" s="32">
        <v>250</v>
      </c>
      <c r="AB54" s="32" t="s">
        <v>34</v>
      </c>
      <c r="AC54" s="32" t="s">
        <v>34</v>
      </c>
      <c r="AD54" s="32" t="s">
        <v>34</v>
      </c>
      <c r="AE54" s="32" t="s">
        <v>34</v>
      </c>
      <c r="AF54" s="32">
        <v>3</v>
      </c>
      <c r="AG54" s="32" t="s">
        <v>34</v>
      </c>
      <c r="AH54" s="64" t="s">
        <v>34</v>
      </c>
      <c r="AI54" s="64" t="s">
        <v>34</v>
      </c>
      <c r="AJ54" s="64" t="s">
        <v>34</v>
      </c>
      <c r="AK54" s="64" t="s">
        <v>34</v>
      </c>
      <c r="AL54" s="64" t="s">
        <v>34</v>
      </c>
      <c r="AM54" s="64" t="s">
        <v>34</v>
      </c>
      <c r="AN54" s="64" t="s">
        <v>34</v>
      </c>
      <c r="AO54" s="64" t="s">
        <v>34</v>
      </c>
      <c r="AP54" s="64" t="s">
        <v>34</v>
      </c>
      <c r="AQ54" s="64" t="s">
        <v>34</v>
      </c>
      <c r="AR54" s="64" t="s">
        <v>34</v>
      </c>
      <c r="AS54" s="64" t="s">
        <v>34</v>
      </c>
      <c r="AT54" s="64" t="s">
        <v>34</v>
      </c>
      <c r="AU54" s="64" t="s">
        <v>34</v>
      </c>
      <c r="AV54" s="64" t="s">
        <v>34</v>
      </c>
      <c r="AW54" s="64" t="s">
        <v>34</v>
      </c>
      <c r="AX54" s="64" t="s">
        <v>34</v>
      </c>
      <c r="AY54" s="104">
        <v>2.5</v>
      </c>
      <c r="AZ54" s="64" t="s">
        <v>34</v>
      </c>
      <c r="BA54" s="64" t="s">
        <v>34</v>
      </c>
      <c r="BB54" s="64" t="s">
        <v>34</v>
      </c>
    </row>
    <row r="55" spans="1:54" x14ac:dyDescent="0.35">
      <c r="A55" s="32">
        <v>58</v>
      </c>
      <c r="B55" s="64" t="s">
        <v>72</v>
      </c>
      <c r="C55" s="32"/>
      <c r="D55" s="32" t="s">
        <v>34</v>
      </c>
      <c r="E55" s="32" t="s">
        <v>34</v>
      </c>
      <c r="F55" s="32" t="s">
        <v>34</v>
      </c>
      <c r="G55" s="32" t="s">
        <v>34</v>
      </c>
      <c r="H55" s="32" t="s">
        <v>34</v>
      </c>
      <c r="I55" s="32" t="s">
        <v>34</v>
      </c>
      <c r="J55" s="32" t="s">
        <v>34</v>
      </c>
      <c r="K55" s="32" t="s">
        <v>34</v>
      </c>
      <c r="L55" s="32" t="s">
        <v>34</v>
      </c>
      <c r="M55" s="32" t="s">
        <v>34</v>
      </c>
      <c r="N55" s="32" t="s">
        <v>34</v>
      </c>
      <c r="O55" s="32" t="s">
        <v>34</v>
      </c>
      <c r="P55" s="32">
        <v>2.7</v>
      </c>
      <c r="Q55" s="32" t="s">
        <v>34</v>
      </c>
      <c r="R55" s="32" t="s">
        <v>34</v>
      </c>
      <c r="S55" s="32" t="s">
        <v>34</v>
      </c>
      <c r="T55" s="32" t="s">
        <v>34</v>
      </c>
      <c r="U55" s="32" t="s">
        <v>34</v>
      </c>
      <c r="V55" s="32">
        <v>190</v>
      </c>
      <c r="W55" s="32" t="s">
        <v>34</v>
      </c>
      <c r="X55" s="32" t="s">
        <v>34</v>
      </c>
      <c r="Y55" s="32" t="s">
        <v>34</v>
      </c>
      <c r="Z55" s="32" t="s">
        <v>34</v>
      </c>
      <c r="AA55" s="104">
        <v>1</v>
      </c>
      <c r="AB55" s="32" t="s">
        <v>34</v>
      </c>
      <c r="AC55" s="32" t="s">
        <v>34</v>
      </c>
      <c r="AD55" s="32" t="s">
        <v>34</v>
      </c>
      <c r="AE55" s="32" t="s">
        <v>34</v>
      </c>
      <c r="AF55" s="32">
        <v>66</v>
      </c>
      <c r="AG55" s="32" t="s">
        <v>34</v>
      </c>
      <c r="AH55" s="32" t="s">
        <v>34</v>
      </c>
      <c r="AI55" s="32" t="s">
        <v>34</v>
      </c>
      <c r="AJ55" s="32" t="s">
        <v>34</v>
      </c>
      <c r="AK55" s="32" t="s">
        <v>34</v>
      </c>
      <c r="AL55" s="32" t="s">
        <v>34</v>
      </c>
      <c r="AM55" s="32" t="s">
        <v>34</v>
      </c>
      <c r="AN55" s="32" t="s">
        <v>34</v>
      </c>
      <c r="AO55" s="32" t="s">
        <v>34</v>
      </c>
      <c r="AP55" s="32" t="s">
        <v>34</v>
      </c>
      <c r="AQ55" s="32" t="s">
        <v>34</v>
      </c>
      <c r="AR55" s="32" t="s">
        <v>34</v>
      </c>
      <c r="AS55" s="32" t="s">
        <v>34</v>
      </c>
      <c r="AT55" s="32" t="s">
        <v>34</v>
      </c>
      <c r="AU55" s="32" t="s">
        <v>34</v>
      </c>
      <c r="AV55" s="32" t="s">
        <v>34</v>
      </c>
      <c r="AW55" s="32" t="s">
        <v>34</v>
      </c>
      <c r="AX55" s="32" t="s">
        <v>34</v>
      </c>
      <c r="AY55" s="32">
        <v>8.4</v>
      </c>
      <c r="AZ55" s="32" t="s">
        <v>34</v>
      </c>
      <c r="BA55" s="32" t="s">
        <v>34</v>
      </c>
      <c r="BB55" s="32" t="s">
        <v>34</v>
      </c>
    </row>
    <row r="56" spans="1:54" x14ac:dyDescent="0.35">
      <c r="A56" s="32">
        <v>58</v>
      </c>
      <c r="B56" s="64" t="s">
        <v>61</v>
      </c>
      <c r="C56" s="32"/>
      <c r="D56" s="32" t="s">
        <v>34</v>
      </c>
      <c r="E56" s="32" t="s">
        <v>34</v>
      </c>
      <c r="F56" s="32" t="s">
        <v>34</v>
      </c>
      <c r="G56" s="32" t="s">
        <v>34</v>
      </c>
      <c r="H56" s="32" t="s">
        <v>34</v>
      </c>
      <c r="I56" s="32" t="s">
        <v>34</v>
      </c>
      <c r="J56" s="32" t="s">
        <v>34</v>
      </c>
      <c r="K56" s="32" t="s">
        <v>34</v>
      </c>
      <c r="L56" s="32" t="s">
        <v>34</v>
      </c>
      <c r="M56" s="32" t="s">
        <v>34</v>
      </c>
      <c r="N56" s="32" t="s">
        <v>34</v>
      </c>
      <c r="O56" s="32" t="s">
        <v>34</v>
      </c>
      <c r="P56" s="104">
        <v>2.5</v>
      </c>
      <c r="Q56" s="32" t="s">
        <v>34</v>
      </c>
      <c r="R56" s="32" t="s">
        <v>34</v>
      </c>
      <c r="S56" s="32" t="s">
        <v>34</v>
      </c>
      <c r="T56" s="32" t="s">
        <v>34</v>
      </c>
      <c r="U56" s="32" t="s">
        <v>34</v>
      </c>
      <c r="V56" s="104">
        <v>65</v>
      </c>
      <c r="W56" s="32" t="s">
        <v>34</v>
      </c>
      <c r="X56" s="32" t="s">
        <v>34</v>
      </c>
      <c r="Y56" s="32" t="s">
        <v>34</v>
      </c>
      <c r="Z56" s="32" t="s">
        <v>34</v>
      </c>
      <c r="AA56" s="104">
        <v>1</v>
      </c>
      <c r="AB56" s="32" t="s">
        <v>34</v>
      </c>
      <c r="AC56" s="32" t="s">
        <v>34</v>
      </c>
      <c r="AD56" s="32" t="s">
        <v>34</v>
      </c>
      <c r="AE56" s="32" t="s">
        <v>34</v>
      </c>
      <c r="AF56" s="32">
        <v>100</v>
      </c>
      <c r="AG56" s="32" t="s">
        <v>34</v>
      </c>
      <c r="AH56" s="32" t="s">
        <v>34</v>
      </c>
      <c r="AI56" s="32" t="s">
        <v>34</v>
      </c>
      <c r="AJ56" s="32" t="s">
        <v>34</v>
      </c>
      <c r="AK56" s="32" t="s">
        <v>34</v>
      </c>
      <c r="AL56" s="32" t="s">
        <v>34</v>
      </c>
      <c r="AM56" s="32" t="s">
        <v>34</v>
      </c>
      <c r="AN56" s="32" t="s">
        <v>34</v>
      </c>
      <c r="AO56" s="32" t="s">
        <v>34</v>
      </c>
      <c r="AP56" s="32" t="s">
        <v>34</v>
      </c>
      <c r="AQ56" s="32" t="s">
        <v>34</v>
      </c>
      <c r="AR56" s="32" t="s">
        <v>34</v>
      </c>
      <c r="AS56" s="32" t="s">
        <v>34</v>
      </c>
      <c r="AT56" s="32" t="s">
        <v>34</v>
      </c>
      <c r="AU56" s="32" t="s">
        <v>34</v>
      </c>
      <c r="AV56" s="32" t="s">
        <v>34</v>
      </c>
      <c r="AW56" s="32" t="s">
        <v>34</v>
      </c>
      <c r="AX56" s="32" t="s">
        <v>34</v>
      </c>
      <c r="AY56" s="104">
        <v>2.5</v>
      </c>
      <c r="AZ56" s="32" t="s">
        <v>34</v>
      </c>
      <c r="BA56" s="32" t="s">
        <v>34</v>
      </c>
      <c r="BB56" s="32" t="s">
        <v>34</v>
      </c>
    </row>
    <row r="57" spans="1:54" x14ac:dyDescent="0.35">
      <c r="A57" s="32">
        <v>58</v>
      </c>
      <c r="B57" s="64" t="s">
        <v>63</v>
      </c>
      <c r="C57" s="32"/>
      <c r="D57" s="32" t="s">
        <v>34</v>
      </c>
      <c r="E57" s="32" t="s">
        <v>34</v>
      </c>
      <c r="F57" s="32" t="s">
        <v>34</v>
      </c>
      <c r="G57" s="32" t="s">
        <v>34</v>
      </c>
      <c r="H57" s="32" t="s">
        <v>34</v>
      </c>
      <c r="I57" s="32" t="s">
        <v>34</v>
      </c>
      <c r="J57" s="32" t="s">
        <v>34</v>
      </c>
      <c r="K57" s="32" t="s">
        <v>34</v>
      </c>
      <c r="L57" s="32" t="s">
        <v>34</v>
      </c>
      <c r="M57" s="32" t="s">
        <v>34</v>
      </c>
      <c r="N57" s="32" t="s">
        <v>34</v>
      </c>
      <c r="O57" s="32" t="s">
        <v>34</v>
      </c>
      <c r="P57" s="64" t="s">
        <v>34</v>
      </c>
      <c r="Q57" s="64" t="s">
        <v>34</v>
      </c>
      <c r="R57" s="64" t="s">
        <v>34</v>
      </c>
      <c r="S57" s="64" t="s">
        <v>34</v>
      </c>
      <c r="T57" s="64" t="s">
        <v>34</v>
      </c>
      <c r="U57" s="64" t="s">
        <v>34</v>
      </c>
      <c r="V57" s="64" t="s">
        <v>34</v>
      </c>
      <c r="W57" s="64" t="s">
        <v>34</v>
      </c>
      <c r="X57" s="64" t="s">
        <v>34</v>
      </c>
      <c r="Y57" s="64" t="s">
        <v>34</v>
      </c>
      <c r="Z57" s="64" t="s">
        <v>34</v>
      </c>
      <c r="AA57" s="32">
        <v>3.8</v>
      </c>
      <c r="AB57" s="32" t="s">
        <v>34</v>
      </c>
      <c r="AC57" s="32" t="s">
        <v>34</v>
      </c>
      <c r="AD57" s="32" t="s">
        <v>34</v>
      </c>
      <c r="AE57" s="32" t="s">
        <v>34</v>
      </c>
      <c r="AF57" s="32">
        <v>6.1</v>
      </c>
      <c r="AG57" s="32" t="s">
        <v>34</v>
      </c>
      <c r="AH57" s="32" t="s">
        <v>34</v>
      </c>
      <c r="AI57" s="32" t="s">
        <v>34</v>
      </c>
      <c r="AJ57" s="32" t="s">
        <v>34</v>
      </c>
      <c r="AK57" s="32" t="s">
        <v>34</v>
      </c>
      <c r="AL57" s="32" t="s">
        <v>34</v>
      </c>
      <c r="AM57" s="32" t="s">
        <v>34</v>
      </c>
      <c r="AN57" s="32" t="s">
        <v>34</v>
      </c>
      <c r="AO57" s="32" t="s">
        <v>34</v>
      </c>
      <c r="AP57" s="32" t="s">
        <v>34</v>
      </c>
      <c r="AQ57" s="32" t="s">
        <v>34</v>
      </c>
      <c r="AR57" s="32" t="s">
        <v>34</v>
      </c>
      <c r="AS57" s="32" t="s">
        <v>34</v>
      </c>
      <c r="AT57" s="32" t="s">
        <v>34</v>
      </c>
      <c r="AU57" s="32" t="s">
        <v>34</v>
      </c>
      <c r="AV57" s="32" t="s">
        <v>34</v>
      </c>
      <c r="AW57" s="32" t="s">
        <v>34</v>
      </c>
      <c r="AX57" s="32" t="s">
        <v>34</v>
      </c>
      <c r="AY57" s="104">
        <v>2.5</v>
      </c>
      <c r="AZ57" s="32" t="s">
        <v>34</v>
      </c>
      <c r="BA57" s="32" t="s">
        <v>34</v>
      </c>
      <c r="BB57" s="32" t="s">
        <v>34</v>
      </c>
    </row>
    <row r="58" spans="1:54" x14ac:dyDescent="0.35">
      <c r="A58" s="32">
        <v>58</v>
      </c>
      <c r="B58" s="64" t="s">
        <v>64</v>
      </c>
      <c r="C58" s="32"/>
      <c r="D58" s="32" t="s">
        <v>34</v>
      </c>
      <c r="E58" s="32" t="s">
        <v>34</v>
      </c>
      <c r="F58" s="32" t="s">
        <v>34</v>
      </c>
      <c r="G58" s="32" t="s">
        <v>34</v>
      </c>
      <c r="H58" s="32" t="s">
        <v>34</v>
      </c>
      <c r="I58" s="32" t="s">
        <v>34</v>
      </c>
      <c r="J58" s="32" t="s">
        <v>34</v>
      </c>
      <c r="K58" s="32" t="s">
        <v>34</v>
      </c>
      <c r="L58" s="32" t="s">
        <v>34</v>
      </c>
      <c r="M58" s="32" t="s">
        <v>34</v>
      </c>
      <c r="N58" s="32" t="s">
        <v>34</v>
      </c>
      <c r="O58" s="32" t="s">
        <v>34</v>
      </c>
      <c r="P58" s="64" t="s">
        <v>34</v>
      </c>
      <c r="Q58" s="64" t="s">
        <v>34</v>
      </c>
      <c r="R58" s="64" t="s">
        <v>34</v>
      </c>
      <c r="S58" s="64" t="s">
        <v>34</v>
      </c>
      <c r="T58" s="64" t="s">
        <v>34</v>
      </c>
      <c r="U58" s="64" t="s">
        <v>34</v>
      </c>
      <c r="V58" s="64" t="s">
        <v>34</v>
      </c>
      <c r="W58" s="64" t="s">
        <v>34</v>
      </c>
      <c r="X58" s="64" t="s">
        <v>34</v>
      </c>
      <c r="Y58" s="64" t="s">
        <v>34</v>
      </c>
      <c r="Z58" s="64" t="s">
        <v>34</v>
      </c>
      <c r="AA58" s="104">
        <v>1</v>
      </c>
      <c r="AB58" s="64" t="s">
        <v>34</v>
      </c>
      <c r="AC58" s="64" t="s">
        <v>34</v>
      </c>
      <c r="AD58" s="64" t="s">
        <v>34</v>
      </c>
      <c r="AE58" s="64" t="s">
        <v>34</v>
      </c>
      <c r="AF58" s="104">
        <v>1</v>
      </c>
      <c r="AG58" s="64" t="s">
        <v>34</v>
      </c>
      <c r="AH58" s="64" t="s">
        <v>34</v>
      </c>
      <c r="AI58" s="64" t="s">
        <v>34</v>
      </c>
      <c r="AJ58" s="64" t="s">
        <v>34</v>
      </c>
      <c r="AK58" s="64" t="s">
        <v>34</v>
      </c>
      <c r="AL58" s="64" t="s">
        <v>34</v>
      </c>
      <c r="AM58" s="64" t="s">
        <v>34</v>
      </c>
      <c r="AN58" s="64" t="s">
        <v>34</v>
      </c>
      <c r="AO58" s="64" t="s">
        <v>34</v>
      </c>
      <c r="AP58" s="64" t="s">
        <v>34</v>
      </c>
      <c r="AQ58" s="64" t="s">
        <v>34</v>
      </c>
      <c r="AR58" s="64" t="s">
        <v>34</v>
      </c>
      <c r="AS58" s="64" t="s">
        <v>34</v>
      </c>
      <c r="AT58" s="64" t="s">
        <v>34</v>
      </c>
      <c r="AU58" s="64" t="s">
        <v>34</v>
      </c>
      <c r="AV58" s="64" t="s">
        <v>34</v>
      </c>
      <c r="AW58" s="64" t="s">
        <v>34</v>
      </c>
      <c r="AX58" s="64" t="s">
        <v>34</v>
      </c>
      <c r="AY58" s="104">
        <v>2.5</v>
      </c>
      <c r="AZ58" s="64" t="s">
        <v>34</v>
      </c>
      <c r="BA58" s="64" t="s">
        <v>34</v>
      </c>
      <c r="BB58" s="64" t="s">
        <v>34</v>
      </c>
    </row>
    <row r="59" spans="1:54" x14ac:dyDescent="0.35">
      <c r="A59" s="32">
        <v>58</v>
      </c>
      <c r="B59" s="64" t="s">
        <v>65</v>
      </c>
      <c r="C59" s="32"/>
      <c r="D59" s="32" t="s">
        <v>34</v>
      </c>
      <c r="E59" s="32" t="s">
        <v>34</v>
      </c>
      <c r="F59" s="32" t="s">
        <v>34</v>
      </c>
      <c r="G59" s="32" t="s">
        <v>34</v>
      </c>
      <c r="H59" s="32" t="s">
        <v>34</v>
      </c>
      <c r="I59" s="32" t="s">
        <v>34</v>
      </c>
      <c r="J59" s="32" t="s">
        <v>34</v>
      </c>
      <c r="K59" s="32" t="s">
        <v>34</v>
      </c>
      <c r="L59" s="32" t="s">
        <v>34</v>
      </c>
      <c r="M59" s="32" t="s">
        <v>34</v>
      </c>
      <c r="N59" s="32" t="s">
        <v>34</v>
      </c>
      <c r="O59" s="32" t="s">
        <v>34</v>
      </c>
      <c r="P59" s="64" t="s">
        <v>34</v>
      </c>
      <c r="Q59" s="64" t="s">
        <v>34</v>
      </c>
      <c r="R59" s="64" t="s">
        <v>34</v>
      </c>
      <c r="S59" s="64" t="s">
        <v>34</v>
      </c>
      <c r="T59" s="64" t="s">
        <v>34</v>
      </c>
      <c r="U59" s="64" t="s">
        <v>34</v>
      </c>
      <c r="V59" s="64" t="s">
        <v>34</v>
      </c>
      <c r="W59" s="64" t="s">
        <v>34</v>
      </c>
      <c r="X59" s="64" t="s">
        <v>34</v>
      </c>
      <c r="Y59" s="64" t="s">
        <v>34</v>
      </c>
      <c r="Z59" s="64" t="s">
        <v>34</v>
      </c>
      <c r="AA59" s="104">
        <v>1</v>
      </c>
      <c r="AB59" s="64" t="s">
        <v>34</v>
      </c>
      <c r="AC59" s="64" t="s">
        <v>34</v>
      </c>
      <c r="AD59" s="64" t="s">
        <v>34</v>
      </c>
      <c r="AE59" s="64" t="s">
        <v>34</v>
      </c>
      <c r="AF59" s="104">
        <v>1</v>
      </c>
      <c r="AG59" s="64" t="s">
        <v>34</v>
      </c>
      <c r="AH59" s="64" t="s">
        <v>34</v>
      </c>
      <c r="AI59" s="64" t="s">
        <v>34</v>
      </c>
      <c r="AJ59" s="64" t="s">
        <v>34</v>
      </c>
      <c r="AK59" s="64" t="s">
        <v>34</v>
      </c>
      <c r="AL59" s="64" t="s">
        <v>34</v>
      </c>
      <c r="AM59" s="64" t="s">
        <v>34</v>
      </c>
      <c r="AN59" s="64" t="s">
        <v>34</v>
      </c>
      <c r="AO59" s="64" t="s">
        <v>34</v>
      </c>
      <c r="AP59" s="64" t="s">
        <v>34</v>
      </c>
      <c r="AQ59" s="64" t="s">
        <v>34</v>
      </c>
      <c r="AR59" s="64" t="s">
        <v>34</v>
      </c>
      <c r="AS59" s="64" t="s">
        <v>34</v>
      </c>
      <c r="AT59" s="64" t="s">
        <v>34</v>
      </c>
      <c r="AU59" s="64" t="s">
        <v>34</v>
      </c>
      <c r="AV59" s="64" t="s">
        <v>34</v>
      </c>
      <c r="AW59" s="64" t="s">
        <v>34</v>
      </c>
      <c r="AX59" s="64" t="s">
        <v>34</v>
      </c>
      <c r="AY59" s="104">
        <v>2.5</v>
      </c>
      <c r="AZ59" s="64" t="s">
        <v>34</v>
      </c>
      <c r="BA59" s="64" t="s">
        <v>34</v>
      </c>
      <c r="BB59" s="64" t="s">
        <v>34</v>
      </c>
    </row>
    <row r="60" spans="1:54" x14ac:dyDescent="0.35">
      <c r="A60" s="32">
        <v>58</v>
      </c>
      <c r="B60" s="64" t="s">
        <v>71</v>
      </c>
      <c r="C60" s="32"/>
      <c r="D60" s="32" t="s">
        <v>34</v>
      </c>
      <c r="E60" s="32" t="s">
        <v>34</v>
      </c>
      <c r="F60" s="32" t="s">
        <v>34</v>
      </c>
      <c r="G60" s="32" t="s">
        <v>34</v>
      </c>
      <c r="H60" s="32" t="s">
        <v>34</v>
      </c>
      <c r="I60" s="32" t="s">
        <v>34</v>
      </c>
      <c r="J60" s="32" t="s">
        <v>34</v>
      </c>
      <c r="K60" s="32" t="s">
        <v>34</v>
      </c>
      <c r="L60" s="32" t="s">
        <v>34</v>
      </c>
      <c r="M60" s="32" t="s">
        <v>34</v>
      </c>
      <c r="N60" s="32" t="s">
        <v>34</v>
      </c>
      <c r="O60" s="32" t="s">
        <v>34</v>
      </c>
      <c r="P60" s="64" t="s">
        <v>34</v>
      </c>
      <c r="Q60" s="64" t="s">
        <v>34</v>
      </c>
      <c r="R60" s="64" t="s">
        <v>34</v>
      </c>
      <c r="S60" s="64" t="s">
        <v>34</v>
      </c>
      <c r="T60" s="64" t="s">
        <v>34</v>
      </c>
      <c r="U60" s="64" t="s">
        <v>34</v>
      </c>
      <c r="V60" s="64" t="s">
        <v>34</v>
      </c>
      <c r="W60" s="64" t="s">
        <v>34</v>
      </c>
      <c r="X60" s="64" t="s">
        <v>34</v>
      </c>
      <c r="Y60" s="64" t="s">
        <v>34</v>
      </c>
      <c r="Z60" s="64" t="s">
        <v>34</v>
      </c>
      <c r="AA60" s="104">
        <v>1</v>
      </c>
      <c r="AB60" s="64" t="s">
        <v>34</v>
      </c>
      <c r="AC60" s="64" t="s">
        <v>34</v>
      </c>
      <c r="AD60" s="64" t="s">
        <v>34</v>
      </c>
      <c r="AE60" s="64" t="s">
        <v>34</v>
      </c>
      <c r="AF60" s="32">
        <v>2.8</v>
      </c>
      <c r="AG60" s="32" t="s">
        <v>34</v>
      </c>
      <c r="AH60" s="32" t="s">
        <v>34</v>
      </c>
      <c r="AI60" s="32" t="s">
        <v>34</v>
      </c>
      <c r="AJ60" s="32" t="s">
        <v>34</v>
      </c>
      <c r="AK60" s="32" t="s">
        <v>34</v>
      </c>
      <c r="AL60" s="32" t="s">
        <v>34</v>
      </c>
      <c r="AM60" s="32" t="s">
        <v>34</v>
      </c>
      <c r="AN60" s="32" t="s">
        <v>34</v>
      </c>
      <c r="AO60" s="32" t="s">
        <v>34</v>
      </c>
      <c r="AP60" s="32" t="s">
        <v>34</v>
      </c>
      <c r="AQ60" s="32" t="s">
        <v>34</v>
      </c>
      <c r="AR60" s="32" t="s">
        <v>34</v>
      </c>
      <c r="AS60" s="32" t="s">
        <v>34</v>
      </c>
      <c r="AT60" s="32" t="s">
        <v>34</v>
      </c>
      <c r="AU60" s="32" t="s">
        <v>34</v>
      </c>
      <c r="AV60" s="32" t="s">
        <v>34</v>
      </c>
      <c r="AW60" s="32" t="s">
        <v>34</v>
      </c>
      <c r="AX60" s="32" t="s">
        <v>34</v>
      </c>
      <c r="AY60" s="104">
        <v>2.5</v>
      </c>
      <c r="AZ60" s="32" t="s">
        <v>34</v>
      </c>
      <c r="BA60" s="32" t="s">
        <v>34</v>
      </c>
      <c r="BB60" s="32" t="s">
        <v>34</v>
      </c>
    </row>
    <row r="61" spans="1:54" x14ac:dyDescent="0.35">
      <c r="A61" s="32">
        <v>51</v>
      </c>
      <c r="B61" s="64" t="s">
        <v>874</v>
      </c>
      <c r="C61" s="32"/>
      <c r="D61" s="32" t="s">
        <v>34</v>
      </c>
      <c r="E61" s="32" t="s">
        <v>34</v>
      </c>
      <c r="F61" s="32" t="s">
        <v>34</v>
      </c>
      <c r="G61" s="32" t="s">
        <v>34</v>
      </c>
      <c r="H61" s="104">
        <v>0.5</v>
      </c>
      <c r="I61" s="32" t="s">
        <v>34</v>
      </c>
      <c r="J61" s="104">
        <v>0.25</v>
      </c>
      <c r="K61" s="104">
        <v>0.24</v>
      </c>
      <c r="L61" s="104">
        <v>0.5</v>
      </c>
      <c r="M61" s="32">
        <v>2.7</v>
      </c>
      <c r="N61" s="32">
        <v>8.9</v>
      </c>
      <c r="O61" s="108" t="s">
        <v>34</v>
      </c>
      <c r="P61" s="104">
        <v>0.30499999999999999</v>
      </c>
      <c r="Q61" s="104">
        <v>0.18</v>
      </c>
      <c r="R61" s="64" t="s">
        <v>34</v>
      </c>
      <c r="S61" s="64" t="s">
        <v>34</v>
      </c>
      <c r="T61" s="64">
        <v>20</v>
      </c>
      <c r="U61" s="64" t="s">
        <v>34</v>
      </c>
      <c r="V61" s="64" t="s">
        <v>34</v>
      </c>
      <c r="W61" s="64" t="s">
        <v>34</v>
      </c>
      <c r="X61" s="104">
        <v>0.5</v>
      </c>
      <c r="Y61" s="64" t="s">
        <v>34</v>
      </c>
      <c r="Z61" s="64" t="s">
        <v>34</v>
      </c>
      <c r="AA61" s="108" t="s">
        <v>34</v>
      </c>
      <c r="AB61" s="104">
        <v>0.5</v>
      </c>
      <c r="AC61" s="64" t="s">
        <v>34</v>
      </c>
      <c r="AD61" s="64" t="s">
        <v>34</v>
      </c>
      <c r="AE61" s="64" t="s">
        <v>34</v>
      </c>
      <c r="AF61" s="32">
        <v>2</v>
      </c>
      <c r="AG61" s="104">
        <v>0.5</v>
      </c>
      <c r="AH61" s="32" t="s">
        <v>34</v>
      </c>
      <c r="AI61" s="32" t="s">
        <v>34</v>
      </c>
      <c r="AJ61" s="32" t="s">
        <v>34</v>
      </c>
      <c r="AK61" s="104">
        <v>0.5</v>
      </c>
      <c r="AL61" s="104">
        <v>0.5</v>
      </c>
      <c r="AM61" s="32" t="s">
        <v>34</v>
      </c>
      <c r="AN61" s="104">
        <v>0.25</v>
      </c>
      <c r="AO61" s="108" t="s">
        <v>34</v>
      </c>
      <c r="AP61" s="108" t="s">
        <v>34</v>
      </c>
      <c r="AQ61" s="32" t="s">
        <v>34</v>
      </c>
      <c r="AR61" s="104">
        <v>0.14000000000000001</v>
      </c>
      <c r="AS61" s="104">
        <v>0.5</v>
      </c>
      <c r="AT61" s="104">
        <v>1</v>
      </c>
      <c r="AU61" s="104">
        <v>0.5</v>
      </c>
      <c r="AV61" s="104">
        <v>0.5</v>
      </c>
      <c r="AW61" s="108" t="s">
        <v>34</v>
      </c>
      <c r="AX61" s="108" t="s">
        <v>34</v>
      </c>
      <c r="AY61" s="104">
        <v>0.5</v>
      </c>
      <c r="AZ61" s="32">
        <v>0.53</v>
      </c>
      <c r="BA61" s="104">
        <v>0.25</v>
      </c>
      <c r="BB61" s="104">
        <v>0.25</v>
      </c>
    </row>
    <row r="62" spans="1:54" x14ac:dyDescent="0.35">
      <c r="A62" s="32">
        <v>51</v>
      </c>
      <c r="B62" s="64" t="s">
        <v>132</v>
      </c>
      <c r="C62" s="32"/>
      <c r="D62" s="32" t="s">
        <v>34</v>
      </c>
      <c r="E62" s="32" t="s">
        <v>34</v>
      </c>
      <c r="F62" s="32" t="s">
        <v>34</v>
      </c>
      <c r="G62" s="32" t="s">
        <v>34</v>
      </c>
      <c r="H62" s="104">
        <v>0.5</v>
      </c>
      <c r="I62" s="32" t="s">
        <v>34</v>
      </c>
      <c r="J62" s="104">
        <v>0.25</v>
      </c>
      <c r="K62" s="104">
        <v>0.24</v>
      </c>
      <c r="L62" s="32">
        <v>1.9</v>
      </c>
      <c r="M62" s="32">
        <v>4.0999999999999996</v>
      </c>
      <c r="N62" s="104">
        <v>0.75</v>
      </c>
      <c r="O62" s="64" t="s">
        <v>34</v>
      </c>
      <c r="P62" s="32">
        <v>2.2000000000000002</v>
      </c>
      <c r="Q62" s="104">
        <v>0.18</v>
      </c>
      <c r="R62" s="64" t="s">
        <v>34</v>
      </c>
      <c r="S62" s="64" t="s">
        <v>34</v>
      </c>
      <c r="T62" s="32">
        <v>3.6</v>
      </c>
      <c r="U62" s="64" t="s">
        <v>34</v>
      </c>
      <c r="V62" s="64" t="s">
        <v>34</v>
      </c>
      <c r="W62" s="64" t="s">
        <v>34</v>
      </c>
      <c r="X62" s="104">
        <v>0.5</v>
      </c>
      <c r="Y62" s="64" t="s">
        <v>34</v>
      </c>
      <c r="Z62" s="64" t="s">
        <v>34</v>
      </c>
      <c r="AA62" s="64" t="s">
        <v>34</v>
      </c>
      <c r="AB62" s="104">
        <v>0.5</v>
      </c>
      <c r="AC62" s="64" t="s">
        <v>34</v>
      </c>
      <c r="AD62" s="64" t="s">
        <v>34</v>
      </c>
      <c r="AE62" s="64" t="s">
        <v>34</v>
      </c>
      <c r="AF62" s="104">
        <v>0.25</v>
      </c>
      <c r="AG62" s="104">
        <v>0.5</v>
      </c>
      <c r="AH62" s="64" t="s">
        <v>34</v>
      </c>
      <c r="AI62" s="64" t="s">
        <v>34</v>
      </c>
      <c r="AJ62" s="64" t="s">
        <v>34</v>
      </c>
      <c r="AK62" s="104">
        <v>0.5</v>
      </c>
      <c r="AL62" s="32">
        <v>1.3</v>
      </c>
      <c r="AM62" s="32" t="s">
        <v>34</v>
      </c>
      <c r="AN62" s="104">
        <v>0.25</v>
      </c>
      <c r="AO62" s="32" t="s">
        <v>34</v>
      </c>
      <c r="AP62" s="32" t="s">
        <v>34</v>
      </c>
      <c r="AQ62" s="32" t="s">
        <v>34</v>
      </c>
      <c r="AR62" s="104">
        <v>0.14000000000000001</v>
      </c>
      <c r="AS62" s="32">
        <v>1.1000000000000001</v>
      </c>
      <c r="AT62" s="104">
        <v>1</v>
      </c>
      <c r="AU62" s="104">
        <v>0.5</v>
      </c>
      <c r="AV62" s="104">
        <v>0.5</v>
      </c>
      <c r="AW62" s="64" t="s">
        <v>34</v>
      </c>
      <c r="AX62" s="64" t="s">
        <v>34</v>
      </c>
      <c r="AY62" s="32">
        <v>2.6</v>
      </c>
      <c r="AZ62" s="104">
        <v>0.25</v>
      </c>
      <c r="BA62" s="104">
        <v>0.25</v>
      </c>
      <c r="BB62" s="104">
        <v>0.25</v>
      </c>
    </row>
    <row r="63" spans="1:54" x14ac:dyDescent="0.35">
      <c r="A63" s="32">
        <v>51</v>
      </c>
      <c r="B63" s="64" t="s">
        <v>132</v>
      </c>
      <c r="C63" s="32"/>
      <c r="D63" s="32" t="s">
        <v>34</v>
      </c>
      <c r="E63" s="32" t="s">
        <v>34</v>
      </c>
      <c r="F63" s="32" t="s">
        <v>34</v>
      </c>
      <c r="G63" s="32" t="s">
        <v>34</v>
      </c>
      <c r="H63" s="104">
        <v>0.5</v>
      </c>
      <c r="I63" s="32" t="s">
        <v>34</v>
      </c>
      <c r="J63" s="104">
        <v>0.25</v>
      </c>
      <c r="K63" s="104">
        <v>0.24</v>
      </c>
      <c r="L63" s="32">
        <v>2.2999999999999998</v>
      </c>
      <c r="M63" s="32">
        <v>7.5</v>
      </c>
      <c r="N63" s="104">
        <v>0.75</v>
      </c>
      <c r="O63" s="64" t="s">
        <v>34</v>
      </c>
      <c r="P63" s="32">
        <v>1.4</v>
      </c>
      <c r="Q63" s="104">
        <v>0.18</v>
      </c>
      <c r="R63" s="64" t="s">
        <v>34</v>
      </c>
      <c r="S63" s="64" t="s">
        <v>34</v>
      </c>
      <c r="T63" s="104">
        <v>1.25</v>
      </c>
      <c r="U63" s="64" t="s">
        <v>34</v>
      </c>
      <c r="V63" s="64" t="s">
        <v>34</v>
      </c>
      <c r="W63" s="64" t="s">
        <v>34</v>
      </c>
      <c r="X63" s="104">
        <v>0.5</v>
      </c>
      <c r="Y63" s="64" t="s">
        <v>34</v>
      </c>
      <c r="Z63" s="64" t="s">
        <v>34</v>
      </c>
      <c r="AA63" s="64" t="s">
        <v>34</v>
      </c>
      <c r="AB63" s="104">
        <v>0.5</v>
      </c>
      <c r="AC63" s="64" t="s">
        <v>34</v>
      </c>
      <c r="AD63" s="64" t="s">
        <v>34</v>
      </c>
      <c r="AE63" s="64" t="s">
        <v>34</v>
      </c>
      <c r="AF63" s="104">
        <v>0.25</v>
      </c>
      <c r="AG63" s="104">
        <v>0.5</v>
      </c>
      <c r="AH63" s="64" t="s">
        <v>34</v>
      </c>
      <c r="AI63" s="64" t="s">
        <v>34</v>
      </c>
      <c r="AJ63" s="64" t="s">
        <v>34</v>
      </c>
      <c r="AK63" s="104">
        <v>0.5</v>
      </c>
      <c r="AL63" s="104">
        <v>0.5</v>
      </c>
      <c r="AM63" s="64" t="s">
        <v>34</v>
      </c>
      <c r="AN63" s="104">
        <v>0.25</v>
      </c>
      <c r="AO63" s="64" t="s">
        <v>34</v>
      </c>
      <c r="AP63" s="64" t="s">
        <v>34</v>
      </c>
      <c r="AQ63" s="64" t="s">
        <v>34</v>
      </c>
      <c r="AR63" s="104">
        <v>0.14000000000000001</v>
      </c>
      <c r="AS63" s="32">
        <v>1.2</v>
      </c>
      <c r="AT63" s="104">
        <v>1</v>
      </c>
      <c r="AU63" s="104">
        <v>0.5</v>
      </c>
      <c r="AV63" s="104">
        <v>0.5</v>
      </c>
      <c r="AW63" s="64" t="s">
        <v>34</v>
      </c>
      <c r="AX63" s="64" t="s">
        <v>34</v>
      </c>
      <c r="AY63" s="104">
        <v>0.5</v>
      </c>
      <c r="AZ63" s="104">
        <v>0.25</v>
      </c>
      <c r="BA63" s="104">
        <v>0.25</v>
      </c>
      <c r="BB63" s="104">
        <v>0.25</v>
      </c>
    </row>
    <row r="64" spans="1:54" x14ac:dyDescent="0.35">
      <c r="A64" s="32">
        <v>51</v>
      </c>
      <c r="B64" s="64" t="s">
        <v>132</v>
      </c>
      <c r="C64" s="32"/>
      <c r="D64" s="32" t="s">
        <v>34</v>
      </c>
      <c r="E64" s="32" t="s">
        <v>34</v>
      </c>
      <c r="F64" s="32" t="s">
        <v>34</v>
      </c>
      <c r="G64" s="32" t="s">
        <v>34</v>
      </c>
      <c r="H64" s="104">
        <v>0.5</v>
      </c>
      <c r="I64" s="32" t="s">
        <v>34</v>
      </c>
      <c r="J64" s="104">
        <v>0.25</v>
      </c>
      <c r="K64" s="32">
        <v>0.71</v>
      </c>
      <c r="L64" s="104">
        <v>0.5</v>
      </c>
      <c r="M64" s="32">
        <v>1.2</v>
      </c>
      <c r="N64" s="32">
        <v>5.6</v>
      </c>
      <c r="O64" s="64" t="s">
        <v>34</v>
      </c>
      <c r="P64" s="32">
        <v>56</v>
      </c>
      <c r="Q64" s="104">
        <v>0.18</v>
      </c>
      <c r="R64" s="64" t="s">
        <v>34</v>
      </c>
      <c r="S64" s="64" t="s">
        <v>34</v>
      </c>
      <c r="T64" s="32">
        <v>12</v>
      </c>
      <c r="U64" s="64" t="s">
        <v>34</v>
      </c>
      <c r="V64" s="64" t="s">
        <v>34</v>
      </c>
      <c r="W64" s="64" t="s">
        <v>34</v>
      </c>
      <c r="X64" s="104">
        <v>0.5</v>
      </c>
      <c r="Y64" s="64" t="s">
        <v>34</v>
      </c>
      <c r="Z64" s="64" t="s">
        <v>34</v>
      </c>
      <c r="AA64" s="64" t="s">
        <v>34</v>
      </c>
      <c r="AB64" s="104">
        <v>0.5</v>
      </c>
      <c r="AC64" s="64" t="s">
        <v>34</v>
      </c>
      <c r="AD64" s="64" t="s">
        <v>34</v>
      </c>
      <c r="AE64" s="64" t="s">
        <v>34</v>
      </c>
      <c r="AF64" s="32">
        <v>0.71</v>
      </c>
      <c r="AG64" s="104">
        <v>0.5</v>
      </c>
      <c r="AH64" s="64" t="s">
        <v>34</v>
      </c>
      <c r="AI64" s="64" t="s">
        <v>34</v>
      </c>
      <c r="AJ64" s="64" t="s">
        <v>34</v>
      </c>
      <c r="AK64" s="104">
        <v>0.5</v>
      </c>
      <c r="AL64" s="104">
        <v>0.5</v>
      </c>
      <c r="AM64" s="64" t="s">
        <v>34</v>
      </c>
      <c r="AN64" s="32">
        <v>1.1000000000000001</v>
      </c>
      <c r="AO64" s="64" t="s">
        <v>34</v>
      </c>
      <c r="AP64" s="64" t="s">
        <v>34</v>
      </c>
      <c r="AQ64" s="64" t="s">
        <v>34</v>
      </c>
      <c r="AR64" s="32">
        <v>5.3</v>
      </c>
      <c r="AS64" s="104">
        <v>0.5</v>
      </c>
      <c r="AT64" s="104">
        <v>1</v>
      </c>
      <c r="AU64" s="104">
        <v>0.5</v>
      </c>
      <c r="AV64" s="104">
        <v>0.5</v>
      </c>
      <c r="AW64" s="64" t="s">
        <v>34</v>
      </c>
      <c r="AX64" s="64" t="s">
        <v>34</v>
      </c>
      <c r="AY64" s="32">
        <v>4.0999999999999996</v>
      </c>
      <c r="AZ64" s="104">
        <v>0.25</v>
      </c>
      <c r="BA64" s="104">
        <v>0.25</v>
      </c>
      <c r="BB64" s="104">
        <v>0.25</v>
      </c>
    </row>
    <row r="65" spans="1:54" x14ac:dyDescent="0.35">
      <c r="A65" s="32">
        <v>51</v>
      </c>
      <c r="B65" s="64" t="s">
        <v>132</v>
      </c>
      <c r="C65" s="32"/>
      <c r="D65" s="32" t="s">
        <v>34</v>
      </c>
      <c r="E65" s="32" t="s">
        <v>34</v>
      </c>
      <c r="F65" s="32" t="s">
        <v>34</v>
      </c>
      <c r="G65" s="32" t="s">
        <v>34</v>
      </c>
      <c r="H65" s="104">
        <v>0.5</v>
      </c>
      <c r="I65" s="32" t="s">
        <v>34</v>
      </c>
      <c r="J65" s="104">
        <v>0.25</v>
      </c>
      <c r="K65" s="104">
        <v>0.24</v>
      </c>
      <c r="L65" s="104">
        <v>0.5</v>
      </c>
      <c r="M65" s="32">
        <v>1.2</v>
      </c>
      <c r="N65" s="104">
        <v>0.75</v>
      </c>
      <c r="O65" s="64" t="s">
        <v>34</v>
      </c>
      <c r="P65" s="32">
        <v>7.2</v>
      </c>
      <c r="Q65" s="104">
        <v>0.18</v>
      </c>
      <c r="R65" s="64" t="s">
        <v>34</v>
      </c>
      <c r="S65" s="64" t="s">
        <v>34</v>
      </c>
      <c r="T65" s="32">
        <v>4.4000000000000004</v>
      </c>
      <c r="U65" s="64" t="s">
        <v>34</v>
      </c>
      <c r="V65" s="64" t="s">
        <v>34</v>
      </c>
      <c r="W65" s="64" t="s">
        <v>34</v>
      </c>
      <c r="X65" s="104">
        <v>0.5</v>
      </c>
      <c r="Y65" s="64" t="s">
        <v>34</v>
      </c>
      <c r="Z65" s="64" t="s">
        <v>34</v>
      </c>
      <c r="AA65" s="64" t="s">
        <v>34</v>
      </c>
      <c r="AB65" s="104">
        <v>0.5</v>
      </c>
      <c r="AC65" s="64" t="s">
        <v>34</v>
      </c>
      <c r="AD65" s="64" t="s">
        <v>34</v>
      </c>
      <c r="AE65" s="64" t="s">
        <v>34</v>
      </c>
      <c r="AF65" s="32">
        <v>0.72</v>
      </c>
      <c r="AG65" s="104">
        <v>0.5</v>
      </c>
      <c r="AH65" s="64" t="s">
        <v>34</v>
      </c>
      <c r="AI65" s="64" t="s">
        <v>34</v>
      </c>
      <c r="AJ65" s="64" t="s">
        <v>34</v>
      </c>
      <c r="AK65" s="104">
        <v>0.5</v>
      </c>
      <c r="AL65" s="104">
        <v>0.5</v>
      </c>
      <c r="AM65" s="64" t="s">
        <v>34</v>
      </c>
      <c r="AN65" s="32">
        <v>1.1000000000000001</v>
      </c>
      <c r="AO65" s="64" t="s">
        <v>34</v>
      </c>
      <c r="AP65" s="64" t="s">
        <v>34</v>
      </c>
      <c r="AQ65" s="64" t="s">
        <v>34</v>
      </c>
      <c r="AR65" s="32">
        <v>5.5</v>
      </c>
      <c r="AS65" s="104">
        <v>0.5</v>
      </c>
      <c r="AT65" s="104">
        <v>1</v>
      </c>
      <c r="AU65" s="104">
        <v>0.5</v>
      </c>
      <c r="AV65" s="104">
        <v>0.5</v>
      </c>
      <c r="AW65" s="64" t="s">
        <v>34</v>
      </c>
      <c r="AX65" s="64" t="s">
        <v>34</v>
      </c>
      <c r="AY65" s="104">
        <v>0.5</v>
      </c>
      <c r="AZ65" s="104">
        <v>0.25</v>
      </c>
      <c r="BA65" s="32">
        <v>0.55000000000000004</v>
      </c>
      <c r="BB65" s="104">
        <v>0.25</v>
      </c>
    </row>
    <row r="66" spans="1:54" x14ac:dyDescent="0.35">
      <c r="A66" s="32">
        <v>51</v>
      </c>
      <c r="B66" s="64" t="s">
        <v>166</v>
      </c>
      <c r="C66" s="32"/>
      <c r="D66" s="32" t="s">
        <v>34</v>
      </c>
      <c r="E66" s="32" t="s">
        <v>34</v>
      </c>
      <c r="F66" s="32" t="s">
        <v>34</v>
      </c>
      <c r="G66" s="32" t="s">
        <v>34</v>
      </c>
      <c r="H66" s="32">
        <v>0.95</v>
      </c>
      <c r="I66" s="32" t="s">
        <v>34</v>
      </c>
      <c r="J66" s="104">
        <v>0.25</v>
      </c>
      <c r="K66" s="104">
        <v>0.24</v>
      </c>
      <c r="L66" s="104">
        <v>0.5</v>
      </c>
      <c r="M66" s="104">
        <v>0.5</v>
      </c>
      <c r="N66" s="104">
        <v>0.75</v>
      </c>
      <c r="O66" s="64" t="s">
        <v>34</v>
      </c>
      <c r="P66" s="104">
        <v>0.30499999999999999</v>
      </c>
      <c r="Q66" s="104">
        <v>0.18</v>
      </c>
      <c r="R66" s="64" t="s">
        <v>34</v>
      </c>
      <c r="S66" s="64" t="s">
        <v>34</v>
      </c>
      <c r="T66" s="32">
        <v>3.3</v>
      </c>
      <c r="U66" s="64" t="s">
        <v>34</v>
      </c>
      <c r="V66" s="64" t="s">
        <v>34</v>
      </c>
      <c r="W66" s="64" t="s">
        <v>34</v>
      </c>
      <c r="X66" s="104">
        <v>0.5</v>
      </c>
      <c r="Y66" s="64" t="s">
        <v>34</v>
      </c>
      <c r="Z66" s="64" t="s">
        <v>34</v>
      </c>
      <c r="AA66" s="64" t="s">
        <v>34</v>
      </c>
      <c r="AB66" s="104">
        <v>0.5</v>
      </c>
      <c r="AC66" s="64" t="s">
        <v>34</v>
      </c>
      <c r="AD66" s="64" t="s">
        <v>34</v>
      </c>
      <c r="AE66" s="64" t="s">
        <v>34</v>
      </c>
      <c r="AF66" s="104">
        <v>0.25</v>
      </c>
      <c r="AG66" s="104">
        <v>0.5</v>
      </c>
      <c r="AH66" s="64" t="s">
        <v>34</v>
      </c>
      <c r="AI66" s="64" t="s">
        <v>34</v>
      </c>
      <c r="AJ66" s="64" t="s">
        <v>34</v>
      </c>
      <c r="AK66" s="104">
        <v>0.5</v>
      </c>
      <c r="AL66" s="104">
        <v>0.5</v>
      </c>
      <c r="AM66" s="64" t="s">
        <v>34</v>
      </c>
      <c r="AN66" s="104">
        <v>0.25</v>
      </c>
      <c r="AO66" s="64" t="s">
        <v>34</v>
      </c>
      <c r="AP66" s="64" t="s">
        <v>34</v>
      </c>
      <c r="AQ66" s="64" t="s">
        <v>34</v>
      </c>
      <c r="AR66" s="32">
        <v>0.56999999999999995</v>
      </c>
      <c r="AS66" s="32">
        <v>1</v>
      </c>
      <c r="AT66" s="104">
        <v>1</v>
      </c>
      <c r="AU66" s="104">
        <v>0.5</v>
      </c>
      <c r="AV66" s="104">
        <v>0.5</v>
      </c>
      <c r="AW66" s="64" t="s">
        <v>34</v>
      </c>
      <c r="AX66" s="64" t="s">
        <v>34</v>
      </c>
      <c r="AY66" s="32">
        <v>2.2000000000000002</v>
      </c>
      <c r="AZ66" s="104">
        <v>0.25</v>
      </c>
      <c r="BA66" s="104">
        <v>0.25</v>
      </c>
      <c r="BB66" s="104">
        <v>0.25</v>
      </c>
    </row>
    <row r="67" spans="1:54" x14ac:dyDescent="0.35">
      <c r="A67" s="32">
        <v>51</v>
      </c>
      <c r="B67" s="64" t="s">
        <v>166</v>
      </c>
      <c r="C67" s="32"/>
      <c r="D67" s="32" t="s">
        <v>34</v>
      </c>
      <c r="E67" s="32" t="s">
        <v>34</v>
      </c>
      <c r="F67" s="32" t="s">
        <v>34</v>
      </c>
      <c r="G67" s="32" t="s">
        <v>34</v>
      </c>
      <c r="H67" s="104">
        <v>0.5</v>
      </c>
      <c r="I67" s="32" t="s">
        <v>34</v>
      </c>
      <c r="J67" s="104">
        <v>0.25</v>
      </c>
      <c r="K67" s="104">
        <v>0.24</v>
      </c>
      <c r="L67" s="104">
        <v>0.5</v>
      </c>
      <c r="M67" s="32">
        <v>2.1</v>
      </c>
      <c r="N67" s="104">
        <v>0.75</v>
      </c>
      <c r="O67" s="64" t="s">
        <v>34</v>
      </c>
      <c r="P67" s="104">
        <v>0.30499999999999999</v>
      </c>
      <c r="Q67" s="104">
        <v>0.18</v>
      </c>
      <c r="R67" s="64" t="s">
        <v>34</v>
      </c>
      <c r="S67" s="64" t="s">
        <v>34</v>
      </c>
      <c r="T67" s="32">
        <v>4.3</v>
      </c>
      <c r="U67" s="64" t="s">
        <v>34</v>
      </c>
      <c r="V67" s="64" t="s">
        <v>34</v>
      </c>
      <c r="W67" s="64" t="s">
        <v>34</v>
      </c>
      <c r="X67" s="104">
        <v>0.5</v>
      </c>
      <c r="Y67" s="64" t="s">
        <v>34</v>
      </c>
      <c r="Z67" s="64" t="s">
        <v>34</v>
      </c>
      <c r="AA67" s="64" t="s">
        <v>34</v>
      </c>
      <c r="AB67" s="104">
        <v>0.5</v>
      </c>
      <c r="AC67" s="64" t="s">
        <v>34</v>
      </c>
      <c r="AD67" s="64" t="s">
        <v>34</v>
      </c>
      <c r="AE67" s="64" t="s">
        <v>34</v>
      </c>
      <c r="AF67" s="32">
        <v>2.2999999999999998</v>
      </c>
      <c r="AG67" s="104">
        <v>0.5</v>
      </c>
      <c r="AH67" s="64" t="s">
        <v>34</v>
      </c>
      <c r="AI67" s="64" t="s">
        <v>34</v>
      </c>
      <c r="AJ67" s="64" t="s">
        <v>34</v>
      </c>
      <c r="AK67" s="32">
        <v>2</v>
      </c>
      <c r="AL67" s="104">
        <v>0.5</v>
      </c>
      <c r="AM67" s="64" t="s">
        <v>34</v>
      </c>
      <c r="AN67" s="104">
        <v>0.25</v>
      </c>
      <c r="AO67" s="64" t="s">
        <v>34</v>
      </c>
      <c r="AP67" s="64" t="s">
        <v>34</v>
      </c>
      <c r="AQ67" s="64" t="s">
        <v>34</v>
      </c>
      <c r="AR67" s="104">
        <v>0.14000000000000001</v>
      </c>
      <c r="AS67" s="104">
        <v>0.5</v>
      </c>
      <c r="AT67" s="104">
        <v>1</v>
      </c>
      <c r="AU67" s="104">
        <v>0.5</v>
      </c>
      <c r="AV67" s="104">
        <v>0.5</v>
      </c>
      <c r="AW67" s="64" t="s">
        <v>34</v>
      </c>
      <c r="AX67" s="64" t="s">
        <v>34</v>
      </c>
      <c r="AY67" s="104">
        <v>0.5</v>
      </c>
      <c r="AZ67" s="104">
        <v>0.25</v>
      </c>
      <c r="BA67" s="104">
        <v>0.25</v>
      </c>
      <c r="BB67" s="104">
        <v>0.25</v>
      </c>
    </row>
    <row r="68" spans="1:54" x14ac:dyDescent="0.35">
      <c r="A68" s="32">
        <v>51</v>
      </c>
      <c r="B68" s="64" t="s">
        <v>936</v>
      </c>
      <c r="C68" s="32"/>
      <c r="D68" s="32" t="s">
        <v>34</v>
      </c>
      <c r="E68" s="32" t="s">
        <v>34</v>
      </c>
      <c r="F68" s="32" t="s">
        <v>34</v>
      </c>
      <c r="G68" s="32" t="s">
        <v>34</v>
      </c>
      <c r="H68" s="104">
        <v>0.5</v>
      </c>
      <c r="I68" s="32" t="s">
        <v>34</v>
      </c>
      <c r="J68" s="104">
        <v>0.25</v>
      </c>
      <c r="K68" s="104">
        <v>0.24</v>
      </c>
      <c r="L68" s="104">
        <v>0.5</v>
      </c>
      <c r="M68" s="104">
        <v>0.5</v>
      </c>
      <c r="N68" s="104">
        <v>0.75</v>
      </c>
      <c r="O68" s="64" t="s">
        <v>34</v>
      </c>
      <c r="P68" s="104">
        <v>0.30499999999999999</v>
      </c>
      <c r="Q68" s="104">
        <v>0.18</v>
      </c>
      <c r="R68" s="64" t="s">
        <v>34</v>
      </c>
      <c r="S68" s="64" t="s">
        <v>34</v>
      </c>
      <c r="T68" s="32">
        <v>5</v>
      </c>
      <c r="U68" s="64" t="s">
        <v>34</v>
      </c>
      <c r="V68" s="64" t="s">
        <v>34</v>
      </c>
      <c r="W68" s="64" t="s">
        <v>34</v>
      </c>
      <c r="X68" s="104">
        <v>0.5</v>
      </c>
      <c r="Y68" s="64" t="s">
        <v>34</v>
      </c>
      <c r="Z68" s="64" t="s">
        <v>34</v>
      </c>
      <c r="AA68" s="64" t="s">
        <v>34</v>
      </c>
      <c r="AB68" s="104">
        <v>0.5</v>
      </c>
      <c r="AC68" s="64" t="s">
        <v>34</v>
      </c>
      <c r="AD68" s="64" t="s">
        <v>34</v>
      </c>
      <c r="AE68" s="64" t="s">
        <v>34</v>
      </c>
      <c r="AF68" s="32">
        <v>1.2</v>
      </c>
      <c r="AG68" s="104">
        <v>0.5</v>
      </c>
      <c r="AH68" s="64" t="s">
        <v>34</v>
      </c>
      <c r="AI68" s="64" t="s">
        <v>34</v>
      </c>
      <c r="AJ68" s="64" t="s">
        <v>34</v>
      </c>
      <c r="AK68" s="104">
        <v>0.5</v>
      </c>
      <c r="AL68" s="32">
        <v>1.4</v>
      </c>
      <c r="AM68" s="64" t="s">
        <v>34</v>
      </c>
      <c r="AN68" s="104">
        <v>0.25</v>
      </c>
      <c r="AO68" s="64" t="s">
        <v>34</v>
      </c>
      <c r="AP68" s="64" t="s">
        <v>34</v>
      </c>
      <c r="AQ68" s="64" t="s">
        <v>34</v>
      </c>
      <c r="AR68" s="104">
        <v>0.14000000000000001</v>
      </c>
      <c r="AS68" s="104">
        <v>0.5</v>
      </c>
      <c r="AT68" s="104">
        <v>1</v>
      </c>
      <c r="AU68" s="104">
        <v>0.5</v>
      </c>
      <c r="AV68" s="104">
        <v>0.5</v>
      </c>
      <c r="AW68" s="64" t="s">
        <v>34</v>
      </c>
      <c r="AX68" s="64" t="s">
        <v>34</v>
      </c>
      <c r="AY68" s="32">
        <v>3.3</v>
      </c>
      <c r="AZ68" s="104">
        <v>0.25</v>
      </c>
      <c r="BA68" s="104">
        <v>0.25</v>
      </c>
      <c r="BB68" s="104">
        <v>0.25</v>
      </c>
    </row>
    <row r="69" spans="1:54" x14ac:dyDescent="0.35">
      <c r="A69" s="32">
        <v>51</v>
      </c>
      <c r="B69" s="64" t="s">
        <v>936</v>
      </c>
      <c r="C69" s="32"/>
      <c r="D69" s="32" t="s">
        <v>34</v>
      </c>
      <c r="E69" s="32" t="s">
        <v>34</v>
      </c>
      <c r="F69" s="32" t="s">
        <v>34</v>
      </c>
      <c r="G69" s="32" t="s">
        <v>34</v>
      </c>
      <c r="H69" s="104">
        <v>0.5</v>
      </c>
      <c r="I69" s="32" t="s">
        <v>34</v>
      </c>
      <c r="J69" s="104">
        <v>0.25</v>
      </c>
      <c r="K69" s="104">
        <v>0.24</v>
      </c>
      <c r="L69" s="104">
        <v>0.5</v>
      </c>
      <c r="M69" s="104">
        <v>0.5</v>
      </c>
      <c r="N69" s="104">
        <v>0.75</v>
      </c>
      <c r="O69" s="64" t="s">
        <v>34</v>
      </c>
      <c r="P69" s="104">
        <v>0.30499999999999999</v>
      </c>
      <c r="Q69" s="104">
        <v>0.18</v>
      </c>
      <c r="R69" s="64" t="s">
        <v>34</v>
      </c>
      <c r="S69" s="64" t="s">
        <v>34</v>
      </c>
      <c r="T69" s="32">
        <v>33</v>
      </c>
      <c r="U69" s="64" t="s">
        <v>34</v>
      </c>
      <c r="V69" s="64" t="s">
        <v>34</v>
      </c>
      <c r="W69" s="64" t="s">
        <v>34</v>
      </c>
      <c r="X69" s="104">
        <v>0.5</v>
      </c>
      <c r="Y69" s="64" t="s">
        <v>34</v>
      </c>
      <c r="Z69" s="64" t="s">
        <v>34</v>
      </c>
      <c r="AA69" s="64" t="s">
        <v>34</v>
      </c>
      <c r="AB69" s="104">
        <v>0.5</v>
      </c>
      <c r="AC69" s="64" t="s">
        <v>34</v>
      </c>
      <c r="AD69" s="64" t="s">
        <v>34</v>
      </c>
      <c r="AE69" s="64" t="s">
        <v>34</v>
      </c>
      <c r="AF69" s="32">
        <v>1.4</v>
      </c>
      <c r="AG69" s="104">
        <v>0.5</v>
      </c>
      <c r="AH69" s="64" t="s">
        <v>34</v>
      </c>
      <c r="AI69" s="64" t="s">
        <v>34</v>
      </c>
      <c r="AJ69" s="64" t="s">
        <v>34</v>
      </c>
      <c r="AK69" s="104">
        <v>0.5</v>
      </c>
      <c r="AL69" s="104">
        <v>0.5</v>
      </c>
      <c r="AM69" s="64" t="s">
        <v>34</v>
      </c>
      <c r="AN69" s="104">
        <v>0.25</v>
      </c>
      <c r="AO69" s="64" t="s">
        <v>34</v>
      </c>
      <c r="AP69" s="64" t="s">
        <v>34</v>
      </c>
      <c r="AQ69" s="64" t="s">
        <v>34</v>
      </c>
      <c r="AR69" s="104">
        <v>0.14000000000000001</v>
      </c>
      <c r="AS69" s="104">
        <v>0.5</v>
      </c>
      <c r="AT69" s="104">
        <v>1</v>
      </c>
      <c r="AU69" s="104">
        <v>0.5</v>
      </c>
      <c r="AV69" s="104">
        <v>0.5</v>
      </c>
      <c r="AW69" s="64" t="s">
        <v>34</v>
      </c>
      <c r="AX69" s="64" t="s">
        <v>34</v>
      </c>
      <c r="AY69" s="32">
        <v>3.8</v>
      </c>
      <c r="AZ69" s="104">
        <v>0.25</v>
      </c>
      <c r="BA69" s="32">
        <v>0.73</v>
      </c>
      <c r="BB69" s="104">
        <v>0.25</v>
      </c>
    </row>
    <row r="70" spans="1:54" x14ac:dyDescent="0.35">
      <c r="A70" s="32">
        <v>51</v>
      </c>
      <c r="B70" s="64" t="s">
        <v>133</v>
      </c>
      <c r="C70" s="32"/>
      <c r="D70" s="32" t="s">
        <v>34</v>
      </c>
      <c r="E70" s="32" t="s">
        <v>34</v>
      </c>
      <c r="F70" s="32" t="s">
        <v>34</v>
      </c>
      <c r="G70" s="32" t="s">
        <v>34</v>
      </c>
      <c r="H70" s="104">
        <v>0.5</v>
      </c>
      <c r="I70" s="32" t="s">
        <v>34</v>
      </c>
      <c r="J70" s="104">
        <v>0.25</v>
      </c>
      <c r="K70" s="104">
        <v>0.24</v>
      </c>
      <c r="L70" s="104">
        <v>0.5</v>
      </c>
      <c r="M70" s="104">
        <v>0.5</v>
      </c>
      <c r="N70" s="104">
        <v>0.75</v>
      </c>
      <c r="O70" s="64" t="s">
        <v>34</v>
      </c>
      <c r="P70" s="104">
        <v>0.30499999999999999</v>
      </c>
      <c r="Q70" s="104">
        <v>0.18</v>
      </c>
      <c r="R70" s="64" t="s">
        <v>34</v>
      </c>
      <c r="S70" s="64" t="s">
        <v>34</v>
      </c>
      <c r="T70" s="32">
        <v>28.2</v>
      </c>
      <c r="U70" s="64" t="s">
        <v>34</v>
      </c>
      <c r="V70" s="64" t="s">
        <v>34</v>
      </c>
      <c r="W70" s="64" t="s">
        <v>34</v>
      </c>
      <c r="X70" s="104">
        <v>0.5</v>
      </c>
      <c r="Y70" s="64" t="s">
        <v>34</v>
      </c>
      <c r="Z70" s="64" t="s">
        <v>34</v>
      </c>
      <c r="AA70" s="64" t="s">
        <v>34</v>
      </c>
      <c r="AB70" s="104">
        <v>0.5</v>
      </c>
      <c r="AC70" s="64" t="s">
        <v>34</v>
      </c>
      <c r="AD70" s="64" t="s">
        <v>34</v>
      </c>
      <c r="AE70" s="64" t="s">
        <v>34</v>
      </c>
      <c r="AF70" s="32">
        <v>1.2</v>
      </c>
      <c r="AG70" s="104">
        <v>0.5</v>
      </c>
      <c r="AH70" s="64" t="s">
        <v>34</v>
      </c>
      <c r="AI70" s="64" t="s">
        <v>34</v>
      </c>
      <c r="AJ70" s="64" t="s">
        <v>34</v>
      </c>
      <c r="AK70" s="32">
        <v>1.5</v>
      </c>
      <c r="AL70" s="32">
        <v>2.2999999999999998</v>
      </c>
      <c r="AM70" s="64" t="s">
        <v>34</v>
      </c>
      <c r="AN70" s="104">
        <v>0.25</v>
      </c>
      <c r="AO70" s="64" t="s">
        <v>34</v>
      </c>
      <c r="AP70" s="64" t="s">
        <v>34</v>
      </c>
      <c r="AQ70" s="64" t="s">
        <v>34</v>
      </c>
      <c r="AR70" s="104">
        <v>0.14000000000000001</v>
      </c>
      <c r="AS70" s="104">
        <v>0.5</v>
      </c>
      <c r="AT70" s="104">
        <v>1</v>
      </c>
      <c r="AU70" s="104">
        <v>0.5</v>
      </c>
      <c r="AV70" s="104">
        <v>0.5</v>
      </c>
      <c r="AW70" s="64" t="s">
        <v>34</v>
      </c>
      <c r="AX70" s="64" t="s">
        <v>34</v>
      </c>
      <c r="AY70" s="104">
        <v>0.5</v>
      </c>
      <c r="AZ70" s="104">
        <v>0.25</v>
      </c>
      <c r="BA70" s="104">
        <v>0.25</v>
      </c>
      <c r="BB70" s="104">
        <v>0.25</v>
      </c>
    </row>
    <row r="71" spans="1:54" x14ac:dyDescent="0.35">
      <c r="A71" s="32">
        <v>51</v>
      </c>
      <c r="B71" s="64" t="s">
        <v>876</v>
      </c>
      <c r="C71" s="32"/>
      <c r="D71" s="32" t="s">
        <v>34</v>
      </c>
      <c r="E71" s="32" t="s">
        <v>34</v>
      </c>
      <c r="F71" s="32" t="s">
        <v>34</v>
      </c>
      <c r="G71" s="32" t="s">
        <v>34</v>
      </c>
      <c r="H71" s="104">
        <v>0.5</v>
      </c>
      <c r="I71" s="32" t="s">
        <v>34</v>
      </c>
      <c r="J71" s="104">
        <v>0.25</v>
      </c>
      <c r="K71" s="32">
        <v>1.7</v>
      </c>
      <c r="L71" s="104">
        <v>0.5</v>
      </c>
      <c r="M71" s="104">
        <v>0.5</v>
      </c>
      <c r="N71" s="32">
        <v>17</v>
      </c>
      <c r="O71" s="64" t="s">
        <v>34</v>
      </c>
      <c r="P71" s="104">
        <v>0.30499999999999999</v>
      </c>
      <c r="Q71" s="32">
        <v>6</v>
      </c>
      <c r="R71" s="64" t="s">
        <v>34</v>
      </c>
      <c r="S71" s="64" t="s">
        <v>34</v>
      </c>
      <c r="T71" s="32">
        <v>160</v>
      </c>
      <c r="U71" s="64" t="s">
        <v>34</v>
      </c>
      <c r="V71" s="64" t="s">
        <v>34</v>
      </c>
      <c r="W71" s="64" t="s">
        <v>34</v>
      </c>
      <c r="X71" s="104">
        <v>0.5</v>
      </c>
      <c r="Y71" s="64" t="s">
        <v>34</v>
      </c>
      <c r="Z71" s="64" t="s">
        <v>34</v>
      </c>
      <c r="AA71" s="64" t="s">
        <v>34</v>
      </c>
      <c r="AB71" s="104">
        <v>0.5</v>
      </c>
      <c r="AC71" s="64" t="s">
        <v>34</v>
      </c>
      <c r="AD71" s="64" t="s">
        <v>34</v>
      </c>
      <c r="AE71" s="64" t="s">
        <v>34</v>
      </c>
      <c r="AF71" s="32">
        <v>2.8</v>
      </c>
      <c r="AG71" s="104">
        <v>0.5</v>
      </c>
      <c r="AH71" s="64" t="s">
        <v>34</v>
      </c>
      <c r="AI71" s="64" t="s">
        <v>34</v>
      </c>
      <c r="AJ71" s="64" t="s">
        <v>34</v>
      </c>
      <c r="AK71" s="32">
        <v>10</v>
      </c>
      <c r="AL71" s="104">
        <v>0.5</v>
      </c>
      <c r="AM71" s="64" t="s">
        <v>34</v>
      </c>
      <c r="AN71" s="104">
        <v>0.25</v>
      </c>
      <c r="AO71" s="64" t="s">
        <v>34</v>
      </c>
      <c r="AP71" s="64" t="s">
        <v>34</v>
      </c>
      <c r="AQ71" s="64" t="s">
        <v>34</v>
      </c>
      <c r="AR71" s="32">
        <v>0.89</v>
      </c>
      <c r="AS71" s="104">
        <v>0.5</v>
      </c>
      <c r="AT71" s="32">
        <v>1</v>
      </c>
      <c r="AU71" s="104">
        <v>0.5</v>
      </c>
      <c r="AV71" s="104">
        <v>0.5</v>
      </c>
      <c r="AW71" s="64" t="s">
        <v>34</v>
      </c>
      <c r="AX71" s="64" t="s">
        <v>34</v>
      </c>
      <c r="AY71" s="104">
        <v>0.5</v>
      </c>
      <c r="AZ71" s="104">
        <v>0.25</v>
      </c>
      <c r="BA71" s="104">
        <v>0.25</v>
      </c>
      <c r="BB71" s="104">
        <v>0.25</v>
      </c>
    </row>
    <row r="72" spans="1:54" x14ac:dyDescent="0.35">
      <c r="A72" s="32">
        <v>51</v>
      </c>
      <c r="B72" s="64" t="s">
        <v>876</v>
      </c>
      <c r="C72" s="32"/>
      <c r="D72" s="32" t="s">
        <v>34</v>
      </c>
      <c r="E72" s="32" t="s">
        <v>34</v>
      </c>
      <c r="F72" s="32" t="s">
        <v>34</v>
      </c>
      <c r="G72" s="32" t="s">
        <v>34</v>
      </c>
      <c r="H72" s="104">
        <v>0.5</v>
      </c>
      <c r="I72" s="32" t="s">
        <v>34</v>
      </c>
      <c r="J72" s="104">
        <v>0.25</v>
      </c>
      <c r="K72" s="104">
        <v>0.24</v>
      </c>
      <c r="L72" s="104">
        <v>0.5</v>
      </c>
      <c r="M72" s="104">
        <v>0.5</v>
      </c>
      <c r="N72" s="104">
        <v>0.75</v>
      </c>
      <c r="O72" s="64" t="s">
        <v>34</v>
      </c>
      <c r="P72" s="104">
        <v>0.30499999999999999</v>
      </c>
      <c r="Q72" s="104">
        <v>0.18</v>
      </c>
      <c r="R72" s="64" t="s">
        <v>34</v>
      </c>
      <c r="S72" s="64" t="s">
        <v>34</v>
      </c>
      <c r="T72" s="32">
        <v>65.3</v>
      </c>
      <c r="U72" s="64" t="s">
        <v>34</v>
      </c>
      <c r="V72" s="64" t="s">
        <v>34</v>
      </c>
      <c r="W72" s="64" t="s">
        <v>34</v>
      </c>
      <c r="X72" s="104">
        <v>0.5</v>
      </c>
      <c r="Y72" s="64" t="s">
        <v>34</v>
      </c>
      <c r="Z72" s="64" t="s">
        <v>34</v>
      </c>
      <c r="AA72" s="64" t="s">
        <v>34</v>
      </c>
      <c r="AB72" s="104">
        <v>0.5</v>
      </c>
      <c r="AC72" s="64" t="s">
        <v>34</v>
      </c>
      <c r="AD72" s="64" t="s">
        <v>34</v>
      </c>
      <c r="AE72" s="64" t="s">
        <v>34</v>
      </c>
      <c r="AF72" s="32">
        <v>7.3</v>
      </c>
      <c r="AG72" s="104">
        <v>0.5</v>
      </c>
      <c r="AH72" s="64" t="s">
        <v>34</v>
      </c>
      <c r="AI72" s="64" t="s">
        <v>34</v>
      </c>
      <c r="AJ72" s="64" t="s">
        <v>34</v>
      </c>
      <c r="AK72" s="32">
        <v>7.5</v>
      </c>
      <c r="AL72" s="104">
        <v>0.5</v>
      </c>
      <c r="AM72" s="64" t="s">
        <v>34</v>
      </c>
      <c r="AN72" s="104">
        <v>0.25</v>
      </c>
      <c r="AO72" s="64" t="s">
        <v>34</v>
      </c>
      <c r="AP72" s="64" t="s">
        <v>34</v>
      </c>
      <c r="AQ72" s="64" t="s">
        <v>34</v>
      </c>
      <c r="AR72" s="104">
        <v>0.14000000000000001</v>
      </c>
      <c r="AS72" s="104">
        <v>0.5</v>
      </c>
      <c r="AT72" s="104">
        <v>1</v>
      </c>
      <c r="AU72" s="104">
        <v>0.5</v>
      </c>
      <c r="AV72" s="104">
        <v>0.5</v>
      </c>
      <c r="AW72" s="64" t="s">
        <v>34</v>
      </c>
      <c r="AX72" s="64" t="s">
        <v>34</v>
      </c>
      <c r="AY72" s="104">
        <v>0.5</v>
      </c>
      <c r="AZ72" s="104">
        <v>0.25</v>
      </c>
      <c r="BA72" s="104">
        <v>0.25</v>
      </c>
      <c r="BB72" s="104">
        <v>0.25</v>
      </c>
    </row>
    <row r="73" spans="1:54" x14ac:dyDescent="0.35">
      <c r="A73" s="32">
        <v>51</v>
      </c>
      <c r="B73" s="64" t="s">
        <v>134</v>
      </c>
      <c r="C73" s="32"/>
      <c r="D73" s="32" t="s">
        <v>34</v>
      </c>
      <c r="E73" s="32" t="s">
        <v>34</v>
      </c>
      <c r="F73" s="32" t="s">
        <v>34</v>
      </c>
      <c r="G73" s="32" t="s">
        <v>34</v>
      </c>
      <c r="H73" s="104">
        <v>0.5</v>
      </c>
      <c r="I73" s="32" t="s">
        <v>34</v>
      </c>
      <c r="J73" s="104">
        <v>0.25</v>
      </c>
      <c r="K73" s="104">
        <v>0.24</v>
      </c>
      <c r="L73" s="104">
        <v>0.5</v>
      </c>
      <c r="M73" s="104">
        <v>0.5</v>
      </c>
      <c r="N73" s="104">
        <v>0.75</v>
      </c>
      <c r="O73" s="64" t="s">
        <v>34</v>
      </c>
      <c r="P73" s="104">
        <v>0.30499999999999999</v>
      </c>
      <c r="Q73" s="32">
        <v>8.1999999999999993</v>
      </c>
      <c r="R73" s="64" t="s">
        <v>34</v>
      </c>
      <c r="S73" s="64" t="s">
        <v>34</v>
      </c>
      <c r="T73" s="32">
        <v>52</v>
      </c>
      <c r="U73" s="64" t="s">
        <v>34</v>
      </c>
      <c r="V73" s="64" t="s">
        <v>34</v>
      </c>
      <c r="W73" s="64" t="s">
        <v>34</v>
      </c>
      <c r="X73" s="32">
        <v>1.2</v>
      </c>
      <c r="Y73" s="64" t="s">
        <v>34</v>
      </c>
      <c r="Z73" s="64" t="s">
        <v>34</v>
      </c>
      <c r="AA73" s="64" t="s">
        <v>34</v>
      </c>
      <c r="AB73" s="104">
        <v>0.5</v>
      </c>
      <c r="AC73" s="64" t="s">
        <v>34</v>
      </c>
      <c r="AD73" s="64" t="s">
        <v>34</v>
      </c>
      <c r="AE73" s="64" t="s">
        <v>34</v>
      </c>
      <c r="AF73" s="32">
        <v>1.7</v>
      </c>
      <c r="AG73" s="104">
        <v>0.5</v>
      </c>
      <c r="AH73" s="64" t="s">
        <v>34</v>
      </c>
      <c r="AI73" s="64" t="s">
        <v>34</v>
      </c>
      <c r="AJ73" s="64" t="s">
        <v>34</v>
      </c>
      <c r="AK73" s="32">
        <v>5.8</v>
      </c>
      <c r="AL73" s="32">
        <v>1.7</v>
      </c>
      <c r="AM73" s="64" t="s">
        <v>34</v>
      </c>
      <c r="AN73" s="104">
        <v>0.25</v>
      </c>
      <c r="AO73" s="64" t="s">
        <v>34</v>
      </c>
      <c r="AP73" s="64" t="s">
        <v>34</v>
      </c>
      <c r="AQ73" s="64" t="s">
        <v>34</v>
      </c>
      <c r="AR73" s="104">
        <v>0.14000000000000001</v>
      </c>
      <c r="AS73" s="104">
        <v>0.5</v>
      </c>
      <c r="AT73" s="104">
        <v>1</v>
      </c>
      <c r="AU73" s="104">
        <v>0.5</v>
      </c>
      <c r="AV73" s="104">
        <v>0.5</v>
      </c>
      <c r="AW73" s="64" t="s">
        <v>34</v>
      </c>
      <c r="AX73" s="64" t="s">
        <v>34</v>
      </c>
      <c r="AY73" s="104">
        <v>0.5</v>
      </c>
      <c r="AZ73" s="104">
        <v>0.25</v>
      </c>
      <c r="BA73" s="32">
        <v>0.59</v>
      </c>
      <c r="BB73" s="104">
        <v>0.25</v>
      </c>
    </row>
    <row r="74" spans="1:54" x14ac:dyDescent="0.35">
      <c r="A74" s="32">
        <v>51</v>
      </c>
      <c r="B74" s="64" t="s">
        <v>134</v>
      </c>
      <c r="C74" s="32"/>
      <c r="D74" s="32" t="s">
        <v>34</v>
      </c>
      <c r="E74" s="32" t="s">
        <v>34</v>
      </c>
      <c r="F74" s="32" t="s">
        <v>34</v>
      </c>
      <c r="G74" s="32" t="s">
        <v>34</v>
      </c>
      <c r="H74" s="104">
        <v>0.5</v>
      </c>
      <c r="I74" s="32" t="s">
        <v>34</v>
      </c>
      <c r="J74" s="104">
        <v>0.25</v>
      </c>
      <c r="K74" s="104">
        <v>0.24</v>
      </c>
      <c r="L74" s="104">
        <v>0.5</v>
      </c>
      <c r="M74" s="104">
        <v>0.5</v>
      </c>
      <c r="N74" s="104">
        <v>0.75</v>
      </c>
      <c r="O74" s="64" t="s">
        <v>34</v>
      </c>
      <c r="P74" s="104">
        <v>0.30499999999999999</v>
      </c>
      <c r="Q74" s="104">
        <v>0.18</v>
      </c>
      <c r="R74" s="64" t="s">
        <v>34</v>
      </c>
      <c r="S74" s="64" t="s">
        <v>34</v>
      </c>
      <c r="T74" s="104">
        <v>1.25</v>
      </c>
      <c r="U74" s="64" t="s">
        <v>34</v>
      </c>
      <c r="V74" s="64" t="s">
        <v>34</v>
      </c>
      <c r="W74" s="64" t="s">
        <v>34</v>
      </c>
      <c r="X74" s="104">
        <v>0.5</v>
      </c>
      <c r="Y74" s="64" t="s">
        <v>34</v>
      </c>
      <c r="Z74" s="64" t="s">
        <v>34</v>
      </c>
      <c r="AA74" s="64" t="s">
        <v>34</v>
      </c>
      <c r="AB74" s="104">
        <v>0.5</v>
      </c>
      <c r="AC74" s="64" t="s">
        <v>34</v>
      </c>
      <c r="AD74" s="64" t="s">
        <v>34</v>
      </c>
      <c r="AE74" s="64" t="s">
        <v>34</v>
      </c>
      <c r="AF74" s="32">
        <v>1.4</v>
      </c>
      <c r="AG74" s="104">
        <v>0.5</v>
      </c>
      <c r="AH74" s="64" t="s">
        <v>34</v>
      </c>
      <c r="AI74" s="64" t="s">
        <v>34</v>
      </c>
      <c r="AJ74" s="64" t="s">
        <v>34</v>
      </c>
      <c r="AK74" s="104">
        <v>0.5</v>
      </c>
      <c r="AL74" s="104">
        <v>0.5</v>
      </c>
      <c r="AM74" s="64" t="s">
        <v>34</v>
      </c>
      <c r="AN74" s="104">
        <v>0.25</v>
      </c>
      <c r="AO74" s="64" t="s">
        <v>34</v>
      </c>
      <c r="AP74" s="64" t="s">
        <v>34</v>
      </c>
      <c r="AQ74" s="64" t="s">
        <v>34</v>
      </c>
      <c r="AR74" s="104">
        <v>0.14000000000000001</v>
      </c>
      <c r="AS74" s="104">
        <v>0.5</v>
      </c>
      <c r="AT74" s="104">
        <v>1</v>
      </c>
      <c r="AU74" s="104">
        <v>0.5</v>
      </c>
      <c r="AV74" s="104">
        <v>0.5</v>
      </c>
      <c r="AW74" s="64" t="s">
        <v>34</v>
      </c>
      <c r="AX74" s="64" t="s">
        <v>34</v>
      </c>
      <c r="AY74" s="104">
        <v>0.5</v>
      </c>
      <c r="AZ74" s="104">
        <v>0.25</v>
      </c>
      <c r="BA74" s="104">
        <v>0.25</v>
      </c>
      <c r="BB74" s="104">
        <v>0.25</v>
      </c>
    </row>
    <row r="75" spans="1:54" x14ac:dyDescent="0.35">
      <c r="A75" s="32">
        <v>51</v>
      </c>
      <c r="B75" s="64" t="s">
        <v>134</v>
      </c>
      <c r="C75" s="32"/>
      <c r="D75" s="32" t="s">
        <v>34</v>
      </c>
      <c r="E75" s="32" t="s">
        <v>34</v>
      </c>
      <c r="F75" s="32" t="s">
        <v>34</v>
      </c>
      <c r="G75" s="32" t="s">
        <v>34</v>
      </c>
      <c r="H75" s="104">
        <v>0.5</v>
      </c>
      <c r="I75" s="32" t="s">
        <v>34</v>
      </c>
      <c r="J75" s="104">
        <v>0.25</v>
      </c>
      <c r="K75" s="104">
        <v>0.24</v>
      </c>
      <c r="L75" s="104">
        <v>0.5</v>
      </c>
      <c r="M75" s="104">
        <v>0.5</v>
      </c>
      <c r="N75" s="104">
        <v>0.75</v>
      </c>
      <c r="O75" s="64" t="s">
        <v>34</v>
      </c>
      <c r="P75" s="104">
        <v>0.30499999999999999</v>
      </c>
      <c r="Q75" s="104">
        <v>0.18</v>
      </c>
      <c r="R75" s="64" t="s">
        <v>34</v>
      </c>
      <c r="S75" s="64" t="s">
        <v>34</v>
      </c>
      <c r="T75" s="104">
        <v>1.25</v>
      </c>
      <c r="U75" s="64" t="s">
        <v>34</v>
      </c>
      <c r="V75" s="64" t="s">
        <v>34</v>
      </c>
      <c r="W75" s="64" t="s">
        <v>34</v>
      </c>
      <c r="X75" s="32">
        <v>1.2</v>
      </c>
      <c r="Y75" s="64" t="s">
        <v>34</v>
      </c>
      <c r="Z75" s="64" t="s">
        <v>34</v>
      </c>
      <c r="AA75" s="64" t="s">
        <v>34</v>
      </c>
      <c r="AB75" s="104">
        <v>0.5</v>
      </c>
      <c r="AC75" s="64" t="s">
        <v>34</v>
      </c>
      <c r="AD75" s="64" t="s">
        <v>34</v>
      </c>
      <c r="AE75" s="64" t="s">
        <v>34</v>
      </c>
      <c r="AF75" s="32">
        <v>1.3</v>
      </c>
      <c r="AG75" s="104">
        <v>0.5</v>
      </c>
      <c r="AH75" s="64" t="s">
        <v>34</v>
      </c>
      <c r="AI75" s="64" t="s">
        <v>34</v>
      </c>
      <c r="AJ75" s="64" t="s">
        <v>34</v>
      </c>
      <c r="AK75" s="32">
        <v>8.6</v>
      </c>
      <c r="AL75" s="104">
        <v>0.5</v>
      </c>
      <c r="AM75" s="64" t="s">
        <v>34</v>
      </c>
      <c r="AN75" s="104">
        <v>0.25</v>
      </c>
      <c r="AO75" s="64" t="s">
        <v>34</v>
      </c>
      <c r="AP75" s="64" t="s">
        <v>34</v>
      </c>
      <c r="AQ75" s="64" t="s">
        <v>34</v>
      </c>
      <c r="AR75" s="104">
        <v>0.14000000000000001</v>
      </c>
      <c r="AS75" s="104">
        <v>0.5</v>
      </c>
      <c r="AT75" s="104">
        <v>1</v>
      </c>
      <c r="AU75" s="104">
        <v>0.5</v>
      </c>
      <c r="AV75" s="104">
        <v>0.5</v>
      </c>
      <c r="AW75" s="64" t="s">
        <v>34</v>
      </c>
      <c r="AX75" s="64" t="s">
        <v>34</v>
      </c>
      <c r="AY75" s="104">
        <v>0.5</v>
      </c>
      <c r="AZ75" s="104">
        <v>0.25</v>
      </c>
      <c r="BA75" s="104">
        <v>0.25</v>
      </c>
      <c r="BB75" s="104">
        <v>0.25</v>
      </c>
    </row>
    <row r="76" spans="1:54" x14ac:dyDescent="0.35">
      <c r="A76" s="32">
        <v>51</v>
      </c>
      <c r="B76" s="64" t="s">
        <v>878</v>
      </c>
      <c r="C76" s="32"/>
      <c r="D76" s="32" t="s">
        <v>34</v>
      </c>
      <c r="E76" s="32" t="s">
        <v>34</v>
      </c>
      <c r="F76" s="32" t="s">
        <v>34</v>
      </c>
      <c r="G76" s="32" t="s">
        <v>34</v>
      </c>
      <c r="H76" s="104">
        <v>0.5</v>
      </c>
      <c r="I76" s="32" t="s">
        <v>34</v>
      </c>
      <c r="J76" s="104">
        <v>0.25</v>
      </c>
      <c r="K76" s="104">
        <v>0.24</v>
      </c>
      <c r="L76" s="104">
        <v>0.5</v>
      </c>
      <c r="M76" s="104">
        <v>0.5</v>
      </c>
      <c r="N76" s="104">
        <v>0.75</v>
      </c>
      <c r="O76" s="64" t="s">
        <v>34</v>
      </c>
      <c r="P76" s="104">
        <v>0.30499999999999999</v>
      </c>
      <c r="Q76" s="104">
        <v>0.18</v>
      </c>
      <c r="R76" s="64" t="s">
        <v>34</v>
      </c>
      <c r="S76" s="64" t="s">
        <v>34</v>
      </c>
      <c r="T76" s="104">
        <v>1.25</v>
      </c>
      <c r="U76" s="64" t="s">
        <v>34</v>
      </c>
      <c r="V76" s="64" t="s">
        <v>34</v>
      </c>
      <c r="W76" s="64" t="s">
        <v>34</v>
      </c>
      <c r="X76" s="104">
        <v>0.5</v>
      </c>
      <c r="Y76" s="64" t="s">
        <v>34</v>
      </c>
      <c r="Z76" s="64" t="s">
        <v>34</v>
      </c>
      <c r="AA76" s="64" t="s">
        <v>34</v>
      </c>
      <c r="AB76" s="104">
        <v>0.5</v>
      </c>
      <c r="AC76" s="64" t="s">
        <v>34</v>
      </c>
      <c r="AD76" s="64" t="s">
        <v>34</v>
      </c>
      <c r="AE76" s="64" t="s">
        <v>34</v>
      </c>
      <c r="AF76" s="104">
        <v>0.25</v>
      </c>
      <c r="AG76" s="104">
        <v>0.5</v>
      </c>
      <c r="AH76" s="64" t="s">
        <v>34</v>
      </c>
      <c r="AI76" s="64" t="s">
        <v>34</v>
      </c>
      <c r="AJ76" s="64" t="s">
        <v>34</v>
      </c>
      <c r="AK76" s="104">
        <v>0.5</v>
      </c>
      <c r="AL76" s="104">
        <v>0.5</v>
      </c>
      <c r="AM76" s="64" t="s">
        <v>34</v>
      </c>
      <c r="AN76" s="104">
        <v>0.25</v>
      </c>
      <c r="AO76" s="64" t="s">
        <v>34</v>
      </c>
      <c r="AP76" s="64" t="s">
        <v>34</v>
      </c>
      <c r="AQ76" s="64" t="s">
        <v>34</v>
      </c>
      <c r="AR76" s="104">
        <v>0.14000000000000001</v>
      </c>
      <c r="AS76" s="104">
        <v>0.5</v>
      </c>
      <c r="AT76" s="104">
        <v>1</v>
      </c>
      <c r="AU76" s="104">
        <v>0.5</v>
      </c>
      <c r="AV76" s="104">
        <v>0.5</v>
      </c>
      <c r="AW76" s="64" t="s">
        <v>34</v>
      </c>
      <c r="AX76" s="64" t="s">
        <v>34</v>
      </c>
      <c r="AY76" s="104">
        <v>0.5</v>
      </c>
      <c r="AZ76" s="104">
        <v>0.25</v>
      </c>
      <c r="BA76" s="104">
        <v>0.25</v>
      </c>
      <c r="BB76" s="104">
        <v>0.25</v>
      </c>
    </row>
    <row r="77" spans="1:54" x14ac:dyDescent="0.35">
      <c r="A77" s="32">
        <v>51</v>
      </c>
      <c r="B77" s="64" t="s">
        <v>937</v>
      </c>
      <c r="C77" s="32"/>
      <c r="D77" s="32" t="s">
        <v>34</v>
      </c>
      <c r="E77" s="32" t="s">
        <v>34</v>
      </c>
      <c r="F77" s="32" t="s">
        <v>34</v>
      </c>
      <c r="G77" s="32" t="s">
        <v>34</v>
      </c>
      <c r="H77" s="32">
        <v>7.1</v>
      </c>
      <c r="I77" s="32" t="s">
        <v>34</v>
      </c>
      <c r="J77" s="104">
        <v>0.25</v>
      </c>
      <c r="K77" s="104">
        <v>0.24</v>
      </c>
      <c r="L77" s="104">
        <v>0.5</v>
      </c>
      <c r="M77" s="104">
        <v>0.5</v>
      </c>
      <c r="N77" s="104">
        <v>0.75</v>
      </c>
      <c r="O77" s="64" t="s">
        <v>34</v>
      </c>
      <c r="P77" s="104">
        <v>0.30499999999999999</v>
      </c>
      <c r="Q77" s="104">
        <v>0.18</v>
      </c>
      <c r="R77" s="64" t="s">
        <v>34</v>
      </c>
      <c r="S77" s="64" t="s">
        <v>34</v>
      </c>
      <c r="T77" s="32">
        <v>6.7</v>
      </c>
      <c r="U77" s="64" t="s">
        <v>34</v>
      </c>
      <c r="V77" s="64" t="s">
        <v>34</v>
      </c>
      <c r="W77" s="64" t="s">
        <v>34</v>
      </c>
      <c r="X77" s="104">
        <v>0.5</v>
      </c>
      <c r="Y77" s="64" t="s">
        <v>34</v>
      </c>
      <c r="Z77" s="64" t="s">
        <v>34</v>
      </c>
      <c r="AA77" s="64" t="s">
        <v>34</v>
      </c>
      <c r="AB77" s="32">
        <v>7.2</v>
      </c>
      <c r="AC77" s="64" t="s">
        <v>34</v>
      </c>
      <c r="AD77" s="64" t="s">
        <v>34</v>
      </c>
      <c r="AE77" s="64" t="s">
        <v>34</v>
      </c>
      <c r="AF77" s="104">
        <v>0.25</v>
      </c>
      <c r="AG77" s="32">
        <v>2.7</v>
      </c>
      <c r="AH77" s="64" t="s">
        <v>34</v>
      </c>
      <c r="AI77" s="64" t="s">
        <v>34</v>
      </c>
      <c r="AJ77" s="64" t="s">
        <v>34</v>
      </c>
      <c r="AK77" s="104">
        <v>0.5</v>
      </c>
      <c r="AL77" s="104">
        <v>0.5</v>
      </c>
      <c r="AM77" s="64" t="s">
        <v>34</v>
      </c>
      <c r="AN77" s="104">
        <v>0.25</v>
      </c>
      <c r="AO77" s="64" t="s">
        <v>34</v>
      </c>
      <c r="AP77" s="64" t="s">
        <v>34</v>
      </c>
      <c r="AQ77" s="64" t="s">
        <v>34</v>
      </c>
      <c r="AR77" s="104">
        <v>0.14000000000000001</v>
      </c>
      <c r="AS77" s="104">
        <v>0.5</v>
      </c>
      <c r="AT77" s="104">
        <v>1</v>
      </c>
      <c r="AU77" s="104">
        <v>0.5</v>
      </c>
      <c r="AV77" s="32">
        <v>26.32</v>
      </c>
      <c r="AW77" s="64" t="s">
        <v>34</v>
      </c>
      <c r="AX77" s="64" t="s">
        <v>34</v>
      </c>
      <c r="AY77" s="104">
        <v>0.5</v>
      </c>
      <c r="AZ77" s="104">
        <v>0.25</v>
      </c>
      <c r="BA77" s="104">
        <v>0.25</v>
      </c>
      <c r="BB77" s="104">
        <v>0.25</v>
      </c>
    </row>
    <row r="78" spans="1:54" x14ac:dyDescent="0.35">
      <c r="A78" s="32">
        <v>51</v>
      </c>
      <c r="B78" s="64" t="s">
        <v>938</v>
      </c>
      <c r="C78" s="32"/>
      <c r="D78" s="32" t="s">
        <v>34</v>
      </c>
      <c r="E78" s="32" t="s">
        <v>34</v>
      </c>
      <c r="F78" s="32" t="s">
        <v>34</v>
      </c>
      <c r="G78" s="32" t="s">
        <v>34</v>
      </c>
      <c r="H78" s="104">
        <v>0.5</v>
      </c>
      <c r="I78" s="32" t="s">
        <v>34</v>
      </c>
      <c r="J78" s="104">
        <v>0.25</v>
      </c>
      <c r="K78" s="104">
        <v>0.24</v>
      </c>
      <c r="L78" s="104">
        <v>0.5</v>
      </c>
      <c r="M78" s="104">
        <v>0.5</v>
      </c>
      <c r="N78" s="32">
        <v>980</v>
      </c>
      <c r="O78" s="64" t="s">
        <v>34</v>
      </c>
      <c r="P78" s="104">
        <v>0.30499999999999999</v>
      </c>
      <c r="Q78" s="104">
        <v>0.18</v>
      </c>
      <c r="R78" s="64" t="s">
        <v>34</v>
      </c>
      <c r="S78" s="64" t="s">
        <v>34</v>
      </c>
      <c r="T78" s="32">
        <v>200</v>
      </c>
      <c r="U78" s="64" t="s">
        <v>34</v>
      </c>
      <c r="V78" s="64" t="s">
        <v>34</v>
      </c>
      <c r="W78" s="64" t="s">
        <v>34</v>
      </c>
      <c r="X78" s="104">
        <v>0.5</v>
      </c>
      <c r="Y78" s="64" t="s">
        <v>34</v>
      </c>
      <c r="Z78" s="64" t="s">
        <v>34</v>
      </c>
      <c r="AA78" s="64" t="s">
        <v>34</v>
      </c>
      <c r="AB78" s="104">
        <v>0.5</v>
      </c>
      <c r="AC78" s="64" t="s">
        <v>34</v>
      </c>
      <c r="AD78" s="64" t="s">
        <v>34</v>
      </c>
      <c r="AE78" s="64" t="s">
        <v>34</v>
      </c>
      <c r="AF78" s="32">
        <v>1.4</v>
      </c>
      <c r="AG78" s="104">
        <v>0.5</v>
      </c>
      <c r="AH78" s="64" t="s">
        <v>34</v>
      </c>
      <c r="AI78" s="64" t="s">
        <v>34</v>
      </c>
      <c r="AJ78" s="64" t="s">
        <v>34</v>
      </c>
      <c r="AK78" s="104">
        <v>0.5</v>
      </c>
      <c r="AL78" s="104">
        <v>0.5</v>
      </c>
      <c r="AM78" s="64" t="s">
        <v>34</v>
      </c>
      <c r="AN78" s="104">
        <v>0.25</v>
      </c>
      <c r="AO78" s="64" t="s">
        <v>34</v>
      </c>
      <c r="AP78" s="64" t="s">
        <v>34</v>
      </c>
      <c r="AQ78" s="64" t="s">
        <v>34</v>
      </c>
      <c r="AR78" s="104">
        <v>0.14000000000000001</v>
      </c>
      <c r="AS78" s="104">
        <v>0.5</v>
      </c>
      <c r="AT78" s="104">
        <v>1</v>
      </c>
      <c r="AU78" s="104">
        <v>0.5</v>
      </c>
      <c r="AV78" s="104">
        <v>0.5</v>
      </c>
      <c r="AW78" s="64" t="s">
        <v>34</v>
      </c>
      <c r="AX78" s="64" t="s">
        <v>34</v>
      </c>
      <c r="AY78" s="104">
        <v>0.5</v>
      </c>
      <c r="AZ78" s="104">
        <v>0.25</v>
      </c>
      <c r="BA78" s="104">
        <v>0.25</v>
      </c>
      <c r="BB78" s="104">
        <v>0.25</v>
      </c>
    </row>
    <row r="79" spans="1:54" x14ac:dyDescent="0.35">
      <c r="A79" s="32">
        <v>51</v>
      </c>
      <c r="B79" s="64" t="s">
        <v>879</v>
      </c>
      <c r="C79" s="32"/>
      <c r="D79" s="32" t="s">
        <v>34</v>
      </c>
      <c r="E79" s="32" t="s">
        <v>34</v>
      </c>
      <c r="F79" s="32" t="s">
        <v>34</v>
      </c>
      <c r="G79" s="32" t="s">
        <v>34</v>
      </c>
      <c r="H79" s="104">
        <v>0.5</v>
      </c>
      <c r="I79" s="32" t="s">
        <v>34</v>
      </c>
      <c r="J79" s="104">
        <v>0.25</v>
      </c>
      <c r="K79" s="104">
        <v>0.24</v>
      </c>
      <c r="L79" s="104">
        <v>0.5</v>
      </c>
      <c r="M79" s="104">
        <v>0.5</v>
      </c>
      <c r="N79" s="32">
        <v>1.9</v>
      </c>
      <c r="O79" s="64" t="s">
        <v>34</v>
      </c>
      <c r="P79" s="104">
        <v>0.30499999999999999</v>
      </c>
      <c r="Q79" s="104">
        <v>0.18</v>
      </c>
      <c r="R79" s="64" t="s">
        <v>34</v>
      </c>
      <c r="S79" s="64" t="s">
        <v>34</v>
      </c>
      <c r="T79" s="32">
        <v>14</v>
      </c>
      <c r="U79" s="64" t="s">
        <v>34</v>
      </c>
      <c r="V79" s="64" t="s">
        <v>34</v>
      </c>
      <c r="W79" s="64" t="s">
        <v>34</v>
      </c>
      <c r="X79" s="104">
        <v>0.5</v>
      </c>
      <c r="Y79" s="64" t="s">
        <v>34</v>
      </c>
      <c r="Z79" s="64" t="s">
        <v>34</v>
      </c>
      <c r="AA79" s="64" t="s">
        <v>34</v>
      </c>
      <c r="AB79" s="104">
        <v>0.5</v>
      </c>
      <c r="AC79" s="64" t="s">
        <v>34</v>
      </c>
      <c r="AD79" s="64" t="s">
        <v>34</v>
      </c>
      <c r="AE79" s="64" t="s">
        <v>34</v>
      </c>
      <c r="AF79" s="32">
        <v>2.2999999999999998</v>
      </c>
      <c r="AG79" s="104">
        <v>0.5</v>
      </c>
      <c r="AH79" s="64" t="s">
        <v>34</v>
      </c>
      <c r="AI79" s="64" t="s">
        <v>34</v>
      </c>
      <c r="AJ79" s="64" t="s">
        <v>34</v>
      </c>
      <c r="AK79" s="104">
        <v>0.5</v>
      </c>
      <c r="AL79" s="104">
        <v>0.5</v>
      </c>
      <c r="AM79" s="64" t="s">
        <v>34</v>
      </c>
      <c r="AN79" s="104">
        <v>0.25</v>
      </c>
      <c r="AO79" s="64" t="s">
        <v>34</v>
      </c>
      <c r="AP79" s="64" t="s">
        <v>34</v>
      </c>
      <c r="AQ79" s="64" t="s">
        <v>34</v>
      </c>
      <c r="AR79" s="104">
        <v>0.14000000000000001</v>
      </c>
      <c r="AS79" s="104">
        <v>0.5</v>
      </c>
      <c r="AT79" s="104">
        <v>1</v>
      </c>
      <c r="AU79" s="104">
        <v>0.5</v>
      </c>
      <c r="AV79" s="104">
        <v>0.5</v>
      </c>
      <c r="AW79" s="64" t="s">
        <v>34</v>
      </c>
      <c r="AX79" s="64" t="s">
        <v>34</v>
      </c>
      <c r="AY79" s="104">
        <v>0.5</v>
      </c>
      <c r="AZ79" s="104">
        <v>0.25</v>
      </c>
      <c r="BA79" s="104">
        <v>0.25</v>
      </c>
      <c r="BB79" s="104">
        <v>0.25</v>
      </c>
    </row>
    <row r="80" spans="1:54" x14ac:dyDescent="0.35">
      <c r="A80" s="32">
        <v>51</v>
      </c>
      <c r="B80" s="64" t="s">
        <v>939</v>
      </c>
      <c r="C80" s="32"/>
      <c r="D80" s="32" t="s">
        <v>34</v>
      </c>
      <c r="E80" s="32" t="s">
        <v>34</v>
      </c>
      <c r="F80" s="32" t="s">
        <v>34</v>
      </c>
      <c r="G80" s="32" t="s">
        <v>34</v>
      </c>
      <c r="H80" s="104">
        <v>0.5</v>
      </c>
      <c r="I80" s="32" t="s">
        <v>34</v>
      </c>
      <c r="J80" s="104">
        <v>0.25</v>
      </c>
      <c r="K80" s="104">
        <v>0.24</v>
      </c>
      <c r="L80" s="104">
        <v>0.5</v>
      </c>
      <c r="M80" s="104">
        <v>0.5</v>
      </c>
      <c r="N80" s="104">
        <v>0.75</v>
      </c>
      <c r="O80" s="64" t="s">
        <v>34</v>
      </c>
      <c r="P80" s="104">
        <v>0.30499999999999999</v>
      </c>
      <c r="Q80" s="104">
        <v>0.18</v>
      </c>
      <c r="R80" s="64" t="s">
        <v>34</v>
      </c>
      <c r="S80" s="64" t="s">
        <v>34</v>
      </c>
      <c r="T80" s="104">
        <v>1.25</v>
      </c>
      <c r="U80" s="64" t="s">
        <v>34</v>
      </c>
      <c r="V80" s="64" t="s">
        <v>34</v>
      </c>
      <c r="W80" s="64" t="s">
        <v>34</v>
      </c>
      <c r="X80" s="104">
        <v>0.5</v>
      </c>
      <c r="Y80" s="64" t="s">
        <v>34</v>
      </c>
      <c r="Z80" s="64" t="s">
        <v>34</v>
      </c>
      <c r="AA80" s="64" t="s">
        <v>34</v>
      </c>
      <c r="AB80" s="104">
        <v>0.5</v>
      </c>
      <c r="AC80" s="64" t="s">
        <v>34</v>
      </c>
      <c r="AD80" s="64" t="s">
        <v>34</v>
      </c>
      <c r="AE80" s="64" t="s">
        <v>34</v>
      </c>
      <c r="AF80" s="32">
        <v>7.2</v>
      </c>
      <c r="AG80" s="104">
        <v>0.5</v>
      </c>
      <c r="AH80" s="64" t="s">
        <v>34</v>
      </c>
      <c r="AI80" s="64" t="s">
        <v>34</v>
      </c>
      <c r="AJ80" s="64" t="s">
        <v>34</v>
      </c>
      <c r="AK80" s="104">
        <v>0.5</v>
      </c>
      <c r="AL80" s="104">
        <v>0.5</v>
      </c>
      <c r="AM80" s="64" t="s">
        <v>34</v>
      </c>
      <c r="AN80" s="104">
        <v>0.25</v>
      </c>
      <c r="AO80" s="64" t="s">
        <v>34</v>
      </c>
      <c r="AP80" s="64" t="s">
        <v>34</v>
      </c>
      <c r="AQ80" s="64" t="s">
        <v>34</v>
      </c>
      <c r="AR80" s="104">
        <v>0.14000000000000001</v>
      </c>
      <c r="AS80" s="104">
        <v>0.5</v>
      </c>
      <c r="AT80" s="104">
        <v>1</v>
      </c>
      <c r="AU80" s="104">
        <v>0.5</v>
      </c>
      <c r="AV80" s="104">
        <v>0.5</v>
      </c>
      <c r="AW80" s="64" t="s">
        <v>34</v>
      </c>
      <c r="AX80" s="64" t="s">
        <v>34</v>
      </c>
      <c r="AY80" s="32">
        <v>4.9000000000000004</v>
      </c>
      <c r="AZ80" s="32">
        <v>0.74</v>
      </c>
      <c r="BA80" s="104">
        <v>0.25</v>
      </c>
      <c r="BB80" s="104">
        <v>0.25</v>
      </c>
    </row>
    <row r="81" spans="1:54" x14ac:dyDescent="0.35">
      <c r="A81" s="32">
        <v>51</v>
      </c>
      <c r="B81" s="64" t="s">
        <v>939</v>
      </c>
      <c r="C81" s="32"/>
      <c r="D81" s="32" t="s">
        <v>34</v>
      </c>
      <c r="E81" s="32" t="s">
        <v>34</v>
      </c>
      <c r="F81" s="32" t="s">
        <v>34</v>
      </c>
      <c r="G81" s="32" t="s">
        <v>34</v>
      </c>
      <c r="H81" s="104">
        <v>0.5</v>
      </c>
      <c r="I81" s="32" t="s">
        <v>34</v>
      </c>
      <c r="J81" s="104">
        <v>0.25</v>
      </c>
      <c r="K81" s="104">
        <v>0.24</v>
      </c>
      <c r="L81" s="104">
        <v>0.5</v>
      </c>
      <c r="M81" s="104">
        <v>0.5</v>
      </c>
      <c r="N81" s="104">
        <v>0.75</v>
      </c>
      <c r="O81" s="64" t="s">
        <v>34</v>
      </c>
      <c r="P81" s="32">
        <v>19</v>
      </c>
      <c r="Q81" s="104">
        <v>0.18</v>
      </c>
      <c r="R81" s="64" t="s">
        <v>34</v>
      </c>
      <c r="S81" s="64" t="s">
        <v>34</v>
      </c>
      <c r="T81" s="32">
        <v>5.9</v>
      </c>
      <c r="U81" s="64" t="s">
        <v>34</v>
      </c>
      <c r="V81" s="64" t="s">
        <v>34</v>
      </c>
      <c r="W81" s="64" t="s">
        <v>34</v>
      </c>
      <c r="X81" s="104">
        <v>0.5</v>
      </c>
      <c r="Y81" s="64" t="s">
        <v>34</v>
      </c>
      <c r="Z81" s="64" t="s">
        <v>34</v>
      </c>
      <c r="AA81" s="64" t="s">
        <v>34</v>
      </c>
      <c r="AB81" s="104">
        <v>0.5</v>
      </c>
      <c r="AC81" s="64" t="s">
        <v>34</v>
      </c>
      <c r="AD81" s="64" t="s">
        <v>34</v>
      </c>
      <c r="AE81" s="64" t="s">
        <v>34</v>
      </c>
      <c r="AF81" s="32">
        <v>1.3</v>
      </c>
      <c r="AG81" s="104">
        <v>0.5</v>
      </c>
      <c r="AH81" s="64" t="s">
        <v>34</v>
      </c>
      <c r="AI81" s="64" t="s">
        <v>34</v>
      </c>
      <c r="AJ81" s="64" t="s">
        <v>34</v>
      </c>
      <c r="AK81" s="104">
        <v>0.5</v>
      </c>
      <c r="AL81" s="104">
        <v>0.5</v>
      </c>
      <c r="AM81" s="64" t="s">
        <v>34</v>
      </c>
      <c r="AN81" s="104">
        <v>0.25</v>
      </c>
      <c r="AO81" s="64" t="s">
        <v>34</v>
      </c>
      <c r="AP81" s="64" t="s">
        <v>34</v>
      </c>
      <c r="AQ81" s="64" t="s">
        <v>34</v>
      </c>
      <c r="AR81" s="104">
        <v>0.14000000000000001</v>
      </c>
      <c r="AS81" s="104">
        <v>0.5</v>
      </c>
      <c r="AT81" s="104">
        <v>1</v>
      </c>
      <c r="AU81" s="104">
        <v>0.5</v>
      </c>
      <c r="AV81" s="104">
        <v>0.5</v>
      </c>
      <c r="AW81" s="64" t="s">
        <v>34</v>
      </c>
      <c r="AX81" s="64" t="s">
        <v>34</v>
      </c>
      <c r="AY81" s="32">
        <v>3.8</v>
      </c>
      <c r="AZ81" s="32">
        <v>1.1000000000000001</v>
      </c>
      <c r="BA81" s="104">
        <v>0.25</v>
      </c>
      <c r="BB81" s="104">
        <v>0.25</v>
      </c>
    </row>
    <row r="82" spans="1:54" x14ac:dyDescent="0.35">
      <c r="A82" s="32">
        <v>51</v>
      </c>
      <c r="B82" s="64" t="s">
        <v>939</v>
      </c>
      <c r="C82" s="32"/>
      <c r="D82" s="32" t="s">
        <v>34</v>
      </c>
      <c r="E82" s="32" t="s">
        <v>34</v>
      </c>
      <c r="F82" s="32" t="s">
        <v>34</v>
      </c>
      <c r="G82" s="32" t="s">
        <v>34</v>
      </c>
      <c r="H82" s="104">
        <v>0.5</v>
      </c>
      <c r="I82" s="32" t="s">
        <v>34</v>
      </c>
      <c r="J82" s="104">
        <v>0.25</v>
      </c>
      <c r="K82" s="104">
        <v>0.24</v>
      </c>
      <c r="L82" s="104">
        <v>0.5</v>
      </c>
      <c r="M82" s="104">
        <v>0.5</v>
      </c>
      <c r="N82" s="104">
        <v>0.75</v>
      </c>
      <c r="O82" s="64" t="s">
        <v>34</v>
      </c>
      <c r="P82" s="32">
        <v>10</v>
      </c>
      <c r="Q82" s="104">
        <v>0.18</v>
      </c>
      <c r="R82" s="64" t="s">
        <v>34</v>
      </c>
      <c r="S82" s="64" t="s">
        <v>34</v>
      </c>
      <c r="T82" s="32">
        <v>9</v>
      </c>
      <c r="U82" s="64" t="s">
        <v>34</v>
      </c>
      <c r="V82" s="64" t="s">
        <v>34</v>
      </c>
      <c r="W82" s="64" t="s">
        <v>34</v>
      </c>
      <c r="X82" s="104">
        <v>0.5</v>
      </c>
      <c r="Y82" s="64" t="s">
        <v>34</v>
      </c>
      <c r="Z82" s="64" t="s">
        <v>34</v>
      </c>
      <c r="AA82" s="64" t="s">
        <v>34</v>
      </c>
      <c r="AB82" s="104">
        <v>0.5</v>
      </c>
      <c r="AC82" s="64" t="s">
        <v>34</v>
      </c>
      <c r="AD82" s="64" t="s">
        <v>34</v>
      </c>
      <c r="AE82" s="64" t="s">
        <v>34</v>
      </c>
      <c r="AF82" s="32">
        <v>1.3</v>
      </c>
      <c r="AG82" s="104">
        <v>0.5</v>
      </c>
      <c r="AH82" s="64" t="s">
        <v>34</v>
      </c>
      <c r="AI82" s="64" t="s">
        <v>34</v>
      </c>
      <c r="AJ82" s="64" t="s">
        <v>34</v>
      </c>
      <c r="AK82" s="104">
        <v>0.5</v>
      </c>
      <c r="AL82" s="104">
        <v>0.5</v>
      </c>
      <c r="AM82" s="64" t="s">
        <v>34</v>
      </c>
      <c r="AN82" s="104">
        <v>0.25</v>
      </c>
      <c r="AO82" s="64" t="s">
        <v>34</v>
      </c>
      <c r="AP82" s="64" t="s">
        <v>34</v>
      </c>
      <c r="AQ82" s="64" t="s">
        <v>34</v>
      </c>
      <c r="AR82" s="104">
        <v>0.14000000000000001</v>
      </c>
      <c r="AS82" s="104">
        <v>0.5</v>
      </c>
      <c r="AT82" s="104">
        <v>1</v>
      </c>
      <c r="AU82" s="104">
        <v>0.5</v>
      </c>
      <c r="AV82" s="104">
        <v>0.5</v>
      </c>
      <c r="AW82" s="64" t="s">
        <v>34</v>
      </c>
      <c r="AX82" s="64" t="s">
        <v>34</v>
      </c>
      <c r="AY82" s="104">
        <v>0.5</v>
      </c>
      <c r="AZ82" s="32">
        <v>1.2</v>
      </c>
      <c r="BA82" s="32">
        <v>0.55000000000000004</v>
      </c>
      <c r="BB82" s="104">
        <v>0.25</v>
      </c>
    </row>
    <row r="83" spans="1:54" x14ac:dyDescent="0.35">
      <c r="A83" s="32">
        <v>51</v>
      </c>
      <c r="B83" s="64" t="s">
        <v>138</v>
      </c>
      <c r="C83" s="32"/>
      <c r="D83" s="32" t="s">
        <v>34</v>
      </c>
      <c r="E83" s="32" t="s">
        <v>34</v>
      </c>
      <c r="F83" s="32" t="s">
        <v>34</v>
      </c>
      <c r="G83" s="32" t="s">
        <v>34</v>
      </c>
      <c r="H83" s="104">
        <v>0.5</v>
      </c>
      <c r="I83" s="32" t="s">
        <v>34</v>
      </c>
      <c r="J83" s="104">
        <v>0.25</v>
      </c>
      <c r="K83" s="104">
        <v>0.24</v>
      </c>
      <c r="L83" s="104">
        <v>0.5</v>
      </c>
      <c r="M83" s="104">
        <v>0.5</v>
      </c>
      <c r="N83" s="104">
        <v>0.75</v>
      </c>
      <c r="O83" s="64" t="s">
        <v>34</v>
      </c>
      <c r="P83" s="104">
        <v>0.30499999999999999</v>
      </c>
      <c r="Q83" s="104">
        <v>0.18</v>
      </c>
      <c r="R83" s="64" t="s">
        <v>34</v>
      </c>
      <c r="S83" s="64" t="s">
        <v>34</v>
      </c>
      <c r="T83" s="104">
        <v>1.25</v>
      </c>
      <c r="U83" s="64" t="s">
        <v>34</v>
      </c>
      <c r="V83" s="64" t="s">
        <v>34</v>
      </c>
      <c r="W83" s="64" t="s">
        <v>34</v>
      </c>
      <c r="X83" s="104">
        <v>0.5</v>
      </c>
      <c r="Y83" s="64" t="s">
        <v>34</v>
      </c>
      <c r="Z83" s="64" t="s">
        <v>34</v>
      </c>
      <c r="AA83" s="64" t="s">
        <v>34</v>
      </c>
      <c r="AB83" s="104">
        <v>0.5</v>
      </c>
      <c r="AC83" s="64" t="s">
        <v>34</v>
      </c>
      <c r="AD83" s="64" t="s">
        <v>34</v>
      </c>
      <c r="AE83" s="64" t="s">
        <v>34</v>
      </c>
      <c r="AF83" s="104">
        <v>0.125</v>
      </c>
      <c r="AG83" s="104">
        <v>0.5</v>
      </c>
      <c r="AH83" s="64" t="s">
        <v>34</v>
      </c>
      <c r="AI83" s="64" t="s">
        <v>34</v>
      </c>
      <c r="AJ83" s="64" t="s">
        <v>34</v>
      </c>
      <c r="AK83" s="104">
        <v>0.5</v>
      </c>
      <c r="AL83" s="104">
        <v>0.5</v>
      </c>
      <c r="AM83" s="64" t="s">
        <v>34</v>
      </c>
      <c r="AN83" s="104">
        <v>0.25</v>
      </c>
      <c r="AO83" s="64" t="s">
        <v>34</v>
      </c>
      <c r="AP83" s="64" t="s">
        <v>34</v>
      </c>
      <c r="AQ83" s="64" t="s">
        <v>34</v>
      </c>
      <c r="AR83" s="104">
        <v>0.14000000000000001</v>
      </c>
      <c r="AS83" s="104">
        <v>0.5</v>
      </c>
      <c r="AT83" s="104">
        <v>1</v>
      </c>
      <c r="AU83" s="104">
        <v>0.5</v>
      </c>
      <c r="AV83" s="104">
        <v>0.5</v>
      </c>
      <c r="AW83" s="64" t="s">
        <v>34</v>
      </c>
      <c r="AX83" s="64" t="s">
        <v>34</v>
      </c>
      <c r="AY83" s="104">
        <v>0.5</v>
      </c>
      <c r="AZ83" s="104">
        <v>0.25</v>
      </c>
      <c r="BA83" s="104">
        <v>0.25</v>
      </c>
      <c r="BB83" s="104">
        <v>0.25</v>
      </c>
    </row>
    <row r="84" spans="1:54" x14ac:dyDescent="0.35">
      <c r="A84" s="32">
        <v>51</v>
      </c>
      <c r="B84" s="64" t="s">
        <v>138</v>
      </c>
      <c r="C84" s="32"/>
      <c r="D84" s="32" t="s">
        <v>34</v>
      </c>
      <c r="E84" s="32" t="s">
        <v>34</v>
      </c>
      <c r="F84" s="32" t="s">
        <v>34</v>
      </c>
      <c r="G84" s="32" t="s">
        <v>34</v>
      </c>
      <c r="H84" s="104">
        <v>0.5</v>
      </c>
      <c r="I84" s="32" t="s">
        <v>34</v>
      </c>
      <c r="J84" s="104">
        <v>0.25</v>
      </c>
      <c r="K84" s="104">
        <v>0.24</v>
      </c>
      <c r="L84" s="104">
        <v>0.5</v>
      </c>
      <c r="M84" s="104">
        <v>0.5</v>
      </c>
      <c r="N84" s="104">
        <v>0.75</v>
      </c>
      <c r="O84" s="64" t="s">
        <v>34</v>
      </c>
      <c r="P84" s="104">
        <v>0.30499999999999999</v>
      </c>
      <c r="Q84" s="104">
        <v>0.18</v>
      </c>
      <c r="R84" s="64" t="s">
        <v>34</v>
      </c>
      <c r="S84" s="64" t="s">
        <v>34</v>
      </c>
      <c r="T84" s="32">
        <v>45</v>
      </c>
      <c r="U84" s="64" t="s">
        <v>34</v>
      </c>
      <c r="V84" s="64" t="s">
        <v>34</v>
      </c>
      <c r="W84" s="64" t="s">
        <v>34</v>
      </c>
      <c r="X84" s="104">
        <v>0.5</v>
      </c>
      <c r="Y84" s="64" t="s">
        <v>34</v>
      </c>
      <c r="Z84" s="64" t="s">
        <v>34</v>
      </c>
      <c r="AA84" s="64" t="s">
        <v>34</v>
      </c>
      <c r="AB84" s="104">
        <v>0.5</v>
      </c>
      <c r="AC84" s="64" t="s">
        <v>34</v>
      </c>
      <c r="AD84" s="64" t="s">
        <v>34</v>
      </c>
      <c r="AE84" s="64" t="s">
        <v>34</v>
      </c>
      <c r="AF84" s="104">
        <v>0.125</v>
      </c>
      <c r="AG84" s="104">
        <v>0.5</v>
      </c>
      <c r="AH84" s="64" t="s">
        <v>34</v>
      </c>
      <c r="AI84" s="64" t="s">
        <v>34</v>
      </c>
      <c r="AJ84" s="64" t="s">
        <v>34</v>
      </c>
      <c r="AK84" s="104">
        <v>0.5</v>
      </c>
      <c r="AL84" s="104">
        <v>0.5</v>
      </c>
      <c r="AM84" s="64" t="s">
        <v>34</v>
      </c>
      <c r="AN84" s="104">
        <v>0.25</v>
      </c>
      <c r="AO84" s="64" t="s">
        <v>34</v>
      </c>
      <c r="AP84" s="64" t="s">
        <v>34</v>
      </c>
      <c r="AQ84" s="64" t="s">
        <v>34</v>
      </c>
      <c r="AR84" s="104">
        <v>0.14000000000000001</v>
      </c>
      <c r="AS84" s="104">
        <v>0.5</v>
      </c>
      <c r="AT84" s="104">
        <v>1</v>
      </c>
      <c r="AU84" s="104">
        <v>0.5</v>
      </c>
      <c r="AV84" s="104">
        <v>0.5</v>
      </c>
      <c r="AW84" s="64" t="s">
        <v>34</v>
      </c>
      <c r="AX84" s="64" t="s">
        <v>34</v>
      </c>
      <c r="AY84" s="104">
        <v>0.5</v>
      </c>
      <c r="AZ84" s="104">
        <v>0.25</v>
      </c>
      <c r="BA84" s="104">
        <v>0.25</v>
      </c>
      <c r="BB84" s="104">
        <v>0.25</v>
      </c>
    </row>
    <row r="85" spans="1:54" x14ac:dyDescent="0.35">
      <c r="A85" s="32">
        <v>51</v>
      </c>
      <c r="B85" s="64" t="s">
        <v>881</v>
      </c>
      <c r="C85" s="32"/>
      <c r="D85" s="32" t="s">
        <v>34</v>
      </c>
      <c r="E85" s="32" t="s">
        <v>34</v>
      </c>
      <c r="F85" s="32" t="s">
        <v>34</v>
      </c>
      <c r="G85" s="32" t="s">
        <v>34</v>
      </c>
      <c r="H85" s="104">
        <v>0.5</v>
      </c>
      <c r="I85" s="32" t="s">
        <v>34</v>
      </c>
      <c r="J85" s="104">
        <v>0.25</v>
      </c>
      <c r="K85" s="104">
        <v>0.24</v>
      </c>
      <c r="L85" s="104">
        <v>0.5</v>
      </c>
      <c r="M85" s="104">
        <v>0.5</v>
      </c>
      <c r="N85" s="32">
        <v>6.2</v>
      </c>
      <c r="O85" s="64" t="s">
        <v>34</v>
      </c>
      <c r="P85" s="104">
        <v>0.30499999999999999</v>
      </c>
      <c r="Q85" s="104">
        <v>0.18</v>
      </c>
      <c r="R85" s="64" t="s">
        <v>34</v>
      </c>
      <c r="S85" s="64" t="s">
        <v>34</v>
      </c>
      <c r="T85" s="32">
        <v>61</v>
      </c>
      <c r="U85" s="64" t="s">
        <v>34</v>
      </c>
      <c r="V85" s="64" t="s">
        <v>34</v>
      </c>
      <c r="W85" s="64" t="s">
        <v>34</v>
      </c>
      <c r="X85" s="104">
        <v>0.5</v>
      </c>
      <c r="Y85" s="64" t="s">
        <v>34</v>
      </c>
      <c r="Z85" s="64" t="s">
        <v>34</v>
      </c>
      <c r="AA85" s="64" t="s">
        <v>34</v>
      </c>
      <c r="AB85" s="104">
        <v>0.5</v>
      </c>
      <c r="AC85" s="64" t="s">
        <v>34</v>
      </c>
      <c r="AD85" s="64" t="s">
        <v>34</v>
      </c>
      <c r="AE85" s="64" t="s">
        <v>34</v>
      </c>
      <c r="AF85" s="32">
        <v>4.8</v>
      </c>
      <c r="AG85" s="104">
        <v>0.5</v>
      </c>
      <c r="AH85" s="64" t="s">
        <v>34</v>
      </c>
      <c r="AI85" s="64" t="s">
        <v>34</v>
      </c>
      <c r="AJ85" s="64" t="s">
        <v>34</v>
      </c>
      <c r="AK85" s="104">
        <v>0.5</v>
      </c>
      <c r="AL85" s="104">
        <v>0.5</v>
      </c>
      <c r="AM85" s="64" t="s">
        <v>34</v>
      </c>
      <c r="AN85" s="104">
        <v>0.25</v>
      </c>
      <c r="AO85" s="64" t="s">
        <v>34</v>
      </c>
      <c r="AP85" s="64" t="s">
        <v>34</v>
      </c>
      <c r="AQ85" s="64" t="s">
        <v>34</v>
      </c>
      <c r="AR85" s="104">
        <v>0.14000000000000001</v>
      </c>
      <c r="AS85" s="104">
        <v>0.5</v>
      </c>
      <c r="AT85" s="104">
        <v>1</v>
      </c>
      <c r="AU85" s="104">
        <v>0.5</v>
      </c>
      <c r="AV85" s="104">
        <v>0.5</v>
      </c>
      <c r="AW85" s="64" t="s">
        <v>34</v>
      </c>
      <c r="AX85" s="64" t="s">
        <v>34</v>
      </c>
      <c r="AY85" s="104">
        <v>0.5</v>
      </c>
      <c r="AZ85" s="32">
        <v>1</v>
      </c>
      <c r="BA85" s="32">
        <v>2.2000000000000002</v>
      </c>
      <c r="BB85" s="104">
        <v>0.25</v>
      </c>
    </row>
    <row r="86" spans="1:54" x14ac:dyDescent="0.35">
      <c r="A86" s="32">
        <v>51</v>
      </c>
      <c r="B86" s="64" t="s">
        <v>881</v>
      </c>
      <c r="C86" s="32"/>
      <c r="D86" s="32" t="s">
        <v>34</v>
      </c>
      <c r="E86" s="32" t="s">
        <v>34</v>
      </c>
      <c r="F86" s="32" t="s">
        <v>34</v>
      </c>
      <c r="G86" s="32" t="s">
        <v>34</v>
      </c>
      <c r="H86" s="104">
        <v>0.5</v>
      </c>
      <c r="I86" s="32" t="s">
        <v>34</v>
      </c>
      <c r="J86" s="104">
        <v>0.25</v>
      </c>
      <c r="K86" s="104">
        <v>0.24</v>
      </c>
      <c r="L86" s="104">
        <v>0.5</v>
      </c>
      <c r="M86" s="104">
        <v>0.5</v>
      </c>
      <c r="N86" s="104">
        <v>0.75</v>
      </c>
      <c r="O86" s="64" t="s">
        <v>34</v>
      </c>
      <c r="P86" s="104">
        <v>0.30499999999999999</v>
      </c>
      <c r="Q86" s="104">
        <v>0.18</v>
      </c>
      <c r="R86" s="64" t="s">
        <v>34</v>
      </c>
      <c r="S86" s="64" t="s">
        <v>34</v>
      </c>
      <c r="T86" s="32">
        <v>8.6</v>
      </c>
      <c r="U86" s="64" t="s">
        <v>34</v>
      </c>
      <c r="V86" s="64" t="s">
        <v>34</v>
      </c>
      <c r="W86" s="64" t="s">
        <v>34</v>
      </c>
      <c r="X86" s="104">
        <v>0.5</v>
      </c>
      <c r="Y86" s="64" t="s">
        <v>34</v>
      </c>
      <c r="Z86" s="64" t="s">
        <v>34</v>
      </c>
      <c r="AA86" s="64" t="s">
        <v>34</v>
      </c>
      <c r="AB86" s="104">
        <v>0.5</v>
      </c>
      <c r="AC86" s="64" t="s">
        <v>34</v>
      </c>
      <c r="AD86" s="64" t="s">
        <v>34</v>
      </c>
      <c r="AE86" s="64" t="s">
        <v>34</v>
      </c>
      <c r="AF86" s="32">
        <v>3.1</v>
      </c>
      <c r="AG86" s="104">
        <v>0.5</v>
      </c>
      <c r="AH86" s="64" t="s">
        <v>34</v>
      </c>
      <c r="AI86" s="64" t="s">
        <v>34</v>
      </c>
      <c r="AJ86" s="64" t="s">
        <v>34</v>
      </c>
      <c r="AK86" s="104">
        <v>0.5</v>
      </c>
      <c r="AL86" s="104">
        <v>0.5</v>
      </c>
      <c r="AM86" s="64" t="s">
        <v>34</v>
      </c>
      <c r="AN86" s="104">
        <v>0.25</v>
      </c>
      <c r="AO86" s="64" t="s">
        <v>34</v>
      </c>
      <c r="AP86" s="64" t="s">
        <v>34</v>
      </c>
      <c r="AQ86" s="64" t="s">
        <v>34</v>
      </c>
      <c r="AR86" s="104">
        <v>0.14000000000000001</v>
      </c>
      <c r="AS86" s="32">
        <v>0.96</v>
      </c>
      <c r="AT86" s="104">
        <v>1</v>
      </c>
      <c r="AU86" s="104">
        <v>0.5</v>
      </c>
      <c r="AV86" s="104">
        <v>0.5</v>
      </c>
      <c r="AW86" s="64" t="s">
        <v>34</v>
      </c>
      <c r="AX86" s="64" t="s">
        <v>34</v>
      </c>
      <c r="AY86" s="104">
        <v>0.5</v>
      </c>
      <c r="AZ86" s="32">
        <v>0.56999999999999995</v>
      </c>
      <c r="BA86" s="104">
        <v>0.25</v>
      </c>
      <c r="BB86" s="104">
        <v>0.25</v>
      </c>
    </row>
    <row r="87" spans="1:54" x14ac:dyDescent="0.35">
      <c r="A87" s="32">
        <v>51</v>
      </c>
      <c r="B87" s="64" t="s">
        <v>881</v>
      </c>
      <c r="C87" s="32"/>
      <c r="D87" s="32" t="s">
        <v>34</v>
      </c>
      <c r="E87" s="32" t="s">
        <v>34</v>
      </c>
      <c r="F87" s="32" t="s">
        <v>34</v>
      </c>
      <c r="G87" s="32" t="s">
        <v>34</v>
      </c>
      <c r="H87" s="104">
        <v>0.5</v>
      </c>
      <c r="I87" s="32" t="s">
        <v>34</v>
      </c>
      <c r="J87" s="104">
        <v>0.25</v>
      </c>
      <c r="K87" s="104">
        <v>0.24</v>
      </c>
      <c r="L87" s="104">
        <v>0.5</v>
      </c>
      <c r="M87" s="104">
        <v>0.5</v>
      </c>
      <c r="N87" s="104">
        <v>0.75</v>
      </c>
      <c r="O87" s="64" t="s">
        <v>34</v>
      </c>
      <c r="P87" s="104">
        <v>0.30499999999999999</v>
      </c>
      <c r="Q87" s="104">
        <v>0.18</v>
      </c>
      <c r="R87" s="64" t="s">
        <v>34</v>
      </c>
      <c r="S87" s="64" t="s">
        <v>34</v>
      </c>
      <c r="T87" s="32">
        <v>8.6</v>
      </c>
      <c r="U87" s="64" t="s">
        <v>34</v>
      </c>
      <c r="V87" s="64" t="s">
        <v>34</v>
      </c>
      <c r="W87" s="64" t="s">
        <v>34</v>
      </c>
      <c r="X87" s="104">
        <v>0.5</v>
      </c>
      <c r="Y87" s="64" t="s">
        <v>34</v>
      </c>
      <c r="Z87" s="64" t="s">
        <v>34</v>
      </c>
      <c r="AA87" s="64" t="s">
        <v>34</v>
      </c>
      <c r="AB87" s="104">
        <v>0.5</v>
      </c>
      <c r="AC87" s="64" t="s">
        <v>34</v>
      </c>
      <c r="AD87" s="64" t="s">
        <v>34</v>
      </c>
      <c r="AE87" s="64" t="s">
        <v>34</v>
      </c>
      <c r="AF87" s="32">
        <v>3.1</v>
      </c>
      <c r="AG87" s="104">
        <v>0.5</v>
      </c>
      <c r="AH87" s="64" t="s">
        <v>34</v>
      </c>
      <c r="AI87" s="64" t="s">
        <v>34</v>
      </c>
      <c r="AJ87" s="64" t="s">
        <v>34</v>
      </c>
      <c r="AK87" s="104">
        <v>0.5</v>
      </c>
      <c r="AL87" s="104">
        <v>0.5</v>
      </c>
      <c r="AM87" s="64" t="s">
        <v>34</v>
      </c>
      <c r="AN87" s="104">
        <v>0.25</v>
      </c>
      <c r="AO87" s="64" t="s">
        <v>34</v>
      </c>
      <c r="AP87" s="64" t="s">
        <v>34</v>
      </c>
      <c r="AQ87" s="64" t="s">
        <v>34</v>
      </c>
      <c r="AR87" s="104">
        <v>0.14000000000000001</v>
      </c>
      <c r="AS87" s="32">
        <v>0.96</v>
      </c>
      <c r="AT87" s="104">
        <v>1</v>
      </c>
      <c r="AU87" s="104">
        <v>0.5</v>
      </c>
      <c r="AV87" s="104">
        <v>0.5</v>
      </c>
      <c r="AW87" s="64" t="s">
        <v>34</v>
      </c>
      <c r="AX87" s="64" t="s">
        <v>34</v>
      </c>
      <c r="AY87" s="104">
        <v>0.5</v>
      </c>
      <c r="AZ87" s="32">
        <v>0.56999999999999995</v>
      </c>
      <c r="BA87" s="104">
        <v>0.25</v>
      </c>
      <c r="BB87" s="104">
        <v>0.25</v>
      </c>
    </row>
    <row r="88" spans="1:54" x14ac:dyDescent="0.35">
      <c r="A88" s="32">
        <v>51</v>
      </c>
      <c r="B88" s="64" t="s">
        <v>139</v>
      </c>
      <c r="C88" s="32"/>
      <c r="D88" s="32" t="s">
        <v>34</v>
      </c>
      <c r="E88" s="32" t="s">
        <v>34</v>
      </c>
      <c r="F88" s="32" t="s">
        <v>34</v>
      </c>
      <c r="G88" s="32" t="s">
        <v>34</v>
      </c>
      <c r="H88" s="104">
        <v>0.5</v>
      </c>
      <c r="I88" s="32" t="s">
        <v>34</v>
      </c>
      <c r="J88" s="104">
        <v>0.25</v>
      </c>
      <c r="K88" s="104">
        <v>0.24</v>
      </c>
      <c r="L88" s="104">
        <v>0.5</v>
      </c>
      <c r="M88" s="104">
        <v>0.5</v>
      </c>
      <c r="N88" s="104">
        <v>0.75</v>
      </c>
      <c r="O88" s="64" t="s">
        <v>34</v>
      </c>
      <c r="P88" s="104">
        <v>0.30499999999999999</v>
      </c>
      <c r="Q88" s="104">
        <v>0.18</v>
      </c>
      <c r="R88" s="64" t="s">
        <v>34</v>
      </c>
      <c r="S88" s="64" t="s">
        <v>34</v>
      </c>
      <c r="T88" s="32">
        <v>3.9</v>
      </c>
      <c r="U88" s="64" t="s">
        <v>34</v>
      </c>
      <c r="V88" s="64" t="s">
        <v>34</v>
      </c>
      <c r="W88" s="64" t="s">
        <v>34</v>
      </c>
      <c r="X88" s="104">
        <v>0.5</v>
      </c>
      <c r="Y88" s="64" t="s">
        <v>34</v>
      </c>
      <c r="Z88" s="64" t="s">
        <v>34</v>
      </c>
      <c r="AA88" s="64" t="s">
        <v>34</v>
      </c>
      <c r="AB88" s="32">
        <v>13</v>
      </c>
      <c r="AC88" s="64" t="s">
        <v>34</v>
      </c>
      <c r="AD88" s="64" t="s">
        <v>34</v>
      </c>
      <c r="AE88" s="64" t="s">
        <v>34</v>
      </c>
      <c r="AF88" s="32">
        <v>4.0999999999999996</v>
      </c>
      <c r="AG88" s="104">
        <v>0.5</v>
      </c>
      <c r="AH88" s="64" t="s">
        <v>34</v>
      </c>
      <c r="AI88" s="64" t="s">
        <v>34</v>
      </c>
      <c r="AJ88" s="64" t="s">
        <v>34</v>
      </c>
      <c r="AK88" s="104">
        <v>0.5</v>
      </c>
      <c r="AL88" s="104">
        <v>0.5</v>
      </c>
      <c r="AM88" s="64" t="s">
        <v>34</v>
      </c>
      <c r="AN88" s="104">
        <v>0.25</v>
      </c>
      <c r="AO88" s="64" t="s">
        <v>34</v>
      </c>
      <c r="AP88" s="64" t="s">
        <v>34</v>
      </c>
      <c r="AQ88" s="64" t="s">
        <v>34</v>
      </c>
      <c r="AR88" s="104">
        <v>0.14000000000000001</v>
      </c>
      <c r="AS88" s="104">
        <v>0.5</v>
      </c>
      <c r="AT88" s="104">
        <v>1</v>
      </c>
      <c r="AU88" s="32">
        <v>14</v>
      </c>
      <c r="AV88" s="104">
        <v>0.5</v>
      </c>
      <c r="AW88" s="64" t="s">
        <v>34</v>
      </c>
      <c r="AX88" s="64" t="s">
        <v>34</v>
      </c>
      <c r="AY88" s="104">
        <v>0.5</v>
      </c>
      <c r="AZ88" s="104">
        <v>0.25</v>
      </c>
      <c r="BA88" s="104">
        <v>0.25</v>
      </c>
      <c r="BB88" s="104">
        <v>0.25</v>
      </c>
    </row>
    <row r="89" spans="1:54" x14ac:dyDescent="0.35">
      <c r="A89" s="32">
        <v>51</v>
      </c>
      <c r="B89" s="64" t="s">
        <v>139</v>
      </c>
      <c r="C89" s="32"/>
      <c r="D89" s="32" t="s">
        <v>34</v>
      </c>
      <c r="E89" s="32" t="s">
        <v>34</v>
      </c>
      <c r="F89" s="32" t="s">
        <v>34</v>
      </c>
      <c r="G89" s="32" t="s">
        <v>34</v>
      </c>
      <c r="H89" s="104">
        <v>0.5</v>
      </c>
      <c r="I89" s="32" t="s">
        <v>34</v>
      </c>
      <c r="J89" s="104">
        <v>0.25</v>
      </c>
      <c r="K89" s="104">
        <v>0.24</v>
      </c>
      <c r="L89" s="104">
        <v>0.5</v>
      </c>
      <c r="M89" s="32">
        <v>2.5</v>
      </c>
      <c r="N89" s="104">
        <v>0.75</v>
      </c>
      <c r="O89" s="64" t="s">
        <v>34</v>
      </c>
      <c r="P89" s="104">
        <v>0.30499999999999999</v>
      </c>
      <c r="Q89" s="104">
        <v>0.18</v>
      </c>
      <c r="R89" s="64" t="s">
        <v>34</v>
      </c>
      <c r="S89" s="64" t="s">
        <v>34</v>
      </c>
      <c r="T89" s="32">
        <v>9.1</v>
      </c>
      <c r="U89" s="64" t="s">
        <v>34</v>
      </c>
      <c r="V89" s="64" t="s">
        <v>34</v>
      </c>
      <c r="W89" s="64" t="s">
        <v>34</v>
      </c>
      <c r="X89" s="104">
        <v>0.5</v>
      </c>
      <c r="Y89" s="64" t="s">
        <v>34</v>
      </c>
      <c r="Z89" s="64" t="s">
        <v>34</v>
      </c>
      <c r="AA89" s="64" t="s">
        <v>34</v>
      </c>
      <c r="AB89" s="104">
        <v>0.5</v>
      </c>
      <c r="AC89" s="64" t="s">
        <v>34</v>
      </c>
      <c r="AD89" s="64" t="s">
        <v>34</v>
      </c>
      <c r="AE89" s="64" t="s">
        <v>34</v>
      </c>
      <c r="AF89" s="32">
        <v>1.1000000000000001</v>
      </c>
      <c r="AG89" s="104">
        <v>0.5</v>
      </c>
      <c r="AH89" s="64" t="s">
        <v>34</v>
      </c>
      <c r="AI89" s="64" t="s">
        <v>34</v>
      </c>
      <c r="AJ89" s="64" t="s">
        <v>34</v>
      </c>
      <c r="AK89" s="104">
        <v>0.5</v>
      </c>
      <c r="AL89" s="104">
        <v>0.5</v>
      </c>
      <c r="AM89" s="64" t="s">
        <v>34</v>
      </c>
      <c r="AN89" s="104">
        <v>0.25</v>
      </c>
      <c r="AO89" s="64" t="s">
        <v>34</v>
      </c>
      <c r="AP89" s="64" t="s">
        <v>34</v>
      </c>
      <c r="AQ89" s="64" t="s">
        <v>34</v>
      </c>
      <c r="AR89" s="104">
        <v>0.14000000000000001</v>
      </c>
      <c r="AS89" s="104">
        <v>0.5</v>
      </c>
      <c r="AT89" s="104">
        <v>1</v>
      </c>
      <c r="AU89" s="104">
        <v>0.5</v>
      </c>
      <c r="AV89" s="104">
        <v>0.25</v>
      </c>
      <c r="AW89" s="64" t="s">
        <v>34</v>
      </c>
      <c r="AX89" s="64" t="s">
        <v>34</v>
      </c>
      <c r="AY89" s="32">
        <v>8.9</v>
      </c>
      <c r="AZ89" s="104">
        <v>0.25</v>
      </c>
      <c r="BA89" s="104">
        <v>0.25</v>
      </c>
      <c r="BB89" s="104">
        <v>0.25</v>
      </c>
    </row>
    <row r="90" spans="1:54" x14ac:dyDescent="0.35">
      <c r="A90" s="32">
        <v>51</v>
      </c>
      <c r="B90" s="64" t="s">
        <v>882</v>
      </c>
      <c r="C90" s="32"/>
      <c r="D90" s="32" t="s">
        <v>34</v>
      </c>
      <c r="E90" s="32" t="s">
        <v>34</v>
      </c>
      <c r="F90" s="32" t="s">
        <v>34</v>
      </c>
      <c r="G90" s="32" t="s">
        <v>34</v>
      </c>
      <c r="H90" s="104">
        <v>0.5</v>
      </c>
      <c r="I90" s="32" t="s">
        <v>34</v>
      </c>
      <c r="J90" s="104">
        <v>0.25</v>
      </c>
      <c r="K90" s="104">
        <v>0.24</v>
      </c>
      <c r="L90" s="104">
        <v>0.5</v>
      </c>
      <c r="M90" s="104">
        <v>0.5</v>
      </c>
      <c r="N90" s="32">
        <v>9.5</v>
      </c>
      <c r="O90" s="64" t="s">
        <v>34</v>
      </c>
      <c r="P90" s="104">
        <v>0.30499999999999999</v>
      </c>
      <c r="Q90" s="104">
        <v>0.18</v>
      </c>
      <c r="R90" s="64" t="s">
        <v>34</v>
      </c>
      <c r="S90" s="64" t="s">
        <v>34</v>
      </c>
      <c r="T90" s="32">
        <v>32</v>
      </c>
      <c r="U90" s="64" t="s">
        <v>34</v>
      </c>
      <c r="V90" s="64" t="s">
        <v>34</v>
      </c>
      <c r="W90" s="64" t="s">
        <v>34</v>
      </c>
      <c r="X90" s="104">
        <v>0.5</v>
      </c>
      <c r="Y90" s="64" t="s">
        <v>34</v>
      </c>
      <c r="Z90" s="64" t="s">
        <v>34</v>
      </c>
      <c r="AA90" s="64" t="s">
        <v>34</v>
      </c>
      <c r="AB90" s="104">
        <v>0.5</v>
      </c>
      <c r="AC90" s="64" t="s">
        <v>34</v>
      </c>
      <c r="AD90" s="64" t="s">
        <v>34</v>
      </c>
      <c r="AE90" s="64" t="s">
        <v>34</v>
      </c>
      <c r="AF90" s="32">
        <v>1.8</v>
      </c>
      <c r="AG90" s="104">
        <v>0.5</v>
      </c>
      <c r="AH90" s="64" t="s">
        <v>34</v>
      </c>
      <c r="AI90" s="64" t="s">
        <v>34</v>
      </c>
      <c r="AJ90" s="64" t="s">
        <v>34</v>
      </c>
      <c r="AK90" s="104">
        <v>0.5</v>
      </c>
      <c r="AL90" s="32">
        <v>3.1</v>
      </c>
      <c r="AM90" s="64" t="s">
        <v>34</v>
      </c>
      <c r="AN90" s="104">
        <v>0.25</v>
      </c>
      <c r="AO90" s="64" t="s">
        <v>34</v>
      </c>
      <c r="AP90" s="64" t="s">
        <v>34</v>
      </c>
      <c r="AQ90" s="64" t="s">
        <v>34</v>
      </c>
      <c r="AR90" s="104">
        <v>0.14000000000000001</v>
      </c>
      <c r="AS90" s="104">
        <v>0.5</v>
      </c>
      <c r="AT90" s="104">
        <v>1</v>
      </c>
      <c r="AU90" s="104">
        <v>0.5</v>
      </c>
      <c r="AV90" s="104">
        <v>0.25</v>
      </c>
      <c r="AW90" s="64" t="s">
        <v>34</v>
      </c>
      <c r="AX90" s="64" t="s">
        <v>34</v>
      </c>
      <c r="AY90" s="104">
        <v>0.5</v>
      </c>
      <c r="AZ90" s="32">
        <v>7.1</v>
      </c>
      <c r="BA90" s="104">
        <v>0.25</v>
      </c>
      <c r="BB90" s="104">
        <v>0.25</v>
      </c>
    </row>
    <row r="91" spans="1:54" x14ac:dyDescent="0.35">
      <c r="A91" s="32">
        <v>51</v>
      </c>
      <c r="B91" s="64" t="s">
        <v>882</v>
      </c>
      <c r="C91" s="32"/>
      <c r="D91" s="32" t="s">
        <v>34</v>
      </c>
      <c r="E91" s="32" t="s">
        <v>34</v>
      </c>
      <c r="F91" s="32" t="s">
        <v>34</v>
      </c>
      <c r="G91" s="32" t="s">
        <v>34</v>
      </c>
      <c r="H91" s="104">
        <v>0.5</v>
      </c>
      <c r="I91" s="32" t="s">
        <v>34</v>
      </c>
      <c r="J91" s="32">
        <v>2.8</v>
      </c>
      <c r="K91" s="104">
        <v>0.24</v>
      </c>
      <c r="L91" s="104">
        <v>0.5</v>
      </c>
      <c r="M91" s="104">
        <v>0.5</v>
      </c>
      <c r="N91" s="104">
        <v>0.75</v>
      </c>
      <c r="O91" s="64" t="s">
        <v>34</v>
      </c>
      <c r="P91" s="32">
        <v>20</v>
      </c>
      <c r="Q91" s="104">
        <v>0.18</v>
      </c>
      <c r="R91" s="64" t="s">
        <v>34</v>
      </c>
      <c r="S91" s="64" t="s">
        <v>34</v>
      </c>
      <c r="T91" s="32">
        <v>22</v>
      </c>
      <c r="U91" s="64" t="s">
        <v>34</v>
      </c>
      <c r="V91" s="64" t="s">
        <v>34</v>
      </c>
      <c r="W91" s="64" t="s">
        <v>34</v>
      </c>
      <c r="X91" s="104">
        <v>0.5</v>
      </c>
      <c r="Y91" s="64" t="s">
        <v>34</v>
      </c>
      <c r="Z91" s="64" t="s">
        <v>34</v>
      </c>
      <c r="AA91" s="64" t="s">
        <v>34</v>
      </c>
      <c r="AB91" s="104">
        <v>0.5</v>
      </c>
      <c r="AC91" s="64" t="s">
        <v>34</v>
      </c>
      <c r="AD91" s="64" t="s">
        <v>34</v>
      </c>
      <c r="AE91" s="64" t="s">
        <v>34</v>
      </c>
      <c r="AF91" s="32">
        <v>1.3</v>
      </c>
      <c r="AG91" s="104">
        <v>0.5</v>
      </c>
      <c r="AH91" s="64" t="s">
        <v>34</v>
      </c>
      <c r="AI91" s="64" t="s">
        <v>34</v>
      </c>
      <c r="AJ91" s="64" t="s">
        <v>34</v>
      </c>
      <c r="AK91" s="104">
        <v>0.5</v>
      </c>
      <c r="AL91" s="104">
        <v>0.5</v>
      </c>
      <c r="AM91" s="64" t="s">
        <v>34</v>
      </c>
      <c r="AN91" s="104">
        <v>0.25</v>
      </c>
      <c r="AO91" s="64" t="s">
        <v>34</v>
      </c>
      <c r="AP91" s="64" t="s">
        <v>34</v>
      </c>
      <c r="AQ91" s="64" t="s">
        <v>34</v>
      </c>
      <c r="AR91" s="32">
        <v>0.28999999999999998</v>
      </c>
      <c r="AS91" s="32">
        <v>1.3</v>
      </c>
      <c r="AT91" s="104">
        <v>1</v>
      </c>
      <c r="AU91" s="104">
        <v>0.5</v>
      </c>
      <c r="AV91" s="104">
        <v>0.25</v>
      </c>
      <c r="AW91" s="64" t="s">
        <v>34</v>
      </c>
      <c r="AX91" s="64" t="s">
        <v>34</v>
      </c>
      <c r="AY91" s="32">
        <v>2.9</v>
      </c>
      <c r="AZ91" s="32">
        <v>29</v>
      </c>
      <c r="BA91" s="32">
        <v>3.2</v>
      </c>
      <c r="BB91" s="32">
        <v>2.1</v>
      </c>
    </row>
    <row r="92" spans="1:54" x14ac:dyDescent="0.35">
      <c r="A92" s="32">
        <v>51</v>
      </c>
      <c r="B92" s="64" t="s">
        <v>883</v>
      </c>
      <c r="C92" s="32"/>
      <c r="D92" s="32" t="s">
        <v>34</v>
      </c>
      <c r="E92" s="32" t="s">
        <v>34</v>
      </c>
      <c r="F92" s="32" t="s">
        <v>34</v>
      </c>
      <c r="G92" s="32" t="s">
        <v>34</v>
      </c>
      <c r="H92" s="104">
        <v>0.5</v>
      </c>
      <c r="I92" s="32" t="s">
        <v>34</v>
      </c>
      <c r="J92" s="104">
        <v>0.25</v>
      </c>
      <c r="K92" s="104">
        <v>0.24</v>
      </c>
      <c r="L92" s="104">
        <v>0.5</v>
      </c>
      <c r="M92" s="104">
        <v>0.5</v>
      </c>
      <c r="N92" s="104">
        <v>0.75</v>
      </c>
      <c r="O92" s="64" t="s">
        <v>34</v>
      </c>
      <c r="P92" s="104">
        <v>0.30499999999999999</v>
      </c>
      <c r="Q92" s="104">
        <v>0.18</v>
      </c>
      <c r="R92" s="64" t="s">
        <v>34</v>
      </c>
      <c r="S92" s="64" t="s">
        <v>34</v>
      </c>
      <c r="T92" s="32">
        <v>6.4</v>
      </c>
      <c r="U92" s="64" t="s">
        <v>34</v>
      </c>
      <c r="V92" s="64" t="s">
        <v>34</v>
      </c>
      <c r="W92" s="64" t="s">
        <v>34</v>
      </c>
      <c r="X92" s="104">
        <v>0.5</v>
      </c>
      <c r="Y92" s="64" t="s">
        <v>34</v>
      </c>
      <c r="Z92" s="64" t="s">
        <v>34</v>
      </c>
      <c r="AA92" s="64" t="s">
        <v>34</v>
      </c>
      <c r="AB92" s="104">
        <v>0.5</v>
      </c>
      <c r="AC92" s="64" t="s">
        <v>34</v>
      </c>
      <c r="AD92" s="64" t="s">
        <v>34</v>
      </c>
      <c r="AE92" s="64" t="s">
        <v>34</v>
      </c>
      <c r="AF92" s="32">
        <v>0.79</v>
      </c>
      <c r="AG92" s="104">
        <v>0.5</v>
      </c>
      <c r="AH92" s="64" t="s">
        <v>34</v>
      </c>
      <c r="AI92" s="64" t="s">
        <v>34</v>
      </c>
      <c r="AJ92" s="64" t="s">
        <v>34</v>
      </c>
      <c r="AK92" s="104">
        <v>0.5</v>
      </c>
      <c r="AL92" s="32">
        <v>2.2999999999999998</v>
      </c>
      <c r="AM92" s="64" t="s">
        <v>34</v>
      </c>
      <c r="AN92" s="104">
        <v>0.25</v>
      </c>
      <c r="AO92" s="64" t="s">
        <v>34</v>
      </c>
      <c r="AP92" s="64" t="s">
        <v>34</v>
      </c>
      <c r="AQ92" s="64" t="s">
        <v>34</v>
      </c>
      <c r="AR92" s="32">
        <v>0.45</v>
      </c>
      <c r="AS92" s="104">
        <v>0.5</v>
      </c>
      <c r="AT92" s="104">
        <v>1</v>
      </c>
      <c r="AU92" s="104">
        <v>0.5</v>
      </c>
      <c r="AV92" s="104">
        <v>0.5</v>
      </c>
      <c r="AW92" s="64" t="s">
        <v>34</v>
      </c>
      <c r="AX92" s="64" t="s">
        <v>34</v>
      </c>
      <c r="AY92" s="104">
        <v>0.5</v>
      </c>
      <c r="AZ92" s="104">
        <v>0.25</v>
      </c>
      <c r="BA92" s="104">
        <v>0.25</v>
      </c>
      <c r="BB92" s="104">
        <v>0.25</v>
      </c>
    </row>
    <row r="93" spans="1:54" x14ac:dyDescent="0.35">
      <c r="A93" s="32">
        <v>51</v>
      </c>
      <c r="B93" s="64" t="s">
        <v>883</v>
      </c>
      <c r="C93" s="32"/>
      <c r="D93" s="32" t="s">
        <v>34</v>
      </c>
      <c r="E93" s="32" t="s">
        <v>34</v>
      </c>
      <c r="F93" s="32" t="s">
        <v>34</v>
      </c>
      <c r="G93" s="32" t="s">
        <v>34</v>
      </c>
      <c r="H93" s="104">
        <v>0.5</v>
      </c>
      <c r="I93" s="32" t="s">
        <v>34</v>
      </c>
      <c r="J93" s="104">
        <v>0.25</v>
      </c>
      <c r="K93" s="104">
        <v>0.24</v>
      </c>
      <c r="L93" s="104">
        <v>0.5</v>
      </c>
      <c r="M93" s="104">
        <v>0.5</v>
      </c>
      <c r="N93" s="104">
        <v>0.75</v>
      </c>
      <c r="O93" s="64" t="s">
        <v>34</v>
      </c>
      <c r="P93" s="104">
        <v>0.30499999999999999</v>
      </c>
      <c r="Q93" s="104">
        <v>0.18</v>
      </c>
      <c r="R93" s="64" t="s">
        <v>34</v>
      </c>
      <c r="S93" s="64" t="s">
        <v>34</v>
      </c>
      <c r="T93" s="104">
        <v>1.25</v>
      </c>
      <c r="U93" s="64" t="s">
        <v>34</v>
      </c>
      <c r="V93" s="64" t="s">
        <v>34</v>
      </c>
      <c r="W93" s="64" t="s">
        <v>34</v>
      </c>
      <c r="X93" s="32">
        <v>1.2</v>
      </c>
      <c r="Y93" s="64" t="s">
        <v>34</v>
      </c>
      <c r="Z93" s="64" t="s">
        <v>34</v>
      </c>
      <c r="AA93" s="64" t="s">
        <v>34</v>
      </c>
      <c r="AB93" s="104">
        <v>0.5</v>
      </c>
      <c r="AC93" s="64" t="s">
        <v>34</v>
      </c>
      <c r="AD93" s="64" t="s">
        <v>34</v>
      </c>
      <c r="AE93" s="64" t="s">
        <v>34</v>
      </c>
      <c r="AF93" s="32">
        <v>0.69</v>
      </c>
      <c r="AG93" s="104">
        <v>0.5</v>
      </c>
      <c r="AH93" s="64" t="s">
        <v>34</v>
      </c>
      <c r="AI93" s="64" t="s">
        <v>34</v>
      </c>
      <c r="AJ93" s="64" t="s">
        <v>34</v>
      </c>
      <c r="AK93" s="104">
        <v>0.5</v>
      </c>
      <c r="AL93" s="104">
        <v>0.5</v>
      </c>
      <c r="AM93" s="64" t="s">
        <v>34</v>
      </c>
      <c r="AN93" s="104">
        <v>0.25</v>
      </c>
      <c r="AO93" s="64" t="s">
        <v>34</v>
      </c>
      <c r="AP93" s="64" t="s">
        <v>34</v>
      </c>
      <c r="AQ93" s="64" t="s">
        <v>34</v>
      </c>
      <c r="AR93" s="104">
        <v>0.14000000000000001</v>
      </c>
      <c r="AS93" s="104">
        <v>0.5</v>
      </c>
      <c r="AT93" s="104">
        <v>1</v>
      </c>
      <c r="AU93" s="104">
        <v>0.5</v>
      </c>
      <c r="AV93" s="104">
        <v>0.5</v>
      </c>
      <c r="AW93" s="64" t="s">
        <v>34</v>
      </c>
      <c r="AX93" s="64" t="s">
        <v>34</v>
      </c>
      <c r="AY93" s="104">
        <v>0.5</v>
      </c>
      <c r="AZ93" s="104">
        <v>0.25</v>
      </c>
      <c r="BA93" s="104">
        <v>0.25</v>
      </c>
      <c r="BB93" s="104">
        <v>0.25</v>
      </c>
    </row>
    <row r="94" spans="1:54" x14ac:dyDescent="0.35">
      <c r="A94" s="32">
        <v>51</v>
      </c>
      <c r="B94" s="64" t="s">
        <v>884</v>
      </c>
      <c r="C94" s="32"/>
      <c r="D94" s="32" t="s">
        <v>34</v>
      </c>
      <c r="E94" s="32" t="s">
        <v>34</v>
      </c>
      <c r="F94" s="32" t="s">
        <v>34</v>
      </c>
      <c r="G94" s="32" t="s">
        <v>34</v>
      </c>
      <c r="H94" s="104">
        <v>0.5</v>
      </c>
      <c r="I94" s="32" t="s">
        <v>34</v>
      </c>
      <c r="J94" s="104">
        <v>0.25</v>
      </c>
      <c r="K94" s="104">
        <v>0.24</v>
      </c>
      <c r="L94" s="104">
        <v>0.5</v>
      </c>
      <c r="M94" s="104">
        <v>0.5</v>
      </c>
      <c r="N94" s="104">
        <v>0.75</v>
      </c>
      <c r="O94" s="64" t="s">
        <v>34</v>
      </c>
      <c r="P94" s="104">
        <v>0.30499999999999999</v>
      </c>
      <c r="Q94" s="104">
        <v>0.18</v>
      </c>
      <c r="R94" s="64" t="s">
        <v>34</v>
      </c>
      <c r="S94" s="64" t="s">
        <v>34</v>
      </c>
      <c r="T94" s="104">
        <v>1.25</v>
      </c>
      <c r="U94" s="64" t="s">
        <v>34</v>
      </c>
      <c r="V94" s="64" t="s">
        <v>34</v>
      </c>
      <c r="W94" s="64" t="s">
        <v>34</v>
      </c>
      <c r="X94" s="104">
        <v>0.5</v>
      </c>
      <c r="Y94" s="64" t="s">
        <v>34</v>
      </c>
      <c r="Z94" s="64" t="s">
        <v>34</v>
      </c>
      <c r="AA94" s="64" t="s">
        <v>34</v>
      </c>
      <c r="AB94" s="104">
        <v>0.5</v>
      </c>
      <c r="AC94" s="64" t="s">
        <v>34</v>
      </c>
      <c r="AD94" s="64" t="s">
        <v>34</v>
      </c>
      <c r="AE94" s="64" t="s">
        <v>34</v>
      </c>
      <c r="AF94" s="104">
        <v>0.25</v>
      </c>
      <c r="AG94" s="104">
        <v>0.5</v>
      </c>
      <c r="AH94" s="64" t="s">
        <v>34</v>
      </c>
      <c r="AI94" s="64" t="s">
        <v>34</v>
      </c>
      <c r="AJ94" s="64" t="s">
        <v>34</v>
      </c>
      <c r="AK94" s="104">
        <v>0.5</v>
      </c>
      <c r="AL94" s="32">
        <v>2.6</v>
      </c>
      <c r="AM94" s="64" t="s">
        <v>34</v>
      </c>
      <c r="AN94" s="104">
        <v>0.25</v>
      </c>
      <c r="AO94" s="64" t="s">
        <v>34</v>
      </c>
      <c r="AP94" s="64" t="s">
        <v>34</v>
      </c>
      <c r="AQ94" s="64" t="s">
        <v>34</v>
      </c>
      <c r="AR94" s="104">
        <v>0.14000000000000001</v>
      </c>
      <c r="AS94" s="104">
        <v>0.5</v>
      </c>
      <c r="AT94" s="104">
        <v>1</v>
      </c>
      <c r="AU94" s="104">
        <v>0.5</v>
      </c>
      <c r="AV94" s="104">
        <v>0.5</v>
      </c>
      <c r="AW94" s="64" t="s">
        <v>34</v>
      </c>
      <c r="AX94" s="64" t="s">
        <v>34</v>
      </c>
      <c r="AY94" s="104">
        <v>0.5</v>
      </c>
      <c r="AZ94" s="104">
        <v>0.25</v>
      </c>
      <c r="BA94" s="104">
        <v>0.25</v>
      </c>
      <c r="BB94" s="104">
        <v>0.25</v>
      </c>
    </row>
    <row r="95" spans="1:54" x14ac:dyDescent="0.35">
      <c r="A95" s="32">
        <v>51</v>
      </c>
      <c r="B95" s="64" t="s">
        <v>884</v>
      </c>
      <c r="C95" s="32"/>
      <c r="D95" s="32" t="s">
        <v>34</v>
      </c>
      <c r="E95" s="32" t="s">
        <v>34</v>
      </c>
      <c r="F95" s="32" t="s">
        <v>34</v>
      </c>
      <c r="G95" s="32" t="s">
        <v>34</v>
      </c>
      <c r="H95" s="104">
        <v>0.5</v>
      </c>
      <c r="I95" s="32" t="s">
        <v>34</v>
      </c>
      <c r="J95" s="104">
        <v>0.25</v>
      </c>
      <c r="K95" s="104">
        <v>0.24</v>
      </c>
      <c r="L95" s="64" t="s">
        <v>34</v>
      </c>
      <c r="M95" s="64" t="s">
        <v>34</v>
      </c>
      <c r="N95" s="104">
        <v>0.75</v>
      </c>
      <c r="O95" s="64" t="s">
        <v>34</v>
      </c>
      <c r="P95" s="64" t="s">
        <v>34</v>
      </c>
      <c r="Q95" s="104">
        <v>0.18</v>
      </c>
      <c r="R95" s="64" t="s">
        <v>34</v>
      </c>
      <c r="S95" s="64" t="s">
        <v>34</v>
      </c>
      <c r="T95" s="104">
        <v>1.25</v>
      </c>
      <c r="U95" s="64" t="s">
        <v>34</v>
      </c>
      <c r="V95" s="64" t="s">
        <v>34</v>
      </c>
      <c r="W95" s="64" t="s">
        <v>34</v>
      </c>
      <c r="X95" s="64" t="s">
        <v>34</v>
      </c>
      <c r="Y95" s="64" t="s">
        <v>34</v>
      </c>
      <c r="Z95" s="64" t="s">
        <v>34</v>
      </c>
      <c r="AA95" s="64" t="s">
        <v>34</v>
      </c>
      <c r="AB95" s="104">
        <v>0.5</v>
      </c>
      <c r="AC95" s="64" t="s">
        <v>34</v>
      </c>
      <c r="AD95" s="64" t="s">
        <v>34</v>
      </c>
      <c r="AE95" s="64" t="s">
        <v>34</v>
      </c>
      <c r="AF95" s="32">
        <v>0.49</v>
      </c>
      <c r="AG95" s="104">
        <v>0.5</v>
      </c>
      <c r="AH95" s="64" t="s">
        <v>34</v>
      </c>
      <c r="AI95" s="64" t="s">
        <v>34</v>
      </c>
      <c r="AJ95" s="64" t="s">
        <v>34</v>
      </c>
      <c r="AK95" s="64" t="s">
        <v>34</v>
      </c>
      <c r="AL95" s="64" t="s">
        <v>34</v>
      </c>
      <c r="AM95" s="64" t="s">
        <v>34</v>
      </c>
      <c r="AN95" s="104">
        <v>0.25</v>
      </c>
      <c r="AO95" s="64" t="s">
        <v>34</v>
      </c>
      <c r="AP95" s="64" t="s">
        <v>34</v>
      </c>
      <c r="AQ95" s="64" t="s">
        <v>34</v>
      </c>
      <c r="AR95" s="104">
        <v>0.14000000000000001</v>
      </c>
      <c r="AS95" s="104">
        <v>0.5</v>
      </c>
      <c r="AT95" s="104">
        <v>1</v>
      </c>
      <c r="AU95" s="64" t="s">
        <v>34</v>
      </c>
      <c r="AV95" s="64" t="s">
        <v>34</v>
      </c>
      <c r="AW95" s="64" t="s">
        <v>34</v>
      </c>
      <c r="AX95" s="64" t="s">
        <v>34</v>
      </c>
      <c r="AY95" s="64" t="s">
        <v>34</v>
      </c>
      <c r="AZ95" s="104">
        <v>0.25</v>
      </c>
      <c r="BA95" s="104">
        <v>0.25</v>
      </c>
      <c r="BB95" s="104">
        <v>0.25</v>
      </c>
    </row>
    <row r="96" spans="1:54" x14ac:dyDescent="0.35">
      <c r="A96" s="32">
        <v>51</v>
      </c>
      <c r="B96" s="32" t="s">
        <v>50</v>
      </c>
      <c r="C96" s="32"/>
      <c r="D96" s="32" t="s">
        <v>34</v>
      </c>
      <c r="E96" s="32" t="s">
        <v>34</v>
      </c>
      <c r="F96" s="32" t="s">
        <v>34</v>
      </c>
      <c r="G96" s="64" t="s">
        <v>34</v>
      </c>
      <c r="H96" s="64" t="s">
        <v>34</v>
      </c>
      <c r="I96" s="64" t="s">
        <v>34</v>
      </c>
      <c r="J96" s="64" t="s">
        <v>34</v>
      </c>
      <c r="K96" s="64" t="s">
        <v>34</v>
      </c>
      <c r="L96" s="64" t="s">
        <v>34</v>
      </c>
      <c r="M96" s="64" t="s">
        <v>34</v>
      </c>
      <c r="N96" s="32">
        <v>6.7</v>
      </c>
      <c r="O96" s="64" t="s">
        <v>34</v>
      </c>
      <c r="P96" s="32">
        <v>16</v>
      </c>
      <c r="Q96" s="64" t="s">
        <v>34</v>
      </c>
      <c r="R96" s="64" t="s">
        <v>34</v>
      </c>
      <c r="S96" s="64" t="s">
        <v>34</v>
      </c>
      <c r="T96" s="32">
        <v>21</v>
      </c>
      <c r="U96" s="64" t="s">
        <v>34</v>
      </c>
      <c r="V96" s="32">
        <v>250</v>
      </c>
      <c r="W96" s="104">
        <v>0.25</v>
      </c>
      <c r="X96" s="64" t="s">
        <v>34</v>
      </c>
      <c r="Y96" s="64" t="s">
        <v>34</v>
      </c>
      <c r="Z96" s="32">
        <v>21</v>
      </c>
      <c r="AA96" s="104">
        <v>0.25</v>
      </c>
      <c r="AB96" s="64" t="s">
        <v>34</v>
      </c>
      <c r="AC96" s="64" t="s">
        <v>34</v>
      </c>
      <c r="AD96" s="64" t="s">
        <v>34</v>
      </c>
      <c r="AE96" s="64" t="s">
        <v>34</v>
      </c>
      <c r="AF96" s="32">
        <v>570</v>
      </c>
      <c r="AG96" s="64" t="s">
        <v>34</v>
      </c>
      <c r="AH96" s="64" t="s">
        <v>34</v>
      </c>
      <c r="AI96" s="64" t="s">
        <v>34</v>
      </c>
      <c r="AJ96" s="64" t="s">
        <v>34</v>
      </c>
      <c r="AK96" s="64" t="s">
        <v>34</v>
      </c>
      <c r="AL96" s="64" t="s">
        <v>34</v>
      </c>
      <c r="AM96" s="64" t="s">
        <v>34</v>
      </c>
      <c r="AN96" s="64" t="s">
        <v>34</v>
      </c>
      <c r="AO96" s="64" t="s">
        <v>34</v>
      </c>
      <c r="AP96" s="64" t="s">
        <v>34</v>
      </c>
      <c r="AQ96" s="104">
        <v>0.25</v>
      </c>
      <c r="AR96" s="64" t="s">
        <v>34</v>
      </c>
      <c r="AS96" s="64" t="s">
        <v>34</v>
      </c>
      <c r="AT96" s="64" t="s">
        <v>34</v>
      </c>
      <c r="AU96" s="64" t="s">
        <v>34</v>
      </c>
      <c r="AV96" s="64" t="s">
        <v>34</v>
      </c>
      <c r="AW96" s="64" t="s">
        <v>34</v>
      </c>
      <c r="AX96" s="64" t="s">
        <v>34</v>
      </c>
      <c r="AY96" s="32">
        <v>5.0999999999999996</v>
      </c>
      <c r="AZ96" s="64" t="s">
        <v>34</v>
      </c>
      <c r="BA96" s="64" t="s">
        <v>34</v>
      </c>
      <c r="BB96" s="64" t="s">
        <v>34</v>
      </c>
    </row>
    <row r="97" spans="1:54" x14ac:dyDescent="0.35">
      <c r="A97" s="32">
        <v>51</v>
      </c>
      <c r="B97" s="32" t="s">
        <v>50</v>
      </c>
      <c r="C97" s="32"/>
      <c r="D97" s="32" t="s">
        <v>34</v>
      </c>
      <c r="E97" s="32" t="s">
        <v>34</v>
      </c>
      <c r="F97" s="32" t="s">
        <v>34</v>
      </c>
      <c r="G97" s="64" t="s">
        <v>34</v>
      </c>
      <c r="H97" s="64" t="s">
        <v>34</v>
      </c>
      <c r="I97" s="64" t="s">
        <v>34</v>
      </c>
      <c r="J97" s="64" t="s">
        <v>34</v>
      </c>
      <c r="K97" s="64" t="s">
        <v>34</v>
      </c>
      <c r="L97" s="64" t="s">
        <v>34</v>
      </c>
      <c r="M97" s="64" t="s">
        <v>34</v>
      </c>
      <c r="N97" s="104">
        <v>0.25</v>
      </c>
      <c r="O97" s="64" t="s">
        <v>34</v>
      </c>
      <c r="P97" s="104">
        <v>0.25</v>
      </c>
      <c r="Q97" s="64" t="s">
        <v>34</v>
      </c>
      <c r="R97" s="64" t="s">
        <v>34</v>
      </c>
      <c r="S97" s="64" t="s">
        <v>34</v>
      </c>
      <c r="T97" s="64">
        <v>2.5</v>
      </c>
      <c r="U97" s="64" t="s">
        <v>34</v>
      </c>
      <c r="V97" s="104">
        <v>11.5</v>
      </c>
      <c r="W97" s="104">
        <v>0.25</v>
      </c>
      <c r="X97" s="64" t="s">
        <v>34</v>
      </c>
      <c r="Y97" s="64" t="s">
        <v>34</v>
      </c>
      <c r="Z97" s="104">
        <v>0.25</v>
      </c>
      <c r="AA97" s="32">
        <v>3.3</v>
      </c>
      <c r="AB97" s="64" t="s">
        <v>34</v>
      </c>
      <c r="AC97" s="64" t="s">
        <v>34</v>
      </c>
      <c r="AD97" s="64" t="s">
        <v>34</v>
      </c>
      <c r="AE97" s="64" t="s">
        <v>34</v>
      </c>
      <c r="AF97" s="104">
        <v>0.25</v>
      </c>
      <c r="AG97" s="64" t="s">
        <v>34</v>
      </c>
      <c r="AH97" s="64" t="s">
        <v>34</v>
      </c>
      <c r="AI97" s="64" t="s">
        <v>34</v>
      </c>
      <c r="AJ97" s="64" t="s">
        <v>34</v>
      </c>
      <c r="AK97" s="64" t="s">
        <v>34</v>
      </c>
      <c r="AL97" s="64" t="s">
        <v>34</v>
      </c>
      <c r="AM97" s="64" t="s">
        <v>34</v>
      </c>
      <c r="AN97" s="64" t="s">
        <v>34</v>
      </c>
      <c r="AO97" s="64" t="s">
        <v>34</v>
      </c>
      <c r="AP97" s="64" t="s">
        <v>34</v>
      </c>
      <c r="AQ97" s="104">
        <v>0.25</v>
      </c>
      <c r="AR97" s="64" t="s">
        <v>34</v>
      </c>
      <c r="AS97" s="64" t="s">
        <v>34</v>
      </c>
      <c r="AT97" s="64" t="s">
        <v>34</v>
      </c>
      <c r="AU97" s="64" t="s">
        <v>34</v>
      </c>
      <c r="AV97" s="64" t="s">
        <v>34</v>
      </c>
      <c r="AW97" s="64" t="s">
        <v>34</v>
      </c>
      <c r="AX97" s="64" t="s">
        <v>34</v>
      </c>
      <c r="AY97" s="104">
        <v>0.25</v>
      </c>
      <c r="AZ97" s="64" t="s">
        <v>34</v>
      </c>
      <c r="BA97" s="64" t="s">
        <v>34</v>
      </c>
      <c r="BB97" s="64" t="s">
        <v>34</v>
      </c>
    </row>
    <row r="98" spans="1:54" x14ac:dyDescent="0.35">
      <c r="A98" s="32">
        <v>51</v>
      </c>
      <c r="B98" s="32" t="s">
        <v>140</v>
      </c>
      <c r="C98" s="32"/>
      <c r="D98" s="32" t="s">
        <v>34</v>
      </c>
      <c r="E98" s="32" t="s">
        <v>34</v>
      </c>
      <c r="F98" s="32" t="s">
        <v>34</v>
      </c>
      <c r="G98" s="32" t="s">
        <v>34</v>
      </c>
      <c r="H98" s="32" t="s">
        <v>34</v>
      </c>
      <c r="I98" s="32" t="s">
        <v>34</v>
      </c>
      <c r="J98" s="32" t="s">
        <v>34</v>
      </c>
      <c r="K98" s="32" t="s">
        <v>34</v>
      </c>
      <c r="L98" s="32" t="s">
        <v>34</v>
      </c>
      <c r="M98" s="32" t="s">
        <v>34</v>
      </c>
      <c r="N98" s="104">
        <v>0.25</v>
      </c>
      <c r="O98" s="64" t="s">
        <v>34</v>
      </c>
      <c r="P98" s="104">
        <v>0.25</v>
      </c>
      <c r="Q98" s="64" t="s">
        <v>34</v>
      </c>
      <c r="R98" s="64" t="s">
        <v>34</v>
      </c>
      <c r="S98" s="64" t="s">
        <v>34</v>
      </c>
      <c r="T98" s="104">
        <v>1.6</v>
      </c>
      <c r="U98" s="64" t="s">
        <v>34</v>
      </c>
      <c r="V98" s="104">
        <v>11.5</v>
      </c>
      <c r="W98" s="104">
        <v>0.25</v>
      </c>
      <c r="X98" s="64" t="s">
        <v>34</v>
      </c>
      <c r="Y98" s="64" t="s">
        <v>34</v>
      </c>
      <c r="Z98" s="104">
        <v>0.25</v>
      </c>
      <c r="AA98" s="32">
        <v>18</v>
      </c>
      <c r="AB98" s="64" t="s">
        <v>34</v>
      </c>
      <c r="AC98" s="64" t="s">
        <v>34</v>
      </c>
      <c r="AD98" s="64" t="s">
        <v>34</v>
      </c>
      <c r="AE98" s="64" t="s">
        <v>34</v>
      </c>
      <c r="AF98" s="104">
        <v>0.25</v>
      </c>
      <c r="AG98" s="64" t="s">
        <v>34</v>
      </c>
      <c r="AH98" s="64" t="s">
        <v>34</v>
      </c>
      <c r="AI98" s="64" t="s">
        <v>34</v>
      </c>
      <c r="AJ98" s="64" t="s">
        <v>34</v>
      </c>
      <c r="AK98" s="64" t="s">
        <v>34</v>
      </c>
      <c r="AL98" s="64" t="s">
        <v>34</v>
      </c>
      <c r="AM98" s="64" t="s">
        <v>34</v>
      </c>
      <c r="AN98" s="64" t="s">
        <v>34</v>
      </c>
      <c r="AO98" s="64" t="s">
        <v>34</v>
      </c>
      <c r="AP98" s="64" t="s">
        <v>34</v>
      </c>
      <c r="AQ98" s="104">
        <v>0.25</v>
      </c>
      <c r="AR98" s="64" t="s">
        <v>34</v>
      </c>
      <c r="AS98" s="64" t="s">
        <v>34</v>
      </c>
      <c r="AT98" s="64" t="s">
        <v>34</v>
      </c>
      <c r="AU98" s="64" t="s">
        <v>34</v>
      </c>
      <c r="AV98" s="64" t="s">
        <v>34</v>
      </c>
      <c r="AW98" s="64" t="s">
        <v>34</v>
      </c>
      <c r="AX98" s="64" t="s">
        <v>34</v>
      </c>
      <c r="AY98" s="104">
        <v>0.25</v>
      </c>
      <c r="AZ98" s="64" t="s">
        <v>34</v>
      </c>
      <c r="BA98" s="64" t="s">
        <v>34</v>
      </c>
      <c r="BB98" s="64" t="s">
        <v>34</v>
      </c>
    </row>
    <row r="99" spans="1:54" x14ac:dyDescent="0.35">
      <c r="A99" s="32">
        <v>51</v>
      </c>
      <c r="B99" s="32" t="s">
        <v>940</v>
      </c>
      <c r="C99" s="32"/>
      <c r="D99" s="32" t="s">
        <v>34</v>
      </c>
      <c r="E99" s="32" t="s">
        <v>34</v>
      </c>
      <c r="F99" s="32" t="s">
        <v>34</v>
      </c>
      <c r="G99" s="32" t="s">
        <v>34</v>
      </c>
      <c r="H99" s="32" t="s">
        <v>34</v>
      </c>
      <c r="I99" s="32" t="s">
        <v>34</v>
      </c>
      <c r="J99" s="32" t="s">
        <v>34</v>
      </c>
      <c r="K99" s="32" t="s">
        <v>34</v>
      </c>
      <c r="L99" s="32" t="s">
        <v>34</v>
      </c>
      <c r="M99" s="32" t="s">
        <v>34</v>
      </c>
      <c r="N99" s="104">
        <v>0.25</v>
      </c>
      <c r="O99" s="32"/>
      <c r="P99" s="104">
        <v>0.25</v>
      </c>
      <c r="Q99" s="64" t="s">
        <v>34</v>
      </c>
      <c r="R99" s="64" t="s">
        <v>34</v>
      </c>
      <c r="S99" s="64" t="s">
        <v>34</v>
      </c>
      <c r="T99" s="104">
        <v>1.6</v>
      </c>
      <c r="U99" s="64" t="s">
        <v>34</v>
      </c>
      <c r="V99" s="104">
        <v>11.5</v>
      </c>
      <c r="W99" s="104">
        <v>0.25</v>
      </c>
      <c r="X99" s="64" t="s">
        <v>34</v>
      </c>
      <c r="Y99" s="64" t="s">
        <v>34</v>
      </c>
      <c r="Z99" s="104">
        <v>0.25</v>
      </c>
      <c r="AA99" s="104">
        <v>0.25</v>
      </c>
      <c r="AB99" s="64" t="s">
        <v>34</v>
      </c>
      <c r="AC99" s="64" t="s">
        <v>34</v>
      </c>
      <c r="AD99" s="64" t="s">
        <v>34</v>
      </c>
      <c r="AE99" s="64" t="s">
        <v>34</v>
      </c>
      <c r="AF99" s="32">
        <v>2.9</v>
      </c>
      <c r="AG99" s="64" t="s">
        <v>34</v>
      </c>
      <c r="AH99" s="64" t="s">
        <v>34</v>
      </c>
      <c r="AI99" s="64" t="s">
        <v>34</v>
      </c>
      <c r="AJ99" s="64" t="s">
        <v>34</v>
      </c>
      <c r="AK99" s="64" t="s">
        <v>34</v>
      </c>
      <c r="AL99" s="64" t="s">
        <v>34</v>
      </c>
      <c r="AM99" s="64" t="s">
        <v>34</v>
      </c>
      <c r="AN99" s="64" t="s">
        <v>34</v>
      </c>
      <c r="AO99" s="64" t="s">
        <v>34</v>
      </c>
      <c r="AP99" s="64" t="s">
        <v>34</v>
      </c>
      <c r="AQ99" s="104">
        <v>0.25</v>
      </c>
      <c r="AR99" s="64" t="s">
        <v>34</v>
      </c>
      <c r="AS99" s="64" t="s">
        <v>34</v>
      </c>
      <c r="AT99" s="64" t="s">
        <v>34</v>
      </c>
      <c r="AU99" s="64" t="s">
        <v>34</v>
      </c>
      <c r="AV99" s="64" t="s">
        <v>34</v>
      </c>
      <c r="AW99" s="64" t="s">
        <v>34</v>
      </c>
      <c r="AX99" s="64" t="s">
        <v>34</v>
      </c>
      <c r="AY99" s="32">
        <v>9.5</v>
      </c>
      <c r="AZ99" s="64" t="s">
        <v>34</v>
      </c>
      <c r="BA99" s="64" t="s">
        <v>34</v>
      </c>
      <c r="BB99" s="64" t="s">
        <v>34</v>
      </c>
    </row>
    <row r="100" spans="1:54" x14ac:dyDescent="0.35">
      <c r="A100" s="32">
        <v>51</v>
      </c>
      <c r="B100" s="32" t="s">
        <v>53</v>
      </c>
      <c r="C100" s="32"/>
      <c r="D100" s="32" t="s">
        <v>34</v>
      </c>
      <c r="E100" s="32" t="s">
        <v>34</v>
      </c>
      <c r="F100" s="32" t="s">
        <v>34</v>
      </c>
      <c r="G100" s="32" t="s">
        <v>34</v>
      </c>
      <c r="H100" s="32" t="s">
        <v>34</v>
      </c>
      <c r="I100" s="32" t="s">
        <v>34</v>
      </c>
      <c r="J100" s="32" t="s">
        <v>34</v>
      </c>
      <c r="K100" s="32" t="s">
        <v>34</v>
      </c>
      <c r="L100" s="32" t="s">
        <v>34</v>
      </c>
      <c r="M100" s="32" t="s">
        <v>34</v>
      </c>
      <c r="N100" s="104">
        <v>0.25</v>
      </c>
      <c r="O100" s="32"/>
      <c r="P100" s="32">
        <v>100</v>
      </c>
      <c r="Q100" s="64" t="s">
        <v>34</v>
      </c>
      <c r="R100" s="64" t="s">
        <v>34</v>
      </c>
      <c r="S100" s="64" t="s">
        <v>34</v>
      </c>
      <c r="T100" s="104">
        <v>1.6</v>
      </c>
      <c r="U100" s="64" t="s">
        <v>34</v>
      </c>
      <c r="V100" s="104">
        <v>11.5</v>
      </c>
      <c r="W100" s="104">
        <v>0.25</v>
      </c>
      <c r="X100" s="64" t="s">
        <v>34</v>
      </c>
      <c r="Y100" s="64" t="s">
        <v>34</v>
      </c>
      <c r="Z100" s="104">
        <v>0.25</v>
      </c>
      <c r="AA100" s="104">
        <v>0.25</v>
      </c>
      <c r="AB100" s="64" t="s">
        <v>34</v>
      </c>
      <c r="AC100" s="64" t="s">
        <v>34</v>
      </c>
      <c r="AD100" s="64" t="s">
        <v>34</v>
      </c>
      <c r="AE100" s="64" t="s">
        <v>34</v>
      </c>
      <c r="AF100" s="104">
        <v>0.25</v>
      </c>
      <c r="AG100" s="64" t="s">
        <v>34</v>
      </c>
      <c r="AH100" s="64" t="s">
        <v>34</v>
      </c>
      <c r="AI100" s="64" t="s">
        <v>34</v>
      </c>
      <c r="AJ100" s="64" t="s">
        <v>34</v>
      </c>
      <c r="AK100" s="64" t="s">
        <v>34</v>
      </c>
      <c r="AL100" s="64" t="s">
        <v>34</v>
      </c>
      <c r="AM100" s="64" t="s">
        <v>34</v>
      </c>
      <c r="AN100" s="64" t="s">
        <v>34</v>
      </c>
      <c r="AO100" s="64" t="s">
        <v>34</v>
      </c>
      <c r="AP100" s="64" t="s">
        <v>34</v>
      </c>
      <c r="AQ100" s="104">
        <v>0.25</v>
      </c>
      <c r="AR100" s="64" t="s">
        <v>34</v>
      </c>
      <c r="AS100" s="64" t="s">
        <v>34</v>
      </c>
      <c r="AT100" s="64" t="s">
        <v>34</v>
      </c>
      <c r="AU100" s="64" t="s">
        <v>34</v>
      </c>
      <c r="AV100" s="64" t="s">
        <v>34</v>
      </c>
      <c r="AW100" s="64" t="s">
        <v>34</v>
      </c>
      <c r="AX100" s="64" t="s">
        <v>34</v>
      </c>
      <c r="AY100" s="32">
        <v>21</v>
      </c>
      <c r="AZ100" s="64" t="s">
        <v>34</v>
      </c>
      <c r="BA100" s="64" t="s">
        <v>34</v>
      </c>
      <c r="BB100" s="64" t="s">
        <v>34</v>
      </c>
    </row>
    <row r="101" spans="1:54" x14ac:dyDescent="0.35">
      <c r="A101" s="32">
        <v>51</v>
      </c>
      <c r="B101" s="32" t="s">
        <v>54</v>
      </c>
      <c r="C101" s="32"/>
      <c r="D101" s="32" t="s">
        <v>34</v>
      </c>
      <c r="E101" s="32" t="s">
        <v>34</v>
      </c>
      <c r="F101" s="32" t="s">
        <v>34</v>
      </c>
      <c r="G101" s="32" t="s">
        <v>34</v>
      </c>
      <c r="H101" s="32" t="s">
        <v>34</v>
      </c>
      <c r="I101" s="32" t="s">
        <v>34</v>
      </c>
      <c r="J101" s="32" t="s">
        <v>34</v>
      </c>
      <c r="K101" s="32" t="s">
        <v>34</v>
      </c>
      <c r="L101" s="32" t="s">
        <v>34</v>
      </c>
      <c r="M101" s="32" t="s">
        <v>34</v>
      </c>
      <c r="N101" s="104">
        <v>0.25</v>
      </c>
      <c r="O101" s="32"/>
      <c r="P101" s="104">
        <v>0.25</v>
      </c>
      <c r="Q101" s="64" t="s">
        <v>34</v>
      </c>
      <c r="R101" s="64" t="s">
        <v>34</v>
      </c>
      <c r="S101" s="64" t="s">
        <v>34</v>
      </c>
      <c r="T101" s="32">
        <v>3.9</v>
      </c>
      <c r="U101" s="64" t="s">
        <v>34</v>
      </c>
      <c r="V101" s="104">
        <v>11.5</v>
      </c>
      <c r="W101" s="104">
        <v>0.25</v>
      </c>
      <c r="X101" s="64" t="s">
        <v>34</v>
      </c>
      <c r="Y101" s="64" t="s">
        <v>34</v>
      </c>
      <c r="Z101" s="32">
        <v>0.66</v>
      </c>
      <c r="AA101" s="32">
        <v>5</v>
      </c>
      <c r="AB101" s="64" t="s">
        <v>34</v>
      </c>
      <c r="AC101" s="64" t="s">
        <v>34</v>
      </c>
      <c r="AD101" s="64" t="s">
        <v>34</v>
      </c>
      <c r="AE101" s="64" t="s">
        <v>34</v>
      </c>
      <c r="AF101" s="104">
        <v>0.25</v>
      </c>
      <c r="AG101" s="64" t="s">
        <v>34</v>
      </c>
      <c r="AH101" s="64" t="s">
        <v>34</v>
      </c>
      <c r="AI101" s="64" t="s">
        <v>34</v>
      </c>
      <c r="AJ101" s="64" t="s">
        <v>34</v>
      </c>
      <c r="AK101" s="64" t="s">
        <v>34</v>
      </c>
      <c r="AL101" s="64" t="s">
        <v>34</v>
      </c>
      <c r="AM101" s="64" t="s">
        <v>34</v>
      </c>
      <c r="AN101" s="64" t="s">
        <v>34</v>
      </c>
      <c r="AO101" s="64" t="s">
        <v>34</v>
      </c>
      <c r="AP101" s="64" t="s">
        <v>34</v>
      </c>
      <c r="AQ101" s="32">
        <v>9.1999999999999993</v>
      </c>
      <c r="AR101" s="64" t="s">
        <v>34</v>
      </c>
      <c r="AS101" s="64" t="s">
        <v>34</v>
      </c>
      <c r="AT101" s="64" t="s">
        <v>34</v>
      </c>
      <c r="AU101" s="64" t="s">
        <v>34</v>
      </c>
      <c r="AV101" s="64" t="s">
        <v>34</v>
      </c>
      <c r="AW101" s="64" t="s">
        <v>34</v>
      </c>
      <c r="AX101" s="64" t="s">
        <v>34</v>
      </c>
      <c r="AY101" s="104">
        <v>0.25</v>
      </c>
      <c r="AZ101" s="64" t="s">
        <v>34</v>
      </c>
      <c r="BA101" s="64" t="s">
        <v>34</v>
      </c>
      <c r="BB101" s="64" t="s">
        <v>34</v>
      </c>
    </row>
    <row r="102" spans="1:54" x14ac:dyDescent="0.35">
      <c r="A102" s="32">
        <v>51</v>
      </c>
      <c r="B102" s="32" t="s">
        <v>55</v>
      </c>
      <c r="C102" s="32"/>
      <c r="D102" s="32" t="s">
        <v>34</v>
      </c>
      <c r="E102" s="32" t="s">
        <v>34</v>
      </c>
      <c r="F102" s="32" t="s">
        <v>34</v>
      </c>
      <c r="G102" s="32" t="s">
        <v>34</v>
      </c>
      <c r="H102" s="32" t="s">
        <v>34</v>
      </c>
      <c r="I102" s="32" t="s">
        <v>34</v>
      </c>
      <c r="J102" s="32" t="s">
        <v>34</v>
      </c>
      <c r="K102" s="32" t="s">
        <v>34</v>
      </c>
      <c r="L102" s="32" t="s">
        <v>34</v>
      </c>
      <c r="M102" s="32" t="s">
        <v>34</v>
      </c>
      <c r="N102" s="64" t="s">
        <v>34</v>
      </c>
      <c r="O102" s="32" t="s">
        <v>34</v>
      </c>
      <c r="P102" s="32">
        <v>8.9</v>
      </c>
      <c r="Q102" s="32" t="s">
        <v>34</v>
      </c>
      <c r="R102" s="32" t="s">
        <v>34</v>
      </c>
      <c r="S102" s="32" t="s">
        <v>34</v>
      </c>
      <c r="T102" s="32" t="s">
        <v>34</v>
      </c>
      <c r="U102" s="64" t="s">
        <v>34</v>
      </c>
      <c r="V102" s="104">
        <v>11.5</v>
      </c>
      <c r="W102" s="32">
        <v>300</v>
      </c>
      <c r="X102" s="32" t="s">
        <v>34</v>
      </c>
      <c r="Y102" s="32" t="s">
        <v>34</v>
      </c>
      <c r="Z102" s="32" t="s">
        <v>34</v>
      </c>
      <c r="AA102" s="32" t="s">
        <v>34</v>
      </c>
      <c r="AB102" s="64" t="s">
        <v>34</v>
      </c>
      <c r="AC102" s="64" t="s">
        <v>34</v>
      </c>
      <c r="AD102" s="64" t="s">
        <v>34</v>
      </c>
      <c r="AE102" s="64" t="s">
        <v>34</v>
      </c>
      <c r="AF102" s="32" t="s">
        <v>34</v>
      </c>
      <c r="AG102" s="32" t="s">
        <v>34</v>
      </c>
      <c r="AH102" s="32" t="s">
        <v>34</v>
      </c>
      <c r="AI102" s="32" t="s">
        <v>34</v>
      </c>
      <c r="AJ102" s="32" t="s">
        <v>34</v>
      </c>
      <c r="AK102" s="32" t="s">
        <v>34</v>
      </c>
      <c r="AL102" s="32" t="s">
        <v>34</v>
      </c>
      <c r="AM102" s="32" t="s">
        <v>34</v>
      </c>
      <c r="AN102" s="32" t="s">
        <v>34</v>
      </c>
      <c r="AO102" s="32" t="s">
        <v>34</v>
      </c>
      <c r="AP102" s="32" t="s">
        <v>34</v>
      </c>
      <c r="AQ102" s="64" t="s">
        <v>34</v>
      </c>
      <c r="AR102" s="64" t="s">
        <v>34</v>
      </c>
      <c r="AS102" s="64" t="s">
        <v>34</v>
      </c>
      <c r="AT102" s="64" t="s">
        <v>34</v>
      </c>
      <c r="AU102" s="64" t="s">
        <v>34</v>
      </c>
      <c r="AV102" s="64" t="s">
        <v>34</v>
      </c>
      <c r="AW102" s="64" t="s">
        <v>34</v>
      </c>
      <c r="AX102" s="64" t="s">
        <v>34</v>
      </c>
      <c r="AY102" s="104">
        <v>0.25</v>
      </c>
      <c r="AZ102" s="64" t="s">
        <v>34</v>
      </c>
      <c r="BA102" s="64" t="s">
        <v>34</v>
      </c>
      <c r="BB102" s="64" t="s">
        <v>34</v>
      </c>
    </row>
    <row r="103" spans="1:54" x14ac:dyDescent="0.35">
      <c r="A103" s="32">
        <v>51</v>
      </c>
      <c r="B103" s="64" t="s">
        <v>941</v>
      </c>
      <c r="C103" s="32"/>
      <c r="D103" s="32" t="s">
        <v>34</v>
      </c>
      <c r="E103" s="32" t="s">
        <v>34</v>
      </c>
      <c r="F103" s="32" t="s">
        <v>34</v>
      </c>
      <c r="G103" s="32" t="s">
        <v>34</v>
      </c>
      <c r="H103" s="32" t="s">
        <v>34</v>
      </c>
      <c r="I103" s="32" t="s">
        <v>34</v>
      </c>
      <c r="J103" s="32" t="s">
        <v>34</v>
      </c>
      <c r="K103" s="32">
        <v>0.45</v>
      </c>
      <c r="L103" s="32" t="s">
        <v>34</v>
      </c>
      <c r="M103" s="32" t="s">
        <v>34</v>
      </c>
      <c r="N103" s="32">
        <v>0.5</v>
      </c>
      <c r="O103" s="32" t="s">
        <v>34</v>
      </c>
      <c r="P103" s="32" t="s">
        <v>34</v>
      </c>
      <c r="Q103" s="32" t="s">
        <v>34</v>
      </c>
      <c r="R103" s="32" t="s">
        <v>34</v>
      </c>
      <c r="S103" s="32" t="s">
        <v>34</v>
      </c>
      <c r="T103" s="32">
        <v>4.3</v>
      </c>
      <c r="U103" s="32" t="s">
        <v>34</v>
      </c>
      <c r="V103" s="32" t="s">
        <v>34</v>
      </c>
      <c r="W103" s="32" t="s">
        <v>34</v>
      </c>
      <c r="X103" s="32">
        <v>2.2000000000000002</v>
      </c>
      <c r="Y103" s="32" t="s">
        <v>34</v>
      </c>
      <c r="Z103" s="32" t="s">
        <v>34</v>
      </c>
      <c r="AA103" s="32" t="s">
        <v>34</v>
      </c>
      <c r="AB103" s="32" t="s">
        <v>34</v>
      </c>
      <c r="AC103" s="32" t="s">
        <v>34</v>
      </c>
      <c r="AD103" s="32" t="s">
        <v>34</v>
      </c>
      <c r="AE103" s="32" t="s">
        <v>34</v>
      </c>
      <c r="AF103" s="32">
        <v>2.1</v>
      </c>
      <c r="AG103" s="32" t="s">
        <v>34</v>
      </c>
      <c r="AH103" s="32" t="s">
        <v>34</v>
      </c>
      <c r="AI103" s="32" t="s">
        <v>34</v>
      </c>
      <c r="AJ103" s="32" t="s">
        <v>34</v>
      </c>
      <c r="AK103" s="32" t="s">
        <v>34</v>
      </c>
      <c r="AL103" s="32">
        <v>0.7</v>
      </c>
      <c r="AM103" s="32" t="s">
        <v>34</v>
      </c>
      <c r="AN103" s="32" t="s">
        <v>34</v>
      </c>
      <c r="AO103" s="32" t="s">
        <v>34</v>
      </c>
      <c r="AP103" s="32" t="s">
        <v>34</v>
      </c>
      <c r="AQ103" s="32" t="s">
        <v>34</v>
      </c>
      <c r="AR103" s="32">
        <v>1.1000000000000001</v>
      </c>
      <c r="AS103" s="32" t="s">
        <v>34</v>
      </c>
      <c r="AT103" s="32" t="s">
        <v>34</v>
      </c>
      <c r="AU103" s="32" t="s">
        <v>34</v>
      </c>
      <c r="AV103" s="32" t="s">
        <v>34</v>
      </c>
      <c r="AW103" s="32" t="s">
        <v>34</v>
      </c>
      <c r="AX103" s="32" t="s">
        <v>34</v>
      </c>
      <c r="AY103" s="32" t="s">
        <v>34</v>
      </c>
      <c r="AZ103" s="32">
        <v>0.06</v>
      </c>
      <c r="BA103" s="32">
        <v>0.51</v>
      </c>
      <c r="BB103" s="64" t="s">
        <v>34</v>
      </c>
    </row>
    <row r="104" spans="1:54" x14ac:dyDescent="0.35">
      <c r="A104" s="32">
        <v>51</v>
      </c>
      <c r="B104" s="64" t="s">
        <v>941</v>
      </c>
      <c r="C104" s="32"/>
      <c r="D104" s="32" t="s">
        <v>34</v>
      </c>
      <c r="E104" s="32" t="s">
        <v>34</v>
      </c>
      <c r="F104" s="32" t="s">
        <v>34</v>
      </c>
      <c r="G104" s="32" t="s">
        <v>34</v>
      </c>
      <c r="H104" s="32" t="s">
        <v>34</v>
      </c>
      <c r="I104" s="32" t="s">
        <v>34</v>
      </c>
      <c r="J104" s="32" t="s">
        <v>34</v>
      </c>
      <c r="K104" s="32">
        <v>2.2000000000000002</v>
      </c>
      <c r="L104" s="32" t="s">
        <v>34</v>
      </c>
      <c r="M104" s="32" t="s">
        <v>34</v>
      </c>
      <c r="N104" s="32">
        <v>0.5</v>
      </c>
      <c r="O104" s="32" t="s">
        <v>34</v>
      </c>
      <c r="P104" s="32" t="s">
        <v>34</v>
      </c>
      <c r="Q104" s="32" t="s">
        <v>34</v>
      </c>
      <c r="R104" s="32" t="s">
        <v>34</v>
      </c>
      <c r="S104" s="32" t="s">
        <v>34</v>
      </c>
      <c r="T104" s="32">
        <v>6.2</v>
      </c>
      <c r="U104" s="32" t="s">
        <v>34</v>
      </c>
      <c r="V104" s="32" t="s">
        <v>34</v>
      </c>
      <c r="W104" s="32" t="s">
        <v>34</v>
      </c>
      <c r="X104" s="32">
        <v>5.2</v>
      </c>
      <c r="Y104" s="32" t="s">
        <v>34</v>
      </c>
      <c r="Z104" s="32" t="s">
        <v>34</v>
      </c>
      <c r="AA104" s="32" t="s">
        <v>34</v>
      </c>
      <c r="AB104" s="32" t="s">
        <v>34</v>
      </c>
      <c r="AC104" s="32" t="s">
        <v>34</v>
      </c>
      <c r="AD104" s="32" t="s">
        <v>34</v>
      </c>
      <c r="AE104" s="32" t="s">
        <v>34</v>
      </c>
      <c r="AF104" s="32">
        <v>3.1</v>
      </c>
      <c r="AG104" s="32" t="s">
        <v>34</v>
      </c>
      <c r="AH104" s="32" t="s">
        <v>34</v>
      </c>
      <c r="AI104" s="32" t="s">
        <v>34</v>
      </c>
      <c r="AJ104" s="32" t="s">
        <v>34</v>
      </c>
      <c r="AK104" s="32" t="s">
        <v>34</v>
      </c>
      <c r="AL104" s="32">
        <v>0.7</v>
      </c>
      <c r="AM104" s="32" t="s">
        <v>34</v>
      </c>
      <c r="AN104" s="32" t="s">
        <v>34</v>
      </c>
      <c r="AO104" s="32" t="s">
        <v>34</v>
      </c>
      <c r="AP104" s="32" t="s">
        <v>34</v>
      </c>
      <c r="AQ104" s="32" t="s">
        <v>34</v>
      </c>
      <c r="AR104" s="32">
        <v>3</v>
      </c>
      <c r="AS104" s="32" t="s">
        <v>34</v>
      </c>
      <c r="AT104" s="32" t="s">
        <v>34</v>
      </c>
      <c r="AU104" s="32" t="s">
        <v>34</v>
      </c>
      <c r="AV104" s="32" t="s">
        <v>34</v>
      </c>
      <c r="AW104" s="32" t="s">
        <v>34</v>
      </c>
      <c r="AX104" s="32" t="s">
        <v>34</v>
      </c>
      <c r="AY104" s="32" t="s">
        <v>34</v>
      </c>
      <c r="AZ104" s="32">
        <v>0.06</v>
      </c>
      <c r="BA104" s="32">
        <v>1.2</v>
      </c>
      <c r="BB104" s="64" t="s">
        <v>34</v>
      </c>
    </row>
    <row r="105" spans="1:54" x14ac:dyDescent="0.35">
      <c r="A105" s="32">
        <v>51</v>
      </c>
      <c r="B105" s="32" t="s">
        <v>854</v>
      </c>
      <c r="C105" s="32"/>
      <c r="D105" s="32" t="s">
        <v>34</v>
      </c>
      <c r="E105" s="32" t="s">
        <v>34</v>
      </c>
      <c r="F105" s="32" t="s">
        <v>34</v>
      </c>
      <c r="G105" s="32" t="s">
        <v>34</v>
      </c>
      <c r="H105" s="32" t="s">
        <v>34</v>
      </c>
      <c r="I105" s="32" t="s">
        <v>34</v>
      </c>
      <c r="J105" s="32" t="s">
        <v>34</v>
      </c>
      <c r="K105" s="32">
        <v>0.15</v>
      </c>
      <c r="L105" s="32" t="s">
        <v>34</v>
      </c>
      <c r="M105" s="32" t="s">
        <v>34</v>
      </c>
      <c r="N105" s="32">
        <v>0.5</v>
      </c>
      <c r="O105" s="32" t="s">
        <v>34</v>
      </c>
      <c r="P105" s="32" t="s">
        <v>34</v>
      </c>
      <c r="Q105" s="32" t="s">
        <v>34</v>
      </c>
      <c r="R105" s="32" t="s">
        <v>34</v>
      </c>
      <c r="S105" s="32" t="s">
        <v>34</v>
      </c>
      <c r="T105" s="32">
        <v>1.25</v>
      </c>
      <c r="U105" s="32" t="s">
        <v>34</v>
      </c>
      <c r="V105" s="32" t="s">
        <v>34</v>
      </c>
      <c r="W105" s="32" t="s">
        <v>34</v>
      </c>
      <c r="X105" s="32">
        <v>0.33500000000000002</v>
      </c>
      <c r="Y105" s="32" t="s">
        <v>34</v>
      </c>
      <c r="Z105" s="32" t="s">
        <v>34</v>
      </c>
      <c r="AA105" s="32" t="s">
        <v>34</v>
      </c>
      <c r="AB105" s="32" t="s">
        <v>34</v>
      </c>
      <c r="AC105" s="32" t="s">
        <v>34</v>
      </c>
      <c r="AD105" s="32" t="s">
        <v>34</v>
      </c>
      <c r="AE105" s="32" t="s">
        <v>34</v>
      </c>
      <c r="AF105" s="32">
        <v>0.65</v>
      </c>
      <c r="AG105" s="32" t="s">
        <v>34</v>
      </c>
      <c r="AH105" s="32" t="s">
        <v>34</v>
      </c>
      <c r="AI105" s="32" t="s">
        <v>34</v>
      </c>
      <c r="AJ105" s="32" t="s">
        <v>34</v>
      </c>
      <c r="AK105" s="32" t="s">
        <v>34</v>
      </c>
      <c r="AL105" s="32">
        <v>0.7</v>
      </c>
      <c r="AM105" s="32" t="s">
        <v>34</v>
      </c>
      <c r="AN105" s="32" t="s">
        <v>34</v>
      </c>
      <c r="AO105" s="32" t="s">
        <v>34</v>
      </c>
      <c r="AP105" s="32" t="s">
        <v>34</v>
      </c>
      <c r="AQ105" s="32" t="s">
        <v>34</v>
      </c>
      <c r="AR105" s="32">
        <v>7.4999999999999997E-2</v>
      </c>
      <c r="AS105" s="32" t="s">
        <v>34</v>
      </c>
      <c r="AT105" s="32" t="s">
        <v>34</v>
      </c>
      <c r="AU105" s="32" t="s">
        <v>34</v>
      </c>
      <c r="AV105" s="32" t="s">
        <v>34</v>
      </c>
      <c r="AW105" s="32" t="s">
        <v>34</v>
      </c>
      <c r="AX105" s="32" t="s">
        <v>34</v>
      </c>
      <c r="AY105" s="32" t="s">
        <v>34</v>
      </c>
      <c r="AZ105" s="32">
        <v>0.06</v>
      </c>
      <c r="BA105" s="32">
        <v>0.125</v>
      </c>
      <c r="BB105" s="64" t="s">
        <v>34</v>
      </c>
    </row>
    <row r="106" spans="1:54" x14ac:dyDescent="0.35">
      <c r="A106" s="32">
        <v>51</v>
      </c>
      <c r="B106" s="32" t="s">
        <v>879</v>
      </c>
      <c r="C106" s="32"/>
      <c r="D106" s="32" t="s">
        <v>34</v>
      </c>
      <c r="E106" s="32" t="s">
        <v>34</v>
      </c>
      <c r="F106" s="32" t="s">
        <v>34</v>
      </c>
      <c r="G106" s="32" t="s">
        <v>34</v>
      </c>
      <c r="H106" s="32" t="s">
        <v>34</v>
      </c>
      <c r="I106" s="32" t="s">
        <v>34</v>
      </c>
      <c r="J106" s="32" t="s">
        <v>34</v>
      </c>
      <c r="K106" s="32">
        <v>0.15</v>
      </c>
      <c r="L106" s="32" t="s">
        <v>34</v>
      </c>
      <c r="M106" s="32" t="s">
        <v>34</v>
      </c>
      <c r="N106" s="32">
        <v>0.5</v>
      </c>
      <c r="O106" s="32" t="s">
        <v>34</v>
      </c>
      <c r="P106" s="32" t="s">
        <v>34</v>
      </c>
      <c r="Q106" s="32" t="s">
        <v>34</v>
      </c>
      <c r="R106" s="32" t="s">
        <v>34</v>
      </c>
      <c r="S106" s="32" t="s">
        <v>34</v>
      </c>
      <c r="T106" s="32">
        <v>4.9000000000000004</v>
      </c>
      <c r="U106" s="32" t="s">
        <v>34</v>
      </c>
      <c r="V106" s="32" t="s">
        <v>34</v>
      </c>
      <c r="W106" s="32" t="s">
        <v>34</v>
      </c>
      <c r="X106" s="32">
        <v>3.3</v>
      </c>
      <c r="Y106" s="32" t="s">
        <v>34</v>
      </c>
      <c r="Z106" s="32" t="s">
        <v>34</v>
      </c>
      <c r="AA106" s="32" t="s">
        <v>34</v>
      </c>
      <c r="AB106" s="32" t="s">
        <v>34</v>
      </c>
      <c r="AC106" s="32" t="s">
        <v>34</v>
      </c>
      <c r="AD106" s="32" t="s">
        <v>34</v>
      </c>
      <c r="AE106" s="32" t="s">
        <v>34</v>
      </c>
      <c r="AF106" s="32">
        <v>0.85</v>
      </c>
      <c r="AG106" s="32" t="s">
        <v>34</v>
      </c>
      <c r="AH106" s="32" t="s">
        <v>34</v>
      </c>
      <c r="AI106" s="32" t="s">
        <v>34</v>
      </c>
      <c r="AJ106" s="32" t="s">
        <v>34</v>
      </c>
      <c r="AK106" s="32" t="s">
        <v>34</v>
      </c>
      <c r="AL106" s="32">
        <v>1.8</v>
      </c>
      <c r="AM106" s="32" t="s">
        <v>34</v>
      </c>
      <c r="AN106" s="32" t="s">
        <v>34</v>
      </c>
      <c r="AO106" s="32" t="s">
        <v>34</v>
      </c>
      <c r="AP106" s="32" t="s">
        <v>34</v>
      </c>
      <c r="AQ106" s="32" t="s">
        <v>34</v>
      </c>
      <c r="AR106" s="32">
        <v>7.4999999999999997E-2</v>
      </c>
      <c r="AS106" s="32" t="s">
        <v>34</v>
      </c>
      <c r="AT106" s="32" t="s">
        <v>34</v>
      </c>
      <c r="AU106" s="32" t="s">
        <v>34</v>
      </c>
      <c r="AV106" s="32" t="s">
        <v>34</v>
      </c>
      <c r="AW106" s="32" t="s">
        <v>34</v>
      </c>
      <c r="AX106" s="32" t="s">
        <v>34</v>
      </c>
      <c r="AY106" s="32" t="s">
        <v>34</v>
      </c>
      <c r="AZ106" s="32">
        <v>0.06</v>
      </c>
      <c r="BA106" s="32">
        <v>0.125</v>
      </c>
      <c r="BB106" s="64" t="s">
        <v>34</v>
      </c>
    </row>
    <row r="107" spans="1:54" x14ac:dyDescent="0.35">
      <c r="A107" s="32">
        <v>51</v>
      </c>
      <c r="B107" s="32" t="s">
        <v>881</v>
      </c>
      <c r="C107" s="32"/>
      <c r="D107" s="32" t="s">
        <v>34</v>
      </c>
      <c r="E107" s="32" t="s">
        <v>34</v>
      </c>
      <c r="F107" s="32" t="s">
        <v>34</v>
      </c>
      <c r="G107" s="32" t="s">
        <v>34</v>
      </c>
      <c r="H107" s="32" t="s">
        <v>34</v>
      </c>
      <c r="I107" s="32" t="s">
        <v>34</v>
      </c>
      <c r="J107" s="32" t="s">
        <v>34</v>
      </c>
      <c r="K107" s="32">
        <v>0.15</v>
      </c>
      <c r="L107" s="32" t="s">
        <v>34</v>
      </c>
      <c r="M107" s="32" t="s">
        <v>34</v>
      </c>
      <c r="N107" s="32">
        <v>0.5</v>
      </c>
      <c r="O107" s="32" t="s">
        <v>34</v>
      </c>
      <c r="P107" s="32" t="s">
        <v>34</v>
      </c>
      <c r="Q107" s="32" t="s">
        <v>34</v>
      </c>
      <c r="R107" s="32" t="s">
        <v>34</v>
      </c>
      <c r="S107" s="32" t="s">
        <v>34</v>
      </c>
      <c r="T107" s="32">
        <v>11</v>
      </c>
      <c r="U107" s="32" t="s">
        <v>34</v>
      </c>
      <c r="V107" s="32" t="s">
        <v>34</v>
      </c>
      <c r="W107" s="32" t="s">
        <v>34</v>
      </c>
      <c r="X107" s="32">
        <v>0.33500000000000002</v>
      </c>
      <c r="Y107" s="32" t="s">
        <v>34</v>
      </c>
      <c r="Z107" s="32" t="s">
        <v>34</v>
      </c>
      <c r="AA107" s="32" t="s">
        <v>34</v>
      </c>
      <c r="AB107" s="32" t="s">
        <v>34</v>
      </c>
      <c r="AC107" s="32" t="s">
        <v>34</v>
      </c>
      <c r="AD107" s="32" t="s">
        <v>34</v>
      </c>
      <c r="AE107" s="32" t="s">
        <v>34</v>
      </c>
      <c r="AF107" s="32">
        <v>1.3</v>
      </c>
      <c r="AG107" s="32" t="s">
        <v>34</v>
      </c>
      <c r="AH107" s="32" t="s">
        <v>34</v>
      </c>
      <c r="AI107" s="32" t="s">
        <v>34</v>
      </c>
      <c r="AJ107" s="32" t="s">
        <v>34</v>
      </c>
      <c r="AK107" s="32" t="s">
        <v>34</v>
      </c>
      <c r="AL107" s="32">
        <v>2.4</v>
      </c>
      <c r="AM107" s="32" t="s">
        <v>34</v>
      </c>
      <c r="AN107" s="32" t="s">
        <v>34</v>
      </c>
      <c r="AO107" s="32" t="s">
        <v>34</v>
      </c>
      <c r="AP107" s="32" t="s">
        <v>34</v>
      </c>
      <c r="AQ107" s="32" t="s">
        <v>34</v>
      </c>
      <c r="AR107" s="32">
        <v>7.4999999999999997E-2</v>
      </c>
      <c r="AS107" s="32" t="s">
        <v>34</v>
      </c>
      <c r="AT107" s="32" t="s">
        <v>34</v>
      </c>
      <c r="AU107" s="32" t="s">
        <v>34</v>
      </c>
      <c r="AV107" s="32" t="s">
        <v>34</v>
      </c>
      <c r="AW107" s="32" t="s">
        <v>34</v>
      </c>
      <c r="AX107" s="32" t="s">
        <v>34</v>
      </c>
      <c r="AY107" s="32" t="s">
        <v>34</v>
      </c>
      <c r="AZ107" s="32">
        <v>3.4</v>
      </c>
      <c r="BA107" s="32">
        <v>0.53</v>
      </c>
      <c r="BB107" s="64" t="s">
        <v>34</v>
      </c>
    </row>
    <row r="108" spans="1:54" x14ac:dyDescent="0.35">
      <c r="A108" s="32">
        <v>51</v>
      </c>
      <c r="B108" s="32" t="s">
        <v>882</v>
      </c>
      <c r="C108" s="32"/>
      <c r="D108" s="32" t="s">
        <v>34</v>
      </c>
      <c r="E108" s="32" t="s">
        <v>34</v>
      </c>
      <c r="F108" s="32" t="s">
        <v>34</v>
      </c>
      <c r="G108" s="32" t="s">
        <v>34</v>
      </c>
      <c r="H108" s="32" t="s">
        <v>34</v>
      </c>
      <c r="I108" s="32" t="s">
        <v>34</v>
      </c>
      <c r="J108" s="32" t="s">
        <v>34</v>
      </c>
      <c r="K108" s="32">
        <v>0.15</v>
      </c>
      <c r="L108" s="32" t="s">
        <v>34</v>
      </c>
      <c r="M108" s="32" t="s">
        <v>34</v>
      </c>
      <c r="N108" s="32">
        <v>0.5</v>
      </c>
      <c r="O108" s="32" t="s">
        <v>34</v>
      </c>
      <c r="P108" s="32" t="s">
        <v>34</v>
      </c>
      <c r="Q108" s="32" t="s">
        <v>34</v>
      </c>
      <c r="R108" s="32" t="s">
        <v>34</v>
      </c>
      <c r="S108" s="32" t="s">
        <v>34</v>
      </c>
      <c r="T108" s="32">
        <v>21</v>
      </c>
      <c r="U108" s="32" t="s">
        <v>34</v>
      </c>
      <c r="V108" s="32" t="s">
        <v>34</v>
      </c>
      <c r="W108" s="32" t="s">
        <v>34</v>
      </c>
      <c r="X108" s="32">
        <v>0.33500000000000002</v>
      </c>
      <c r="Y108" s="32" t="s">
        <v>34</v>
      </c>
      <c r="Z108" s="32" t="s">
        <v>34</v>
      </c>
      <c r="AA108" s="32" t="s">
        <v>34</v>
      </c>
      <c r="AB108" s="32" t="s">
        <v>34</v>
      </c>
      <c r="AC108" s="32" t="s">
        <v>34</v>
      </c>
      <c r="AD108" s="32" t="s">
        <v>34</v>
      </c>
      <c r="AE108" s="32" t="s">
        <v>34</v>
      </c>
      <c r="AF108" s="32">
        <v>1.3</v>
      </c>
      <c r="AG108" s="32" t="s">
        <v>34</v>
      </c>
      <c r="AH108" s="32" t="s">
        <v>34</v>
      </c>
      <c r="AI108" s="32" t="s">
        <v>34</v>
      </c>
      <c r="AJ108" s="32" t="s">
        <v>34</v>
      </c>
      <c r="AK108" s="32" t="s">
        <v>34</v>
      </c>
      <c r="AL108" s="32">
        <v>3.4</v>
      </c>
      <c r="AM108" s="32" t="s">
        <v>34</v>
      </c>
      <c r="AN108" s="32" t="s">
        <v>34</v>
      </c>
      <c r="AO108" s="32" t="s">
        <v>34</v>
      </c>
      <c r="AP108" s="32" t="s">
        <v>34</v>
      </c>
      <c r="AQ108" s="32" t="s">
        <v>34</v>
      </c>
      <c r="AR108" s="32">
        <v>7.4999999999999997E-2</v>
      </c>
      <c r="AS108" s="32" t="s">
        <v>34</v>
      </c>
      <c r="AT108" s="32" t="s">
        <v>34</v>
      </c>
      <c r="AU108" s="32" t="s">
        <v>34</v>
      </c>
      <c r="AV108" s="32" t="s">
        <v>34</v>
      </c>
      <c r="AW108" s="32" t="s">
        <v>34</v>
      </c>
      <c r="AX108" s="32" t="s">
        <v>34</v>
      </c>
      <c r="AY108" s="32" t="s">
        <v>34</v>
      </c>
      <c r="AZ108" s="32">
        <v>0.06</v>
      </c>
      <c r="BA108" s="32">
        <v>0.92</v>
      </c>
      <c r="BB108" s="64" t="s">
        <v>34</v>
      </c>
    </row>
    <row r="109" spans="1:54" x14ac:dyDescent="0.35">
      <c r="A109" s="32">
        <v>51</v>
      </c>
      <c r="B109" s="32" t="s">
        <v>883</v>
      </c>
      <c r="C109" s="32"/>
      <c r="D109" s="32" t="s">
        <v>34</v>
      </c>
      <c r="E109" s="32" t="s">
        <v>34</v>
      </c>
      <c r="F109" s="32" t="s">
        <v>34</v>
      </c>
      <c r="G109" s="32" t="s">
        <v>34</v>
      </c>
      <c r="H109" s="32" t="s">
        <v>34</v>
      </c>
      <c r="I109" s="32" t="s">
        <v>34</v>
      </c>
      <c r="J109" s="32" t="s">
        <v>34</v>
      </c>
      <c r="K109" s="32">
        <v>0.15</v>
      </c>
      <c r="L109" s="32" t="s">
        <v>34</v>
      </c>
      <c r="M109" s="32" t="s">
        <v>34</v>
      </c>
      <c r="N109" s="32">
        <v>2.8</v>
      </c>
      <c r="O109" s="32" t="s">
        <v>34</v>
      </c>
      <c r="P109" s="32" t="s">
        <v>34</v>
      </c>
      <c r="Q109" s="32" t="s">
        <v>34</v>
      </c>
      <c r="R109" s="32" t="s">
        <v>34</v>
      </c>
      <c r="S109" s="32" t="s">
        <v>34</v>
      </c>
      <c r="T109" s="32">
        <v>25</v>
      </c>
      <c r="U109" s="32" t="s">
        <v>34</v>
      </c>
      <c r="V109" s="32" t="s">
        <v>34</v>
      </c>
      <c r="W109" s="32" t="s">
        <v>34</v>
      </c>
      <c r="X109" s="32">
        <v>0.33500000000000002</v>
      </c>
      <c r="Y109" s="32" t="s">
        <v>34</v>
      </c>
      <c r="Z109" s="32" t="s">
        <v>34</v>
      </c>
      <c r="AA109" s="32" t="s">
        <v>34</v>
      </c>
      <c r="AB109" s="32" t="s">
        <v>34</v>
      </c>
      <c r="AC109" s="32" t="s">
        <v>34</v>
      </c>
      <c r="AD109" s="32" t="s">
        <v>34</v>
      </c>
      <c r="AE109" s="32" t="s">
        <v>34</v>
      </c>
      <c r="AF109" s="32">
        <v>1.2</v>
      </c>
      <c r="AG109" s="32" t="s">
        <v>34</v>
      </c>
      <c r="AH109" s="32" t="s">
        <v>34</v>
      </c>
      <c r="AI109" s="32" t="s">
        <v>34</v>
      </c>
      <c r="AJ109" s="32" t="s">
        <v>34</v>
      </c>
      <c r="AK109" s="32" t="s">
        <v>34</v>
      </c>
      <c r="AL109" s="32">
        <v>1.8</v>
      </c>
      <c r="AM109" s="32" t="s">
        <v>34</v>
      </c>
      <c r="AN109" s="32" t="s">
        <v>34</v>
      </c>
      <c r="AO109" s="32" t="s">
        <v>34</v>
      </c>
      <c r="AP109" s="32" t="s">
        <v>34</v>
      </c>
      <c r="AQ109" s="32" t="s">
        <v>34</v>
      </c>
      <c r="AR109" s="32">
        <v>7.4999999999999997E-2</v>
      </c>
      <c r="AS109" s="32" t="s">
        <v>34</v>
      </c>
      <c r="AT109" s="32" t="s">
        <v>34</v>
      </c>
      <c r="AU109" s="32" t="s">
        <v>34</v>
      </c>
      <c r="AV109" s="32" t="s">
        <v>34</v>
      </c>
      <c r="AW109" s="32" t="s">
        <v>34</v>
      </c>
      <c r="AX109" s="32" t="s">
        <v>34</v>
      </c>
      <c r="AY109" s="32" t="s">
        <v>34</v>
      </c>
      <c r="AZ109" s="32">
        <v>0.06</v>
      </c>
      <c r="BA109" s="32">
        <v>1.1000000000000001</v>
      </c>
      <c r="BB109" s="64" t="s">
        <v>34</v>
      </c>
    </row>
    <row r="110" spans="1:54" x14ac:dyDescent="0.35">
      <c r="A110" s="32">
        <v>51</v>
      </c>
      <c r="B110" s="32" t="s">
        <v>883</v>
      </c>
      <c r="C110" s="32"/>
      <c r="D110" s="32" t="s">
        <v>34</v>
      </c>
      <c r="E110" s="32" t="s">
        <v>34</v>
      </c>
      <c r="F110" s="32" t="s">
        <v>34</v>
      </c>
      <c r="G110" s="32" t="s">
        <v>34</v>
      </c>
      <c r="H110" s="32" t="s">
        <v>34</v>
      </c>
      <c r="I110" s="32" t="s">
        <v>34</v>
      </c>
      <c r="J110" s="32" t="s">
        <v>34</v>
      </c>
      <c r="K110" s="32">
        <v>0.15</v>
      </c>
      <c r="L110" s="32" t="s">
        <v>34</v>
      </c>
      <c r="M110" s="32" t="s">
        <v>34</v>
      </c>
      <c r="N110" s="32">
        <v>3.1</v>
      </c>
      <c r="O110" s="32" t="s">
        <v>34</v>
      </c>
      <c r="P110" s="32" t="s">
        <v>34</v>
      </c>
      <c r="Q110" s="32" t="s">
        <v>34</v>
      </c>
      <c r="R110" s="32" t="s">
        <v>34</v>
      </c>
      <c r="S110" s="32" t="s">
        <v>34</v>
      </c>
      <c r="T110" s="32">
        <v>26</v>
      </c>
      <c r="U110" s="32" t="s">
        <v>34</v>
      </c>
      <c r="V110" s="32" t="s">
        <v>34</v>
      </c>
      <c r="W110" s="32" t="s">
        <v>34</v>
      </c>
      <c r="X110" s="32">
        <v>0.33500000000000002</v>
      </c>
      <c r="Y110" s="32" t="s">
        <v>34</v>
      </c>
      <c r="Z110" s="32" t="s">
        <v>34</v>
      </c>
      <c r="AA110" s="32" t="s">
        <v>34</v>
      </c>
      <c r="AB110" s="32" t="s">
        <v>34</v>
      </c>
      <c r="AC110" s="32" t="s">
        <v>34</v>
      </c>
      <c r="AD110" s="32" t="s">
        <v>34</v>
      </c>
      <c r="AE110" s="32" t="s">
        <v>34</v>
      </c>
      <c r="AF110" s="32">
        <v>1.2</v>
      </c>
      <c r="AG110" s="32" t="s">
        <v>34</v>
      </c>
      <c r="AH110" s="32" t="s">
        <v>34</v>
      </c>
      <c r="AI110" s="32" t="s">
        <v>34</v>
      </c>
      <c r="AJ110" s="32" t="s">
        <v>34</v>
      </c>
      <c r="AK110" s="32" t="s">
        <v>34</v>
      </c>
      <c r="AL110" s="32">
        <v>3.1</v>
      </c>
      <c r="AM110" s="32" t="s">
        <v>34</v>
      </c>
      <c r="AN110" s="32" t="s">
        <v>34</v>
      </c>
      <c r="AO110" s="32" t="s">
        <v>34</v>
      </c>
      <c r="AP110" s="32" t="s">
        <v>34</v>
      </c>
      <c r="AQ110" s="32" t="s">
        <v>34</v>
      </c>
      <c r="AR110" s="32">
        <v>7.4999999999999997E-2</v>
      </c>
      <c r="AS110" s="32" t="s">
        <v>34</v>
      </c>
      <c r="AT110" s="32" t="s">
        <v>34</v>
      </c>
      <c r="AU110" s="32" t="s">
        <v>34</v>
      </c>
      <c r="AV110" s="32" t="s">
        <v>34</v>
      </c>
      <c r="AW110" s="32" t="s">
        <v>34</v>
      </c>
      <c r="AX110" s="32" t="s">
        <v>34</v>
      </c>
      <c r="AY110" s="32" t="s">
        <v>34</v>
      </c>
      <c r="AZ110" s="32">
        <v>0.06</v>
      </c>
      <c r="BA110" s="32">
        <v>0.96</v>
      </c>
      <c r="BB110" s="64" t="s">
        <v>34</v>
      </c>
    </row>
    <row r="111" spans="1:54" x14ac:dyDescent="0.35">
      <c r="A111" s="32">
        <v>51</v>
      </c>
      <c r="B111" s="32" t="s">
        <v>884</v>
      </c>
      <c r="C111" s="32"/>
      <c r="D111" s="32" t="s">
        <v>34</v>
      </c>
      <c r="E111" s="32" t="s">
        <v>34</v>
      </c>
      <c r="F111" s="32" t="s">
        <v>34</v>
      </c>
      <c r="G111" s="32" t="s">
        <v>34</v>
      </c>
      <c r="H111" s="32" t="s">
        <v>34</v>
      </c>
      <c r="I111" s="32" t="s">
        <v>34</v>
      </c>
      <c r="J111" s="32" t="s">
        <v>34</v>
      </c>
      <c r="K111" s="32">
        <v>0.15</v>
      </c>
      <c r="L111" s="32" t="s">
        <v>34</v>
      </c>
      <c r="M111" s="32" t="s">
        <v>34</v>
      </c>
      <c r="N111" s="32">
        <v>0.86</v>
      </c>
      <c r="O111" s="32" t="s">
        <v>34</v>
      </c>
      <c r="P111" s="32" t="s">
        <v>34</v>
      </c>
      <c r="Q111" s="32" t="s">
        <v>34</v>
      </c>
      <c r="R111" s="32" t="s">
        <v>34</v>
      </c>
      <c r="S111" s="32" t="s">
        <v>34</v>
      </c>
      <c r="T111" s="32">
        <v>6.1</v>
      </c>
      <c r="U111" s="32" t="s">
        <v>34</v>
      </c>
      <c r="V111" s="32" t="s">
        <v>34</v>
      </c>
      <c r="W111" s="32" t="s">
        <v>34</v>
      </c>
      <c r="X111" s="32">
        <v>0.33500000000000002</v>
      </c>
      <c r="Y111" s="32" t="s">
        <v>34</v>
      </c>
      <c r="Z111" s="32" t="s">
        <v>34</v>
      </c>
      <c r="AA111" s="32" t="s">
        <v>34</v>
      </c>
      <c r="AB111" s="32" t="s">
        <v>34</v>
      </c>
      <c r="AC111" s="32" t="s">
        <v>34</v>
      </c>
      <c r="AD111" s="32" t="s">
        <v>34</v>
      </c>
      <c r="AE111" s="32" t="s">
        <v>34</v>
      </c>
      <c r="AF111" s="32">
        <v>1.1000000000000001</v>
      </c>
      <c r="AG111" s="32" t="s">
        <v>34</v>
      </c>
      <c r="AH111" s="32" t="s">
        <v>34</v>
      </c>
      <c r="AI111" s="32" t="s">
        <v>34</v>
      </c>
      <c r="AJ111" s="32" t="s">
        <v>34</v>
      </c>
      <c r="AK111" s="32" t="s">
        <v>34</v>
      </c>
      <c r="AL111" s="32">
        <v>0.7</v>
      </c>
      <c r="AM111" s="32" t="s">
        <v>34</v>
      </c>
      <c r="AN111" s="32" t="s">
        <v>34</v>
      </c>
      <c r="AO111" s="32" t="s">
        <v>34</v>
      </c>
      <c r="AP111" s="32" t="s">
        <v>34</v>
      </c>
      <c r="AQ111" s="32" t="s">
        <v>34</v>
      </c>
      <c r="AR111" s="32">
        <v>7.4999999999999997E-2</v>
      </c>
      <c r="AS111" s="32" t="s">
        <v>34</v>
      </c>
      <c r="AT111" s="32" t="s">
        <v>34</v>
      </c>
      <c r="AU111" s="32" t="s">
        <v>34</v>
      </c>
      <c r="AV111" s="32" t="s">
        <v>34</v>
      </c>
      <c r="AW111" s="32" t="s">
        <v>34</v>
      </c>
      <c r="AX111" s="32" t="s">
        <v>34</v>
      </c>
      <c r="AY111" s="32" t="s">
        <v>34</v>
      </c>
      <c r="AZ111" s="32">
        <v>0.06</v>
      </c>
      <c r="BA111" s="32">
        <v>0.125</v>
      </c>
      <c r="BB111" s="64" t="s">
        <v>34</v>
      </c>
    </row>
    <row r="113" spans="3:54" s="111" customFormat="1" x14ac:dyDescent="0.35">
      <c r="C113" s="98" t="s">
        <v>145</v>
      </c>
      <c r="D113" s="99">
        <f>AVERAGE(D4:D111)</f>
        <v>3.2333333333333329</v>
      </c>
      <c r="E113" s="99">
        <f>AVERAGE(E4:E111)</f>
        <v>390</v>
      </c>
      <c r="F113" s="99">
        <f t="shared" ref="F113:BB113" si="0">AVERAGE(F4:F111)</f>
        <v>1.5</v>
      </c>
      <c r="G113" s="99">
        <f t="shared" si="0"/>
        <v>380</v>
      </c>
      <c r="H113" s="99">
        <f t="shared" si="0"/>
        <v>9.7346153846153847</v>
      </c>
      <c r="I113" s="99">
        <f t="shared" si="0"/>
        <v>1.9666666666666668</v>
      </c>
      <c r="J113" s="99">
        <f t="shared" si="0"/>
        <v>0.3228571428571429</v>
      </c>
      <c r="K113" s="99">
        <f t="shared" si="0"/>
        <v>0.2985106382978725</v>
      </c>
      <c r="L113" s="99">
        <f t="shared" si="0"/>
        <v>0.66842105263157892</v>
      </c>
      <c r="M113" s="99">
        <f t="shared" si="0"/>
        <v>1.0235294117647058</v>
      </c>
      <c r="N113" s="99">
        <f t="shared" si="0"/>
        <v>21.356199999999998</v>
      </c>
      <c r="O113" s="99">
        <f t="shared" si="0"/>
        <v>5.4</v>
      </c>
      <c r="P113" s="99">
        <f t="shared" si="0"/>
        <v>53.997828947368347</v>
      </c>
      <c r="Q113" s="99">
        <f t="shared" si="0"/>
        <v>0.57542857142857129</v>
      </c>
      <c r="R113" s="99">
        <f t="shared" si="0"/>
        <v>7.7</v>
      </c>
      <c r="S113" s="99">
        <f t="shared" si="0"/>
        <v>0</v>
      </c>
      <c r="T113" s="99">
        <f t="shared" si="0"/>
        <v>55.310606060606062</v>
      </c>
      <c r="U113" s="99">
        <f t="shared" si="0"/>
        <v>0</v>
      </c>
      <c r="V113" s="99">
        <f t="shared" si="0"/>
        <v>315.07142857142856</v>
      </c>
      <c r="W113" s="99">
        <f t="shared" si="0"/>
        <v>26.800434782608701</v>
      </c>
      <c r="X113" s="99">
        <f t="shared" si="0"/>
        <v>1.9320289855072472</v>
      </c>
      <c r="Y113" s="99">
        <f t="shared" si="0"/>
        <v>2.7666666666666671</v>
      </c>
      <c r="Z113" s="99">
        <f t="shared" si="0"/>
        <v>93.740000000000009</v>
      </c>
      <c r="AA113" s="99">
        <f t="shared" si="0"/>
        <v>42.101041666666667</v>
      </c>
      <c r="AB113" s="99">
        <f t="shared" si="0"/>
        <v>1.486842105263158</v>
      </c>
      <c r="AC113" s="99">
        <f t="shared" si="0"/>
        <v>0.18333333333333335</v>
      </c>
      <c r="AD113" s="99">
        <f t="shared" si="0"/>
        <v>53.788888888888891</v>
      </c>
      <c r="AE113" s="99">
        <f t="shared" si="0"/>
        <v>80</v>
      </c>
      <c r="AF113" s="99">
        <f t="shared" si="0"/>
        <v>35.635591397849467</v>
      </c>
      <c r="AG113" s="99">
        <f t="shared" si="0"/>
        <v>54.992307692307691</v>
      </c>
      <c r="AH113" s="99">
        <f t="shared" si="0"/>
        <v>3.4000000000000002E-2</v>
      </c>
      <c r="AI113" s="99">
        <f t="shared" si="0"/>
        <v>12.8</v>
      </c>
      <c r="AJ113" s="99">
        <f t="shared" si="0"/>
        <v>28.666666666666668</v>
      </c>
      <c r="AK113" s="99">
        <f t="shared" si="0"/>
        <v>0.98301886792452831</v>
      </c>
      <c r="AL113" s="99">
        <f t="shared" si="0"/>
        <v>1.2466666666666668</v>
      </c>
      <c r="AM113" s="99">
        <f t="shared" si="0"/>
        <v>0</v>
      </c>
      <c r="AN113" s="99">
        <f t="shared" si="0"/>
        <v>0.31611111111111112</v>
      </c>
      <c r="AO113" s="99">
        <f t="shared" si="0"/>
        <v>0</v>
      </c>
      <c r="AP113" s="99">
        <f t="shared" si="0"/>
        <v>0</v>
      </c>
      <c r="AQ113" s="99">
        <f t="shared" si="0"/>
        <v>1.7416666666666665</v>
      </c>
      <c r="AR113" s="99">
        <f t="shared" si="0"/>
        <v>0.94009615384615464</v>
      </c>
      <c r="AS113" s="99">
        <f t="shared" si="0"/>
        <v>3.1847368421052629</v>
      </c>
      <c r="AT113" s="99">
        <f t="shared" si="0"/>
        <v>0.97222222222222221</v>
      </c>
      <c r="AU113" s="99">
        <f t="shared" si="0"/>
        <v>0.8970588235294118</v>
      </c>
      <c r="AV113" s="99">
        <f t="shared" si="0"/>
        <v>1.2373529411764705</v>
      </c>
      <c r="AW113" s="99">
        <f t="shared" si="0"/>
        <v>1.48</v>
      </c>
      <c r="AX113" s="99">
        <f t="shared" si="0"/>
        <v>0</v>
      </c>
      <c r="AY113" s="99">
        <f t="shared" si="0"/>
        <v>23.858214285714286</v>
      </c>
      <c r="AZ113" s="99">
        <f t="shared" si="0"/>
        <v>1.186136363636364</v>
      </c>
      <c r="BA113" s="99">
        <f t="shared" si="0"/>
        <v>0.40519607843137267</v>
      </c>
      <c r="BB113" s="99">
        <f t="shared" si="0"/>
        <v>0.77894736842105272</v>
      </c>
    </row>
    <row r="114" spans="3:54" s="111" customFormat="1" x14ac:dyDescent="0.35">
      <c r="C114" s="98" t="s">
        <v>73</v>
      </c>
      <c r="D114" s="99">
        <f>STDEV(D4:D111)</f>
        <v>5.6002976111393696</v>
      </c>
      <c r="E114" s="99" t="e">
        <f>STDEV(E4:E111)</f>
        <v>#DIV/0!</v>
      </c>
      <c r="F114" s="99" t="e">
        <f t="shared" ref="F114:BB114" si="1">STDEV(F4:F111)</f>
        <v>#DIV/0!</v>
      </c>
      <c r="G114" s="99" t="e">
        <f t="shared" si="1"/>
        <v>#DIV/0!</v>
      </c>
      <c r="H114" s="99">
        <f t="shared" si="1"/>
        <v>55.930950326750583</v>
      </c>
      <c r="I114" s="99">
        <f t="shared" si="1"/>
        <v>3.4063665882187921</v>
      </c>
      <c r="J114" s="99">
        <f t="shared" si="1"/>
        <v>0.43102866991154343</v>
      </c>
      <c r="K114" s="99">
        <f t="shared" si="1"/>
        <v>0.37027591782230301</v>
      </c>
      <c r="L114" s="99">
        <f t="shared" si="1"/>
        <v>0.6186756837851074</v>
      </c>
      <c r="M114" s="99">
        <f t="shared" si="1"/>
        <v>1.4036875296613973</v>
      </c>
      <c r="N114" s="99">
        <f t="shared" si="1"/>
        <v>138.3730648098001</v>
      </c>
      <c r="O114" s="99" t="e">
        <f t="shared" si="1"/>
        <v>#DIV/0!</v>
      </c>
      <c r="P114" s="99">
        <f t="shared" si="1"/>
        <v>343.90982464044839</v>
      </c>
      <c r="Q114" s="99">
        <f t="shared" si="1"/>
        <v>1.6513814944876097</v>
      </c>
      <c r="R114" s="99" t="e">
        <f t="shared" si="1"/>
        <v>#DIV/0!</v>
      </c>
      <c r="S114" s="99" t="e">
        <f t="shared" si="1"/>
        <v>#DIV/0!</v>
      </c>
      <c r="T114" s="99">
        <f t="shared" si="1"/>
        <v>259.98479770868721</v>
      </c>
      <c r="U114" s="99">
        <f t="shared" si="1"/>
        <v>0</v>
      </c>
      <c r="V114" s="99">
        <f t="shared" si="1"/>
        <v>1194.302090167474</v>
      </c>
      <c r="W114" s="99">
        <f t="shared" si="1"/>
        <v>87.800855528978488</v>
      </c>
      <c r="X114" s="99">
        <f t="shared" si="1"/>
        <v>7.5905364511867353</v>
      </c>
      <c r="Y114" s="99">
        <f t="shared" si="1"/>
        <v>4.7920072342738944</v>
      </c>
      <c r="Z114" s="99">
        <f t="shared" si="1"/>
        <v>389.04105618816118</v>
      </c>
      <c r="AA114" s="99">
        <f t="shared" si="1"/>
        <v>94.859895282118003</v>
      </c>
      <c r="AB114" s="99">
        <f t="shared" si="1"/>
        <v>3.0362824934121089</v>
      </c>
      <c r="AC114" s="99">
        <f t="shared" si="1"/>
        <v>0.44907311951024936</v>
      </c>
      <c r="AD114" s="99">
        <f t="shared" si="1"/>
        <v>94.665073343399001</v>
      </c>
      <c r="AE114" s="99">
        <f t="shared" si="1"/>
        <v>138.5640646055102</v>
      </c>
      <c r="AF114" s="99">
        <f t="shared" si="1"/>
        <v>196.81449584411891</v>
      </c>
      <c r="AG114" s="99">
        <f t="shared" si="1"/>
        <v>336.10378987873702</v>
      </c>
      <c r="AH114" s="99">
        <f t="shared" si="1"/>
        <v>4.8083261120685235E-2</v>
      </c>
      <c r="AI114" s="99">
        <f t="shared" si="1"/>
        <v>19.906112963944853</v>
      </c>
      <c r="AJ114" s="99">
        <f t="shared" si="1"/>
        <v>24.826061575153908</v>
      </c>
      <c r="AK114" s="99">
        <f t="shared" si="1"/>
        <v>2.1175762495631836</v>
      </c>
      <c r="AL114" s="99">
        <f t="shared" si="1"/>
        <v>1.436387496307324</v>
      </c>
      <c r="AM114" s="99" t="e">
        <f t="shared" si="1"/>
        <v>#DIV/0!</v>
      </c>
      <c r="AN114" s="99">
        <f t="shared" si="1"/>
        <v>0.22361034703606028</v>
      </c>
      <c r="AO114" s="99" t="e">
        <f t="shared" si="1"/>
        <v>#DIV/0!</v>
      </c>
      <c r="AP114" s="99">
        <f t="shared" si="1"/>
        <v>0</v>
      </c>
      <c r="AQ114" s="99">
        <f t="shared" si="1"/>
        <v>3.6538221996515738</v>
      </c>
      <c r="AR114" s="99">
        <f t="shared" si="1"/>
        <v>3.1437606258947386</v>
      </c>
      <c r="AS114" s="99">
        <f t="shared" si="1"/>
        <v>16.132070079937396</v>
      </c>
      <c r="AT114" s="99">
        <f t="shared" si="1"/>
        <v>0.1666666666666666</v>
      </c>
      <c r="AU114" s="99">
        <f t="shared" si="1"/>
        <v>2.3152308994238693</v>
      </c>
      <c r="AV114" s="99">
        <f t="shared" si="1"/>
        <v>4.432573853030183</v>
      </c>
      <c r="AW114" s="99">
        <f t="shared" si="1"/>
        <v>3.3093806066996891</v>
      </c>
      <c r="AX114" s="99">
        <f t="shared" si="1"/>
        <v>0</v>
      </c>
      <c r="AY114" s="99">
        <f t="shared" si="1"/>
        <v>112.03638347462851</v>
      </c>
      <c r="AZ114" s="99">
        <f t="shared" si="1"/>
        <v>4.4404264491983145</v>
      </c>
      <c r="BA114" s="99">
        <f t="shared" si="1"/>
        <v>0.54792331651820925</v>
      </c>
      <c r="BB114" s="99">
        <f t="shared" si="1"/>
        <v>3.0512653905620102</v>
      </c>
    </row>
    <row r="115" spans="3:54" s="111" customFormat="1" x14ac:dyDescent="0.35">
      <c r="C115" s="98" t="s">
        <v>74</v>
      </c>
      <c r="D115" s="99">
        <f>D113-CONFIDENCE(0.05,D114,D117)</f>
        <v>-3.1038835500128408</v>
      </c>
      <c r="E115" s="99" t="e">
        <f>E113-CONFIDENCE(0.05,E114,E117)</f>
        <v>#DIV/0!</v>
      </c>
      <c r="F115" s="99" t="e">
        <f t="shared" ref="F115:BB115" si="2">F113-CONFIDENCE(0.05,F114,F117)</f>
        <v>#DIV/0!</v>
      </c>
      <c r="G115" s="99" t="e">
        <f t="shared" si="2"/>
        <v>#DIV/0!</v>
      </c>
      <c r="H115" s="99">
        <f t="shared" si="2"/>
        <v>-7.8190568967278402</v>
      </c>
      <c r="I115" s="99">
        <f t="shared" si="2"/>
        <v>-1.8879291695954388</v>
      </c>
      <c r="J115" s="99">
        <f t="shared" si="2"/>
        <v>0.18005976684065328</v>
      </c>
      <c r="K115" s="99">
        <f t="shared" si="2"/>
        <v>0.19265240803758887</v>
      </c>
      <c r="L115" s="99">
        <f t="shared" si="2"/>
        <v>0.47171426789170201</v>
      </c>
      <c r="M115" s="99">
        <f t="shared" si="2"/>
        <v>0.55170644815623526</v>
      </c>
      <c r="N115" s="99">
        <f t="shared" si="2"/>
        <v>-16.998151941377547</v>
      </c>
      <c r="O115" s="99" t="e">
        <f t="shared" si="2"/>
        <v>#DIV/0!</v>
      </c>
      <c r="P115" s="99">
        <f t="shared" si="2"/>
        <v>-23.321108581984205</v>
      </c>
      <c r="Q115" s="99">
        <f t="shared" si="2"/>
        <v>2.8335162854580709E-2</v>
      </c>
      <c r="R115" s="99" t="e">
        <f t="shared" si="2"/>
        <v>#DIV/0!</v>
      </c>
      <c r="S115" s="99" t="e">
        <f t="shared" si="2"/>
        <v>#DIV/0!</v>
      </c>
      <c r="T115" s="99">
        <f t="shared" si="2"/>
        <v>-7.4119974842244005</v>
      </c>
      <c r="U115" s="99" t="e">
        <f t="shared" si="2"/>
        <v>#NUM!</v>
      </c>
      <c r="V115" s="99">
        <f t="shared" si="2"/>
        <v>-46.120168550212838</v>
      </c>
      <c r="W115" s="99">
        <f t="shared" si="2"/>
        <v>-9.0820839864688203</v>
      </c>
      <c r="X115" s="99">
        <f t="shared" si="2"/>
        <v>0.14102721232256443</v>
      </c>
      <c r="Y115" s="99">
        <f t="shared" si="2"/>
        <v>-2.6559003572274817</v>
      </c>
      <c r="Z115" s="99">
        <f t="shared" si="2"/>
        <v>-81.190978789071352</v>
      </c>
      <c r="AA115" s="99">
        <f t="shared" si="2"/>
        <v>15.265515607365604</v>
      </c>
      <c r="AB115" s="99">
        <f t="shared" si="2"/>
        <v>0.52146172505004851</v>
      </c>
      <c r="AC115" s="99">
        <f t="shared" si="2"/>
        <v>-0.17599339716567658</v>
      </c>
      <c r="AD115" s="99">
        <f t="shared" si="2"/>
        <v>-8.0578225600793516</v>
      </c>
      <c r="AE115" s="99">
        <f t="shared" si="2"/>
        <v>-76.79711876320431</v>
      </c>
      <c r="AF115" s="99">
        <f t="shared" si="2"/>
        <v>-4.3647500755452597</v>
      </c>
      <c r="AG115" s="99">
        <f t="shared" si="2"/>
        <v>-50.49232551312916</v>
      </c>
      <c r="AH115" s="99">
        <f t="shared" si="2"/>
        <v>-3.2638775474361822E-2</v>
      </c>
      <c r="AI115" s="99">
        <f t="shared" si="2"/>
        <v>1.9791125681614403</v>
      </c>
      <c r="AJ115" s="99">
        <f t="shared" si="2"/>
        <v>0.57384955492589995</v>
      </c>
      <c r="AK115" s="99">
        <f t="shared" si="2"/>
        <v>0.41292126681930441</v>
      </c>
      <c r="AL115" s="99">
        <f t="shared" si="2"/>
        <v>0.88321716160194208</v>
      </c>
      <c r="AM115" s="99" t="e">
        <f t="shared" si="2"/>
        <v>#DIV/0!</v>
      </c>
      <c r="AN115" s="99">
        <f t="shared" si="2"/>
        <v>0.24306640665091431</v>
      </c>
      <c r="AO115" s="99" t="e">
        <f t="shared" si="2"/>
        <v>#DIV/0!</v>
      </c>
      <c r="AP115" s="99" t="e">
        <f t="shared" si="2"/>
        <v>#NUM!</v>
      </c>
      <c r="AQ115" s="99">
        <f t="shared" si="2"/>
        <v>-1.1819462769389137</v>
      </c>
      <c r="AR115" s="99">
        <f t="shared" si="2"/>
        <v>8.5627983514024675E-2</v>
      </c>
      <c r="AS115" s="99">
        <f t="shared" si="2"/>
        <v>-1.9444248815435898</v>
      </c>
      <c r="AT115" s="99">
        <f t="shared" si="2"/>
        <v>0.91777877820722076</v>
      </c>
      <c r="AU115" s="99">
        <f t="shared" si="2"/>
        <v>0.11883782966792</v>
      </c>
      <c r="AV115" s="99">
        <f t="shared" si="2"/>
        <v>-0.25257276348132529</v>
      </c>
      <c r="AW115" s="99">
        <f t="shared" si="2"/>
        <v>-1.4207466971192799</v>
      </c>
      <c r="AX115" s="99" t="e">
        <f t="shared" si="2"/>
        <v>#NUM!</v>
      </c>
      <c r="AY115" s="99">
        <f t="shared" si="2"/>
        <v>-0.10072182199646562</v>
      </c>
      <c r="AZ115" s="99">
        <f t="shared" si="2"/>
        <v>-0.12590169712588084</v>
      </c>
      <c r="BA115" s="99">
        <f t="shared" si="2"/>
        <v>0.2548186045952941</v>
      </c>
      <c r="BB115" s="99">
        <f t="shared" si="2"/>
        <v>-0.19119679611668694</v>
      </c>
    </row>
    <row r="116" spans="3:54" s="111" customFormat="1" x14ac:dyDescent="0.35">
      <c r="C116" s="98" t="s">
        <v>75</v>
      </c>
      <c r="D116" s="99">
        <f>D113+CONFIDENCE(0.05,D114,D117)</f>
        <v>9.5705502166795071</v>
      </c>
      <c r="E116" s="99" t="e">
        <f>E113+CONFIDENCE(0.05,E114,E117)</f>
        <v>#DIV/0!</v>
      </c>
      <c r="F116" s="99" t="e">
        <f t="shared" ref="F116:BB116" si="3">F113+CONFIDENCE(0.05,F114,F117)</f>
        <v>#DIV/0!</v>
      </c>
      <c r="G116" s="99" t="e">
        <f t="shared" si="3"/>
        <v>#DIV/0!</v>
      </c>
      <c r="H116" s="99">
        <f t="shared" si="3"/>
        <v>27.28828766595861</v>
      </c>
      <c r="I116" s="99">
        <f t="shared" si="3"/>
        <v>5.8212625029287723</v>
      </c>
      <c r="J116" s="99">
        <f t="shared" si="3"/>
        <v>0.46565451887363252</v>
      </c>
      <c r="K116" s="99">
        <f t="shared" si="3"/>
        <v>0.40436886855815612</v>
      </c>
      <c r="L116" s="99">
        <f t="shared" si="3"/>
        <v>0.86512783737145582</v>
      </c>
      <c r="M116" s="99">
        <f t="shared" si="3"/>
        <v>1.4953523753731763</v>
      </c>
      <c r="N116" s="99">
        <f t="shared" si="3"/>
        <v>59.710551941377545</v>
      </c>
      <c r="O116" s="99" t="e">
        <f t="shared" si="3"/>
        <v>#DIV/0!</v>
      </c>
      <c r="P116" s="99">
        <f t="shared" si="3"/>
        <v>131.31676647672089</v>
      </c>
      <c r="Q116" s="99">
        <f t="shared" si="3"/>
        <v>1.1225219800025619</v>
      </c>
      <c r="R116" s="99" t="e">
        <f t="shared" si="3"/>
        <v>#DIV/0!</v>
      </c>
      <c r="S116" s="99" t="e">
        <f t="shared" si="3"/>
        <v>#DIV/0!</v>
      </c>
      <c r="T116" s="99">
        <f t="shared" si="3"/>
        <v>118.03320960543653</v>
      </c>
      <c r="U116" s="99" t="e">
        <f t="shared" si="3"/>
        <v>#NUM!</v>
      </c>
      <c r="V116" s="99">
        <f t="shared" si="3"/>
        <v>676.26302569306995</v>
      </c>
      <c r="W116" s="99">
        <f t="shared" si="3"/>
        <v>62.682953551686225</v>
      </c>
      <c r="X116" s="99">
        <f t="shared" si="3"/>
        <v>3.7230307586919302</v>
      </c>
      <c r="Y116" s="99">
        <f t="shared" si="3"/>
        <v>8.1892336905608154</v>
      </c>
      <c r="Z116" s="99">
        <f t="shared" si="3"/>
        <v>268.67097878907134</v>
      </c>
      <c r="AA116" s="99">
        <f t="shared" si="3"/>
        <v>68.936567725967734</v>
      </c>
      <c r="AB116" s="99">
        <f t="shared" si="3"/>
        <v>2.4522224854762675</v>
      </c>
      <c r="AC116" s="99">
        <f t="shared" si="3"/>
        <v>0.54266006383234333</v>
      </c>
      <c r="AD116" s="99">
        <f t="shared" si="3"/>
        <v>115.63560033785714</v>
      </c>
      <c r="AE116" s="99">
        <f t="shared" si="3"/>
        <v>236.79711876320431</v>
      </c>
      <c r="AF116" s="99">
        <f t="shared" si="3"/>
        <v>75.635932871244194</v>
      </c>
      <c r="AG116" s="99">
        <f t="shared" si="3"/>
        <v>160.47694089774456</v>
      </c>
      <c r="AH116" s="99">
        <f t="shared" si="3"/>
        <v>0.10063877547436183</v>
      </c>
      <c r="AI116" s="99">
        <f t="shared" si="3"/>
        <v>23.620887431838561</v>
      </c>
      <c r="AJ116" s="99">
        <f t="shared" si="3"/>
        <v>56.759483778407436</v>
      </c>
      <c r="AK116" s="99">
        <f t="shared" si="3"/>
        <v>1.5531164690297521</v>
      </c>
      <c r="AL116" s="99">
        <f t="shared" si="3"/>
        <v>1.6101161717313914</v>
      </c>
      <c r="AM116" s="99" t="e">
        <f t="shared" si="3"/>
        <v>#DIV/0!</v>
      </c>
      <c r="AN116" s="99">
        <f t="shared" si="3"/>
        <v>0.38915581557130796</v>
      </c>
      <c r="AO116" s="99" t="e">
        <f t="shared" si="3"/>
        <v>#DIV/0!</v>
      </c>
      <c r="AP116" s="99" t="e">
        <f t="shared" si="3"/>
        <v>#NUM!</v>
      </c>
      <c r="AQ116" s="99">
        <f t="shared" si="3"/>
        <v>4.6652796102722469</v>
      </c>
      <c r="AR116" s="99">
        <f t="shared" si="3"/>
        <v>1.7945643241782845</v>
      </c>
      <c r="AS116" s="99">
        <f t="shared" si="3"/>
        <v>8.3138985657541156</v>
      </c>
      <c r="AT116" s="99">
        <f t="shared" si="3"/>
        <v>1.0266656662372238</v>
      </c>
      <c r="AU116" s="99">
        <f t="shared" si="3"/>
        <v>1.6752798173909036</v>
      </c>
      <c r="AV116" s="99">
        <f t="shared" si="3"/>
        <v>2.7272786458342662</v>
      </c>
      <c r="AW116" s="99">
        <f t="shared" si="3"/>
        <v>4.3807466971192799</v>
      </c>
      <c r="AX116" s="99" t="e">
        <f t="shared" si="3"/>
        <v>#NUM!</v>
      </c>
      <c r="AY116" s="99">
        <f t="shared" si="3"/>
        <v>47.817150393425038</v>
      </c>
      <c r="AZ116" s="99">
        <f t="shared" si="3"/>
        <v>2.4981744243986088</v>
      </c>
      <c r="BA116" s="99">
        <f t="shared" si="3"/>
        <v>0.5555735522674512</v>
      </c>
      <c r="BB116" s="99">
        <f t="shared" si="3"/>
        <v>1.7490915329587924</v>
      </c>
    </row>
    <row r="117" spans="3:54" s="111" customFormat="1" x14ac:dyDescent="0.35">
      <c r="C117" s="98" t="s">
        <v>76</v>
      </c>
      <c r="D117" s="98">
        <f>COUNTIF(D4:D111, "&gt;=0")</f>
        <v>3</v>
      </c>
      <c r="E117" s="98">
        <f>COUNTIF(E4:E111, "&gt;=0")</f>
        <v>1</v>
      </c>
      <c r="F117" s="98">
        <f t="shared" ref="F117:BB117" si="4">COUNTIF(F4:F111, "&gt;=0")</f>
        <v>1</v>
      </c>
      <c r="G117" s="98">
        <f t="shared" si="4"/>
        <v>1</v>
      </c>
      <c r="H117" s="98">
        <f t="shared" si="4"/>
        <v>39</v>
      </c>
      <c r="I117" s="98">
        <f t="shared" si="4"/>
        <v>3</v>
      </c>
      <c r="J117" s="98">
        <f t="shared" si="4"/>
        <v>35</v>
      </c>
      <c r="K117" s="98">
        <f t="shared" si="4"/>
        <v>47</v>
      </c>
      <c r="L117" s="98">
        <f t="shared" si="4"/>
        <v>38</v>
      </c>
      <c r="M117" s="98">
        <f t="shared" si="4"/>
        <v>34</v>
      </c>
      <c r="N117" s="98">
        <f t="shared" si="4"/>
        <v>50</v>
      </c>
      <c r="O117" s="98">
        <f t="shared" si="4"/>
        <v>1</v>
      </c>
      <c r="P117" s="98">
        <f t="shared" si="4"/>
        <v>76</v>
      </c>
      <c r="Q117" s="98">
        <f t="shared" si="4"/>
        <v>35</v>
      </c>
      <c r="R117" s="98">
        <f t="shared" si="4"/>
        <v>1</v>
      </c>
      <c r="S117" s="98">
        <f t="shared" si="4"/>
        <v>1</v>
      </c>
      <c r="T117" s="98">
        <f t="shared" si="4"/>
        <v>66</v>
      </c>
      <c r="U117" s="98">
        <f t="shared" si="4"/>
        <v>2</v>
      </c>
      <c r="V117" s="98">
        <f t="shared" si="4"/>
        <v>42</v>
      </c>
      <c r="W117" s="98">
        <f t="shared" si="4"/>
        <v>23</v>
      </c>
      <c r="X117" s="98">
        <f t="shared" si="4"/>
        <v>69</v>
      </c>
      <c r="Y117" s="98">
        <f t="shared" si="4"/>
        <v>3</v>
      </c>
      <c r="Z117" s="98">
        <f t="shared" si="4"/>
        <v>19</v>
      </c>
      <c r="AA117" s="98">
        <f t="shared" si="4"/>
        <v>48</v>
      </c>
      <c r="AB117" s="98">
        <f t="shared" si="4"/>
        <v>38</v>
      </c>
      <c r="AC117" s="98">
        <f t="shared" si="4"/>
        <v>6</v>
      </c>
      <c r="AD117" s="98">
        <f t="shared" si="4"/>
        <v>9</v>
      </c>
      <c r="AE117" s="98">
        <f t="shared" si="4"/>
        <v>3</v>
      </c>
      <c r="AF117" s="98">
        <f t="shared" si="4"/>
        <v>93</v>
      </c>
      <c r="AG117" s="98">
        <f t="shared" si="4"/>
        <v>39</v>
      </c>
      <c r="AH117" s="98">
        <f t="shared" si="4"/>
        <v>2</v>
      </c>
      <c r="AI117" s="98">
        <f t="shared" si="4"/>
        <v>13</v>
      </c>
      <c r="AJ117" s="98">
        <f t="shared" si="4"/>
        <v>3</v>
      </c>
      <c r="AK117" s="98">
        <f t="shared" si="4"/>
        <v>53</v>
      </c>
      <c r="AL117" s="98">
        <f t="shared" si="4"/>
        <v>60</v>
      </c>
      <c r="AM117" s="98">
        <f t="shared" si="4"/>
        <v>1</v>
      </c>
      <c r="AN117" s="98">
        <f t="shared" si="4"/>
        <v>36</v>
      </c>
      <c r="AO117" s="98">
        <f t="shared" si="4"/>
        <v>1</v>
      </c>
      <c r="AP117" s="98">
        <f t="shared" si="4"/>
        <v>6</v>
      </c>
      <c r="AQ117" s="98">
        <f t="shared" si="4"/>
        <v>6</v>
      </c>
      <c r="AR117" s="98">
        <f t="shared" si="4"/>
        <v>52</v>
      </c>
      <c r="AS117" s="98">
        <f t="shared" si="4"/>
        <v>38</v>
      </c>
      <c r="AT117" s="98">
        <f t="shared" si="4"/>
        <v>36</v>
      </c>
      <c r="AU117" s="98">
        <f t="shared" si="4"/>
        <v>34</v>
      </c>
      <c r="AV117" s="98">
        <f t="shared" si="4"/>
        <v>34</v>
      </c>
      <c r="AW117" s="98">
        <f t="shared" si="4"/>
        <v>5</v>
      </c>
      <c r="AX117" s="98">
        <f t="shared" si="4"/>
        <v>2</v>
      </c>
      <c r="AY117" s="98">
        <f t="shared" si="4"/>
        <v>84</v>
      </c>
      <c r="AZ117" s="98">
        <f t="shared" si="4"/>
        <v>44</v>
      </c>
      <c r="BA117" s="98">
        <f t="shared" si="4"/>
        <v>51</v>
      </c>
      <c r="BB117" s="98">
        <f t="shared" si="4"/>
        <v>38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41DDF-3D5E-4675-A908-EDF2BEC07AC3}">
  <dimension ref="A1:G18"/>
  <sheetViews>
    <sheetView workbookViewId="0">
      <selection activeCell="B19" sqref="B19"/>
    </sheetView>
  </sheetViews>
  <sheetFormatPr defaultRowHeight="14.5" x14ac:dyDescent="0.35"/>
  <cols>
    <col min="1" max="1" width="13.6328125" style="32" customWidth="1"/>
    <col min="2" max="2" width="189.1796875" style="32" bestFit="1" customWidth="1"/>
    <col min="3" max="16384" width="8.7265625" style="32"/>
  </cols>
  <sheetData>
    <row r="1" spans="1:7" x14ac:dyDescent="0.35">
      <c r="A1" s="32" t="s">
        <v>0</v>
      </c>
      <c r="B1" s="32" t="s">
        <v>161</v>
      </c>
    </row>
    <row r="2" spans="1:7" x14ac:dyDescent="0.35">
      <c r="A2" s="116">
        <v>1</v>
      </c>
      <c r="B2" s="109" t="s">
        <v>148</v>
      </c>
    </row>
    <row r="3" spans="1:7" x14ac:dyDescent="0.35">
      <c r="A3" s="116">
        <v>40</v>
      </c>
      <c r="B3" s="109" t="s">
        <v>159</v>
      </c>
    </row>
    <row r="4" spans="1:7" x14ac:dyDescent="0.35">
      <c r="A4" s="116">
        <v>41</v>
      </c>
      <c r="B4" s="110" t="s">
        <v>160</v>
      </c>
    </row>
    <row r="5" spans="1:7" x14ac:dyDescent="0.35">
      <c r="A5" s="116">
        <v>42</v>
      </c>
      <c r="B5" s="109" t="s">
        <v>152</v>
      </c>
    </row>
    <row r="6" spans="1:7" x14ac:dyDescent="0.35">
      <c r="A6" s="116">
        <v>50</v>
      </c>
      <c r="B6" s="109" t="s">
        <v>149</v>
      </c>
    </row>
    <row r="7" spans="1:7" x14ac:dyDescent="0.35">
      <c r="A7" s="116">
        <v>51</v>
      </c>
      <c r="B7" s="109" t="s">
        <v>150</v>
      </c>
    </row>
    <row r="8" spans="1:7" x14ac:dyDescent="0.35">
      <c r="A8" s="116">
        <v>53</v>
      </c>
      <c r="B8" s="109" t="s">
        <v>153</v>
      </c>
    </row>
    <row r="9" spans="1:7" x14ac:dyDescent="0.35">
      <c r="A9" s="116">
        <v>54</v>
      </c>
      <c r="B9" s="109" t="s">
        <v>154</v>
      </c>
    </row>
    <row r="10" spans="1:7" x14ac:dyDescent="0.35">
      <c r="A10" s="116">
        <v>55</v>
      </c>
      <c r="B10" s="109" t="s">
        <v>155</v>
      </c>
    </row>
    <row r="11" spans="1:7" x14ac:dyDescent="0.35">
      <c r="A11" s="116">
        <v>56</v>
      </c>
      <c r="B11" s="109" t="s">
        <v>156</v>
      </c>
    </row>
    <row r="12" spans="1:7" x14ac:dyDescent="0.35">
      <c r="A12" s="116">
        <v>57</v>
      </c>
      <c r="B12" s="109" t="s">
        <v>157</v>
      </c>
    </row>
    <row r="13" spans="1:7" x14ac:dyDescent="0.35">
      <c r="A13" s="116">
        <v>58</v>
      </c>
      <c r="B13" s="109" t="s">
        <v>158</v>
      </c>
    </row>
    <row r="14" spans="1:7" x14ac:dyDescent="0.35">
      <c r="A14" s="116">
        <v>61</v>
      </c>
      <c r="B14" s="32" t="s">
        <v>942</v>
      </c>
    </row>
    <row r="16" spans="1:7" x14ac:dyDescent="0.35">
      <c r="C16" s="32" t="s">
        <v>481</v>
      </c>
      <c r="D16" s="32" t="s">
        <v>482</v>
      </c>
      <c r="E16" s="32" t="s">
        <v>943</v>
      </c>
      <c r="F16" s="32" t="s">
        <v>944</v>
      </c>
      <c r="G16" s="32" t="s">
        <v>324</v>
      </c>
    </row>
    <row r="17" spans="3:7" x14ac:dyDescent="0.35">
      <c r="C17" s="32">
        <v>2008</v>
      </c>
      <c r="D17" s="32" t="s">
        <v>945</v>
      </c>
      <c r="G17" s="32" t="s">
        <v>946</v>
      </c>
    </row>
    <row r="18" spans="3:7" x14ac:dyDescent="0.35">
      <c r="C18" s="32">
        <v>2011</v>
      </c>
      <c r="D18" s="32" t="s">
        <v>947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CA35C-D0A5-4DF0-A123-3BBCBD5EE909}">
  <dimension ref="A1:AF81"/>
  <sheetViews>
    <sheetView zoomScale="85" zoomScaleNormal="85" workbookViewId="0">
      <pane xSplit="2" ySplit="1" topLeftCell="C47" activePane="bottomRight" state="frozen"/>
      <selection pane="topRight" activeCell="F1" sqref="F1"/>
      <selection pane="bottomLeft" activeCell="A5" sqref="A5"/>
      <selection pane="bottomRight" activeCell="A47" sqref="A47"/>
    </sheetView>
  </sheetViews>
  <sheetFormatPr defaultColWidth="8.6328125" defaultRowHeight="12.5" x14ac:dyDescent="0.25"/>
  <cols>
    <col min="1" max="1" width="11.36328125" style="4" bestFit="1" customWidth="1"/>
    <col min="2" max="2" width="23.453125" style="4" bestFit="1" customWidth="1"/>
    <col min="3" max="3" width="25.36328125" style="4" customWidth="1"/>
    <col min="4" max="4" width="13.6328125" style="4" bestFit="1" customWidth="1"/>
    <col min="5" max="5" width="15.453125" style="4" bestFit="1" customWidth="1"/>
    <col min="6" max="6" width="13" style="4" bestFit="1" customWidth="1"/>
    <col min="7" max="7" width="14.1796875" style="4" bestFit="1" customWidth="1"/>
    <col min="8" max="8" width="14.36328125" style="4" bestFit="1" customWidth="1"/>
    <col min="9" max="9" width="15.453125" style="4" bestFit="1" customWidth="1"/>
    <col min="10" max="10" width="13.36328125" style="4" bestFit="1" customWidth="1"/>
    <col min="11" max="11" width="14.453125" style="4" bestFit="1" customWidth="1"/>
    <col min="12" max="12" width="15.6328125" style="4" bestFit="1" customWidth="1"/>
    <col min="13" max="13" width="15.1796875" style="4" bestFit="1" customWidth="1"/>
    <col min="14" max="14" width="16.36328125" style="4" bestFit="1" customWidth="1"/>
    <col min="15" max="15" width="13.453125" style="4" bestFit="1" customWidth="1"/>
    <col min="16" max="16" width="14.1796875" style="4" bestFit="1" customWidth="1"/>
    <col min="17" max="17" width="11.36328125" style="4" bestFit="1" customWidth="1"/>
    <col min="18" max="18" width="12.36328125" style="4" bestFit="1" customWidth="1"/>
    <col min="19" max="19" width="12.1796875" style="4" bestFit="1" customWidth="1"/>
    <col min="20" max="20" width="16.36328125" style="4" bestFit="1" customWidth="1"/>
    <col min="21" max="21" width="13.6328125" style="4" bestFit="1" customWidth="1"/>
    <col min="22" max="22" width="12.36328125" style="4" bestFit="1" customWidth="1"/>
    <col min="23" max="23" width="12.81640625" style="4" bestFit="1" customWidth="1"/>
    <col min="24" max="24" width="14.36328125" style="4" bestFit="1" customWidth="1"/>
    <col min="25" max="25" width="15.453125" style="4" bestFit="1" customWidth="1"/>
    <col min="26" max="26" width="11.453125" style="4" bestFit="1" customWidth="1"/>
    <col min="27" max="27" width="12.453125" style="4" bestFit="1" customWidth="1"/>
    <col min="28" max="28" width="13.453125" style="4" bestFit="1" customWidth="1"/>
    <col min="29" max="29" width="12.453125" style="4" customWidth="1"/>
    <col min="30" max="30" width="14.36328125" style="4" bestFit="1" customWidth="1"/>
    <col min="31" max="32" width="13.453125" style="4" bestFit="1" customWidth="1"/>
    <col min="33" max="16384" width="8.6328125" style="4"/>
  </cols>
  <sheetData>
    <row r="1" spans="1:32" s="1" customFormat="1" x14ac:dyDescent="0.25">
      <c r="A1" s="22" t="s">
        <v>0</v>
      </c>
      <c r="B1" s="23"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row>
    <row r="2" spans="1:32" s="1" customFormat="1" x14ac:dyDescent="0.25">
      <c r="A2" s="22"/>
      <c r="B2" s="23"/>
      <c r="D2" s="1" t="s">
        <v>171</v>
      </c>
      <c r="E2" s="1" t="s">
        <v>171</v>
      </c>
      <c r="F2" s="1" t="s">
        <v>171</v>
      </c>
      <c r="G2" s="1" t="s">
        <v>171</v>
      </c>
      <c r="H2" s="1" t="s">
        <v>171</v>
      </c>
      <c r="I2" s="1" t="s">
        <v>171</v>
      </c>
      <c r="J2" s="1" t="s">
        <v>171</v>
      </c>
      <c r="K2" s="1" t="s">
        <v>171</v>
      </c>
      <c r="L2" s="1" t="s">
        <v>171</v>
      </c>
      <c r="M2" s="1" t="s">
        <v>171</v>
      </c>
      <c r="N2" s="1" t="s">
        <v>171</v>
      </c>
      <c r="O2" s="1" t="s">
        <v>171</v>
      </c>
      <c r="P2" s="1" t="s">
        <v>171</v>
      </c>
      <c r="Q2" s="1" t="s">
        <v>171</v>
      </c>
      <c r="R2" s="1" t="s">
        <v>171</v>
      </c>
      <c r="S2" s="1" t="s">
        <v>171</v>
      </c>
      <c r="T2" s="1" t="s">
        <v>171</v>
      </c>
      <c r="U2" s="1" t="s">
        <v>171</v>
      </c>
      <c r="V2" s="1" t="s">
        <v>171</v>
      </c>
      <c r="W2" s="1" t="s">
        <v>171</v>
      </c>
      <c r="X2" s="1" t="s">
        <v>171</v>
      </c>
      <c r="Y2" s="1" t="s">
        <v>171</v>
      </c>
      <c r="Z2" s="1" t="s">
        <v>171</v>
      </c>
      <c r="AA2" s="1" t="s">
        <v>171</v>
      </c>
      <c r="AB2" s="1" t="s">
        <v>171</v>
      </c>
      <c r="AC2" s="1" t="s">
        <v>171</v>
      </c>
      <c r="AD2" s="1" t="s">
        <v>171</v>
      </c>
      <c r="AE2" s="1" t="s">
        <v>171</v>
      </c>
      <c r="AF2" s="1" t="s">
        <v>171</v>
      </c>
    </row>
    <row r="3" spans="1:32" ht="14.5" x14ac:dyDescent="0.35">
      <c r="A3" s="1">
        <v>1</v>
      </c>
      <c r="B3" s="1" t="s">
        <v>32</v>
      </c>
      <c r="C3" s="1" t="s">
        <v>33</v>
      </c>
      <c r="D3" s="1" t="s">
        <v>34</v>
      </c>
      <c r="E3" s="1" t="s">
        <v>34</v>
      </c>
      <c r="F3" s="1" t="s">
        <v>34</v>
      </c>
      <c r="G3" s="1" t="s">
        <v>34</v>
      </c>
      <c r="H3" s="1" t="s">
        <v>34</v>
      </c>
      <c r="I3" s="1" t="s">
        <v>34</v>
      </c>
      <c r="J3" s="2">
        <f>5/2</f>
        <v>2.5</v>
      </c>
      <c r="K3" s="2">
        <f>0.1/2</f>
        <v>0.05</v>
      </c>
      <c r="L3" s="1" t="s">
        <v>34</v>
      </c>
      <c r="M3" s="2">
        <f>3.6/2</f>
        <v>1.8</v>
      </c>
      <c r="N3" s="1" t="s">
        <v>34</v>
      </c>
      <c r="O3" s="1">
        <v>240</v>
      </c>
      <c r="P3" s="1" t="s">
        <v>34</v>
      </c>
      <c r="Q3" s="2">
        <f>1/2</f>
        <v>0.5</v>
      </c>
      <c r="R3" s="1">
        <v>4.2</v>
      </c>
      <c r="S3" s="1" t="s">
        <v>34</v>
      </c>
      <c r="T3" s="1">
        <v>4200</v>
      </c>
      <c r="U3" s="3">
        <f>0.1/2</f>
        <v>0.05</v>
      </c>
      <c r="V3" s="1">
        <v>5.9</v>
      </c>
      <c r="W3" s="1" t="s">
        <v>34</v>
      </c>
      <c r="X3" s="1" t="s">
        <v>34</v>
      </c>
      <c r="Y3" s="1" t="s">
        <v>34</v>
      </c>
      <c r="Z3" s="3">
        <f>0.5/2</f>
        <v>0.25</v>
      </c>
      <c r="AA3" s="1" t="s">
        <v>34</v>
      </c>
      <c r="AB3" s="1" t="s">
        <v>34</v>
      </c>
      <c r="AC3" s="1" t="s">
        <v>34</v>
      </c>
      <c r="AD3" s="3">
        <f>1/2</f>
        <v>0.5</v>
      </c>
      <c r="AE3" s="1">
        <v>540</v>
      </c>
      <c r="AF3" s="1" t="s">
        <v>34</v>
      </c>
    </row>
    <row r="4" spans="1:32" ht="14.5" x14ac:dyDescent="0.35">
      <c r="A4" s="1">
        <v>1</v>
      </c>
      <c r="B4" s="1" t="s">
        <v>35</v>
      </c>
      <c r="C4" s="1" t="s">
        <v>33</v>
      </c>
      <c r="D4" s="1" t="s">
        <v>34</v>
      </c>
      <c r="E4" s="1" t="s">
        <v>34</v>
      </c>
      <c r="F4" s="1" t="s">
        <v>34</v>
      </c>
      <c r="G4" s="1" t="s">
        <v>34</v>
      </c>
      <c r="H4" s="1" t="s">
        <v>34</v>
      </c>
      <c r="I4" s="1" t="s">
        <v>34</v>
      </c>
      <c r="J4" s="2">
        <f t="shared" ref="J4:J5" si="0">5/2</f>
        <v>2.5</v>
      </c>
      <c r="K4" s="1">
        <v>0.11</v>
      </c>
      <c r="L4" s="1" t="s">
        <v>34</v>
      </c>
      <c r="M4" s="1">
        <v>22</v>
      </c>
      <c r="N4" s="1" t="s">
        <v>34</v>
      </c>
      <c r="O4" s="1">
        <v>150</v>
      </c>
      <c r="P4" s="1" t="s">
        <v>34</v>
      </c>
      <c r="Q4" s="2">
        <f>1/2</f>
        <v>0.5</v>
      </c>
      <c r="R4" s="1">
        <v>9.6</v>
      </c>
      <c r="S4" s="1" t="s">
        <v>34</v>
      </c>
      <c r="T4" s="1">
        <v>5500</v>
      </c>
      <c r="U4" s="3">
        <f>0.1/2</f>
        <v>0.05</v>
      </c>
      <c r="V4" s="1">
        <v>13</v>
      </c>
      <c r="W4" s="1" t="s">
        <v>34</v>
      </c>
      <c r="X4" s="1" t="s">
        <v>34</v>
      </c>
      <c r="Y4" s="1" t="s">
        <v>34</v>
      </c>
      <c r="Z4" s="3">
        <f>0.5/2</f>
        <v>0.25</v>
      </c>
      <c r="AA4" s="1" t="s">
        <v>34</v>
      </c>
      <c r="AB4" s="1" t="s">
        <v>34</v>
      </c>
      <c r="AC4" s="1" t="s">
        <v>34</v>
      </c>
      <c r="AD4" s="1">
        <v>1.2</v>
      </c>
      <c r="AE4" s="1">
        <v>1300</v>
      </c>
      <c r="AF4" s="1" t="s">
        <v>34</v>
      </c>
    </row>
    <row r="5" spans="1:32" ht="14.5" x14ac:dyDescent="0.35">
      <c r="A5" s="1">
        <v>1</v>
      </c>
      <c r="B5" s="1" t="s">
        <v>36</v>
      </c>
      <c r="C5" s="1" t="s">
        <v>33</v>
      </c>
      <c r="D5" s="1" t="s">
        <v>34</v>
      </c>
      <c r="E5" s="1" t="s">
        <v>34</v>
      </c>
      <c r="F5" s="1" t="s">
        <v>34</v>
      </c>
      <c r="G5" s="1" t="s">
        <v>34</v>
      </c>
      <c r="H5" s="1" t="s">
        <v>34</v>
      </c>
      <c r="I5" s="1" t="s">
        <v>34</v>
      </c>
      <c r="J5" s="2">
        <f t="shared" si="0"/>
        <v>2.5</v>
      </c>
      <c r="K5" s="1">
        <v>0.11</v>
      </c>
      <c r="L5" s="1" t="s">
        <v>34</v>
      </c>
      <c r="M5" s="1">
        <v>1.1000000000000001</v>
      </c>
      <c r="N5" s="1" t="s">
        <v>34</v>
      </c>
      <c r="O5" s="1">
        <v>84</v>
      </c>
      <c r="P5" s="1" t="s">
        <v>34</v>
      </c>
      <c r="Q5" s="2">
        <f>1/2</f>
        <v>0.5</v>
      </c>
      <c r="R5" s="1">
        <v>680</v>
      </c>
      <c r="S5" s="1" t="s">
        <v>34</v>
      </c>
      <c r="T5" s="1">
        <v>3900</v>
      </c>
      <c r="U5" s="3">
        <f>0.1/2</f>
        <v>0.05</v>
      </c>
      <c r="V5" s="1">
        <v>12</v>
      </c>
      <c r="W5" s="1" t="s">
        <v>34</v>
      </c>
      <c r="X5" s="1" t="s">
        <v>34</v>
      </c>
      <c r="Y5" s="1" t="s">
        <v>34</v>
      </c>
      <c r="Z5" s="1">
        <v>1.3</v>
      </c>
      <c r="AA5" s="1" t="s">
        <v>34</v>
      </c>
      <c r="AB5" s="1" t="s">
        <v>34</v>
      </c>
      <c r="AC5" s="1" t="s">
        <v>34</v>
      </c>
      <c r="AD5" s="3">
        <f>1/2</f>
        <v>0.5</v>
      </c>
      <c r="AE5" s="1">
        <v>490</v>
      </c>
      <c r="AF5" s="1" t="s">
        <v>34</v>
      </c>
    </row>
    <row r="6" spans="1:32" ht="14.5" x14ac:dyDescent="0.35">
      <c r="A6" s="1">
        <v>1</v>
      </c>
      <c r="B6" s="1" t="s">
        <v>36</v>
      </c>
      <c r="C6" s="1" t="s">
        <v>33</v>
      </c>
      <c r="D6" s="1" t="s">
        <v>34</v>
      </c>
      <c r="E6" s="1" t="s">
        <v>34</v>
      </c>
      <c r="F6" s="1" t="s">
        <v>34</v>
      </c>
      <c r="G6" s="1" t="s">
        <v>34</v>
      </c>
      <c r="H6" s="1" t="s">
        <v>34</v>
      </c>
      <c r="I6" s="1" t="s">
        <v>34</v>
      </c>
      <c r="J6" s="1">
        <v>5.9</v>
      </c>
      <c r="K6" s="2">
        <f>0.1/2</f>
        <v>0.05</v>
      </c>
      <c r="L6" s="1" t="s">
        <v>34</v>
      </c>
      <c r="M6" s="1">
        <v>3.2</v>
      </c>
      <c r="N6" s="1" t="s">
        <v>34</v>
      </c>
      <c r="O6" s="1">
        <v>220</v>
      </c>
      <c r="P6" s="1" t="s">
        <v>34</v>
      </c>
      <c r="Q6" s="2">
        <f>1/2</f>
        <v>0.5</v>
      </c>
      <c r="R6" s="1">
        <v>11</v>
      </c>
      <c r="S6" s="1" t="s">
        <v>34</v>
      </c>
      <c r="T6" s="1">
        <v>3800</v>
      </c>
      <c r="U6" s="3">
        <f>0.1/2</f>
        <v>0.05</v>
      </c>
      <c r="V6" s="1">
        <v>15</v>
      </c>
      <c r="W6" s="1" t="s">
        <v>34</v>
      </c>
      <c r="X6" s="1" t="s">
        <v>34</v>
      </c>
      <c r="Y6" s="1" t="s">
        <v>34</v>
      </c>
      <c r="Z6" s="1">
        <v>9.5</v>
      </c>
      <c r="AA6" s="1" t="s">
        <v>34</v>
      </c>
      <c r="AB6" s="1" t="s">
        <v>34</v>
      </c>
      <c r="AC6" s="1" t="s">
        <v>34</v>
      </c>
      <c r="AD6" s="3">
        <f>1/2</f>
        <v>0.5</v>
      </c>
      <c r="AE6" s="1">
        <v>1000</v>
      </c>
      <c r="AF6" s="1" t="s">
        <v>34</v>
      </c>
    </row>
    <row r="7" spans="1:32" x14ac:dyDescent="0.25">
      <c r="A7" s="1">
        <v>50</v>
      </c>
      <c r="B7" s="1" t="s">
        <v>37</v>
      </c>
      <c r="C7" s="1" t="s">
        <v>38</v>
      </c>
      <c r="D7" s="1" t="s">
        <v>34</v>
      </c>
      <c r="E7" s="1" t="s">
        <v>34</v>
      </c>
      <c r="F7" s="1" t="s">
        <v>34</v>
      </c>
      <c r="G7" s="1" t="s">
        <v>34</v>
      </c>
      <c r="H7" s="1" t="s">
        <v>34</v>
      </c>
      <c r="I7" s="1" t="s">
        <v>34</v>
      </c>
      <c r="J7" s="1" t="s">
        <v>34</v>
      </c>
      <c r="K7" s="1">
        <v>0.35</v>
      </c>
      <c r="L7" s="1" t="s">
        <v>34</v>
      </c>
      <c r="M7" s="1">
        <v>5.6</v>
      </c>
      <c r="N7" s="1" t="s">
        <v>34</v>
      </c>
      <c r="O7" s="1">
        <v>480</v>
      </c>
      <c r="P7" s="1" t="s">
        <v>34</v>
      </c>
      <c r="Q7" s="1" t="s">
        <v>34</v>
      </c>
      <c r="R7" s="1">
        <v>14</v>
      </c>
      <c r="S7" s="1" t="s">
        <v>34</v>
      </c>
      <c r="T7" s="1" t="s">
        <v>34</v>
      </c>
      <c r="U7" s="1" t="s">
        <v>34</v>
      </c>
      <c r="V7" s="1" t="s">
        <v>34</v>
      </c>
      <c r="W7" s="1" t="s">
        <v>34</v>
      </c>
      <c r="X7" s="1" t="s">
        <v>34</v>
      </c>
      <c r="Y7" s="1" t="s">
        <v>34</v>
      </c>
      <c r="Z7" s="1">
        <v>3.5</v>
      </c>
      <c r="AA7" s="1" t="s">
        <v>34</v>
      </c>
      <c r="AB7" s="1" t="s">
        <v>34</v>
      </c>
      <c r="AC7" s="1" t="s">
        <v>34</v>
      </c>
      <c r="AD7" s="1" t="s">
        <v>34</v>
      </c>
      <c r="AE7" s="1">
        <v>1600</v>
      </c>
      <c r="AF7" s="1" t="s">
        <v>34</v>
      </c>
    </row>
    <row r="8" spans="1:32" ht="14.5" x14ac:dyDescent="0.35">
      <c r="A8" s="1">
        <v>50</v>
      </c>
      <c r="B8" s="1" t="s">
        <v>39</v>
      </c>
      <c r="C8" s="1" t="s">
        <v>38</v>
      </c>
      <c r="D8" s="1" t="s">
        <v>34</v>
      </c>
      <c r="E8" s="1" t="s">
        <v>34</v>
      </c>
      <c r="F8" s="1" t="s">
        <v>34</v>
      </c>
      <c r="G8" s="1" t="s">
        <v>34</v>
      </c>
      <c r="H8" s="1" t="s">
        <v>34</v>
      </c>
      <c r="I8" s="1" t="s">
        <v>34</v>
      </c>
      <c r="J8" s="1" t="s">
        <v>34</v>
      </c>
      <c r="K8" s="1" t="s">
        <v>34</v>
      </c>
      <c r="L8" s="1" t="s">
        <v>34</v>
      </c>
      <c r="M8" s="2">
        <v>0</v>
      </c>
      <c r="N8" s="1" t="s">
        <v>34</v>
      </c>
      <c r="O8" s="1">
        <v>260</v>
      </c>
      <c r="P8" s="1" t="s">
        <v>34</v>
      </c>
      <c r="Q8" s="1" t="s">
        <v>34</v>
      </c>
      <c r="R8" s="1">
        <v>7.5</v>
      </c>
      <c r="S8" s="1" t="s">
        <v>34</v>
      </c>
      <c r="T8" s="1" t="s">
        <v>34</v>
      </c>
      <c r="U8" s="1" t="s">
        <v>34</v>
      </c>
      <c r="V8" s="1" t="s">
        <v>34</v>
      </c>
      <c r="W8" s="1" t="s">
        <v>34</v>
      </c>
      <c r="X8" s="1" t="s">
        <v>34</v>
      </c>
      <c r="Y8" s="1" t="s">
        <v>34</v>
      </c>
      <c r="Z8" s="1" t="s">
        <v>34</v>
      </c>
      <c r="AA8" s="1" t="s">
        <v>34</v>
      </c>
      <c r="AB8" s="1" t="s">
        <v>34</v>
      </c>
      <c r="AC8" s="1" t="s">
        <v>34</v>
      </c>
      <c r="AD8" s="1" t="s">
        <v>34</v>
      </c>
      <c r="AE8" s="1">
        <v>560</v>
      </c>
      <c r="AF8" s="1" t="s">
        <v>34</v>
      </c>
    </row>
    <row r="9" spans="1:32" ht="14.5" x14ac:dyDescent="0.35">
      <c r="A9" s="1">
        <v>50</v>
      </c>
      <c r="B9" s="1" t="s">
        <v>40</v>
      </c>
      <c r="C9" s="1" t="s">
        <v>38</v>
      </c>
      <c r="D9" s="1" t="s">
        <v>34</v>
      </c>
      <c r="E9" s="1" t="s">
        <v>34</v>
      </c>
      <c r="F9" s="1" t="s">
        <v>34</v>
      </c>
      <c r="G9" s="1" t="s">
        <v>34</v>
      </c>
      <c r="H9" s="1" t="s">
        <v>34</v>
      </c>
      <c r="I9" s="1" t="s">
        <v>34</v>
      </c>
      <c r="J9" s="1" t="s">
        <v>34</v>
      </c>
      <c r="K9" s="1" t="s">
        <v>34</v>
      </c>
      <c r="L9" s="1" t="s">
        <v>34</v>
      </c>
      <c r="M9" s="1">
        <v>21</v>
      </c>
      <c r="N9" s="1" t="s">
        <v>34</v>
      </c>
      <c r="O9" s="1">
        <v>3.4</v>
      </c>
      <c r="P9" s="1" t="s">
        <v>34</v>
      </c>
      <c r="Q9" s="1" t="s">
        <v>34</v>
      </c>
      <c r="R9" s="1">
        <v>16</v>
      </c>
      <c r="S9" s="1" t="s">
        <v>34</v>
      </c>
      <c r="T9" s="1" t="s">
        <v>34</v>
      </c>
      <c r="U9" s="1" t="s">
        <v>34</v>
      </c>
      <c r="V9" s="1" t="s">
        <v>34</v>
      </c>
      <c r="W9" s="1" t="s">
        <v>34</v>
      </c>
      <c r="X9" s="1" t="s">
        <v>34</v>
      </c>
      <c r="Y9" s="1" t="s">
        <v>34</v>
      </c>
      <c r="Z9" s="2">
        <v>0</v>
      </c>
      <c r="AA9" s="1" t="s">
        <v>34</v>
      </c>
      <c r="AB9" s="1" t="s">
        <v>34</v>
      </c>
      <c r="AC9" s="1" t="s">
        <v>34</v>
      </c>
      <c r="AD9" s="1" t="s">
        <v>34</v>
      </c>
      <c r="AE9" s="5">
        <v>0</v>
      </c>
      <c r="AF9" s="1" t="s">
        <v>34</v>
      </c>
    </row>
    <row r="10" spans="1:32" x14ac:dyDescent="0.25">
      <c r="A10" s="1">
        <v>50</v>
      </c>
      <c r="B10" s="1" t="s">
        <v>41</v>
      </c>
      <c r="C10" s="1" t="s">
        <v>38</v>
      </c>
      <c r="D10" s="1" t="s">
        <v>34</v>
      </c>
      <c r="E10" s="1" t="s">
        <v>34</v>
      </c>
      <c r="F10" s="1" t="s">
        <v>34</v>
      </c>
      <c r="G10" s="1" t="s">
        <v>34</v>
      </c>
      <c r="H10" s="1" t="s">
        <v>34</v>
      </c>
      <c r="I10" s="1" t="s">
        <v>34</v>
      </c>
      <c r="J10" s="1" t="s">
        <v>34</v>
      </c>
      <c r="K10" s="1">
        <v>0.48</v>
      </c>
      <c r="L10" s="1" t="s">
        <v>34</v>
      </c>
      <c r="M10" s="1">
        <v>9</v>
      </c>
      <c r="N10" s="1" t="s">
        <v>34</v>
      </c>
      <c r="O10" s="1">
        <v>1200</v>
      </c>
      <c r="P10" s="1" t="s">
        <v>34</v>
      </c>
      <c r="Q10" s="1" t="s">
        <v>34</v>
      </c>
      <c r="R10" s="1">
        <v>5.4</v>
      </c>
      <c r="S10" s="1" t="s">
        <v>34</v>
      </c>
      <c r="T10" s="1" t="s">
        <v>34</v>
      </c>
      <c r="U10" s="1" t="s">
        <v>34</v>
      </c>
      <c r="V10" s="1">
        <v>99</v>
      </c>
      <c r="W10" s="1" t="s">
        <v>34</v>
      </c>
      <c r="X10" s="1" t="s">
        <v>34</v>
      </c>
      <c r="Y10" s="1" t="s">
        <v>34</v>
      </c>
      <c r="Z10" s="1">
        <v>7.5</v>
      </c>
      <c r="AA10" s="1" t="s">
        <v>34</v>
      </c>
      <c r="AB10" s="1" t="s">
        <v>34</v>
      </c>
      <c r="AC10" s="1" t="s">
        <v>34</v>
      </c>
      <c r="AD10" s="1" t="s">
        <v>34</v>
      </c>
      <c r="AE10" s="1">
        <v>770</v>
      </c>
      <c r="AF10" s="1" t="s">
        <v>34</v>
      </c>
    </row>
    <row r="11" spans="1:32" ht="14.5" x14ac:dyDescent="0.35">
      <c r="A11" s="1">
        <v>50</v>
      </c>
      <c r="B11" s="1" t="s">
        <v>42</v>
      </c>
      <c r="C11" s="1" t="s">
        <v>38</v>
      </c>
      <c r="D11" s="1" t="s">
        <v>34</v>
      </c>
      <c r="E11" s="1" t="s">
        <v>34</v>
      </c>
      <c r="F11" s="1" t="s">
        <v>34</v>
      </c>
      <c r="G11" s="1" t="s">
        <v>34</v>
      </c>
      <c r="H11" s="1" t="s">
        <v>34</v>
      </c>
      <c r="I11" s="1" t="s">
        <v>34</v>
      </c>
      <c r="J11" s="1" t="s">
        <v>34</v>
      </c>
      <c r="K11" s="1">
        <v>0.28999999999999998</v>
      </c>
      <c r="L11" s="1" t="s">
        <v>34</v>
      </c>
      <c r="M11" s="1">
        <v>4</v>
      </c>
      <c r="N11" s="1" t="s">
        <v>34</v>
      </c>
      <c r="O11" s="1">
        <v>62</v>
      </c>
      <c r="P11" s="1" t="s">
        <v>34</v>
      </c>
      <c r="Q11" s="1" t="s">
        <v>34</v>
      </c>
      <c r="R11" s="1">
        <v>2.5</v>
      </c>
      <c r="S11" s="1" t="s">
        <v>34</v>
      </c>
      <c r="T11" s="1" t="s">
        <v>34</v>
      </c>
      <c r="U11" s="1">
        <v>0.33</v>
      </c>
      <c r="V11" s="2">
        <v>0</v>
      </c>
      <c r="W11" s="1" t="s">
        <v>34</v>
      </c>
      <c r="X11" s="1" t="s">
        <v>34</v>
      </c>
      <c r="Y11" s="1" t="s">
        <v>34</v>
      </c>
      <c r="Z11" s="1">
        <v>0.3</v>
      </c>
      <c r="AA11" s="1" t="s">
        <v>34</v>
      </c>
      <c r="AB11" s="1" t="s">
        <v>34</v>
      </c>
      <c r="AC11" s="1" t="s">
        <v>34</v>
      </c>
      <c r="AD11" s="1" t="s">
        <v>34</v>
      </c>
      <c r="AE11" s="1">
        <v>350</v>
      </c>
      <c r="AF11" s="1" t="s">
        <v>34</v>
      </c>
    </row>
    <row r="12" spans="1:32" ht="14.5" x14ac:dyDescent="0.35">
      <c r="A12" s="1">
        <v>50</v>
      </c>
      <c r="B12" s="1" t="s">
        <v>43</v>
      </c>
      <c r="C12" s="1" t="s">
        <v>38</v>
      </c>
      <c r="D12" s="1" t="s">
        <v>34</v>
      </c>
      <c r="E12" s="1" t="s">
        <v>34</v>
      </c>
      <c r="F12" s="1" t="s">
        <v>34</v>
      </c>
      <c r="G12" s="1" t="s">
        <v>34</v>
      </c>
      <c r="H12" s="1" t="s">
        <v>34</v>
      </c>
      <c r="I12" s="1" t="s">
        <v>34</v>
      </c>
      <c r="J12" s="1" t="s">
        <v>34</v>
      </c>
      <c r="K12" s="1" t="s">
        <v>34</v>
      </c>
      <c r="L12" s="1" t="s">
        <v>34</v>
      </c>
      <c r="M12" s="1" t="s">
        <v>34</v>
      </c>
      <c r="N12" s="1" t="s">
        <v>34</v>
      </c>
      <c r="O12" s="1">
        <v>230</v>
      </c>
      <c r="P12" s="1" t="s">
        <v>34</v>
      </c>
      <c r="Q12" s="1" t="s">
        <v>34</v>
      </c>
      <c r="R12" s="1">
        <v>21</v>
      </c>
      <c r="S12" s="1" t="s">
        <v>34</v>
      </c>
      <c r="T12" s="1" t="s">
        <v>34</v>
      </c>
      <c r="U12" s="2">
        <v>0</v>
      </c>
      <c r="V12" s="1" t="s">
        <v>34</v>
      </c>
      <c r="W12" s="1" t="s">
        <v>34</v>
      </c>
      <c r="X12" s="1" t="s">
        <v>34</v>
      </c>
      <c r="Y12" s="1" t="s">
        <v>34</v>
      </c>
      <c r="Z12" s="1" t="s">
        <v>34</v>
      </c>
      <c r="AA12" s="1" t="s">
        <v>34</v>
      </c>
      <c r="AB12" s="1" t="s">
        <v>34</v>
      </c>
      <c r="AC12" s="1" t="s">
        <v>34</v>
      </c>
      <c r="AD12" s="1" t="s">
        <v>34</v>
      </c>
      <c r="AE12" s="1">
        <v>480</v>
      </c>
      <c r="AF12" s="1" t="s">
        <v>34</v>
      </c>
    </row>
    <row r="13" spans="1:32" ht="14.5" x14ac:dyDescent="0.35">
      <c r="A13" s="1">
        <v>50</v>
      </c>
      <c r="B13" s="1" t="s">
        <v>44</v>
      </c>
      <c r="C13" s="1" t="s">
        <v>38</v>
      </c>
      <c r="D13" s="1" t="s">
        <v>34</v>
      </c>
      <c r="E13" s="1" t="s">
        <v>34</v>
      </c>
      <c r="F13" s="1" t="s">
        <v>34</v>
      </c>
      <c r="G13" s="1" t="s">
        <v>34</v>
      </c>
      <c r="H13" s="1" t="s">
        <v>34</v>
      </c>
      <c r="I13" s="1" t="s">
        <v>34</v>
      </c>
      <c r="J13" s="1" t="s">
        <v>34</v>
      </c>
      <c r="K13" s="1" t="s">
        <v>34</v>
      </c>
      <c r="L13" s="1" t="s">
        <v>34</v>
      </c>
      <c r="M13" s="1">
        <v>35</v>
      </c>
      <c r="N13" s="1" t="s">
        <v>34</v>
      </c>
      <c r="O13" s="1">
        <v>430</v>
      </c>
      <c r="P13" s="1" t="s">
        <v>34</v>
      </c>
      <c r="Q13" s="1" t="s">
        <v>34</v>
      </c>
      <c r="R13" s="1">
        <v>28</v>
      </c>
      <c r="S13" s="1" t="s">
        <v>34</v>
      </c>
      <c r="T13" s="1" t="s">
        <v>34</v>
      </c>
      <c r="U13" s="2">
        <v>0</v>
      </c>
      <c r="V13" s="1">
        <v>46</v>
      </c>
      <c r="W13" s="1" t="s">
        <v>34</v>
      </c>
      <c r="X13" s="1" t="s">
        <v>34</v>
      </c>
      <c r="Y13" s="1" t="s">
        <v>34</v>
      </c>
      <c r="Z13" s="1">
        <v>1.9</v>
      </c>
      <c r="AA13" s="1" t="s">
        <v>34</v>
      </c>
      <c r="AB13" s="1" t="s">
        <v>34</v>
      </c>
      <c r="AC13" s="1" t="s">
        <v>34</v>
      </c>
      <c r="AD13" s="1" t="s">
        <v>34</v>
      </c>
      <c r="AE13" s="1">
        <v>330</v>
      </c>
      <c r="AF13" s="1" t="s">
        <v>34</v>
      </c>
    </row>
    <row r="14" spans="1:32" x14ac:dyDescent="0.25">
      <c r="A14" s="1">
        <v>50</v>
      </c>
      <c r="B14" s="1" t="s">
        <v>45</v>
      </c>
      <c r="C14" s="1" t="s">
        <v>38</v>
      </c>
      <c r="D14" s="1" t="s">
        <v>34</v>
      </c>
      <c r="E14" s="1" t="s">
        <v>34</v>
      </c>
      <c r="F14" s="1" t="s">
        <v>34</v>
      </c>
      <c r="G14" s="1" t="s">
        <v>34</v>
      </c>
      <c r="H14" s="1" t="s">
        <v>34</v>
      </c>
      <c r="I14" s="1" t="s">
        <v>34</v>
      </c>
      <c r="J14" s="1" t="s">
        <v>34</v>
      </c>
      <c r="K14" s="1" t="s">
        <v>34</v>
      </c>
      <c r="L14" s="1" t="s">
        <v>34</v>
      </c>
      <c r="M14" s="1" t="s">
        <v>34</v>
      </c>
      <c r="N14" s="1" t="s">
        <v>34</v>
      </c>
      <c r="O14" s="1">
        <v>2600</v>
      </c>
      <c r="P14" s="1" t="s">
        <v>34</v>
      </c>
      <c r="Q14" s="1" t="s">
        <v>34</v>
      </c>
      <c r="R14" s="1">
        <v>250</v>
      </c>
      <c r="S14" s="1" t="s">
        <v>34</v>
      </c>
      <c r="T14" s="1" t="s">
        <v>34</v>
      </c>
      <c r="U14" s="1" t="s">
        <v>34</v>
      </c>
      <c r="V14" s="1">
        <v>59</v>
      </c>
      <c r="W14" s="1" t="s">
        <v>34</v>
      </c>
      <c r="X14" s="1" t="s">
        <v>34</v>
      </c>
      <c r="Y14" s="1" t="s">
        <v>34</v>
      </c>
      <c r="Z14" s="1">
        <v>2.9</v>
      </c>
      <c r="AA14" s="1" t="s">
        <v>34</v>
      </c>
      <c r="AB14" s="1" t="s">
        <v>34</v>
      </c>
      <c r="AC14" s="1" t="s">
        <v>34</v>
      </c>
      <c r="AD14" s="1" t="s">
        <v>34</v>
      </c>
      <c r="AE14" s="1">
        <v>390</v>
      </c>
      <c r="AF14" s="1" t="s">
        <v>34</v>
      </c>
    </row>
    <row r="15" spans="1:32" x14ac:dyDescent="0.25">
      <c r="A15" s="1">
        <v>50</v>
      </c>
      <c r="B15" s="1" t="s">
        <v>46</v>
      </c>
      <c r="C15" s="1" t="s">
        <v>38</v>
      </c>
      <c r="D15" s="1" t="s">
        <v>34</v>
      </c>
      <c r="E15" s="1" t="s">
        <v>34</v>
      </c>
      <c r="F15" s="1" t="s">
        <v>34</v>
      </c>
      <c r="G15" s="1" t="s">
        <v>34</v>
      </c>
      <c r="H15" s="1" t="s">
        <v>34</v>
      </c>
      <c r="I15" s="1" t="s">
        <v>34</v>
      </c>
      <c r="J15" s="1" t="s">
        <v>34</v>
      </c>
      <c r="K15" s="1" t="s">
        <v>34</v>
      </c>
      <c r="L15" s="1" t="s">
        <v>34</v>
      </c>
      <c r="M15" s="1">
        <v>22</v>
      </c>
      <c r="N15" s="1" t="s">
        <v>34</v>
      </c>
      <c r="O15" s="1">
        <v>120</v>
      </c>
      <c r="P15" s="1" t="s">
        <v>34</v>
      </c>
      <c r="Q15" s="1" t="s">
        <v>34</v>
      </c>
      <c r="R15" s="1" t="s">
        <v>34</v>
      </c>
      <c r="S15" s="1" t="s">
        <v>34</v>
      </c>
      <c r="T15" s="1" t="s">
        <v>34</v>
      </c>
      <c r="U15" s="1" t="s">
        <v>34</v>
      </c>
      <c r="V15" s="1" t="s">
        <v>34</v>
      </c>
      <c r="W15" s="1" t="s">
        <v>34</v>
      </c>
      <c r="X15" s="1" t="s">
        <v>34</v>
      </c>
      <c r="Y15" s="1" t="s">
        <v>34</v>
      </c>
      <c r="Z15" s="1" t="s">
        <v>34</v>
      </c>
      <c r="AA15" s="1" t="s">
        <v>34</v>
      </c>
      <c r="AB15" s="1" t="s">
        <v>34</v>
      </c>
      <c r="AC15" s="1" t="s">
        <v>34</v>
      </c>
      <c r="AD15" s="1" t="s">
        <v>34</v>
      </c>
      <c r="AE15" s="1">
        <v>130</v>
      </c>
      <c r="AF15" s="1" t="s">
        <v>34</v>
      </c>
    </row>
    <row r="16" spans="1:32" ht="14.5" x14ac:dyDescent="0.35">
      <c r="A16" s="1">
        <v>50</v>
      </c>
      <c r="B16" s="1" t="s">
        <v>47</v>
      </c>
      <c r="C16" s="1" t="s">
        <v>38</v>
      </c>
      <c r="D16" s="1" t="s">
        <v>34</v>
      </c>
      <c r="E16" s="1" t="s">
        <v>34</v>
      </c>
      <c r="F16" s="1" t="s">
        <v>34</v>
      </c>
      <c r="G16" s="1" t="s">
        <v>34</v>
      </c>
      <c r="H16" s="1" t="s">
        <v>34</v>
      </c>
      <c r="I16" s="1" t="s">
        <v>34</v>
      </c>
      <c r="J16" s="1" t="s">
        <v>34</v>
      </c>
      <c r="K16" s="1" t="s">
        <v>34</v>
      </c>
      <c r="L16" s="1" t="s">
        <v>34</v>
      </c>
      <c r="M16" s="1" t="s">
        <v>34</v>
      </c>
      <c r="N16" s="1" t="s">
        <v>34</v>
      </c>
      <c r="O16" s="1">
        <v>810</v>
      </c>
      <c r="P16" s="1" t="s">
        <v>34</v>
      </c>
      <c r="Q16" s="1" t="s">
        <v>34</v>
      </c>
      <c r="R16" s="1">
        <v>17</v>
      </c>
      <c r="S16" s="1" t="s">
        <v>34</v>
      </c>
      <c r="T16" s="1" t="s">
        <v>34</v>
      </c>
      <c r="U16" s="1">
        <v>0.33</v>
      </c>
      <c r="V16" s="1">
        <v>52</v>
      </c>
      <c r="W16" s="1" t="s">
        <v>34</v>
      </c>
      <c r="X16" s="1" t="s">
        <v>34</v>
      </c>
      <c r="Y16" s="1" t="s">
        <v>34</v>
      </c>
      <c r="Z16" s="2">
        <v>0</v>
      </c>
      <c r="AA16" s="1" t="s">
        <v>34</v>
      </c>
      <c r="AB16" s="1" t="s">
        <v>34</v>
      </c>
      <c r="AC16" s="1" t="s">
        <v>34</v>
      </c>
      <c r="AD16" s="1" t="s">
        <v>34</v>
      </c>
      <c r="AE16" s="1">
        <v>1200</v>
      </c>
      <c r="AF16" s="1" t="s">
        <v>34</v>
      </c>
    </row>
    <row r="17" spans="1:32" x14ac:dyDescent="0.25">
      <c r="A17" s="1">
        <v>50</v>
      </c>
      <c r="B17" s="1" t="s">
        <v>48</v>
      </c>
      <c r="C17" s="1" t="s">
        <v>38</v>
      </c>
      <c r="D17" s="1" t="s">
        <v>34</v>
      </c>
      <c r="E17" s="1" t="s">
        <v>34</v>
      </c>
      <c r="F17" s="1" t="s">
        <v>34</v>
      </c>
      <c r="G17" s="1" t="s">
        <v>34</v>
      </c>
      <c r="H17" s="1" t="s">
        <v>34</v>
      </c>
      <c r="I17" s="1" t="s">
        <v>34</v>
      </c>
      <c r="J17" s="1" t="s">
        <v>34</v>
      </c>
      <c r="K17" s="1" t="s">
        <v>34</v>
      </c>
      <c r="L17" s="1" t="s">
        <v>34</v>
      </c>
      <c r="M17" s="1" t="s">
        <v>34</v>
      </c>
      <c r="N17" s="1" t="s">
        <v>34</v>
      </c>
      <c r="O17" s="1">
        <v>610</v>
      </c>
      <c r="P17" s="1" t="s">
        <v>34</v>
      </c>
      <c r="Q17" s="1" t="s">
        <v>34</v>
      </c>
      <c r="R17" s="1">
        <v>120</v>
      </c>
      <c r="S17" s="1" t="s">
        <v>34</v>
      </c>
      <c r="T17" s="1" t="s">
        <v>34</v>
      </c>
      <c r="U17" s="1" t="s">
        <v>34</v>
      </c>
      <c r="V17" s="1">
        <v>73</v>
      </c>
      <c r="W17" s="1" t="s">
        <v>34</v>
      </c>
      <c r="X17" s="1" t="s">
        <v>34</v>
      </c>
      <c r="Y17" s="1" t="s">
        <v>34</v>
      </c>
      <c r="Z17" s="1" t="s">
        <v>34</v>
      </c>
      <c r="AA17" s="1" t="s">
        <v>34</v>
      </c>
      <c r="AB17" s="1" t="s">
        <v>34</v>
      </c>
      <c r="AC17" s="1" t="s">
        <v>34</v>
      </c>
      <c r="AD17" s="1" t="s">
        <v>34</v>
      </c>
      <c r="AE17" s="1">
        <v>840</v>
      </c>
      <c r="AF17" s="1" t="s">
        <v>34</v>
      </c>
    </row>
    <row r="18" spans="1:32" x14ac:dyDescent="0.25">
      <c r="A18" s="1">
        <v>50</v>
      </c>
      <c r="B18" s="1" t="s">
        <v>49</v>
      </c>
      <c r="C18" s="1" t="s">
        <v>38</v>
      </c>
      <c r="D18" s="1" t="s">
        <v>34</v>
      </c>
      <c r="E18" s="1" t="s">
        <v>34</v>
      </c>
      <c r="F18" s="1" t="s">
        <v>34</v>
      </c>
      <c r="G18" s="1" t="s">
        <v>34</v>
      </c>
      <c r="H18" s="1" t="s">
        <v>34</v>
      </c>
      <c r="I18" s="1" t="s">
        <v>34</v>
      </c>
      <c r="J18" s="1" t="s">
        <v>34</v>
      </c>
      <c r="K18" s="1" t="s">
        <v>34</v>
      </c>
      <c r="L18" s="1" t="s">
        <v>34</v>
      </c>
      <c r="M18" s="1" t="s">
        <v>34</v>
      </c>
      <c r="N18" s="1" t="s">
        <v>34</v>
      </c>
      <c r="O18" s="1">
        <v>160</v>
      </c>
      <c r="P18" s="1" t="s">
        <v>34</v>
      </c>
      <c r="Q18" s="1" t="s">
        <v>34</v>
      </c>
      <c r="R18" s="1" t="s">
        <v>34</v>
      </c>
      <c r="S18" s="1" t="s">
        <v>34</v>
      </c>
      <c r="T18" s="1" t="s">
        <v>34</v>
      </c>
      <c r="U18" s="1" t="s">
        <v>34</v>
      </c>
      <c r="V18" s="1">
        <v>630</v>
      </c>
      <c r="W18" s="1" t="s">
        <v>34</v>
      </c>
      <c r="X18" s="1" t="s">
        <v>34</v>
      </c>
      <c r="Y18" s="1" t="s">
        <v>34</v>
      </c>
      <c r="Z18" s="1">
        <v>2.1</v>
      </c>
      <c r="AA18" s="1" t="s">
        <v>34</v>
      </c>
      <c r="AB18" s="1" t="s">
        <v>34</v>
      </c>
      <c r="AC18" s="1" t="s">
        <v>34</v>
      </c>
      <c r="AD18" s="1" t="s">
        <v>34</v>
      </c>
      <c r="AE18" s="1">
        <v>1000</v>
      </c>
      <c r="AF18" s="1" t="s">
        <v>34</v>
      </c>
    </row>
    <row r="19" spans="1:32" x14ac:dyDescent="0.25">
      <c r="A19" s="1">
        <v>51</v>
      </c>
      <c r="B19" s="1" t="s">
        <v>50</v>
      </c>
      <c r="C19" s="1" t="s">
        <v>51</v>
      </c>
      <c r="D19" s="1">
        <v>0.32</v>
      </c>
      <c r="E19" s="1">
        <v>0.18</v>
      </c>
      <c r="F19" s="1">
        <v>0.87</v>
      </c>
      <c r="G19" s="1">
        <v>0.77900000000000003</v>
      </c>
      <c r="H19" s="1" t="s">
        <v>34</v>
      </c>
      <c r="I19" s="1" t="s">
        <v>34</v>
      </c>
      <c r="J19" s="1" t="s">
        <v>34</v>
      </c>
      <c r="K19" s="1">
        <v>0.32800000000000001</v>
      </c>
      <c r="L19" s="1" t="s">
        <v>34</v>
      </c>
      <c r="M19" s="1">
        <v>4.5199999999999996</v>
      </c>
      <c r="N19" s="1">
        <v>3.3</v>
      </c>
      <c r="O19" s="1">
        <v>185</v>
      </c>
      <c r="P19" s="1">
        <v>160</v>
      </c>
      <c r="Q19" s="1" t="s">
        <v>34</v>
      </c>
      <c r="R19" s="1">
        <v>3.1</v>
      </c>
      <c r="S19" s="1">
        <v>1.93</v>
      </c>
      <c r="T19" s="1" t="s">
        <v>34</v>
      </c>
      <c r="U19" s="1" t="s">
        <v>34</v>
      </c>
      <c r="V19" s="1">
        <v>5.93</v>
      </c>
      <c r="W19" s="1">
        <v>5.16</v>
      </c>
      <c r="X19" s="1">
        <v>2</v>
      </c>
      <c r="Y19" s="1">
        <v>1.92</v>
      </c>
      <c r="Z19" s="1" t="s">
        <v>34</v>
      </c>
      <c r="AA19" s="1" t="s">
        <v>34</v>
      </c>
      <c r="AB19" s="1" t="s">
        <v>34</v>
      </c>
      <c r="AC19" s="1" t="s">
        <v>34</v>
      </c>
      <c r="AD19" s="1" t="s">
        <v>34</v>
      </c>
      <c r="AE19" s="1">
        <v>195</v>
      </c>
      <c r="AF19" s="1">
        <v>220</v>
      </c>
    </row>
    <row r="20" spans="1:32" ht="14.5" x14ac:dyDescent="0.35">
      <c r="A20" s="1">
        <v>51</v>
      </c>
      <c r="B20" s="1" t="s">
        <v>52</v>
      </c>
      <c r="C20" s="1" t="s">
        <v>51</v>
      </c>
      <c r="D20" s="1">
        <v>0.05</v>
      </c>
      <c r="E20" s="2">
        <f>0.15/2</f>
        <v>7.4999999999999997E-2</v>
      </c>
      <c r="F20" s="1">
        <v>1.38</v>
      </c>
      <c r="G20" s="1">
        <v>1.29</v>
      </c>
      <c r="H20" s="1" t="s">
        <v>34</v>
      </c>
      <c r="I20" s="1" t="s">
        <v>34</v>
      </c>
      <c r="J20" s="1" t="s">
        <v>34</v>
      </c>
      <c r="K20" s="1">
        <v>0.13</v>
      </c>
      <c r="L20" s="1" t="s">
        <v>34</v>
      </c>
      <c r="M20" s="1">
        <v>1.31</v>
      </c>
      <c r="N20" s="1">
        <v>1.1499999999999999</v>
      </c>
      <c r="O20" s="1">
        <v>110</v>
      </c>
      <c r="P20" s="1">
        <v>86.4</v>
      </c>
      <c r="Q20" s="1" t="s">
        <v>34</v>
      </c>
      <c r="R20" s="1">
        <v>1.28</v>
      </c>
      <c r="S20" s="1">
        <v>0.48</v>
      </c>
      <c r="T20" s="1" t="s">
        <v>34</v>
      </c>
      <c r="U20" s="1" t="s">
        <v>34</v>
      </c>
      <c r="V20" s="1">
        <v>5.81</v>
      </c>
      <c r="W20" s="1">
        <v>5.1100000000000003</v>
      </c>
      <c r="X20" s="1">
        <v>0.48</v>
      </c>
      <c r="Y20" s="1">
        <v>0.55000000000000004</v>
      </c>
      <c r="Z20" s="1" t="s">
        <v>34</v>
      </c>
      <c r="AA20" s="1" t="s">
        <v>34</v>
      </c>
      <c r="AB20" s="1" t="s">
        <v>34</v>
      </c>
      <c r="AC20" s="1" t="s">
        <v>34</v>
      </c>
      <c r="AD20" s="1" t="s">
        <v>34</v>
      </c>
      <c r="AE20" s="1">
        <v>101</v>
      </c>
      <c r="AF20" s="1">
        <v>94.5</v>
      </c>
    </row>
    <row r="21" spans="1:32" ht="14.5" x14ac:dyDescent="0.35">
      <c r="A21" s="1">
        <v>51</v>
      </c>
      <c r="B21" s="1" t="s">
        <v>53</v>
      </c>
      <c r="C21" s="1" t="s">
        <v>51</v>
      </c>
      <c r="D21" s="1">
        <v>0.2</v>
      </c>
      <c r="E21" s="2">
        <f>0.15/2</f>
        <v>7.4999999999999997E-2</v>
      </c>
      <c r="F21" s="1">
        <v>0.99</v>
      </c>
      <c r="G21" s="1">
        <v>0.38100000000000001</v>
      </c>
      <c r="H21" s="1" t="s">
        <v>34</v>
      </c>
      <c r="I21" s="1" t="s">
        <v>34</v>
      </c>
      <c r="J21" s="1" t="s">
        <v>34</v>
      </c>
      <c r="K21" s="1">
        <v>0.61</v>
      </c>
      <c r="L21" s="1" t="s">
        <v>34</v>
      </c>
      <c r="M21" s="1">
        <v>1.43</v>
      </c>
      <c r="N21" s="1">
        <v>0.57199999999999995</v>
      </c>
      <c r="O21" s="1">
        <v>181</v>
      </c>
      <c r="P21" s="1">
        <v>9.59</v>
      </c>
      <c r="Q21" s="1" t="s">
        <v>34</v>
      </c>
      <c r="R21" s="1">
        <v>7.02</v>
      </c>
      <c r="S21" s="1">
        <v>0.34899999999999998</v>
      </c>
      <c r="T21" s="1" t="s">
        <v>34</v>
      </c>
      <c r="U21" s="1" t="s">
        <v>34</v>
      </c>
      <c r="V21" s="1">
        <v>8.69</v>
      </c>
      <c r="W21" s="1">
        <v>5.73</v>
      </c>
      <c r="X21" s="1">
        <v>0.28999999999999998</v>
      </c>
      <c r="Y21" s="2">
        <f>0.15/2</f>
        <v>7.4999999999999997E-2</v>
      </c>
      <c r="Z21" s="1" t="s">
        <v>34</v>
      </c>
      <c r="AA21" s="1" t="s">
        <v>34</v>
      </c>
      <c r="AB21" s="1" t="s">
        <v>34</v>
      </c>
      <c r="AC21" s="1" t="s">
        <v>34</v>
      </c>
      <c r="AD21" s="1" t="s">
        <v>34</v>
      </c>
      <c r="AE21" s="1">
        <v>1430</v>
      </c>
      <c r="AF21" s="1">
        <v>80.099999999999994</v>
      </c>
    </row>
    <row r="22" spans="1:32" x14ac:dyDescent="0.25">
      <c r="A22" s="1">
        <v>51</v>
      </c>
      <c r="B22" s="1" t="s">
        <v>54</v>
      </c>
      <c r="C22" s="1" t="s">
        <v>51</v>
      </c>
      <c r="D22" s="1">
        <v>1.39</v>
      </c>
      <c r="E22" s="1">
        <v>1.76</v>
      </c>
      <c r="F22" s="1">
        <v>1.1299999999999999</v>
      </c>
      <c r="G22" s="1">
        <v>1.32</v>
      </c>
      <c r="H22" s="1" t="s">
        <v>34</v>
      </c>
      <c r="I22" s="1" t="s">
        <v>34</v>
      </c>
      <c r="J22" s="1" t="s">
        <v>34</v>
      </c>
      <c r="K22" s="1">
        <v>0.30299999999999999</v>
      </c>
      <c r="L22" s="1" t="s">
        <v>34</v>
      </c>
      <c r="M22" s="1">
        <v>2.1</v>
      </c>
      <c r="N22" s="1">
        <v>2.73</v>
      </c>
      <c r="O22" s="1">
        <v>118</v>
      </c>
      <c r="P22" s="1">
        <v>148</v>
      </c>
      <c r="Q22" s="1" t="s">
        <v>34</v>
      </c>
      <c r="R22" s="1">
        <v>5.73</v>
      </c>
      <c r="S22" s="1">
        <v>6.53</v>
      </c>
      <c r="T22" s="1" t="s">
        <v>34</v>
      </c>
      <c r="U22" s="1" t="s">
        <v>34</v>
      </c>
      <c r="V22" s="1">
        <v>9.51</v>
      </c>
      <c r="W22" s="1">
        <v>11</v>
      </c>
      <c r="X22" s="1">
        <v>3.66</v>
      </c>
      <c r="Y22" s="1">
        <v>4.12</v>
      </c>
      <c r="Z22" s="1" t="s">
        <v>34</v>
      </c>
      <c r="AA22" s="1" t="s">
        <v>34</v>
      </c>
      <c r="AB22" s="1" t="s">
        <v>34</v>
      </c>
      <c r="AC22" s="1" t="s">
        <v>34</v>
      </c>
      <c r="AD22" s="1" t="s">
        <v>34</v>
      </c>
      <c r="AE22" s="1">
        <v>617</v>
      </c>
      <c r="AF22" s="1">
        <v>715</v>
      </c>
    </row>
    <row r="23" spans="1:32" ht="14.5" x14ac:dyDescent="0.35">
      <c r="A23" s="1">
        <v>51</v>
      </c>
      <c r="B23" s="1" t="s">
        <v>54</v>
      </c>
      <c r="C23" s="1" t="s">
        <v>51</v>
      </c>
      <c r="D23" s="1">
        <v>2.5</v>
      </c>
      <c r="E23" s="1">
        <v>1.93</v>
      </c>
      <c r="F23" s="1">
        <v>1.21</v>
      </c>
      <c r="G23" s="1">
        <v>0.45300000000000001</v>
      </c>
      <c r="H23" s="1" t="s">
        <v>34</v>
      </c>
      <c r="I23" s="1" t="s">
        <v>34</v>
      </c>
      <c r="J23" s="1" t="s">
        <v>34</v>
      </c>
      <c r="K23" s="1">
        <v>0.83599999999999997</v>
      </c>
      <c r="L23" s="1" t="s">
        <v>34</v>
      </c>
      <c r="M23" s="1">
        <v>5.61</v>
      </c>
      <c r="N23" s="1">
        <v>0.69</v>
      </c>
      <c r="O23" s="1">
        <v>376</v>
      </c>
      <c r="P23" s="1">
        <v>15.3</v>
      </c>
      <c r="Q23" s="1" t="s">
        <v>34</v>
      </c>
      <c r="R23" s="1">
        <v>12.8</v>
      </c>
      <c r="S23" s="1">
        <v>0.88</v>
      </c>
      <c r="T23" s="1" t="s">
        <v>34</v>
      </c>
      <c r="U23" s="1" t="s">
        <v>34</v>
      </c>
      <c r="V23" s="1">
        <v>14.2</v>
      </c>
      <c r="W23" s="1">
        <v>9.75</v>
      </c>
      <c r="X23" s="1">
        <v>0.51</v>
      </c>
      <c r="Y23" s="2">
        <f>0.15/2</f>
        <v>7.4999999999999997E-2</v>
      </c>
      <c r="Z23" s="1" t="s">
        <v>34</v>
      </c>
      <c r="AA23" s="1" t="s">
        <v>34</v>
      </c>
      <c r="AB23" s="1" t="s">
        <v>34</v>
      </c>
      <c r="AC23" s="1" t="s">
        <v>34</v>
      </c>
      <c r="AD23" s="1" t="s">
        <v>34</v>
      </c>
      <c r="AE23" s="1">
        <v>1890</v>
      </c>
      <c r="AF23" s="1">
        <v>103</v>
      </c>
    </row>
    <row r="24" spans="1:32" ht="14.5" x14ac:dyDescent="0.35">
      <c r="A24" s="1">
        <v>51</v>
      </c>
      <c r="B24" s="1" t="s">
        <v>55</v>
      </c>
      <c r="C24" s="1" t="s">
        <v>51</v>
      </c>
      <c r="D24" s="1">
        <v>0.22</v>
      </c>
      <c r="E24" s="1">
        <v>0.16</v>
      </c>
      <c r="F24" s="1">
        <v>0.24</v>
      </c>
      <c r="G24" s="1">
        <v>0.23400000000000001</v>
      </c>
      <c r="H24" s="1" t="s">
        <v>34</v>
      </c>
      <c r="I24" s="1" t="s">
        <v>34</v>
      </c>
      <c r="J24" s="1" t="s">
        <v>34</v>
      </c>
      <c r="K24" s="1">
        <v>9.7000000000000003E-2</v>
      </c>
      <c r="L24" s="1" t="s">
        <v>34</v>
      </c>
      <c r="M24" s="1">
        <v>6.22</v>
      </c>
      <c r="N24" s="1">
        <v>6.05</v>
      </c>
      <c r="O24" s="1">
        <v>96.7</v>
      </c>
      <c r="P24" s="1">
        <v>87.1</v>
      </c>
      <c r="Q24" s="1" t="s">
        <v>34</v>
      </c>
      <c r="R24" s="1">
        <v>4.07</v>
      </c>
      <c r="S24" s="1">
        <v>2.64</v>
      </c>
      <c r="T24" s="1" t="s">
        <v>34</v>
      </c>
      <c r="U24" s="1" t="s">
        <v>34</v>
      </c>
      <c r="V24" s="1">
        <v>8.09</v>
      </c>
      <c r="W24" s="1">
        <v>2.2999999999999998</v>
      </c>
      <c r="X24" s="1">
        <v>0.62</v>
      </c>
      <c r="Y24" s="2">
        <f>0.15/2</f>
        <v>7.4999999999999997E-2</v>
      </c>
      <c r="Z24" s="1" t="s">
        <v>34</v>
      </c>
      <c r="AA24" s="1" t="s">
        <v>34</v>
      </c>
      <c r="AB24" s="1" t="s">
        <v>34</v>
      </c>
      <c r="AC24" s="1" t="s">
        <v>34</v>
      </c>
      <c r="AD24" s="1" t="s">
        <v>34</v>
      </c>
      <c r="AE24" s="1">
        <v>288</v>
      </c>
      <c r="AF24" s="1">
        <v>370</v>
      </c>
    </row>
    <row r="25" spans="1:32" ht="14.5" x14ac:dyDescent="0.35">
      <c r="A25" s="1">
        <v>51</v>
      </c>
      <c r="B25" s="1" t="s">
        <v>56</v>
      </c>
      <c r="C25" s="1" t="s">
        <v>51</v>
      </c>
      <c r="D25" s="1">
        <v>2.15</v>
      </c>
      <c r="E25" s="1">
        <v>0.75</v>
      </c>
      <c r="F25" s="1">
        <v>0.56999999999999995</v>
      </c>
      <c r="G25" s="1">
        <v>0.39</v>
      </c>
      <c r="H25" s="1" t="s">
        <v>34</v>
      </c>
      <c r="I25" s="1" t="s">
        <v>34</v>
      </c>
      <c r="J25" s="1" t="s">
        <v>34</v>
      </c>
      <c r="K25" s="2">
        <f>0.15/2</f>
        <v>7.4999999999999997E-2</v>
      </c>
      <c r="L25" s="1" t="s">
        <v>34</v>
      </c>
      <c r="M25" s="1">
        <v>3.72</v>
      </c>
      <c r="N25" s="1">
        <v>1.59</v>
      </c>
      <c r="O25" s="1">
        <v>174</v>
      </c>
      <c r="P25" s="1">
        <v>63.2</v>
      </c>
      <c r="Q25" s="1" t="s">
        <v>34</v>
      </c>
      <c r="R25" s="1">
        <v>3.34</v>
      </c>
      <c r="S25" s="1">
        <v>0.92600000000000005</v>
      </c>
      <c r="T25" s="1" t="s">
        <v>34</v>
      </c>
      <c r="U25" s="1" t="s">
        <v>34</v>
      </c>
      <c r="V25" s="1">
        <v>7.47</v>
      </c>
      <c r="W25" s="1">
        <v>4.97</v>
      </c>
      <c r="X25" s="1">
        <v>0.67</v>
      </c>
      <c r="Y25" s="2">
        <f>0.15/2</f>
        <v>7.4999999999999997E-2</v>
      </c>
      <c r="Z25" s="1" t="s">
        <v>34</v>
      </c>
      <c r="AA25" s="1" t="s">
        <v>34</v>
      </c>
      <c r="AB25" s="1" t="s">
        <v>34</v>
      </c>
      <c r="AC25" s="1" t="s">
        <v>34</v>
      </c>
      <c r="AD25" s="1" t="s">
        <v>34</v>
      </c>
      <c r="AE25" s="1">
        <v>596</v>
      </c>
      <c r="AF25" s="1">
        <v>194</v>
      </c>
    </row>
    <row r="26" spans="1:32" ht="14.5" x14ac:dyDescent="0.35">
      <c r="A26" s="1">
        <v>51</v>
      </c>
      <c r="B26" s="1" t="s">
        <v>57</v>
      </c>
      <c r="C26" s="1" t="s">
        <v>51</v>
      </c>
      <c r="D26" s="2">
        <f>0.15/2</f>
        <v>7.4999999999999997E-2</v>
      </c>
      <c r="E26" s="6">
        <v>0.15</v>
      </c>
      <c r="F26" s="1">
        <v>0.81</v>
      </c>
      <c r="G26" s="1">
        <v>0.435</v>
      </c>
      <c r="H26" s="1" t="s">
        <v>34</v>
      </c>
      <c r="I26" s="1" t="s">
        <v>34</v>
      </c>
      <c r="J26" s="1" t="s">
        <v>34</v>
      </c>
      <c r="K26" s="1">
        <v>9.7000000000000003E-2</v>
      </c>
      <c r="L26" s="1" t="s">
        <v>34</v>
      </c>
      <c r="M26" s="1">
        <v>0.999</v>
      </c>
      <c r="N26" s="1">
        <v>1.0900000000000001</v>
      </c>
      <c r="O26" s="1">
        <v>115</v>
      </c>
      <c r="P26" s="1">
        <v>39.1</v>
      </c>
      <c r="Q26" s="1" t="s">
        <v>34</v>
      </c>
      <c r="R26" s="1">
        <v>0.72599999999999998</v>
      </c>
      <c r="S26" s="1">
        <v>0.28399999999999997</v>
      </c>
      <c r="T26" s="1" t="s">
        <v>34</v>
      </c>
      <c r="U26" s="1" t="s">
        <v>34</v>
      </c>
      <c r="V26" s="1">
        <v>2.3199999999999998</v>
      </c>
      <c r="W26" s="1">
        <v>1.53</v>
      </c>
      <c r="X26" s="1">
        <v>2.27</v>
      </c>
      <c r="Y26" s="1">
        <v>1.57</v>
      </c>
      <c r="Z26" s="1" t="s">
        <v>34</v>
      </c>
      <c r="AA26" s="1" t="s">
        <v>34</v>
      </c>
      <c r="AB26" s="1" t="s">
        <v>34</v>
      </c>
      <c r="AC26" s="1" t="s">
        <v>34</v>
      </c>
      <c r="AD26" s="1" t="s">
        <v>34</v>
      </c>
      <c r="AE26" s="1">
        <v>103</v>
      </c>
      <c r="AF26" s="1">
        <v>69.8</v>
      </c>
    </row>
    <row r="27" spans="1:32" x14ac:dyDescent="0.25">
      <c r="A27" s="1">
        <v>52</v>
      </c>
      <c r="B27" s="1" t="s">
        <v>58</v>
      </c>
      <c r="C27" s="1" t="s">
        <v>51</v>
      </c>
      <c r="D27" s="1">
        <v>2.5000000000000001E-2</v>
      </c>
      <c r="E27" s="1">
        <v>1.35E-2</v>
      </c>
      <c r="F27" s="1">
        <v>0.06</v>
      </c>
      <c r="G27" s="1">
        <v>3.12</v>
      </c>
      <c r="H27" s="1" t="s">
        <v>34</v>
      </c>
      <c r="I27" s="1" t="s">
        <v>34</v>
      </c>
      <c r="J27" s="1" t="s">
        <v>34</v>
      </c>
      <c r="K27" s="1" t="s">
        <v>34</v>
      </c>
      <c r="L27" s="1" t="s">
        <v>34</v>
      </c>
      <c r="M27" s="1">
        <v>5.81</v>
      </c>
      <c r="N27" s="1">
        <v>4.5</v>
      </c>
      <c r="O27" s="1">
        <v>144</v>
      </c>
      <c r="P27" s="1">
        <v>46.3</v>
      </c>
      <c r="Q27" s="1" t="s">
        <v>34</v>
      </c>
      <c r="R27" s="1">
        <v>18</v>
      </c>
      <c r="S27" s="1">
        <v>11.7</v>
      </c>
      <c r="T27" s="1" t="s">
        <v>34</v>
      </c>
      <c r="U27" s="1" t="s">
        <v>34</v>
      </c>
      <c r="V27" s="1">
        <v>6.12</v>
      </c>
      <c r="W27" s="1">
        <v>5.19</v>
      </c>
      <c r="X27" s="1">
        <v>14</v>
      </c>
      <c r="Y27" s="1">
        <v>13.6</v>
      </c>
      <c r="Z27" s="1">
        <v>1.55E-2</v>
      </c>
      <c r="AA27" s="1">
        <v>1.4E-2</v>
      </c>
      <c r="AB27" s="1" t="s">
        <v>34</v>
      </c>
      <c r="AC27" s="1" t="s">
        <v>34</v>
      </c>
      <c r="AD27" s="1" t="s">
        <v>34</v>
      </c>
      <c r="AE27" s="1">
        <v>303</v>
      </c>
      <c r="AF27" s="1">
        <v>78.3</v>
      </c>
    </row>
    <row r="28" spans="1:32" x14ac:dyDescent="0.25">
      <c r="A28" s="1">
        <v>52</v>
      </c>
      <c r="B28" s="1" t="s">
        <v>58</v>
      </c>
      <c r="C28" s="1" t="s">
        <v>51</v>
      </c>
      <c r="D28" s="1">
        <v>2.5000000000000001E-2</v>
      </c>
      <c r="E28" s="1">
        <v>4.13</v>
      </c>
      <c r="F28" s="1">
        <v>39.799999999999997</v>
      </c>
      <c r="G28" s="1">
        <v>59.5</v>
      </c>
      <c r="H28" s="1" t="s">
        <v>34</v>
      </c>
      <c r="I28" s="1" t="s">
        <v>34</v>
      </c>
      <c r="J28" s="1" t="s">
        <v>34</v>
      </c>
      <c r="K28" s="1" t="s">
        <v>34</v>
      </c>
      <c r="L28" s="1" t="s">
        <v>34</v>
      </c>
      <c r="M28" s="1">
        <v>0.04</v>
      </c>
      <c r="N28" s="1">
        <v>3.3</v>
      </c>
      <c r="O28" s="1">
        <v>73.599999999999994</v>
      </c>
      <c r="P28" s="1">
        <v>11.4</v>
      </c>
      <c r="Q28" s="1" t="s">
        <v>34</v>
      </c>
      <c r="R28" s="1">
        <v>15.8</v>
      </c>
      <c r="S28" s="1">
        <v>6.17</v>
      </c>
      <c r="T28" s="1" t="s">
        <v>34</v>
      </c>
      <c r="U28" s="1" t="s">
        <v>34</v>
      </c>
      <c r="V28" s="1">
        <v>11</v>
      </c>
      <c r="W28" s="1">
        <v>12.8</v>
      </c>
      <c r="X28" s="1">
        <v>70.900000000000006</v>
      </c>
      <c r="Y28" s="1">
        <v>108</v>
      </c>
      <c r="Z28" s="1">
        <v>1.55E-2</v>
      </c>
      <c r="AA28" s="1">
        <v>3.96</v>
      </c>
      <c r="AB28" s="1" t="s">
        <v>34</v>
      </c>
      <c r="AC28" s="1" t="s">
        <v>34</v>
      </c>
      <c r="AD28" s="1" t="s">
        <v>34</v>
      </c>
      <c r="AE28" s="1">
        <v>71.099999999999994</v>
      </c>
      <c r="AF28" s="1">
        <v>60.6</v>
      </c>
    </row>
    <row r="29" spans="1:32" x14ac:dyDescent="0.25">
      <c r="A29" s="1">
        <v>52</v>
      </c>
      <c r="B29" s="1" t="s">
        <v>59</v>
      </c>
      <c r="C29" s="1" t="s">
        <v>51</v>
      </c>
      <c r="D29" s="1">
        <v>4.49</v>
      </c>
      <c r="E29" s="1">
        <v>0.92300000000000004</v>
      </c>
      <c r="F29" s="1">
        <v>2.54</v>
      </c>
      <c r="G29" s="1">
        <v>0.54</v>
      </c>
      <c r="H29" s="1" t="s">
        <v>34</v>
      </c>
      <c r="I29" s="1" t="s">
        <v>34</v>
      </c>
      <c r="J29" s="1" t="s">
        <v>34</v>
      </c>
      <c r="K29" s="1" t="s">
        <v>34</v>
      </c>
      <c r="L29" s="1" t="s">
        <v>34</v>
      </c>
      <c r="M29" s="1">
        <v>10.6</v>
      </c>
      <c r="N29" s="1">
        <v>2.25</v>
      </c>
      <c r="O29" s="1">
        <v>318</v>
      </c>
      <c r="P29" s="1">
        <v>5.61</v>
      </c>
      <c r="Q29" s="1" t="s">
        <v>34</v>
      </c>
      <c r="R29" s="1">
        <v>60</v>
      </c>
      <c r="S29" s="1">
        <v>17</v>
      </c>
      <c r="T29" s="1" t="s">
        <v>34</v>
      </c>
      <c r="U29" s="1" t="s">
        <v>34</v>
      </c>
      <c r="V29" s="1">
        <v>19.8</v>
      </c>
      <c r="W29" s="1">
        <v>4.7</v>
      </c>
      <c r="X29" s="1">
        <v>2.16</v>
      </c>
      <c r="Y29" s="1">
        <v>0.54</v>
      </c>
      <c r="Z29" s="1">
        <v>0.38100000000000001</v>
      </c>
      <c r="AA29" s="1">
        <v>1.4E-2</v>
      </c>
      <c r="AB29" s="1" t="s">
        <v>34</v>
      </c>
      <c r="AC29" s="1" t="s">
        <v>34</v>
      </c>
      <c r="AD29" s="1" t="s">
        <v>34</v>
      </c>
      <c r="AE29" s="1">
        <v>1740</v>
      </c>
      <c r="AF29" s="1">
        <v>522</v>
      </c>
    </row>
    <row r="30" spans="1:32" x14ac:dyDescent="0.25">
      <c r="A30" s="1">
        <v>52</v>
      </c>
      <c r="B30" s="1" t="s">
        <v>59</v>
      </c>
      <c r="C30" s="1" t="s">
        <v>51</v>
      </c>
      <c r="D30" s="1">
        <v>3.69</v>
      </c>
      <c r="E30" s="1">
        <v>3.93</v>
      </c>
      <c r="F30" s="1">
        <v>1.74</v>
      </c>
      <c r="G30" s="1">
        <v>1.61</v>
      </c>
      <c r="H30" s="1" t="s">
        <v>34</v>
      </c>
      <c r="I30" s="1" t="s">
        <v>34</v>
      </c>
      <c r="J30" s="1" t="s">
        <v>34</v>
      </c>
      <c r="K30" s="1" t="s">
        <v>34</v>
      </c>
      <c r="L30" s="1" t="s">
        <v>34</v>
      </c>
      <c r="M30" s="1">
        <v>10.7</v>
      </c>
      <c r="N30" s="1">
        <v>6.58</v>
      </c>
      <c r="O30" s="1">
        <v>195</v>
      </c>
      <c r="P30" s="1">
        <v>2.59</v>
      </c>
      <c r="Q30" s="1" t="s">
        <v>34</v>
      </c>
      <c r="R30" s="1">
        <v>26.5</v>
      </c>
      <c r="S30" s="1">
        <v>14.5</v>
      </c>
      <c r="T30" s="1" t="s">
        <v>34</v>
      </c>
      <c r="U30" s="1" t="s">
        <v>34</v>
      </c>
      <c r="V30" s="1">
        <v>12.6</v>
      </c>
      <c r="W30" s="1">
        <v>11.3</v>
      </c>
      <c r="X30" s="1">
        <v>1.36</v>
      </c>
      <c r="Y30" s="1">
        <v>1.24</v>
      </c>
      <c r="Z30" s="1">
        <v>0.153</v>
      </c>
      <c r="AA30" s="1">
        <v>1.4E-2</v>
      </c>
      <c r="AB30" s="1" t="s">
        <v>34</v>
      </c>
      <c r="AC30" s="1" t="s">
        <v>34</v>
      </c>
      <c r="AD30" s="1" t="s">
        <v>34</v>
      </c>
      <c r="AE30" s="1">
        <v>794</v>
      </c>
      <c r="AF30" s="1">
        <v>766</v>
      </c>
    </row>
    <row r="31" spans="1:32" x14ac:dyDescent="0.25">
      <c r="A31" s="1">
        <v>52</v>
      </c>
      <c r="B31" s="1" t="s">
        <v>60</v>
      </c>
      <c r="C31" s="1" t="s">
        <v>51</v>
      </c>
      <c r="D31" s="1">
        <v>2.5000000000000001E-2</v>
      </c>
      <c r="E31" s="1">
        <v>1.35E-2</v>
      </c>
      <c r="F31" s="1">
        <v>44.8</v>
      </c>
      <c r="G31" s="1">
        <v>43.6</v>
      </c>
      <c r="H31" s="1" t="s">
        <v>34</v>
      </c>
      <c r="I31" s="1" t="s">
        <v>34</v>
      </c>
      <c r="J31" s="1" t="s">
        <v>34</v>
      </c>
      <c r="K31" s="1" t="s">
        <v>34</v>
      </c>
      <c r="L31" s="1" t="s">
        <v>34</v>
      </c>
      <c r="M31" s="1">
        <v>7.15</v>
      </c>
      <c r="N31" s="1">
        <v>4.1500000000000004</v>
      </c>
      <c r="O31" s="1">
        <v>77.400000000000006</v>
      </c>
      <c r="P31" s="1">
        <v>9.31</v>
      </c>
      <c r="Q31" s="1" t="s">
        <v>34</v>
      </c>
      <c r="R31" s="1">
        <v>22.9</v>
      </c>
      <c r="S31" s="1">
        <v>12.8</v>
      </c>
      <c r="T31" s="1" t="s">
        <v>34</v>
      </c>
      <c r="U31" s="1" t="s">
        <v>34</v>
      </c>
      <c r="V31" s="1">
        <v>25.5</v>
      </c>
      <c r="W31" s="1">
        <v>33.799999999999997</v>
      </c>
      <c r="X31" s="1">
        <v>88.6</v>
      </c>
      <c r="Y31" s="1">
        <v>74.900000000000006</v>
      </c>
      <c r="Z31" s="1">
        <v>1.55E-2</v>
      </c>
      <c r="AA31" s="1">
        <v>1.4E-2</v>
      </c>
      <c r="AB31" s="1" t="s">
        <v>34</v>
      </c>
      <c r="AC31" s="1" t="s">
        <v>34</v>
      </c>
      <c r="AD31" s="1" t="s">
        <v>34</v>
      </c>
      <c r="AE31" s="1">
        <v>145</v>
      </c>
      <c r="AF31" s="1">
        <v>54.5</v>
      </c>
    </row>
    <row r="32" spans="1:32" x14ac:dyDescent="0.25">
      <c r="A32" s="1">
        <v>52</v>
      </c>
      <c r="B32" s="1" t="s">
        <v>60</v>
      </c>
      <c r="C32" s="1" t="s">
        <v>51</v>
      </c>
      <c r="D32" s="1">
        <v>2.5000000000000001E-2</v>
      </c>
      <c r="E32" s="1">
        <v>1.35E-2</v>
      </c>
      <c r="F32" s="1">
        <v>50</v>
      </c>
      <c r="G32" s="1">
        <v>39.1</v>
      </c>
      <c r="H32" s="1" t="s">
        <v>34</v>
      </c>
      <c r="I32" s="1" t="s">
        <v>34</v>
      </c>
      <c r="J32" s="1" t="s">
        <v>34</v>
      </c>
      <c r="K32" s="1" t="s">
        <v>34</v>
      </c>
      <c r="L32" s="1" t="s">
        <v>34</v>
      </c>
      <c r="M32" s="1">
        <v>6.44</v>
      </c>
      <c r="N32" s="1">
        <v>7.52</v>
      </c>
      <c r="O32" s="1">
        <v>84.3</v>
      </c>
      <c r="P32" s="1">
        <v>9.81</v>
      </c>
      <c r="Q32" s="1" t="s">
        <v>34</v>
      </c>
      <c r="R32" s="1">
        <v>24.3</v>
      </c>
      <c r="S32" s="1">
        <v>23.6</v>
      </c>
      <c r="T32" s="1" t="s">
        <v>34</v>
      </c>
      <c r="U32" s="1" t="s">
        <v>34</v>
      </c>
      <c r="V32" s="1">
        <v>32.799999999999997</v>
      </c>
      <c r="W32" s="1">
        <v>29.6</v>
      </c>
      <c r="X32" s="1">
        <v>83.6</v>
      </c>
      <c r="Y32" s="1">
        <v>91.2</v>
      </c>
      <c r="Z32" s="1">
        <v>1.55E-2</v>
      </c>
      <c r="AA32" s="1">
        <v>1.4E-2</v>
      </c>
      <c r="AB32" s="1" t="s">
        <v>34</v>
      </c>
      <c r="AC32" s="1" t="s">
        <v>34</v>
      </c>
      <c r="AD32" s="1" t="s">
        <v>34</v>
      </c>
      <c r="AE32" s="1">
        <v>185</v>
      </c>
      <c r="AF32" s="1">
        <v>463</v>
      </c>
    </row>
    <row r="33" spans="1:32" x14ac:dyDescent="0.25">
      <c r="A33" s="1">
        <v>52</v>
      </c>
      <c r="B33" s="1" t="s">
        <v>58</v>
      </c>
      <c r="C33" s="1" t="s">
        <v>51</v>
      </c>
      <c r="D33" s="1">
        <v>0.30299999999999999</v>
      </c>
      <c r="E33" s="1">
        <v>0.24199999999999999</v>
      </c>
      <c r="F33" s="1">
        <v>2.3199999999999998</v>
      </c>
      <c r="G33" s="1">
        <v>0.20899999999999999</v>
      </c>
      <c r="H33" s="1" t="s">
        <v>34</v>
      </c>
      <c r="I33" s="1" t="s">
        <v>34</v>
      </c>
      <c r="J33" s="1" t="s">
        <v>34</v>
      </c>
      <c r="K33" s="1" t="s">
        <v>34</v>
      </c>
      <c r="L33" s="1" t="s">
        <v>34</v>
      </c>
      <c r="M33" s="1">
        <v>3.83</v>
      </c>
      <c r="N33" s="1">
        <v>0.79</v>
      </c>
      <c r="O33" s="1">
        <v>129</v>
      </c>
      <c r="P33" s="1">
        <v>79.2</v>
      </c>
      <c r="Q33" s="1" t="s">
        <v>34</v>
      </c>
      <c r="R33" s="1">
        <v>7.22</v>
      </c>
      <c r="S33" s="1">
        <v>0.65400000000000003</v>
      </c>
      <c r="T33" s="1" t="s">
        <v>34</v>
      </c>
      <c r="U33" s="1" t="s">
        <v>34</v>
      </c>
      <c r="V33" s="1">
        <v>7.71</v>
      </c>
      <c r="W33" s="1">
        <v>6.22</v>
      </c>
      <c r="X33" s="1">
        <v>3.78</v>
      </c>
      <c r="Y33" s="1">
        <v>0.52</v>
      </c>
      <c r="Z33" s="1">
        <v>1.93</v>
      </c>
      <c r="AA33" s="1">
        <v>1.4E-2</v>
      </c>
      <c r="AB33" s="1" t="s">
        <v>34</v>
      </c>
      <c r="AC33" s="1" t="s">
        <v>34</v>
      </c>
      <c r="AD33" s="1" t="s">
        <v>34</v>
      </c>
      <c r="AE33" s="1">
        <v>327</v>
      </c>
      <c r="AF33" s="1">
        <v>270</v>
      </c>
    </row>
    <row r="34" spans="1:32" x14ac:dyDescent="0.25">
      <c r="A34" s="1">
        <v>52</v>
      </c>
      <c r="B34" s="1" t="s">
        <v>58</v>
      </c>
      <c r="C34" s="1" t="s">
        <v>51</v>
      </c>
      <c r="D34" s="1">
        <v>0.19900000000000001</v>
      </c>
      <c r="E34" s="1">
        <v>0.52800000000000002</v>
      </c>
      <c r="F34" s="1">
        <v>3.52</v>
      </c>
      <c r="G34" s="1">
        <v>3.43</v>
      </c>
      <c r="H34" s="1" t="s">
        <v>34</v>
      </c>
      <c r="I34" s="1" t="s">
        <v>34</v>
      </c>
      <c r="J34" s="1" t="s">
        <v>34</v>
      </c>
      <c r="K34" s="1" t="s">
        <v>34</v>
      </c>
      <c r="L34" s="1" t="s">
        <v>34</v>
      </c>
      <c r="M34" s="1">
        <v>5.77</v>
      </c>
      <c r="N34" s="1">
        <v>4.83</v>
      </c>
      <c r="O34" s="1">
        <v>109</v>
      </c>
      <c r="P34" s="1">
        <v>50.3</v>
      </c>
      <c r="Q34" s="1" t="s">
        <v>34</v>
      </c>
      <c r="R34" s="1">
        <v>2.81</v>
      </c>
      <c r="S34" s="1">
        <v>1.18</v>
      </c>
      <c r="T34" s="1" t="s">
        <v>34</v>
      </c>
      <c r="U34" s="1" t="s">
        <v>34</v>
      </c>
      <c r="V34" s="1">
        <v>13</v>
      </c>
      <c r="W34" s="1">
        <v>12.9</v>
      </c>
      <c r="X34" s="1">
        <v>9.91</v>
      </c>
      <c r="Y34" s="1">
        <v>8.2799999999999994</v>
      </c>
      <c r="Z34" s="1">
        <v>3.74</v>
      </c>
      <c r="AA34" s="1">
        <v>0.88700000000000001</v>
      </c>
      <c r="AB34" s="1" t="s">
        <v>34</v>
      </c>
      <c r="AC34" s="1" t="s">
        <v>34</v>
      </c>
      <c r="AD34" s="1" t="s">
        <v>34</v>
      </c>
      <c r="AE34" s="1">
        <v>224</v>
      </c>
      <c r="AF34" s="1">
        <v>22.1</v>
      </c>
    </row>
    <row r="35" spans="1:32" x14ac:dyDescent="0.25">
      <c r="A35" s="1">
        <v>52</v>
      </c>
      <c r="B35" s="1" t="s">
        <v>58</v>
      </c>
      <c r="C35" s="1" t="s">
        <v>51</v>
      </c>
      <c r="D35" s="1">
        <v>2.5000000000000001E-2</v>
      </c>
      <c r="E35" s="1">
        <v>0.189</v>
      </c>
      <c r="F35" s="1">
        <v>1.03</v>
      </c>
      <c r="G35" s="1">
        <v>1.22</v>
      </c>
      <c r="H35" s="1" t="s">
        <v>34</v>
      </c>
      <c r="I35" s="1" t="s">
        <v>34</v>
      </c>
      <c r="J35" s="1" t="s">
        <v>34</v>
      </c>
      <c r="K35" s="1" t="s">
        <v>34</v>
      </c>
      <c r="L35" s="1" t="s">
        <v>34</v>
      </c>
      <c r="M35" s="1">
        <v>6.99</v>
      </c>
      <c r="N35" s="1">
        <v>4.24</v>
      </c>
      <c r="O35" s="1">
        <v>71.2</v>
      </c>
      <c r="P35" s="1">
        <v>302</v>
      </c>
      <c r="Q35" s="1" t="s">
        <v>34</v>
      </c>
      <c r="R35" s="1">
        <v>5.31</v>
      </c>
      <c r="S35" s="1">
        <v>0.56999999999999995</v>
      </c>
      <c r="T35" s="1" t="s">
        <v>34</v>
      </c>
      <c r="U35" s="1" t="s">
        <v>34</v>
      </c>
      <c r="V35" s="1">
        <v>14.8</v>
      </c>
      <c r="W35" s="1">
        <v>17</v>
      </c>
      <c r="X35" s="1">
        <v>0.54</v>
      </c>
      <c r="Y35" s="1">
        <v>1.66</v>
      </c>
      <c r="Z35" s="1">
        <v>0.75</v>
      </c>
      <c r="AA35" s="1">
        <v>0.20499999999999999</v>
      </c>
      <c r="AB35" s="1" t="s">
        <v>34</v>
      </c>
      <c r="AC35" s="1" t="s">
        <v>34</v>
      </c>
      <c r="AD35" s="1" t="s">
        <v>34</v>
      </c>
      <c r="AE35" s="1">
        <v>30.5</v>
      </c>
      <c r="AF35" s="1">
        <v>251</v>
      </c>
    </row>
    <row r="36" spans="1:32" x14ac:dyDescent="0.25">
      <c r="A36" s="1">
        <v>52</v>
      </c>
      <c r="B36" s="1" t="s">
        <v>58</v>
      </c>
      <c r="C36" s="1" t="s">
        <v>51</v>
      </c>
      <c r="D36" s="1">
        <v>0.128</v>
      </c>
      <c r="E36" s="1">
        <v>0.122</v>
      </c>
      <c r="F36" s="1">
        <v>1.41</v>
      </c>
      <c r="G36" s="1">
        <v>1.62</v>
      </c>
      <c r="H36" s="1" t="s">
        <v>34</v>
      </c>
      <c r="I36" s="1" t="s">
        <v>34</v>
      </c>
      <c r="J36" s="1" t="s">
        <v>34</v>
      </c>
      <c r="K36" s="1" t="s">
        <v>34</v>
      </c>
      <c r="L36" s="1" t="s">
        <v>34</v>
      </c>
      <c r="M36" s="1">
        <v>4.6500000000000004</v>
      </c>
      <c r="N36" s="1">
        <v>3.05</v>
      </c>
      <c r="O36" s="1">
        <v>294</v>
      </c>
      <c r="P36" s="1">
        <v>114</v>
      </c>
      <c r="Q36" s="1" t="s">
        <v>34</v>
      </c>
      <c r="R36" s="1">
        <v>4.5</v>
      </c>
      <c r="S36" s="1">
        <v>0.67200000000000004</v>
      </c>
      <c r="T36" s="1" t="s">
        <v>34</v>
      </c>
      <c r="U36" s="1" t="s">
        <v>34</v>
      </c>
      <c r="V36" s="1">
        <v>14.4</v>
      </c>
      <c r="W36" s="1">
        <v>12.6</v>
      </c>
      <c r="X36" s="1">
        <v>3.45</v>
      </c>
      <c r="Y36" s="1">
        <v>3.74</v>
      </c>
      <c r="Z36" s="1">
        <v>0.29699999999999999</v>
      </c>
      <c r="AA36" s="1">
        <v>0.19700000000000001</v>
      </c>
      <c r="AB36" s="1" t="s">
        <v>34</v>
      </c>
      <c r="AC36" s="1" t="s">
        <v>34</v>
      </c>
      <c r="AD36" s="1" t="s">
        <v>34</v>
      </c>
      <c r="AE36" s="1">
        <v>306</v>
      </c>
      <c r="AF36" s="1">
        <v>221</v>
      </c>
    </row>
    <row r="37" spans="1:32" x14ac:dyDescent="0.25">
      <c r="A37" s="1">
        <v>52</v>
      </c>
      <c r="B37" s="1" t="s">
        <v>58</v>
      </c>
      <c r="C37" s="1" t="s">
        <v>51</v>
      </c>
      <c r="D37" s="1">
        <v>2.5000000000000001E-2</v>
      </c>
      <c r="E37" s="1">
        <v>1.35E-2</v>
      </c>
      <c r="F37" s="1">
        <v>0.06</v>
      </c>
      <c r="G37" s="1">
        <v>1.62</v>
      </c>
      <c r="H37" s="1" t="s">
        <v>34</v>
      </c>
      <c r="I37" s="1" t="s">
        <v>34</v>
      </c>
      <c r="J37" s="1" t="s">
        <v>34</v>
      </c>
      <c r="K37" s="1" t="s">
        <v>34</v>
      </c>
      <c r="L37" s="1" t="s">
        <v>34</v>
      </c>
      <c r="M37" s="1">
        <v>15.7</v>
      </c>
      <c r="N37" s="1">
        <v>8.33</v>
      </c>
      <c r="O37" s="1">
        <v>55.1</v>
      </c>
      <c r="P37" s="1">
        <v>2.93</v>
      </c>
      <c r="Q37" s="1" t="s">
        <v>34</v>
      </c>
      <c r="R37" s="1">
        <v>20.8</v>
      </c>
      <c r="S37" s="1">
        <v>3.21</v>
      </c>
      <c r="T37" s="1" t="s">
        <v>34</v>
      </c>
      <c r="U37" s="1" t="s">
        <v>34</v>
      </c>
      <c r="V37" s="1">
        <v>11.9</v>
      </c>
      <c r="W37" s="1">
        <v>9.4700000000000006</v>
      </c>
      <c r="X37" s="1">
        <v>6.83</v>
      </c>
      <c r="Y37" s="1">
        <v>5.89</v>
      </c>
      <c r="Z37" s="1">
        <v>1.55E-2</v>
      </c>
      <c r="AA37" s="1">
        <v>1.4E-2</v>
      </c>
      <c r="AB37" s="1" t="s">
        <v>34</v>
      </c>
      <c r="AC37" s="1" t="s">
        <v>34</v>
      </c>
      <c r="AD37" s="1" t="s">
        <v>34</v>
      </c>
      <c r="AE37" s="1">
        <v>264</v>
      </c>
      <c r="AF37" s="1">
        <v>277</v>
      </c>
    </row>
    <row r="38" spans="1:32" x14ac:dyDescent="0.25">
      <c r="A38" s="1">
        <v>52</v>
      </c>
      <c r="B38" s="1" t="s">
        <v>58</v>
      </c>
      <c r="C38" s="1" t="s">
        <v>51</v>
      </c>
      <c r="D38" s="1">
        <v>2.5000000000000001E-2</v>
      </c>
      <c r="E38" s="1">
        <v>1.35E-2</v>
      </c>
      <c r="F38" s="1">
        <v>10.7</v>
      </c>
      <c r="G38" s="1">
        <v>9.93</v>
      </c>
      <c r="H38" s="1" t="s">
        <v>34</v>
      </c>
      <c r="I38" s="1" t="s">
        <v>34</v>
      </c>
      <c r="J38" s="1" t="s">
        <v>34</v>
      </c>
      <c r="K38" s="1" t="s">
        <v>34</v>
      </c>
      <c r="L38" s="1" t="s">
        <v>34</v>
      </c>
      <c r="M38" s="1">
        <v>10.1</v>
      </c>
      <c r="N38" s="1">
        <v>10.6</v>
      </c>
      <c r="O38" s="1">
        <v>60.5</v>
      </c>
      <c r="P38" s="1">
        <v>3.72</v>
      </c>
      <c r="Q38" s="1" t="s">
        <v>34</v>
      </c>
      <c r="R38" s="1">
        <v>12.8</v>
      </c>
      <c r="S38" s="1">
        <v>1.07</v>
      </c>
      <c r="T38" s="1" t="s">
        <v>34</v>
      </c>
      <c r="U38" s="1" t="s">
        <v>34</v>
      </c>
      <c r="V38" s="1">
        <v>13</v>
      </c>
      <c r="W38" s="1">
        <v>11.6</v>
      </c>
      <c r="X38" s="1">
        <v>26.1</v>
      </c>
      <c r="Y38" s="1">
        <v>42</v>
      </c>
      <c r="Z38" s="1">
        <v>1.31</v>
      </c>
      <c r="AA38" s="1">
        <v>1.4E-2</v>
      </c>
      <c r="AB38" s="1" t="s">
        <v>34</v>
      </c>
      <c r="AC38" s="1" t="s">
        <v>34</v>
      </c>
      <c r="AD38" s="1" t="s">
        <v>34</v>
      </c>
      <c r="AE38" s="1">
        <v>192</v>
      </c>
      <c r="AF38" s="1">
        <v>158</v>
      </c>
    </row>
    <row r="39" spans="1:32" x14ac:dyDescent="0.25">
      <c r="A39" s="1">
        <v>52</v>
      </c>
      <c r="B39" s="1" t="s">
        <v>58</v>
      </c>
      <c r="C39" s="1" t="s">
        <v>51</v>
      </c>
      <c r="D39" s="1">
        <v>0.54900000000000004</v>
      </c>
      <c r="E39" s="1">
        <v>0.51800000000000002</v>
      </c>
      <c r="F39" s="1">
        <v>0.38800000000000001</v>
      </c>
      <c r="G39" s="1">
        <v>0.45900000000000002</v>
      </c>
      <c r="H39" s="1" t="s">
        <v>34</v>
      </c>
      <c r="I39" s="1" t="s">
        <v>34</v>
      </c>
      <c r="J39" s="1" t="s">
        <v>34</v>
      </c>
      <c r="K39" s="1" t="s">
        <v>34</v>
      </c>
      <c r="L39" s="1" t="s">
        <v>34</v>
      </c>
      <c r="M39" s="1">
        <v>1.86</v>
      </c>
      <c r="N39" s="1">
        <v>1.5</v>
      </c>
      <c r="O39" s="1">
        <v>143</v>
      </c>
      <c r="P39" s="1">
        <v>61.4</v>
      </c>
      <c r="Q39" s="1" t="s">
        <v>34</v>
      </c>
      <c r="R39" s="1">
        <v>6.48</v>
      </c>
      <c r="S39" s="1">
        <v>2.0699999999999998</v>
      </c>
      <c r="T39" s="1" t="s">
        <v>34</v>
      </c>
      <c r="U39" s="1" t="s">
        <v>34</v>
      </c>
      <c r="V39" s="1">
        <v>16.600000000000001</v>
      </c>
      <c r="W39" s="1">
        <v>15.4</v>
      </c>
      <c r="X39" s="1">
        <v>0.54</v>
      </c>
      <c r="Y39" s="1">
        <v>0.91</v>
      </c>
      <c r="Z39" s="1">
        <v>0.17399999999999999</v>
      </c>
      <c r="AA39" s="1">
        <v>1.4E-2</v>
      </c>
      <c r="AB39" s="1" t="s">
        <v>34</v>
      </c>
      <c r="AC39" s="1" t="s">
        <v>34</v>
      </c>
      <c r="AD39" s="1" t="s">
        <v>34</v>
      </c>
      <c r="AE39" s="1">
        <v>742</v>
      </c>
      <c r="AF39" s="1">
        <v>599</v>
      </c>
    </row>
    <row r="40" spans="1:32" x14ac:dyDescent="0.25">
      <c r="A40" s="1">
        <v>52</v>
      </c>
      <c r="B40" s="1" t="s">
        <v>58</v>
      </c>
      <c r="C40" s="1" t="s">
        <v>51</v>
      </c>
      <c r="D40" s="1">
        <v>2.5000000000000001E-2</v>
      </c>
      <c r="E40" s="1">
        <v>0.378</v>
      </c>
      <c r="F40" s="1">
        <v>5.48</v>
      </c>
      <c r="G40" s="1">
        <v>3.3</v>
      </c>
      <c r="H40" s="1" t="s">
        <v>34</v>
      </c>
      <c r="I40" s="1" t="s">
        <v>34</v>
      </c>
      <c r="J40" s="1" t="s">
        <v>34</v>
      </c>
      <c r="K40" s="1" t="s">
        <v>34</v>
      </c>
      <c r="L40" s="1" t="s">
        <v>34</v>
      </c>
      <c r="M40" s="1">
        <v>47.3</v>
      </c>
      <c r="N40" s="1">
        <v>30.5</v>
      </c>
      <c r="O40" s="1">
        <v>1980</v>
      </c>
      <c r="P40" s="1">
        <v>17</v>
      </c>
      <c r="Q40" s="1" t="s">
        <v>34</v>
      </c>
      <c r="R40" s="1">
        <v>21.3</v>
      </c>
      <c r="S40" s="1">
        <v>0.77700000000000002</v>
      </c>
      <c r="T40" s="1" t="s">
        <v>34</v>
      </c>
      <c r="U40" s="1" t="s">
        <v>34</v>
      </c>
      <c r="V40" s="1">
        <v>64.5</v>
      </c>
      <c r="W40" s="1">
        <v>53</v>
      </c>
      <c r="X40" s="1">
        <v>9.34</v>
      </c>
      <c r="Y40" s="1">
        <v>4.6500000000000004</v>
      </c>
      <c r="Z40" s="1">
        <v>4.08</v>
      </c>
      <c r="AA40" s="1">
        <v>1.4E-2</v>
      </c>
      <c r="AB40" s="1" t="s">
        <v>34</v>
      </c>
      <c r="AC40" s="1" t="s">
        <v>34</v>
      </c>
      <c r="AD40" s="1" t="s">
        <v>34</v>
      </c>
      <c r="AE40" s="1">
        <v>1390</v>
      </c>
      <c r="AF40" s="1">
        <v>1170</v>
      </c>
    </row>
    <row r="41" spans="1:32" x14ac:dyDescent="0.25">
      <c r="A41" s="1">
        <v>52</v>
      </c>
      <c r="B41" s="1" t="s">
        <v>58</v>
      </c>
      <c r="C41" s="1" t="s">
        <v>51</v>
      </c>
      <c r="D41" s="1">
        <v>0.27200000000000002</v>
      </c>
      <c r="E41" s="1">
        <v>0.27100000000000002</v>
      </c>
      <c r="F41" s="1">
        <v>0.97899999999999998</v>
      </c>
      <c r="G41" s="1">
        <v>0.878</v>
      </c>
      <c r="H41" s="1" t="s">
        <v>34</v>
      </c>
      <c r="I41" s="1" t="s">
        <v>34</v>
      </c>
      <c r="J41" s="1" t="s">
        <v>34</v>
      </c>
      <c r="K41" s="1" t="s">
        <v>34</v>
      </c>
      <c r="L41" s="1" t="s">
        <v>34</v>
      </c>
      <c r="M41" s="1">
        <v>3.7</v>
      </c>
      <c r="N41" s="1">
        <v>2.35</v>
      </c>
      <c r="O41" s="1">
        <v>76.900000000000006</v>
      </c>
      <c r="P41" s="1">
        <v>58.1</v>
      </c>
      <c r="Q41" s="1" t="s">
        <v>34</v>
      </c>
      <c r="R41" s="1">
        <v>3.84</v>
      </c>
      <c r="S41" s="1">
        <v>2.1800000000000002</v>
      </c>
      <c r="T41" s="1" t="s">
        <v>34</v>
      </c>
      <c r="U41" s="1" t="s">
        <v>34</v>
      </c>
      <c r="V41" s="1">
        <v>8.61</v>
      </c>
      <c r="W41" s="1">
        <v>7.59</v>
      </c>
      <c r="X41" s="1">
        <v>2.42</v>
      </c>
      <c r="Y41" s="1">
        <v>2.12</v>
      </c>
      <c r="Z41" s="1">
        <v>0.14699999999999999</v>
      </c>
      <c r="AA41" s="1">
        <v>0.373</v>
      </c>
      <c r="AB41" s="1" t="s">
        <v>34</v>
      </c>
      <c r="AC41" s="1" t="s">
        <v>34</v>
      </c>
      <c r="AD41" s="1" t="s">
        <v>34</v>
      </c>
      <c r="AE41" s="1">
        <v>418</v>
      </c>
      <c r="AF41" s="1">
        <v>484</v>
      </c>
    </row>
    <row r="42" spans="1:32" x14ac:dyDescent="0.25">
      <c r="A42" s="1">
        <v>52</v>
      </c>
      <c r="B42" s="1" t="s">
        <v>58</v>
      </c>
      <c r="C42" s="1" t="s">
        <v>51</v>
      </c>
      <c r="D42" s="1">
        <v>0.19900000000000001</v>
      </c>
      <c r="E42" s="1">
        <v>0.17599999999999999</v>
      </c>
      <c r="F42" s="1">
        <v>2.58</v>
      </c>
      <c r="G42" s="1">
        <v>2.4300000000000002</v>
      </c>
      <c r="H42" s="1" t="s">
        <v>34</v>
      </c>
      <c r="I42" s="1" t="s">
        <v>34</v>
      </c>
      <c r="J42" s="1" t="s">
        <v>34</v>
      </c>
      <c r="K42" s="1" t="s">
        <v>34</v>
      </c>
      <c r="L42" s="1" t="s">
        <v>34</v>
      </c>
      <c r="M42" s="1">
        <v>15.8</v>
      </c>
      <c r="N42" s="1">
        <v>17.100000000000001</v>
      </c>
      <c r="O42" s="1">
        <v>74.5</v>
      </c>
      <c r="P42" s="1">
        <v>53.7</v>
      </c>
      <c r="Q42" s="1" t="s">
        <v>34</v>
      </c>
      <c r="R42" s="1">
        <v>5.49</v>
      </c>
      <c r="S42" s="1">
        <v>0.93700000000000006</v>
      </c>
      <c r="T42" s="1" t="s">
        <v>34</v>
      </c>
      <c r="U42" s="1" t="s">
        <v>34</v>
      </c>
      <c r="V42" s="1">
        <v>15.2</v>
      </c>
      <c r="W42" s="1">
        <v>20</v>
      </c>
      <c r="X42" s="1">
        <v>4.24</v>
      </c>
      <c r="Y42" s="1">
        <v>2.98</v>
      </c>
      <c r="Z42" s="1">
        <v>1.59</v>
      </c>
      <c r="AA42" s="1">
        <v>1.4E-2</v>
      </c>
      <c r="AB42" s="1" t="s">
        <v>34</v>
      </c>
      <c r="AC42" s="1" t="s">
        <v>34</v>
      </c>
      <c r="AD42" s="1" t="s">
        <v>34</v>
      </c>
      <c r="AE42" s="1">
        <v>280</v>
      </c>
      <c r="AF42" s="1">
        <v>259</v>
      </c>
    </row>
    <row r="43" spans="1:32" x14ac:dyDescent="0.25">
      <c r="A43" s="1">
        <v>59</v>
      </c>
      <c r="B43" s="1" t="s">
        <v>33</v>
      </c>
      <c r="C43" s="1" t="s">
        <v>51</v>
      </c>
      <c r="D43" s="1" t="s">
        <v>34</v>
      </c>
      <c r="E43" s="1" t="s">
        <v>34</v>
      </c>
      <c r="F43" s="1" t="s">
        <v>34</v>
      </c>
      <c r="G43" s="1" t="s">
        <v>34</v>
      </c>
      <c r="H43" s="1" t="s">
        <v>34</v>
      </c>
      <c r="I43" s="1" t="s">
        <v>34</v>
      </c>
      <c r="J43" s="1" t="s">
        <v>34</v>
      </c>
      <c r="K43" s="1" t="s">
        <v>34</v>
      </c>
      <c r="L43" s="1" t="s">
        <v>34</v>
      </c>
      <c r="M43" s="1">
        <v>3.8</v>
      </c>
      <c r="N43" s="1" t="s">
        <v>34</v>
      </c>
      <c r="O43" s="1">
        <v>103.4</v>
      </c>
      <c r="P43" s="1" t="s">
        <v>34</v>
      </c>
      <c r="Q43" s="1" t="s">
        <v>34</v>
      </c>
      <c r="R43" s="1">
        <v>4</v>
      </c>
      <c r="S43" s="1" t="s">
        <v>34</v>
      </c>
      <c r="T43" s="1" t="s">
        <v>34</v>
      </c>
      <c r="U43" s="1" t="s">
        <v>34</v>
      </c>
      <c r="V43" s="1">
        <v>11.1</v>
      </c>
      <c r="W43" s="1" t="s">
        <v>34</v>
      </c>
      <c r="X43" s="1">
        <v>2</v>
      </c>
      <c r="Y43" s="1" t="s">
        <v>34</v>
      </c>
      <c r="Z43" s="1" t="s">
        <v>34</v>
      </c>
      <c r="AA43" s="1" t="s">
        <v>34</v>
      </c>
      <c r="AB43" s="1" t="s">
        <v>34</v>
      </c>
      <c r="AC43" s="1" t="s">
        <v>34</v>
      </c>
      <c r="AD43" s="1" t="s">
        <v>34</v>
      </c>
      <c r="AE43" s="1">
        <v>179.3</v>
      </c>
      <c r="AF43" s="1" t="s">
        <v>34</v>
      </c>
    </row>
    <row r="44" spans="1:32" x14ac:dyDescent="0.25">
      <c r="A44" s="1">
        <v>59</v>
      </c>
      <c r="B44" s="1" t="s">
        <v>33</v>
      </c>
      <c r="C44" s="1" t="s">
        <v>51</v>
      </c>
      <c r="D44" s="1" t="s">
        <v>34</v>
      </c>
      <c r="E44" s="1" t="s">
        <v>34</v>
      </c>
      <c r="F44" s="1" t="s">
        <v>34</v>
      </c>
      <c r="G44" s="1" t="s">
        <v>34</v>
      </c>
      <c r="H44" s="1" t="s">
        <v>34</v>
      </c>
      <c r="I44" s="1" t="s">
        <v>34</v>
      </c>
      <c r="J44" s="1" t="s">
        <v>34</v>
      </c>
      <c r="K44" s="1" t="s">
        <v>34</v>
      </c>
      <c r="L44" s="1" t="s">
        <v>34</v>
      </c>
      <c r="M44" s="1">
        <v>13.82</v>
      </c>
      <c r="N44" s="1" t="s">
        <v>34</v>
      </c>
      <c r="O44" s="1">
        <v>1.55</v>
      </c>
      <c r="P44" s="1" t="s">
        <v>34</v>
      </c>
      <c r="Q44" s="1" t="s">
        <v>34</v>
      </c>
      <c r="R44" s="1">
        <v>1.8</v>
      </c>
      <c r="S44" s="1" t="s">
        <v>34</v>
      </c>
      <c r="T44" s="1" t="s">
        <v>34</v>
      </c>
      <c r="U44" s="1" t="s">
        <v>34</v>
      </c>
      <c r="V44" s="3">
        <f>1.1/2</f>
        <v>0.55000000000000004</v>
      </c>
      <c r="W44" s="1" t="s">
        <v>34</v>
      </c>
      <c r="X44" s="3">
        <f>4.8/2</f>
        <v>2.4</v>
      </c>
      <c r="Y44" s="1" t="s">
        <v>34</v>
      </c>
      <c r="Z44" s="1" t="s">
        <v>34</v>
      </c>
      <c r="AA44" s="1" t="s">
        <v>34</v>
      </c>
      <c r="AB44" s="1" t="s">
        <v>34</v>
      </c>
      <c r="AC44" s="1" t="s">
        <v>34</v>
      </c>
      <c r="AD44" s="1" t="s">
        <v>34</v>
      </c>
      <c r="AE44" s="1">
        <v>21.45</v>
      </c>
      <c r="AF44" s="1" t="s">
        <v>34</v>
      </c>
    </row>
    <row r="45" spans="1:32" ht="14.5" x14ac:dyDescent="0.35">
      <c r="A45" s="7">
        <v>42</v>
      </c>
      <c r="B45" s="1" t="s">
        <v>61</v>
      </c>
      <c r="C45" s="1" t="s">
        <v>38</v>
      </c>
      <c r="D45" s="3">
        <v>0</v>
      </c>
      <c r="E45" s="3">
        <v>0</v>
      </c>
      <c r="F45" s="3">
        <v>0</v>
      </c>
      <c r="G45" s="3">
        <v>0</v>
      </c>
      <c r="H45" s="3">
        <v>0</v>
      </c>
      <c r="I45" s="3">
        <v>0</v>
      </c>
      <c r="J45" s="1" t="s">
        <v>34</v>
      </c>
      <c r="K45" s="3">
        <v>0</v>
      </c>
      <c r="L45" s="3">
        <v>0</v>
      </c>
      <c r="M45" s="3">
        <v>0</v>
      </c>
      <c r="N45" s="3">
        <v>0</v>
      </c>
      <c r="O45" s="1">
        <v>970</v>
      </c>
      <c r="P45" s="1">
        <v>210</v>
      </c>
      <c r="Q45" s="1" t="s">
        <v>34</v>
      </c>
      <c r="R45" s="1">
        <v>33</v>
      </c>
      <c r="S45" s="3">
        <v>0</v>
      </c>
      <c r="T45" s="1" t="s">
        <v>34</v>
      </c>
      <c r="U45" s="3">
        <v>0</v>
      </c>
      <c r="V45" s="1">
        <v>13</v>
      </c>
      <c r="W45" s="1">
        <v>9.4</v>
      </c>
      <c r="X45" s="3">
        <v>0</v>
      </c>
      <c r="Y45" s="3">
        <v>0</v>
      </c>
      <c r="Z45" s="3">
        <v>0</v>
      </c>
      <c r="AA45" s="3">
        <v>0</v>
      </c>
      <c r="AB45" s="3">
        <v>0</v>
      </c>
      <c r="AC45" s="3">
        <v>0</v>
      </c>
      <c r="AD45" s="1" t="s">
        <v>34</v>
      </c>
      <c r="AE45" s="1">
        <v>510</v>
      </c>
      <c r="AF45" s="1">
        <v>110</v>
      </c>
    </row>
    <row r="46" spans="1:32" x14ac:dyDescent="0.25">
      <c r="A46" s="1">
        <v>53</v>
      </c>
      <c r="B46" s="1" t="s">
        <v>62</v>
      </c>
      <c r="C46" s="1" t="s">
        <v>38</v>
      </c>
      <c r="D46" s="3">
        <v>0</v>
      </c>
      <c r="E46" s="3">
        <v>0</v>
      </c>
      <c r="F46" s="1">
        <v>4.5</v>
      </c>
      <c r="G46" s="1">
        <v>5.2</v>
      </c>
      <c r="H46" s="3">
        <v>0</v>
      </c>
      <c r="I46" s="3">
        <v>0</v>
      </c>
      <c r="J46" s="1" t="s">
        <v>34</v>
      </c>
      <c r="K46" s="3">
        <v>0</v>
      </c>
      <c r="L46" s="3">
        <v>0</v>
      </c>
      <c r="M46" s="3">
        <v>0</v>
      </c>
      <c r="N46" s="3">
        <v>0</v>
      </c>
      <c r="O46" s="1">
        <v>85</v>
      </c>
      <c r="P46" s="1">
        <v>16</v>
      </c>
      <c r="Q46" s="1" t="s">
        <v>34</v>
      </c>
      <c r="R46" s="1">
        <v>2.2999999999999998</v>
      </c>
      <c r="S46" s="3">
        <v>0</v>
      </c>
      <c r="T46" s="1" t="s">
        <v>34</v>
      </c>
      <c r="U46" s="3">
        <v>0</v>
      </c>
      <c r="V46" s="1">
        <v>7.8</v>
      </c>
      <c r="W46" s="1">
        <v>9.1999999999999993</v>
      </c>
      <c r="X46" s="1">
        <v>14</v>
      </c>
      <c r="Y46" s="1">
        <v>13</v>
      </c>
      <c r="Z46" s="3">
        <v>0</v>
      </c>
      <c r="AA46" s="3">
        <v>0</v>
      </c>
      <c r="AB46" s="3">
        <v>0</v>
      </c>
      <c r="AC46" s="1">
        <v>2.6</v>
      </c>
      <c r="AD46" s="1" t="s">
        <v>34</v>
      </c>
      <c r="AE46" s="1">
        <v>130</v>
      </c>
      <c r="AF46" s="1">
        <v>92</v>
      </c>
    </row>
    <row r="47" spans="1:32" x14ac:dyDescent="0.25">
      <c r="A47" s="1">
        <v>53</v>
      </c>
      <c r="B47" s="1" t="s">
        <v>63</v>
      </c>
      <c r="C47" s="1" t="s">
        <v>38</v>
      </c>
      <c r="D47" s="3">
        <v>0</v>
      </c>
      <c r="E47" s="3">
        <v>0</v>
      </c>
      <c r="F47" s="1">
        <v>4.5</v>
      </c>
      <c r="G47" s="3">
        <v>0</v>
      </c>
      <c r="H47" s="3">
        <v>0</v>
      </c>
      <c r="I47" s="3">
        <v>0</v>
      </c>
      <c r="J47" s="1" t="s">
        <v>34</v>
      </c>
      <c r="K47" s="3">
        <v>0</v>
      </c>
      <c r="L47" s="3">
        <v>0</v>
      </c>
      <c r="M47" s="1">
        <v>3</v>
      </c>
      <c r="N47" s="3">
        <v>0</v>
      </c>
      <c r="O47" s="1">
        <v>130</v>
      </c>
      <c r="P47" s="1">
        <v>22</v>
      </c>
      <c r="Q47" s="1" t="s">
        <v>34</v>
      </c>
      <c r="R47" s="1">
        <v>6.8</v>
      </c>
      <c r="S47" s="1">
        <v>1.5</v>
      </c>
      <c r="T47" s="1" t="s">
        <v>34</v>
      </c>
      <c r="U47" s="3">
        <v>0</v>
      </c>
      <c r="V47" s="1">
        <v>7</v>
      </c>
      <c r="W47" s="1">
        <v>4.2</v>
      </c>
      <c r="X47" s="1">
        <v>12</v>
      </c>
      <c r="Y47" s="3">
        <v>0</v>
      </c>
      <c r="Z47" s="3">
        <v>0</v>
      </c>
      <c r="AA47" s="3">
        <v>0</v>
      </c>
      <c r="AB47" s="3">
        <v>0</v>
      </c>
      <c r="AC47" s="3">
        <v>0</v>
      </c>
      <c r="AD47" s="1" t="s">
        <v>34</v>
      </c>
      <c r="AE47" s="1">
        <v>600</v>
      </c>
      <c r="AF47" s="1">
        <v>220</v>
      </c>
    </row>
    <row r="48" spans="1:32" x14ac:dyDescent="0.25">
      <c r="A48" s="1">
        <v>53</v>
      </c>
      <c r="B48" s="1" t="s">
        <v>64</v>
      </c>
      <c r="C48" s="1" t="s">
        <v>38</v>
      </c>
      <c r="D48" s="3">
        <v>0</v>
      </c>
      <c r="E48" s="3">
        <v>0</v>
      </c>
      <c r="F48" s="3">
        <v>0</v>
      </c>
      <c r="G48" s="3">
        <v>0</v>
      </c>
      <c r="H48" s="3">
        <v>0</v>
      </c>
      <c r="I48" s="3">
        <v>0</v>
      </c>
      <c r="J48" s="1" t="s">
        <v>34</v>
      </c>
      <c r="K48" s="3">
        <v>0</v>
      </c>
      <c r="L48" s="3">
        <v>0</v>
      </c>
      <c r="M48" s="3">
        <v>0</v>
      </c>
      <c r="N48" s="1">
        <v>8.9</v>
      </c>
      <c r="O48" s="1">
        <v>260</v>
      </c>
      <c r="P48" s="1">
        <v>110</v>
      </c>
      <c r="Q48" s="1" t="s">
        <v>34</v>
      </c>
      <c r="R48" s="1">
        <v>11</v>
      </c>
      <c r="S48" s="1">
        <v>1.2</v>
      </c>
      <c r="T48" s="1" t="s">
        <v>34</v>
      </c>
      <c r="U48" s="3">
        <v>0</v>
      </c>
      <c r="V48" s="3">
        <v>0</v>
      </c>
      <c r="W48" s="3">
        <v>0</v>
      </c>
      <c r="X48" s="3">
        <v>0</v>
      </c>
      <c r="Y48" s="3">
        <v>0</v>
      </c>
      <c r="Z48" s="3">
        <v>0</v>
      </c>
      <c r="AA48" s="3">
        <v>0</v>
      </c>
      <c r="AB48" s="3">
        <v>0</v>
      </c>
      <c r="AC48" s="3">
        <v>0</v>
      </c>
      <c r="AD48" s="1" t="s">
        <v>34</v>
      </c>
      <c r="AE48" s="1">
        <v>1800</v>
      </c>
      <c r="AF48" s="1">
        <v>130</v>
      </c>
    </row>
    <row r="49" spans="1:32" x14ac:dyDescent="0.25">
      <c r="A49" s="1">
        <v>53</v>
      </c>
      <c r="B49" s="1" t="s">
        <v>65</v>
      </c>
      <c r="C49" s="1" t="s">
        <v>38</v>
      </c>
      <c r="D49" s="3">
        <v>0</v>
      </c>
      <c r="E49" s="3">
        <v>0</v>
      </c>
      <c r="F49" s="1">
        <v>2</v>
      </c>
      <c r="G49" s="3">
        <v>0</v>
      </c>
      <c r="H49" s="3">
        <v>0</v>
      </c>
      <c r="I49" s="3">
        <v>0</v>
      </c>
      <c r="J49" s="1" t="s">
        <v>34</v>
      </c>
      <c r="K49" s="3">
        <v>0</v>
      </c>
      <c r="L49" s="3">
        <v>0</v>
      </c>
      <c r="M49" s="1">
        <v>5</v>
      </c>
      <c r="N49" s="1">
        <v>3</v>
      </c>
      <c r="O49" s="1">
        <v>57</v>
      </c>
      <c r="P49" s="1">
        <v>42</v>
      </c>
      <c r="Q49" s="1" t="s">
        <v>34</v>
      </c>
      <c r="R49" s="1">
        <v>3.7</v>
      </c>
      <c r="S49" s="1">
        <v>1.7</v>
      </c>
      <c r="T49" s="1" t="s">
        <v>34</v>
      </c>
      <c r="U49" s="3">
        <v>0</v>
      </c>
      <c r="V49" s="1">
        <v>3.8</v>
      </c>
      <c r="W49" s="1">
        <v>2.9</v>
      </c>
      <c r="X49" s="1">
        <v>1.8</v>
      </c>
      <c r="Y49" s="1">
        <v>1.4</v>
      </c>
      <c r="Z49" s="3">
        <v>0</v>
      </c>
      <c r="AA49" s="3">
        <v>0</v>
      </c>
      <c r="AB49" s="3">
        <v>0</v>
      </c>
      <c r="AC49" s="3">
        <v>0</v>
      </c>
      <c r="AD49" s="1" t="s">
        <v>34</v>
      </c>
      <c r="AE49" s="1">
        <v>280</v>
      </c>
      <c r="AF49" s="1">
        <v>110</v>
      </c>
    </row>
    <row r="50" spans="1:32" x14ac:dyDescent="0.25">
      <c r="A50" s="1">
        <v>53</v>
      </c>
      <c r="B50" s="1" t="s">
        <v>66</v>
      </c>
      <c r="C50" s="1" t="s">
        <v>38</v>
      </c>
      <c r="D50" s="3">
        <v>0</v>
      </c>
      <c r="E50" s="3">
        <v>0</v>
      </c>
      <c r="F50" s="3">
        <v>0</v>
      </c>
      <c r="G50" s="1">
        <v>2</v>
      </c>
      <c r="H50" s="3">
        <v>0</v>
      </c>
      <c r="I50" s="3">
        <v>0</v>
      </c>
      <c r="J50" s="1" t="s">
        <v>34</v>
      </c>
      <c r="K50" s="3">
        <v>0</v>
      </c>
      <c r="L50" s="3">
        <v>0</v>
      </c>
      <c r="M50" s="1">
        <v>3.2</v>
      </c>
      <c r="N50" s="1">
        <v>2.7</v>
      </c>
      <c r="O50" s="1">
        <v>95</v>
      </c>
      <c r="P50" s="1">
        <v>34</v>
      </c>
      <c r="Q50" s="1" t="s">
        <v>34</v>
      </c>
      <c r="R50" s="1">
        <v>3.8</v>
      </c>
      <c r="S50" s="3">
        <v>0</v>
      </c>
      <c r="T50" s="1" t="s">
        <v>34</v>
      </c>
      <c r="U50" s="3">
        <v>0</v>
      </c>
      <c r="V50" s="3">
        <v>0</v>
      </c>
      <c r="W50" s="1">
        <v>1.3</v>
      </c>
      <c r="X50" s="3">
        <v>0</v>
      </c>
      <c r="Y50" s="3">
        <v>0</v>
      </c>
      <c r="Z50" s="3">
        <v>0</v>
      </c>
      <c r="AA50" s="3">
        <v>0</v>
      </c>
      <c r="AB50" s="3">
        <v>0</v>
      </c>
      <c r="AC50" s="1">
        <v>2.7</v>
      </c>
      <c r="AD50" s="1" t="s">
        <v>34</v>
      </c>
      <c r="AE50" s="1">
        <v>140</v>
      </c>
      <c r="AF50" s="1">
        <v>46</v>
      </c>
    </row>
    <row r="51" spans="1:32" x14ac:dyDescent="0.25">
      <c r="A51" s="1">
        <v>53</v>
      </c>
      <c r="B51" s="1" t="s">
        <v>67</v>
      </c>
      <c r="C51" s="1" t="s">
        <v>38</v>
      </c>
      <c r="D51" s="3">
        <v>0</v>
      </c>
      <c r="E51" s="3">
        <v>0</v>
      </c>
      <c r="F51" s="3">
        <v>0</v>
      </c>
      <c r="G51" s="1">
        <v>2.6</v>
      </c>
      <c r="H51" s="3">
        <v>0</v>
      </c>
      <c r="I51" s="3">
        <v>0</v>
      </c>
      <c r="J51" s="1" t="s">
        <v>34</v>
      </c>
      <c r="K51" s="3">
        <v>0</v>
      </c>
      <c r="L51" s="3">
        <v>0</v>
      </c>
      <c r="M51" s="1">
        <v>14</v>
      </c>
      <c r="N51" s="1">
        <v>12</v>
      </c>
      <c r="O51" s="1">
        <v>180</v>
      </c>
      <c r="P51" s="1">
        <v>140</v>
      </c>
      <c r="Q51" s="1" t="s">
        <v>34</v>
      </c>
      <c r="R51" s="1">
        <v>13</v>
      </c>
      <c r="S51" s="1">
        <v>12</v>
      </c>
      <c r="T51" s="1" t="s">
        <v>34</v>
      </c>
      <c r="U51" s="3">
        <v>0</v>
      </c>
      <c r="V51" s="1">
        <v>4.2</v>
      </c>
      <c r="W51" s="1">
        <v>4.9000000000000004</v>
      </c>
      <c r="X51" s="3">
        <v>0</v>
      </c>
      <c r="Y51" s="3">
        <v>0</v>
      </c>
      <c r="Z51" s="3">
        <v>0</v>
      </c>
      <c r="AA51" s="3">
        <v>0</v>
      </c>
      <c r="AB51" s="3">
        <v>0</v>
      </c>
      <c r="AC51" s="3">
        <v>0</v>
      </c>
      <c r="AD51" s="1" t="s">
        <v>34</v>
      </c>
      <c r="AE51" s="1">
        <v>570</v>
      </c>
      <c r="AF51" s="1">
        <v>610</v>
      </c>
    </row>
    <row r="52" spans="1:32" x14ac:dyDescent="0.25">
      <c r="A52" s="1">
        <v>54</v>
      </c>
      <c r="B52" s="1" t="s">
        <v>62</v>
      </c>
      <c r="C52" s="1" t="s">
        <v>38</v>
      </c>
      <c r="D52" s="3">
        <v>0</v>
      </c>
      <c r="E52" s="1">
        <v>3.1</v>
      </c>
      <c r="F52" s="1">
        <v>11</v>
      </c>
      <c r="G52" s="1">
        <v>11</v>
      </c>
      <c r="H52" s="3">
        <v>0</v>
      </c>
      <c r="I52" s="3">
        <v>0</v>
      </c>
      <c r="J52" s="1" t="s">
        <v>34</v>
      </c>
      <c r="K52" s="3">
        <v>0</v>
      </c>
      <c r="L52" s="3">
        <v>0</v>
      </c>
      <c r="M52" s="1">
        <v>4.7</v>
      </c>
      <c r="N52" s="1">
        <v>4.3</v>
      </c>
      <c r="O52" s="1">
        <v>170</v>
      </c>
      <c r="P52" s="1">
        <v>150</v>
      </c>
      <c r="Q52" s="1" t="s">
        <v>34</v>
      </c>
      <c r="R52" s="1">
        <v>3.4</v>
      </c>
      <c r="S52" s="1">
        <v>2</v>
      </c>
      <c r="T52" s="1" t="s">
        <v>34</v>
      </c>
      <c r="U52" s="1">
        <v>0.28000000000000003</v>
      </c>
      <c r="V52" s="1">
        <v>13</v>
      </c>
      <c r="W52" s="1">
        <v>15</v>
      </c>
      <c r="X52" s="1">
        <v>11</v>
      </c>
      <c r="Y52" s="1">
        <v>10</v>
      </c>
      <c r="Z52" s="3">
        <v>0</v>
      </c>
      <c r="AA52" s="3">
        <v>0</v>
      </c>
      <c r="AB52" s="3">
        <v>0</v>
      </c>
      <c r="AC52" s="3">
        <v>0</v>
      </c>
      <c r="AD52" s="1" t="s">
        <v>34</v>
      </c>
      <c r="AE52" s="1">
        <v>1100</v>
      </c>
      <c r="AF52" s="1">
        <v>710</v>
      </c>
    </row>
    <row r="53" spans="1:32" x14ac:dyDescent="0.25">
      <c r="A53" s="1">
        <v>54</v>
      </c>
      <c r="B53" s="1" t="s">
        <v>61</v>
      </c>
      <c r="C53" s="1" t="s">
        <v>38</v>
      </c>
      <c r="D53" s="3">
        <v>0</v>
      </c>
      <c r="E53" s="3">
        <v>0</v>
      </c>
      <c r="F53" s="1">
        <v>2.8</v>
      </c>
      <c r="G53" s="1">
        <v>3.9</v>
      </c>
      <c r="H53" s="3">
        <v>0</v>
      </c>
      <c r="I53" s="3">
        <v>0</v>
      </c>
      <c r="J53" s="1" t="s">
        <v>34</v>
      </c>
      <c r="K53" s="3">
        <v>0</v>
      </c>
      <c r="L53" s="3">
        <v>0</v>
      </c>
      <c r="M53" s="3">
        <v>0</v>
      </c>
      <c r="N53" s="3">
        <v>0</v>
      </c>
      <c r="O53" s="1">
        <v>250</v>
      </c>
      <c r="P53" s="1">
        <v>17</v>
      </c>
      <c r="Q53" s="1" t="s">
        <v>34</v>
      </c>
      <c r="R53" s="1">
        <v>4.0999999999999996</v>
      </c>
      <c r="S53" s="3">
        <v>0</v>
      </c>
      <c r="T53" s="1" t="s">
        <v>34</v>
      </c>
      <c r="U53" s="3">
        <v>0</v>
      </c>
      <c r="V53" s="1">
        <v>5.4</v>
      </c>
      <c r="W53" s="1">
        <v>4.4000000000000004</v>
      </c>
      <c r="X53" s="1">
        <v>9.4</v>
      </c>
      <c r="Y53" s="1">
        <v>13</v>
      </c>
      <c r="Z53" s="3">
        <v>0</v>
      </c>
      <c r="AA53" s="3">
        <v>0</v>
      </c>
      <c r="AB53" s="3">
        <v>0</v>
      </c>
      <c r="AC53" s="3">
        <v>0</v>
      </c>
      <c r="AD53" s="1" t="s">
        <v>34</v>
      </c>
      <c r="AE53" s="1">
        <v>200</v>
      </c>
      <c r="AF53" s="1">
        <v>83</v>
      </c>
    </row>
    <row r="54" spans="1:32" x14ac:dyDescent="0.25">
      <c r="A54" s="1">
        <v>55</v>
      </c>
      <c r="B54" s="1" t="s">
        <v>62</v>
      </c>
      <c r="C54" s="1" t="s">
        <v>68</v>
      </c>
      <c r="D54" s="1" t="s">
        <v>34</v>
      </c>
      <c r="E54" s="1" t="s">
        <v>34</v>
      </c>
      <c r="F54" s="1">
        <v>1.9</v>
      </c>
      <c r="G54" s="1">
        <v>2.2999999999999998</v>
      </c>
      <c r="H54" s="1" t="s">
        <v>34</v>
      </c>
      <c r="I54" s="1" t="s">
        <v>34</v>
      </c>
      <c r="J54" s="1" t="s">
        <v>34</v>
      </c>
      <c r="K54" s="1" t="s">
        <v>34</v>
      </c>
      <c r="L54" s="1" t="s">
        <v>34</v>
      </c>
      <c r="M54" s="1">
        <v>3.1</v>
      </c>
      <c r="N54" s="3">
        <f>2.5/2</f>
        <v>1.25</v>
      </c>
      <c r="O54" s="1">
        <v>55</v>
      </c>
      <c r="P54" s="1">
        <v>8.5</v>
      </c>
      <c r="Q54" s="1" t="s">
        <v>34</v>
      </c>
      <c r="R54" s="1">
        <v>1.6</v>
      </c>
      <c r="S54" s="1">
        <v>0.1</v>
      </c>
      <c r="T54" s="1" t="s">
        <v>34</v>
      </c>
      <c r="U54" s="3">
        <f>1/2</f>
        <v>0.5</v>
      </c>
      <c r="V54" s="1">
        <v>4.5</v>
      </c>
      <c r="W54" s="1">
        <v>3.8</v>
      </c>
      <c r="X54" s="3">
        <f>2.5/2</f>
        <v>1.25</v>
      </c>
      <c r="Y54" s="1">
        <v>0.27</v>
      </c>
      <c r="Z54" s="1">
        <v>0.14000000000000001</v>
      </c>
      <c r="AA54" s="1" t="s">
        <v>34</v>
      </c>
      <c r="AB54" s="3">
        <f>1/2</f>
        <v>0.5</v>
      </c>
      <c r="AC54" s="1" t="s">
        <v>34</v>
      </c>
      <c r="AD54" s="1" t="s">
        <v>34</v>
      </c>
      <c r="AE54" s="1">
        <v>83</v>
      </c>
      <c r="AF54" s="1">
        <v>39</v>
      </c>
    </row>
    <row r="55" spans="1:32" ht="14.5" x14ac:dyDescent="0.35">
      <c r="A55" s="1">
        <v>55</v>
      </c>
      <c r="B55" s="1" t="s">
        <v>69</v>
      </c>
      <c r="C55" s="1" t="s">
        <v>68</v>
      </c>
      <c r="D55" s="1" t="s">
        <v>34</v>
      </c>
      <c r="E55" s="1" t="s">
        <v>34</v>
      </c>
      <c r="F55" s="3">
        <f>2.5/2</f>
        <v>1.25</v>
      </c>
      <c r="G55" s="3">
        <f>2.5/2</f>
        <v>1.25</v>
      </c>
      <c r="H55" s="1" t="s">
        <v>34</v>
      </c>
      <c r="I55" s="1" t="s">
        <v>34</v>
      </c>
      <c r="J55" s="1" t="s">
        <v>34</v>
      </c>
      <c r="K55" s="1" t="s">
        <v>34</v>
      </c>
      <c r="L55" s="1" t="s">
        <v>34</v>
      </c>
      <c r="M55" s="1">
        <v>12.6</v>
      </c>
      <c r="N55" s="1">
        <v>9.1999999999999993</v>
      </c>
      <c r="O55" s="1">
        <v>117</v>
      </c>
      <c r="P55" s="1">
        <v>22.2</v>
      </c>
      <c r="Q55" s="1" t="s">
        <v>34</v>
      </c>
      <c r="R55" s="1">
        <v>3.8</v>
      </c>
      <c r="S55" s="2">
        <f>1/2</f>
        <v>0.5</v>
      </c>
      <c r="T55" s="1" t="s">
        <v>34</v>
      </c>
      <c r="U55" s="3">
        <f>1/2</f>
        <v>0.5</v>
      </c>
      <c r="V55" s="1">
        <v>6.24</v>
      </c>
      <c r="W55" s="1">
        <v>8.36</v>
      </c>
      <c r="X55" s="3">
        <f>2.5/2</f>
        <v>1.25</v>
      </c>
      <c r="Y55" s="3">
        <f>2.5/2</f>
        <v>1.25</v>
      </c>
      <c r="Z55" s="3">
        <f>1/2</f>
        <v>0.5</v>
      </c>
      <c r="AA55" s="1" t="s">
        <v>34</v>
      </c>
      <c r="AB55" s="3">
        <f>1/2</f>
        <v>0.5</v>
      </c>
      <c r="AC55" s="1" t="s">
        <v>34</v>
      </c>
      <c r="AD55" s="1" t="s">
        <v>34</v>
      </c>
      <c r="AE55" s="1">
        <v>518</v>
      </c>
      <c r="AF55" s="1">
        <v>82.9</v>
      </c>
    </row>
    <row r="56" spans="1:32" x14ac:dyDescent="0.25">
      <c r="A56" s="1">
        <v>55</v>
      </c>
      <c r="B56" s="1" t="s">
        <v>63</v>
      </c>
      <c r="C56" s="1" t="s">
        <v>68</v>
      </c>
      <c r="D56" s="1" t="s">
        <v>34</v>
      </c>
      <c r="E56" s="1" t="s">
        <v>34</v>
      </c>
      <c r="F56" s="3">
        <f>2.5/2</f>
        <v>1.25</v>
      </c>
      <c r="G56" s="1" t="s">
        <v>34</v>
      </c>
      <c r="H56" s="1" t="s">
        <v>34</v>
      </c>
      <c r="I56" s="1" t="s">
        <v>34</v>
      </c>
      <c r="J56" s="1" t="s">
        <v>34</v>
      </c>
      <c r="K56" s="1" t="s">
        <v>34</v>
      </c>
      <c r="L56" s="1" t="s">
        <v>34</v>
      </c>
      <c r="M56" s="1">
        <v>12.7</v>
      </c>
      <c r="N56" s="1" t="s">
        <v>34</v>
      </c>
      <c r="O56" s="1">
        <v>418</v>
      </c>
      <c r="P56" s="1" t="s">
        <v>34</v>
      </c>
      <c r="Q56" s="1" t="s">
        <v>34</v>
      </c>
      <c r="R56" s="1">
        <v>39</v>
      </c>
      <c r="S56" s="1" t="s">
        <v>34</v>
      </c>
      <c r="T56" s="1" t="s">
        <v>34</v>
      </c>
      <c r="U56" s="3">
        <f>1/2</f>
        <v>0.5</v>
      </c>
      <c r="V56" s="1">
        <v>20.6</v>
      </c>
      <c r="W56" s="1" t="s">
        <v>34</v>
      </c>
      <c r="X56" s="1">
        <v>5.86</v>
      </c>
      <c r="Y56" s="1" t="s">
        <v>34</v>
      </c>
      <c r="Z56" s="3">
        <f>1/2</f>
        <v>0.5</v>
      </c>
      <c r="AA56" s="1" t="s">
        <v>34</v>
      </c>
      <c r="AB56" s="3">
        <f>1/2</f>
        <v>0.5</v>
      </c>
      <c r="AC56" s="1" t="s">
        <v>34</v>
      </c>
      <c r="AD56" s="1" t="s">
        <v>34</v>
      </c>
      <c r="AE56" s="1">
        <v>1130</v>
      </c>
      <c r="AF56" s="1" t="s">
        <v>34</v>
      </c>
    </row>
    <row r="57" spans="1:32" ht="14.5" x14ac:dyDescent="0.35">
      <c r="A57" s="1">
        <v>55</v>
      </c>
      <c r="B57" s="1" t="s">
        <v>64</v>
      </c>
      <c r="C57" s="1" t="s">
        <v>68</v>
      </c>
      <c r="D57" s="1" t="s">
        <v>34</v>
      </c>
      <c r="E57" s="1" t="s">
        <v>34</v>
      </c>
      <c r="F57" s="3">
        <f>2.5/2</f>
        <v>1.25</v>
      </c>
      <c r="G57" s="3">
        <f>2.5/2</f>
        <v>1.25</v>
      </c>
      <c r="H57" s="1" t="s">
        <v>34</v>
      </c>
      <c r="I57" s="1" t="s">
        <v>34</v>
      </c>
      <c r="J57" s="1" t="s">
        <v>34</v>
      </c>
      <c r="K57" s="1" t="s">
        <v>34</v>
      </c>
      <c r="L57" s="1" t="s">
        <v>34</v>
      </c>
      <c r="M57" s="3">
        <f>2.5/2</f>
        <v>1.25</v>
      </c>
      <c r="N57" s="3">
        <f>2.5/2</f>
        <v>1.25</v>
      </c>
      <c r="O57" s="1">
        <v>69.599999999999994</v>
      </c>
      <c r="P57" s="1">
        <v>34.700000000000003</v>
      </c>
      <c r="Q57" s="1" t="s">
        <v>34</v>
      </c>
      <c r="R57" s="1">
        <v>2.41</v>
      </c>
      <c r="S57" s="2">
        <f>1/2</f>
        <v>0.5</v>
      </c>
      <c r="T57" s="1" t="s">
        <v>34</v>
      </c>
      <c r="U57" s="3">
        <f>1/2</f>
        <v>0.5</v>
      </c>
      <c r="V57" s="1">
        <v>3.36</v>
      </c>
      <c r="W57" s="1">
        <v>2.54</v>
      </c>
      <c r="X57" s="3">
        <f>2.5/2</f>
        <v>1.25</v>
      </c>
      <c r="Y57" s="3">
        <f>2.5/2</f>
        <v>1.25</v>
      </c>
      <c r="Z57" s="3">
        <f>1/2</f>
        <v>0.5</v>
      </c>
      <c r="AA57" s="1" t="s">
        <v>34</v>
      </c>
      <c r="AB57" s="3">
        <f>1/2</f>
        <v>0.5</v>
      </c>
      <c r="AC57" s="1" t="s">
        <v>34</v>
      </c>
      <c r="AD57" s="1" t="s">
        <v>34</v>
      </c>
      <c r="AE57" s="1">
        <v>112</v>
      </c>
      <c r="AF57" s="1">
        <v>23.8</v>
      </c>
    </row>
    <row r="58" spans="1:32" x14ac:dyDescent="0.25">
      <c r="A58" s="1">
        <v>55</v>
      </c>
      <c r="B58" s="1" t="s">
        <v>65</v>
      </c>
      <c r="C58" s="1" t="s">
        <v>68</v>
      </c>
      <c r="D58" s="1" t="s">
        <v>34</v>
      </c>
      <c r="E58" s="1" t="s">
        <v>34</v>
      </c>
      <c r="F58" s="3">
        <f>2.5/2</f>
        <v>1.25</v>
      </c>
      <c r="G58" s="3">
        <f>2.5/2</f>
        <v>1.25</v>
      </c>
      <c r="H58" s="1" t="s">
        <v>34</v>
      </c>
      <c r="I58" s="1" t="s">
        <v>34</v>
      </c>
      <c r="J58" s="1" t="s">
        <v>34</v>
      </c>
      <c r="K58" s="1" t="s">
        <v>34</v>
      </c>
      <c r="L58" s="1" t="s">
        <v>34</v>
      </c>
      <c r="M58" s="1">
        <v>6.7</v>
      </c>
      <c r="N58" s="1">
        <v>5.83</v>
      </c>
      <c r="O58" s="1">
        <v>166</v>
      </c>
      <c r="P58" s="1">
        <v>35.799999999999997</v>
      </c>
      <c r="Q58" s="1" t="s">
        <v>34</v>
      </c>
      <c r="R58" s="1">
        <v>2.64</v>
      </c>
      <c r="S58" s="1">
        <v>1.93</v>
      </c>
      <c r="T58" s="1" t="s">
        <v>34</v>
      </c>
      <c r="U58" s="3">
        <f>1/2</f>
        <v>0.5</v>
      </c>
      <c r="V58" s="1">
        <v>4.3899999999999997</v>
      </c>
      <c r="W58" s="1">
        <v>3.58</v>
      </c>
      <c r="X58" s="1">
        <v>5.51</v>
      </c>
      <c r="Y58" s="3">
        <f>2.5/2</f>
        <v>1.25</v>
      </c>
      <c r="Z58" s="3">
        <f>1/2</f>
        <v>0.5</v>
      </c>
      <c r="AA58" s="1" t="s">
        <v>34</v>
      </c>
      <c r="AB58" s="1">
        <v>0.63700000000000001</v>
      </c>
      <c r="AC58" s="1" t="s">
        <v>34</v>
      </c>
      <c r="AD58" s="1" t="s">
        <v>34</v>
      </c>
      <c r="AE58" s="1">
        <v>378</v>
      </c>
      <c r="AF58" s="1">
        <v>121</v>
      </c>
    </row>
    <row r="59" spans="1:32" x14ac:dyDescent="0.25">
      <c r="A59" s="1">
        <v>55</v>
      </c>
      <c r="B59" s="1" t="s">
        <v>67</v>
      </c>
      <c r="C59" s="1" t="s">
        <v>68</v>
      </c>
      <c r="D59" s="1" t="s">
        <v>34</v>
      </c>
      <c r="E59" s="1" t="s">
        <v>34</v>
      </c>
      <c r="F59" s="1">
        <v>0.82</v>
      </c>
      <c r="G59" s="1">
        <v>4.5999999999999996</v>
      </c>
      <c r="H59" s="1" t="s">
        <v>34</v>
      </c>
      <c r="I59" s="1" t="s">
        <v>34</v>
      </c>
      <c r="J59" s="1" t="s">
        <v>34</v>
      </c>
      <c r="K59" s="1" t="s">
        <v>34</v>
      </c>
      <c r="L59" s="1" t="s">
        <v>34</v>
      </c>
      <c r="M59" s="1">
        <v>4.5</v>
      </c>
      <c r="N59" s="1">
        <v>3.7</v>
      </c>
      <c r="O59" s="1">
        <v>120</v>
      </c>
      <c r="P59" s="1">
        <v>100</v>
      </c>
      <c r="Q59" s="1" t="s">
        <v>34</v>
      </c>
      <c r="R59" s="1">
        <v>2.4</v>
      </c>
      <c r="S59" s="1">
        <v>1.8</v>
      </c>
      <c r="T59" s="1" t="s">
        <v>34</v>
      </c>
      <c r="U59" s="1">
        <v>3.7999999999999999E-2</v>
      </c>
      <c r="V59" s="1">
        <v>4.3</v>
      </c>
      <c r="W59" s="1">
        <v>3.8</v>
      </c>
      <c r="X59" s="1">
        <v>0.5</v>
      </c>
      <c r="Y59" s="1">
        <v>0.93</v>
      </c>
      <c r="Z59" s="1">
        <v>0.2</v>
      </c>
      <c r="AA59" s="1" t="s">
        <v>34</v>
      </c>
      <c r="AB59" s="3">
        <f>1/2</f>
        <v>0.5</v>
      </c>
      <c r="AC59" s="1" t="s">
        <v>34</v>
      </c>
      <c r="AD59" s="1" t="s">
        <v>34</v>
      </c>
      <c r="AE59" s="1">
        <v>220</v>
      </c>
      <c r="AF59" s="1">
        <v>220</v>
      </c>
    </row>
    <row r="60" spans="1:32" x14ac:dyDescent="0.25">
      <c r="A60" s="1">
        <v>56</v>
      </c>
      <c r="B60" s="1" t="s">
        <v>62</v>
      </c>
      <c r="C60" s="1" t="s">
        <v>68</v>
      </c>
      <c r="D60" s="1" t="s">
        <v>34</v>
      </c>
      <c r="E60" s="1" t="s">
        <v>34</v>
      </c>
      <c r="F60" s="1">
        <v>2.35</v>
      </c>
      <c r="G60" s="1">
        <v>41.7</v>
      </c>
      <c r="H60" s="1" t="s">
        <v>34</v>
      </c>
      <c r="I60" s="1" t="s">
        <v>34</v>
      </c>
      <c r="J60" s="1" t="s">
        <v>34</v>
      </c>
      <c r="K60" s="1" t="s">
        <v>34</v>
      </c>
      <c r="L60" s="1" t="s">
        <v>34</v>
      </c>
      <c r="M60" s="1">
        <v>9.18</v>
      </c>
      <c r="N60" s="1">
        <v>10.5</v>
      </c>
      <c r="O60" s="1">
        <v>126</v>
      </c>
      <c r="P60" s="1">
        <v>9.33</v>
      </c>
      <c r="Q60" s="1" t="s">
        <v>34</v>
      </c>
      <c r="R60" s="1">
        <v>2.95</v>
      </c>
      <c r="S60" s="1">
        <v>3.01</v>
      </c>
      <c r="T60" s="1" t="s">
        <v>34</v>
      </c>
      <c r="U60" s="1" t="s">
        <v>34</v>
      </c>
      <c r="V60" s="1">
        <v>3.16</v>
      </c>
      <c r="W60" s="1">
        <v>414</v>
      </c>
      <c r="X60" s="1">
        <v>0</v>
      </c>
      <c r="Y60" s="1">
        <v>30.7</v>
      </c>
      <c r="Z60" s="1" t="s">
        <v>34</v>
      </c>
      <c r="AA60" s="1" t="s">
        <v>34</v>
      </c>
      <c r="AB60" s="1" t="s">
        <v>34</v>
      </c>
      <c r="AC60" s="1" t="s">
        <v>34</v>
      </c>
      <c r="AD60" s="1" t="s">
        <v>34</v>
      </c>
      <c r="AE60" s="1">
        <v>220</v>
      </c>
      <c r="AF60" s="1">
        <v>119</v>
      </c>
    </row>
    <row r="61" spans="1:32" x14ac:dyDescent="0.25">
      <c r="A61" s="1">
        <v>56</v>
      </c>
      <c r="B61" s="1" t="s">
        <v>61</v>
      </c>
      <c r="C61" s="1" t="s">
        <v>68</v>
      </c>
      <c r="D61" s="1" t="s">
        <v>34</v>
      </c>
      <c r="E61" s="1" t="s">
        <v>34</v>
      </c>
      <c r="F61" s="1">
        <v>1.3</v>
      </c>
      <c r="G61" s="1">
        <v>2.7</v>
      </c>
      <c r="H61" s="1" t="s">
        <v>34</v>
      </c>
      <c r="I61" s="1" t="s">
        <v>34</v>
      </c>
      <c r="J61" s="1" t="s">
        <v>34</v>
      </c>
      <c r="K61" s="1" t="s">
        <v>34</v>
      </c>
      <c r="L61" s="1" t="s">
        <v>34</v>
      </c>
      <c r="M61" s="1">
        <v>0</v>
      </c>
      <c r="N61" s="1">
        <v>0</v>
      </c>
      <c r="O61" s="1">
        <v>200</v>
      </c>
      <c r="P61" s="1">
        <v>160</v>
      </c>
      <c r="Q61" s="1" t="s">
        <v>34</v>
      </c>
      <c r="R61" s="1">
        <v>3.7</v>
      </c>
      <c r="S61" s="1">
        <v>1.6</v>
      </c>
      <c r="T61" s="1" t="s">
        <v>34</v>
      </c>
      <c r="U61" s="1" t="s">
        <v>34</v>
      </c>
      <c r="V61" s="1">
        <v>6.3</v>
      </c>
      <c r="W61" s="1">
        <v>6.7</v>
      </c>
      <c r="X61" s="1">
        <v>0</v>
      </c>
      <c r="Y61" s="1">
        <v>0</v>
      </c>
      <c r="Z61" s="1" t="s">
        <v>34</v>
      </c>
      <c r="AA61" s="1" t="s">
        <v>34</v>
      </c>
      <c r="AB61" s="1" t="s">
        <v>34</v>
      </c>
      <c r="AC61" s="1" t="s">
        <v>34</v>
      </c>
      <c r="AD61" s="1" t="s">
        <v>34</v>
      </c>
      <c r="AE61" s="1">
        <v>160</v>
      </c>
      <c r="AF61" s="1">
        <v>140</v>
      </c>
    </row>
    <row r="62" spans="1:32" x14ac:dyDescent="0.25">
      <c r="A62" s="1">
        <v>57</v>
      </c>
      <c r="B62" s="1" t="s">
        <v>70</v>
      </c>
      <c r="C62" s="1" t="s">
        <v>68</v>
      </c>
      <c r="D62" s="1" t="s">
        <v>34</v>
      </c>
      <c r="E62" s="1" t="s">
        <v>34</v>
      </c>
      <c r="F62" s="3">
        <f>2.5/2</f>
        <v>1.25</v>
      </c>
      <c r="G62" s="3">
        <f>2.5/2</f>
        <v>1.25</v>
      </c>
      <c r="H62" s="1" t="s">
        <v>34</v>
      </c>
      <c r="I62" s="1" t="s">
        <v>34</v>
      </c>
      <c r="J62" s="1" t="s">
        <v>34</v>
      </c>
      <c r="K62" s="1" t="s">
        <v>34</v>
      </c>
      <c r="L62" s="1" t="s">
        <v>34</v>
      </c>
      <c r="M62" s="3">
        <f>2.5/2</f>
        <v>1.25</v>
      </c>
      <c r="N62" s="1">
        <v>0.28499999999999998</v>
      </c>
      <c r="O62" s="1">
        <v>506</v>
      </c>
      <c r="P62" s="1">
        <v>86.4</v>
      </c>
      <c r="Q62" s="1" t="s">
        <v>34</v>
      </c>
      <c r="R62" s="1">
        <v>35</v>
      </c>
      <c r="S62" s="1">
        <v>1.6</v>
      </c>
      <c r="T62" s="1" t="s">
        <v>34</v>
      </c>
      <c r="U62" s="1" t="s">
        <v>34</v>
      </c>
      <c r="V62" s="1">
        <v>4.68</v>
      </c>
      <c r="W62" s="1">
        <v>4.3</v>
      </c>
      <c r="X62" s="3">
        <f>2.5/2</f>
        <v>1.25</v>
      </c>
      <c r="Y62" s="3">
        <f>2.5/2</f>
        <v>1.25</v>
      </c>
      <c r="Z62" s="1" t="s">
        <v>34</v>
      </c>
      <c r="AA62" s="1" t="s">
        <v>34</v>
      </c>
      <c r="AB62" s="1" t="s">
        <v>34</v>
      </c>
      <c r="AC62" s="1" t="s">
        <v>34</v>
      </c>
      <c r="AD62" s="1" t="s">
        <v>34</v>
      </c>
      <c r="AE62" s="1">
        <v>243</v>
      </c>
      <c r="AF62" s="1">
        <v>135</v>
      </c>
    </row>
    <row r="63" spans="1:32" x14ac:dyDescent="0.25">
      <c r="A63" s="1">
        <v>57</v>
      </c>
      <c r="B63" s="1" t="s">
        <v>69</v>
      </c>
      <c r="C63" s="1" t="s">
        <v>68</v>
      </c>
      <c r="D63" s="1" t="s">
        <v>34</v>
      </c>
      <c r="E63" s="1" t="s">
        <v>34</v>
      </c>
      <c r="F63" s="3">
        <f>2.5/2</f>
        <v>1.25</v>
      </c>
      <c r="G63" s="1">
        <v>0.504</v>
      </c>
      <c r="H63" s="1" t="s">
        <v>34</v>
      </c>
      <c r="I63" s="1" t="s">
        <v>34</v>
      </c>
      <c r="J63" s="1" t="s">
        <v>34</v>
      </c>
      <c r="K63" s="1" t="s">
        <v>34</v>
      </c>
      <c r="L63" s="1" t="s">
        <v>34</v>
      </c>
      <c r="M63" s="1">
        <v>2.56</v>
      </c>
      <c r="N63" s="1">
        <v>0.28699999999999998</v>
      </c>
      <c r="O63" s="1">
        <v>200</v>
      </c>
      <c r="P63" s="1">
        <v>11.2</v>
      </c>
      <c r="Q63" s="1" t="s">
        <v>34</v>
      </c>
      <c r="R63" s="1">
        <v>12.6</v>
      </c>
      <c r="S63" s="1">
        <v>0.40300000000000002</v>
      </c>
      <c r="T63" s="1" t="s">
        <v>34</v>
      </c>
      <c r="U63" s="1" t="s">
        <v>34</v>
      </c>
      <c r="V63" s="1">
        <v>5.34</v>
      </c>
      <c r="W63" s="1">
        <v>3.44</v>
      </c>
      <c r="X63" s="3">
        <f>2.5/2</f>
        <v>1.25</v>
      </c>
      <c r="Y63" s="3">
        <f>2.5/2</f>
        <v>1.25</v>
      </c>
      <c r="Z63" s="1" t="s">
        <v>34</v>
      </c>
      <c r="AA63" s="1" t="s">
        <v>34</v>
      </c>
      <c r="AB63" s="1" t="s">
        <v>34</v>
      </c>
      <c r="AC63" s="1" t="s">
        <v>34</v>
      </c>
      <c r="AD63" s="1" t="s">
        <v>34</v>
      </c>
      <c r="AE63" s="1">
        <v>880</v>
      </c>
      <c r="AF63" s="1">
        <v>37.9</v>
      </c>
    </row>
    <row r="64" spans="1:32" ht="14.5" x14ac:dyDescent="0.35">
      <c r="A64" s="1">
        <v>57</v>
      </c>
      <c r="B64" s="1" t="s">
        <v>64</v>
      </c>
      <c r="C64" s="1" t="s">
        <v>68</v>
      </c>
      <c r="D64" s="1" t="s">
        <v>34</v>
      </c>
      <c r="E64" s="1" t="s">
        <v>34</v>
      </c>
      <c r="F64" s="1">
        <v>3.39</v>
      </c>
      <c r="G64" s="1">
        <v>2.98</v>
      </c>
      <c r="H64" s="1" t="s">
        <v>34</v>
      </c>
      <c r="I64" s="1" t="s">
        <v>34</v>
      </c>
      <c r="J64" s="1" t="s">
        <v>34</v>
      </c>
      <c r="K64" s="1" t="s">
        <v>34</v>
      </c>
      <c r="L64" s="1" t="s">
        <v>34</v>
      </c>
      <c r="M64" s="1">
        <v>1.98</v>
      </c>
      <c r="N64" s="1">
        <v>1.45</v>
      </c>
      <c r="O64" s="1">
        <v>33.4</v>
      </c>
      <c r="P64" s="1">
        <v>15.9</v>
      </c>
      <c r="Q64" s="1" t="s">
        <v>34</v>
      </c>
      <c r="R64" s="1">
        <v>4.1500000000000004</v>
      </c>
      <c r="S64" s="2">
        <f>1/2</f>
        <v>0.5</v>
      </c>
      <c r="T64" s="1" t="s">
        <v>34</v>
      </c>
      <c r="U64" s="1" t="s">
        <v>34</v>
      </c>
      <c r="V64" s="1">
        <v>4.03</v>
      </c>
      <c r="W64" s="1">
        <v>3.59</v>
      </c>
      <c r="X64" s="1">
        <v>2.82</v>
      </c>
      <c r="Y64" s="3">
        <f>2.5/2</f>
        <v>1.25</v>
      </c>
      <c r="Z64" s="1" t="s">
        <v>34</v>
      </c>
      <c r="AA64" s="1" t="s">
        <v>34</v>
      </c>
      <c r="AB64" s="1" t="s">
        <v>34</v>
      </c>
      <c r="AC64" s="1" t="s">
        <v>34</v>
      </c>
      <c r="AD64" s="1" t="s">
        <v>34</v>
      </c>
      <c r="AE64" s="1">
        <v>328</v>
      </c>
      <c r="AF64" s="1">
        <v>177</v>
      </c>
    </row>
    <row r="65" spans="1:32" x14ac:dyDescent="0.25">
      <c r="A65" s="1">
        <v>57</v>
      </c>
      <c r="B65" s="1" t="s">
        <v>71</v>
      </c>
      <c r="C65" s="1" t="s">
        <v>68</v>
      </c>
      <c r="D65" s="1" t="s">
        <v>34</v>
      </c>
      <c r="E65" s="1" t="s">
        <v>34</v>
      </c>
      <c r="F65" s="3">
        <f t="shared" ref="F65:G67" si="1">2.5/2</f>
        <v>1.25</v>
      </c>
      <c r="G65" s="3">
        <f t="shared" si="1"/>
        <v>1.25</v>
      </c>
      <c r="H65" s="1" t="s">
        <v>34</v>
      </c>
      <c r="I65" s="1" t="s">
        <v>34</v>
      </c>
      <c r="J65" s="1" t="s">
        <v>34</v>
      </c>
      <c r="K65" s="1" t="s">
        <v>34</v>
      </c>
      <c r="L65" s="1" t="s">
        <v>34</v>
      </c>
      <c r="M65" s="1">
        <v>2.38</v>
      </c>
      <c r="N65" s="1">
        <v>1.84</v>
      </c>
      <c r="O65" s="1">
        <v>251</v>
      </c>
      <c r="P65" s="1">
        <v>11.8</v>
      </c>
      <c r="Q65" s="1" t="s">
        <v>34</v>
      </c>
      <c r="R65" s="1">
        <v>17.8</v>
      </c>
      <c r="S65" s="1">
        <v>11.9</v>
      </c>
      <c r="T65" s="1" t="s">
        <v>34</v>
      </c>
      <c r="U65" s="1" t="s">
        <v>34</v>
      </c>
      <c r="V65" s="1">
        <v>4.6900000000000004</v>
      </c>
      <c r="W65" s="1">
        <v>2.54</v>
      </c>
      <c r="X65" s="3">
        <f>2.5/2</f>
        <v>1.25</v>
      </c>
      <c r="Y65" s="3">
        <f>2.5/2</f>
        <v>1.25</v>
      </c>
      <c r="Z65" s="1" t="s">
        <v>34</v>
      </c>
      <c r="AA65" s="1" t="s">
        <v>34</v>
      </c>
      <c r="AB65" s="1" t="s">
        <v>34</v>
      </c>
      <c r="AC65" s="1" t="s">
        <v>34</v>
      </c>
      <c r="AD65" s="1" t="s">
        <v>34</v>
      </c>
      <c r="AE65" s="1">
        <v>266</v>
      </c>
      <c r="AF65" s="1">
        <v>57.3</v>
      </c>
    </row>
    <row r="66" spans="1:32" x14ac:dyDescent="0.25">
      <c r="A66" s="1">
        <v>57</v>
      </c>
      <c r="B66" s="1" t="s">
        <v>72</v>
      </c>
      <c r="C66" s="1" t="s">
        <v>68</v>
      </c>
      <c r="D66" s="1" t="s">
        <v>34</v>
      </c>
      <c r="E66" s="1" t="s">
        <v>34</v>
      </c>
      <c r="F66" s="3">
        <f t="shared" si="1"/>
        <v>1.25</v>
      </c>
      <c r="G66" s="3">
        <f t="shared" si="1"/>
        <v>1.25</v>
      </c>
      <c r="H66" s="1" t="s">
        <v>34</v>
      </c>
      <c r="I66" s="1" t="s">
        <v>34</v>
      </c>
      <c r="J66" s="1" t="s">
        <v>34</v>
      </c>
      <c r="K66" s="1" t="s">
        <v>34</v>
      </c>
      <c r="L66" s="1" t="s">
        <v>34</v>
      </c>
      <c r="M66" s="1">
        <v>3.59</v>
      </c>
      <c r="N66" s="1">
        <v>2.82</v>
      </c>
      <c r="O66" s="1">
        <v>121</v>
      </c>
      <c r="P66" s="1">
        <v>92.3</v>
      </c>
      <c r="Q66" s="1" t="s">
        <v>34</v>
      </c>
      <c r="R66" s="1">
        <v>2.88</v>
      </c>
      <c r="S66" s="1">
        <v>1.1399999999999999</v>
      </c>
      <c r="T66" s="1" t="s">
        <v>34</v>
      </c>
      <c r="U66" s="1" t="s">
        <v>34</v>
      </c>
      <c r="V66" s="1">
        <v>8.31</v>
      </c>
      <c r="W66" s="1">
        <v>7.46</v>
      </c>
      <c r="X66" s="3">
        <f>2.5/2</f>
        <v>1.25</v>
      </c>
      <c r="Y66" s="3">
        <f>2.5/2</f>
        <v>1.25</v>
      </c>
      <c r="Z66" s="1" t="s">
        <v>34</v>
      </c>
      <c r="AA66" s="1" t="s">
        <v>34</v>
      </c>
      <c r="AB66" s="1" t="s">
        <v>34</v>
      </c>
      <c r="AC66" s="1" t="s">
        <v>34</v>
      </c>
      <c r="AD66" s="1" t="s">
        <v>34</v>
      </c>
      <c r="AE66" s="1">
        <v>164</v>
      </c>
      <c r="AF66" s="1">
        <v>144</v>
      </c>
    </row>
    <row r="67" spans="1:32" x14ac:dyDescent="0.25">
      <c r="A67" s="1">
        <v>58</v>
      </c>
      <c r="B67" s="1" t="s">
        <v>72</v>
      </c>
      <c r="C67" s="1" t="s">
        <v>68</v>
      </c>
      <c r="D67" s="1" t="s">
        <v>34</v>
      </c>
      <c r="E67" s="1" t="s">
        <v>34</v>
      </c>
      <c r="F67" s="3">
        <f t="shared" si="1"/>
        <v>1.25</v>
      </c>
      <c r="G67" s="3">
        <f t="shared" si="1"/>
        <v>1.25</v>
      </c>
      <c r="H67" s="1" t="s">
        <v>34</v>
      </c>
      <c r="I67" s="1" t="s">
        <v>34</v>
      </c>
      <c r="J67" s="1" t="s">
        <v>34</v>
      </c>
      <c r="K67" s="1" t="s">
        <v>34</v>
      </c>
      <c r="L67" s="1" t="s">
        <v>34</v>
      </c>
      <c r="M67" s="1">
        <v>7.57</v>
      </c>
      <c r="N67" s="1">
        <v>3.92</v>
      </c>
      <c r="O67" s="1">
        <v>191</v>
      </c>
      <c r="P67" s="1">
        <v>120</v>
      </c>
      <c r="Q67" s="1" t="s">
        <v>34</v>
      </c>
      <c r="R67" s="1">
        <v>5.24</v>
      </c>
      <c r="S67" s="1">
        <v>15.7</v>
      </c>
      <c r="T67" s="1" t="s">
        <v>34</v>
      </c>
      <c r="U67" s="1" t="s">
        <v>34</v>
      </c>
      <c r="V67" s="1">
        <v>11.4</v>
      </c>
      <c r="W67" s="1">
        <v>8.36</v>
      </c>
      <c r="X67" s="1">
        <v>2.69</v>
      </c>
      <c r="Y67" s="3">
        <f>2.5/2</f>
        <v>1.25</v>
      </c>
      <c r="Z67" s="1" t="s">
        <v>34</v>
      </c>
      <c r="AA67" s="1" t="s">
        <v>34</v>
      </c>
      <c r="AB67" s="1" t="s">
        <v>34</v>
      </c>
      <c r="AC67" s="1" t="s">
        <v>34</v>
      </c>
      <c r="AD67" s="1" t="s">
        <v>34</v>
      </c>
      <c r="AE67" s="1">
        <v>417</v>
      </c>
      <c r="AF67" s="1">
        <v>470</v>
      </c>
    </row>
    <row r="68" spans="1:32" x14ac:dyDescent="0.25">
      <c r="A68" s="1">
        <v>58</v>
      </c>
      <c r="B68" s="1" t="s">
        <v>72</v>
      </c>
      <c r="C68" s="1" t="s">
        <v>68</v>
      </c>
      <c r="D68" s="1" t="s">
        <v>34</v>
      </c>
      <c r="E68" s="1" t="s">
        <v>34</v>
      </c>
      <c r="F68" s="1">
        <v>10.9</v>
      </c>
      <c r="G68" s="1">
        <v>10.3</v>
      </c>
      <c r="H68" s="1" t="s">
        <v>34</v>
      </c>
      <c r="I68" s="1" t="s">
        <v>34</v>
      </c>
      <c r="J68" s="1" t="s">
        <v>34</v>
      </c>
      <c r="K68" s="1" t="s">
        <v>34</v>
      </c>
      <c r="L68" s="1" t="s">
        <v>34</v>
      </c>
      <c r="M68" s="1">
        <v>11.6</v>
      </c>
      <c r="N68" s="1">
        <v>6.62</v>
      </c>
      <c r="O68" s="1">
        <v>374</v>
      </c>
      <c r="P68" s="1">
        <v>274</v>
      </c>
      <c r="Q68" s="1" t="s">
        <v>34</v>
      </c>
      <c r="R68" s="1">
        <v>6.09</v>
      </c>
      <c r="S68" s="1">
        <v>6.83</v>
      </c>
      <c r="T68" s="1" t="s">
        <v>34</v>
      </c>
      <c r="U68" s="1" t="s">
        <v>34</v>
      </c>
      <c r="V68" s="1">
        <v>37.200000000000003</v>
      </c>
      <c r="W68" s="1">
        <v>23.1</v>
      </c>
      <c r="X68" s="1">
        <v>6.84</v>
      </c>
      <c r="Y68" s="3">
        <f>2.5/2</f>
        <v>1.25</v>
      </c>
      <c r="Z68" s="1" t="s">
        <v>34</v>
      </c>
      <c r="AA68" s="1" t="s">
        <v>34</v>
      </c>
      <c r="AB68" s="1" t="s">
        <v>34</v>
      </c>
      <c r="AC68" s="1" t="s">
        <v>34</v>
      </c>
      <c r="AD68" s="1" t="s">
        <v>34</v>
      </c>
      <c r="AE68" s="1">
        <v>1110</v>
      </c>
      <c r="AF68" s="1">
        <v>462</v>
      </c>
    </row>
    <row r="69" spans="1:32" ht="14.5" x14ac:dyDescent="0.35">
      <c r="A69" s="1">
        <v>58</v>
      </c>
      <c r="B69" s="1" t="s">
        <v>67</v>
      </c>
      <c r="C69" s="1" t="s">
        <v>68</v>
      </c>
      <c r="D69" s="1" t="s">
        <v>34</v>
      </c>
      <c r="E69" s="1" t="s">
        <v>34</v>
      </c>
      <c r="F69" s="1">
        <v>32</v>
      </c>
      <c r="G69" s="1">
        <v>37</v>
      </c>
      <c r="H69" s="1" t="s">
        <v>34</v>
      </c>
      <c r="I69" s="1" t="s">
        <v>34</v>
      </c>
      <c r="J69" s="1" t="s">
        <v>34</v>
      </c>
      <c r="K69" s="1" t="s">
        <v>34</v>
      </c>
      <c r="L69" s="1" t="s">
        <v>34</v>
      </c>
      <c r="M69" s="1">
        <v>18.100000000000001</v>
      </c>
      <c r="N69" s="1">
        <v>14.7</v>
      </c>
      <c r="O69" s="1">
        <v>52.5</v>
      </c>
      <c r="P69" s="1">
        <v>49.2</v>
      </c>
      <c r="Q69" s="1" t="s">
        <v>34</v>
      </c>
      <c r="R69" s="1">
        <v>1.6</v>
      </c>
      <c r="S69" s="2">
        <f>1/2</f>
        <v>0.5</v>
      </c>
      <c r="T69" s="1" t="s">
        <v>34</v>
      </c>
      <c r="U69" s="1" t="s">
        <v>34</v>
      </c>
      <c r="V69" s="1">
        <v>8.7899999999999991</v>
      </c>
      <c r="W69" s="1">
        <v>6.92</v>
      </c>
      <c r="X69" s="1">
        <v>229</v>
      </c>
      <c r="Y69" s="1">
        <v>235</v>
      </c>
      <c r="Z69" s="1" t="s">
        <v>34</v>
      </c>
      <c r="AA69" s="1" t="s">
        <v>34</v>
      </c>
      <c r="AB69" s="1" t="s">
        <v>34</v>
      </c>
      <c r="AC69" s="1" t="s">
        <v>34</v>
      </c>
      <c r="AD69" s="1" t="s">
        <v>34</v>
      </c>
      <c r="AE69" s="1">
        <v>57.2</v>
      </c>
      <c r="AF69" s="1">
        <v>30.3</v>
      </c>
    </row>
    <row r="70" spans="1:32" ht="14.5" x14ac:dyDescent="0.35">
      <c r="A70" s="1">
        <v>58</v>
      </c>
      <c r="B70" s="1" t="s">
        <v>70</v>
      </c>
      <c r="C70" s="1" t="s">
        <v>68</v>
      </c>
      <c r="D70" s="1" t="s">
        <v>34</v>
      </c>
      <c r="E70" s="1" t="s">
        <v>34</v>
      </c>
      <c r="F70" s="1">
        <v>19.2</v>
      </c>
      <c r="G70" s="1">
        <v>20.3</v>
      </c>
      <c r="H70" s="1" t="s">
        <v>34</v>
      </c>
      <c r="I70" s="1" t="s">
        <v>34</v>
      </c>
      <c r="J70" s="1" t="s">
        <v>34</v>
      </c>
      <c r="K70" s="1" t="s">
        <v>34</v>
      </c>
      <c r="L70" s="1" t="s">
        <v>34</v>
      </c>
      <c r="M70" s="3">
        <f>2.5/2</f>
        <v>1.25</v>
      </c>
      <c r="N70" s="3">
        <f>2.5/2</f>
        <v>1.25</v>
      </c>
      <c r="O70" s="1">
        <v>41.6</v>
      </c>
      <c r="P70" s="3">
        <f>1/2</f>
        <v>0.5</v>
      </c>
      <c r="Q70" s="1" t="s">
        <v>34</v>
      </c>
      <c r="R70" s="1">
        <v>3.75</v>
      </c>
      <c r="S70" s="2">
        <f>1/2</f>
        <v>0.5</v>
      </c>
      <c r="T70" s="1" t="s">
        <v>34</v>
      </c>
      <c r="U70" s="1" t="s">
        <v>34</v>
      </c>
      <c r="V70" s="1">
        <v>37</v>
      </c>
      <c r="W70" s="1">
        <v>7.3</v>
      </c>
      <c r="X70" s="1">
        <v>85.8</v>
      </c>
      <c r="Y70" s="1">
        <v>87</v>
      </c>
      <c r="Z70" s="1" t="s">
        <v>34</v>
      </c>
      <c r="AA70" s="1" t="s">
        <v>34</v>
      </c>
      <c r="AB70" s="1" t="s">
        <v>34</v>
      </c>
      <c r="AC70" s="1" t="s">
        <v>34</v>
      </c>
      <c r="AD70" s="1" t="s">
        <v>34</v>
      </c>
      <c r="AE70" s="1">
        <v>191</v>
      </c>
      <c r="AF70" s="3">
        <f>2.5/2</f>
        <v>1.25</v>
      </c>
    </row>
    <row r="71" spans="1:32" ht="14.5" x14ac:dyDescent="0.35">
      <c r="A71" s="1">
        <v>58</v>
      </c>
      <c r="B71" s="1" t="s">
        <v>69</v>
      </c>
      <c r="C71" s="1" t="s">
        <v>68</v>
      </c>
      <c r="D71" s="1" t="s">
        <v>34</v>
      </c>
      <c r="E71" s="1" t="s">
        <v>34</v>
      </c>
      <c r="F71" s="1">
        <v>22.6</v>
      </c>
      <c r="G71" s="1">
        <v>39.5</v>
      </c>
      <c r="H71" s="1" t="s">
        <v>34</v>
      </c>
      <c r="I71" s="1" t="s">
        <v>34</v>
      </c>
      <c r="J71" s="1" t="s">
        <v>34</v>
      </c>
      <c r="K71" s="1" t="s">
        <v>34</v>
      </c>
      <c r="L71" s="1" t="s">
        <v>34</v>
      </c>
      <c r="M71" s="1">
        <v>11.2</v>
      </c>
      <c r="N71" s="1">
        <v>12.4</v>
      </c>
      <c r="O71" s="1">
        <v>210</v>
      </c>
      <c r="P71" s="1">
        <v>43.9</v>
      </c>
      <c r="Q71" s="1" t="s">
        <v>34</v>
      </c>
      <c r="R71" s="1">
        <v>0.84499999999999997</v>
      </c>
      <c r="S71" s="2">
        <f>1/2</f>
        <v>0.5</v>
      </c>
      <c r="T71" s="1" t="s">
        <v>34</v>
      </c>
      <c r="U71" s="1" t="s">
        <v>34</v>
      </c>
      <c r="V71" s="1">
        <v>6.05</v>
      </c>
      <c r="W71" s="1">
        <v>5.21</v>
      </c>
      <c r="X71" s="1">
        <v>112</v>
      </c>
      <c r="Y71" s="1">
        <v>163</v>
      </c>
      <c r="Z71" s="1" t="s">
        <v>34</v>
      </c>
      <c r="AA71" s="1" t="s">
        <v>34</v>
      </c>
      <c r="AB71" s="1" t="s">
        <v>34</v>
      </c>
      <c r="AC71" s="1" t="s">
        <v>34</v>
      </c>
      <c r="AD71" s="1" t="s">
        <v>34</v>
      </c>
      <c r="AE71" s="1">
        <v>60.1</v>
      </c>
      <c r="AF71" s="1">
        <v>22.6</v>
      </c>
    </row>
    <row r="72" spans="1:32"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s="8" customFormat="1" x14ac:dyDescent="0.25">
      <c r="B73" s="8" t="s">
        <v>145</v>
      </c>
      <c r="D73" s="9">
        <f>AVERAGE(D3:D71)</f>
        <v>0.51318181818181829</v>
      </c>
      <c r="E73" s="9">
        <f t="shared" ref="E73:AF73" si="2">AVERAGE(E3:E71)</f>
        <v>0.59559090909090917</v>
      </c>
      <c r="F73" s="9">
        <f t="shared" si="2"/>
        <v>5.9826862745098044</v>
      </c>
      <c r="G73" s="9">
        <f t="shared" si="2"/>
        <v>7.4636400000000016</v>
      </c>
      <c r="H73" s="9">
        <f t="shared" si="2"/>
        <v>0</v>
      </c>
      <c r="I73" s="9">
        <f t="shared" si="2"/>
        <v>0</v>
      </c>
      <c r="J73" s="9">
        <f t="shared" si="2"/>
        <v>3.35</v>
      </c>
      <c r="K73" s="9">
        <f t="shared" si="2"/>
        <v>0.16316666666666665</v>
      </c>
      <c r="L73" s="9">
        <f t="shared" si="2"/>
        <v>0</v>
      </c>
      <c r="M73" s="9">
        <f t="shared" si="2"/>
        <v>7.282484375000001</v>
      </c>
      <c r="N73" s="9">
        <f t="shared" si="2"/>
        <v>4.739279999999999</v>
      </c>
      <c r="O73" s="9">
        <f t="shared" si="2"/>
        <v>267.45869565217396</v>
      </c>
      <c r="P73" s="9">
        <f t="shared" si="2"/>
        <v>65.055800000000005</v>
      </c>
      <c r="Q73" s="9">
        <f t="shared" si="2"/>
        <v>0.5</v>
      </c>
      <c r="R73" s="9">
        <f>AVERAGE(R3:R71)</f>
        <v>25.636880597014915</v>
      </c>
      <c r="S73" s="9">
        <f t="shared" si="2"/>
        <v>3.6104399999999996</v>
      </c>
      <c r="T73" s="9">
        <f t="shared" si="2"/>
        <v>4350</v>
      </c>
      <c r="U73" s="9">
        <f t="shared" si="2"/>
        <v>0.15991304347826088</v>
      </c>
      <c r="V73" s="9">
        <f t="shared" si="2"/>
        <v>25.010156249999991</v>
      </c>
      <c r="W73" s="9">
        <f t="shared" si="2"/>
        <v>17.500399999999999</v>
      </c>
      <c r="X73" s="9">
        <f t="shared" si="2"/>
        <v>16.049811320754714</v>
      </c>
      <c r="Y73" s="9">
        <f t="shared" si="2"/>
        <v>18.7498</v>
      </c>
      <c r="Z73" s="9">
        <f t="shared" si="2"/>
        <v>1.0806860465116279</v>
      </c>
      <c r="AA73" s="9">
        <f t="shared" si="2"/>
        <v>0.23104000000000011</v>
      </c>
      <c r="AB73" s="9">
        <f t="shared" si="2"/>
        <v>0.20913333333333334</v>
      </c>
      <c r="AC73" s="9">
        <f t="shared" si="2"/>
        <v>0.58888888888888902</v>
      </c>
      <c r="AD73" s="9">
        <f t="shared" si="2"/>
        <v>0.67500000000000004</v>
      </c>
      <c r="AE73" s="9">
        <f t="shared" si="2"/>
        <v>517.09637681159415</v>
      </c>
      <c r="AF73" s="9">
        <f t="shared" si="2"/>
        <v>237.91899999999995</v>
      </c>
    </row>
    <row r="74" spans="1:32" s="8" customFormat="1" x14ac:dyDescent="0.25">
      <c r="B74" s="8" t="s">
        <v>73</v>
      </c>
      <c r="D74" s="9">
        <f t="shared" ref="D74:AF74" si="3">STDEV(D3:D71)</f>
        <v>1.0991014925424725</v>
      </c>
      <c r="E74" s="9">
        <f t="shared" si="3"/>
        <v>1.1129763969767161</v>
      </c>
      <c r="F74" s="9">
        <f>STDEV(F3:F71)</f>
        <v>11.565703780557751</v>
      </c>
      <c r="G74" s="9">
        <f t="shared" si="3"/>
        <v>14.106859564258601</v>
      </c>
      <c r="H74" s="9">
        <f t="shared" si="3"/>
        <v>0</v>
      </c>
      <c r="I74" s="9">
        <f t="shared" si="3"/>
        <v>0</v>
      </c>
      <c r="J74" s="9">
        <f t="shared" si="3"/>
        <v>1.7000000000000002</v>
      </c>
      <c r="K74" s="9">
        <f t="shared" si="3"/>
        <v>0.22253200388623476</v>
      </c>
      <c r="L74" s="9">
        <f t="shared" si="3"/>
        <v>0</v>
      </c>
      <c r="M74" s="9">
        <f t="shared" si="3"/>
        <v>8.4008000053513161</v>
      </c>
      <c r="N74" s="9">
        <f t="shared" si="3"/>
        <v>5.5371219078182516</v>
      </c>
      <c r="O74" s="9">
        <f t="shared" si="3"/>
        <v>413.47652851057461</v>
      </c>
      <c r="P74" s="9">
        <f t="shared" si="3"/>
        <v>69.096573502273628</v>
      </c>
      <c r="Q74" s="9">
        <f t="shared" si="3"/>
        <v>0</v>
      </c>
      <c r="R74" s="9">
        <f>STDEV(R3:R71)</f>
        <v>87.902122648987557</v>
      </c>
      <c r="S74" s="9">
        <f t="shared" si="3"/>
        <v>5.4147487369296856</v>
      </c>
      <c r="T74" s="9">
        <f t="shared" si="3"/>
        <v>785.28126595931644</v>
      </c>
      <c r="U74" s="9">
        <f t="shared" si="3"/>
        <v>0.20992247769192371</v>
      </c>
      <c r="V74" s="9">
        <f t="shared" si="3"/>
        <v>79.07656302982646</v>
      </c>
      <c r="W74" s="9">
        <f t="shared" si="3"/>
        <v>57.963035545359887</v>
      </c>
      <c r="X74" s="9">
        <f t="shared" si="3"/>
        <v>39.333476175398467</v>
      </c>
      <c r="Y74" s="9">
        <f t="shared" si="3"/>
        <v>45.379587741986519</v>
      </c>
      <c r="Z74" s="9">
        <f t="shared" si="3"/>
        <v>1.9964320854227489</v>
      </c>
      <c r="AA74" s="9">
        <f t="shared" si="3"/>
        <v>0.79989585155402154</v>
      </c>
      <c r="AB74" s="9">
        <f t="shared" si="3"/>
        <v>0.26722351978036951</v>
      </c>
      <c r="AC74" s="9">
        <f t="shared" si="3"/>
        <v>1.1688075594857825</v>
      </c>
      <c r="AD74" s="9">
        <f t="shared" si="3"/>
        <v>0.34999999999999987</v>
      </c>
      <c r="AE74" s="9">
        <f t="shared" si="3"/>
        <v>474.56054224802381</v>
      </c>
      <c r="AF74" s="9">
        <f t="shared" si="3"/>
        <v>244.81457558190235</v>
      </c>
    </row>
    <row r="75" spans="1:32" s="8" customFormat="1" x14ac:dyDescent="0.25">
      <c r="B75" s="8" t="s">
        <v>74</v>
      </c>
      <c r="D75" s="9">
        <f>D73-CONFIDENCE(0.05,D74,D77)</f>
        <v>0.13818384648493087</v>
      </c>
      <c r="E75" s="9">
        <f t="shared" ref="E75:AF75" si="4">E73-CONFIDENCE(0.05,E74,E77)</f>
        <v>0.21585901513512856</v>
      </c>
      <c r="F75" s="9">
        <f>F73-CONFIDENCE(0.05,F74,F77)</f>
        <v>2.8084805686665515</v>
      </c>
      <c r="G75" s="9">
        <f t="shared" si="4"/>
        <v>3.5534898760660378</v>
      </c>
      <c r="H75" s="9" t="e">
        <f t="shared" si="4"/>
        <v>#NUM!</v>
      </c>
      <c r="I75" s="9" t="e">
        <f t="shared" si="4"/>
        <v>#NUM!</v>
      </c>
      <c r="J75" s="9">
        <f t="shared" si="4"/>
        <v>1.6840306131409544</v>
      </c>
      <c r="K75" s="9">
        <f>K73-CONFIDENCE(0.05,K74,K77)</f>
        <v>7.4136958681652529E-2</v>
      </c>
      <c r="L75" s="9" t="e">
        <f t="shared" si="4"/>
        <v>#NUM!</v>
      </c>
      <c r="M75" s="9">
        <f t="shared" si="4"/>
        <v>5.2243261935234422</v>
      </c>
      <c r="N75" s="9">
        <f t="shared" si="4"/>
        <v>3.20449631441286</v>
      </c>
      <c r="O75" s="9">
        <f t="shared" si="4"/>
        <v>169.89810813705733</v>
      </c>
      <c r="P75" s="9">
        <f t="shared" si="4"/>
        <v>45.903558906748081</v>
      </c>
      <c r="Q75" s="9" t="e">
        <f t="shared" si="4"/>
        <v>#NUM!</v>
      </c>
      <c r="R75" s="9">
        <f t="shared" si="4"/>
        <v>4.5889185411013642</v>
      </c>
      <c r="S75" s="9">
        <f t="shared" si="4"/>
        <v>2.1095758035193124</v>
      </c>
      <c r="T75" s="9">
        <f t="shared" si="4"/>
        <v>3580.4385004928604</v>
      </c>
      <c r="U75" s="9">
        <f t="shared" si="4"/>
        <v>7.4121769572671109E-2</v>
      </c>
      <c r="V75" s="9">
        <f t="shared" si="4"/>
        <v>5.6367543050410696</v>
      </c>
      <c r="W75" s="9">
        <f t="shared" si="4"/>
        <v>1.4341614733538854</v>
      </c>
      <c r="X75" s="9">
        <f t="shared" si="4"/>
        <v>5.4603837072981598</v>
      </c>
      <c r="Y75" s="9">
        <f t="shared" si="4"/>
        <v>6.1714511601938273</v>
      </c>
      <c r="Z75" s="9">
        <f t="shared" si="4"/>
        <v>0.48396905549335711</v>
      </c>
      <c r="AA75" s="9">
        <f t="shared" si="4"/>
        <v>-8.2513412085775756E-2</v>
      </c>
      <c r="AB75" s="9">
        <f t="shared" si="4"/>
        <v>7.3902058687025679E-2</v>
      </c>
      <c r="AC75" s="9">
        <f t="shared" si="4"/>
        <v>-0.1747180182612077</v>
      </c>
      <c r="AD75" s="9">
        <f t="shared" si="4"/>
        <v>0.33200630270549081</v>
      </c>
      <c r="AE75" s="9">
        <f t="shared" si="4"/>
        <v>405.12289797838042</v>
      </c>
      <c r="AF75" s="9">
        <f t="shared" si="4"/>
        <v>170.06110868889965</v>
      </c>
    </row>
    <row r="76" spans="1:32" s="8" customFormat="1" x14ac:dyDescent="0.25">
      <c r="B76" s="8" t="s">
        <v>75</v>
      </c>
      <c r="D76" s="9">
        <f>D73+CONFIDENCE(0.05,D74,D77)</f>
        <v>0.88817978987870572</v>
      </c>
      <c r="E76" s="9">
        <f t="shared" ref="E76:AF76" si="5">E73+CONFIDENCE(0.05,E74,E77)</f>
        <v>0.97532280304668983</v>
      </c>
      <c r="F76" s="9">
        <f>F73+CONFIDENCE(0.05,F74,F77)</f>
        <v>9.1568919803530573</v>
      </c>
      <c r="G76" s="9">
        <f>G73+CONFIDENCE(0.05,G74,G77)</f>
        <v>11.373790123933965</v>
      </c>
      <c r="H76" s="9" t="e">
        <f t="shared" si="5"/>
        <v>#NUM!</v>
      </c>
      <c r="I76" s="9" t="e">
        <f t="shared" si="5"/>
        <v>#NUM!</v>
      </c>
      <c r="J76" s="9">
        <f t="shared" si="5"/>
        <v>5.0159693868590463</v>
      </c>
      <c r="K76" s="9">
        <f>K73+CONFIDENCE(0.05,K74,K77)</f>
        <v>0.25219637465168077</v>
      </c>
      <c r="L76" s="9" t="e">
        <f t="shared" si="5"/>
        <v>#NUM!</v>
      </c>
      <c r="M76" s="9">
        <f t="shared" si="5"/>
        <v>9.3406425564765598</v>
      </c>
      <c r="N76" s="9">
        <f t="shared" si="5"/>
        <v>6.2740636855871381</v>
      </c>
      <c r="O76" s="9">
        <f t="shared" si="5"/>
        <v>365.01928316729061</v>
      </c>
      <c r="P76" s="9">
        <f t="shared" si="5"/>
        <v>84.208041093251921</v>
      </c>
      <c r="Q76" s="9" t="e">
        <f t="shared" si="5"/>
        <v>#NUM!</v>
      </c>
      <c r="R76" s="9">
        <f>R73+CONFIDENCE(0.05,R74,R77)</f>
        <v>46.684842652928467</v>
      </c>
      <c r="S76" s="9">
        <f t="shared" si="5"/>
        <v>5.1113041964806865</v>
      </c>
      <c r="T76" s="9">
        <f t="shared" si="5"/>
        <v>5119.5614995071401</v>
      </c>
      <c r="U76" s="9">
        <f t="shared" si="5"/>
        <v>0.24570431738385065</v>
      </c>
      <c r="V76" s="9">
        <f t="shared" si="5"/>
        <v>44.383558194958908</v>
      </c>
      <c r="W76" s="9">
        <f t="shared" si="5"/>
        <v>33.566638526646116</v>
      </c>
      <c r="X76" s="9">
        <f t="shared" si="5"/>
        <v>26.639238934211267</v>
      </c>
      <c r="Y76" s="9">
        <f t="shared" si="5"/>
        <v>31.328148839806175</v>
      </c>
      <c r="Z76" s="9">
        <f t="shared" si="5"/>
        <v>1.6774030375298987</v>
      </c>
      <c r="AA76" s="9">
        <f t="shared" si="5"/>
        <v>0.54459341208577594</v>
      </c>
      <c r="AB76" s="9">
        <f t="shared" si="5"/>
        <v>0.34436460797964097</v>
      </c>
      <c r="AC76" s="9">
        <f t="shared" si="5"/>
        <v>1.3524957960389856</v>
      </c>
      <c r="AD76" s="9">
        <f t="shared" si="5"/>
        <v>1.0179936972945094</v>
      </c>
      <c r="AE76" s="9">
        <f t="shared" si="5"/>
        <v>629.06985564480783</v>
      </c>
      <c r="AF76" s="9">
        <f t="shared" si="5"/>
        <v>305.77689131110026</v>
      </c>
    </row>
    <row r="77" spans="1:32" s="8" customFormat="1" x14ac:dyDescent="0.25">
      <c r="B77" s="8" t="s">
        <v>76</v>
      </c>
      <c r="D77" s="8">
        <f>COUNTIF(D3:D71, "&gt;=0")</f>
        <v>33</v>
      </c>
      <c r="E77" s="8">
        <f t="shared" ref="E77:AF77" si="6">COUNTIF(E3:E71, "&gt;=0")</f>
        <v>33</v>
      </c>
      <c r="F77" s="8">
        <f t="shared" si="6"/>
        <v>51</v>
      </c>
      <c r="G77" s="8">
        <f t="shared" si="6"/>
        <v>50</v>
      </c>
      <c r="H77" s="8">
        <f>COUNTIF(H3:H71, "&gt;=0")</f>
        <v>9</v>
      </c>
      <c r="I77" s="8">
        <f t="shared" si="6"/>
        <v>9</v>
      </c>
      <c r="J77" s="8">
        <f t="shared" si="6"/>
        <v>4</v>
      </c>
      <c r="K77" s="8">
        <f t="shared" si="6"/>
        <v>24</v>
      </c>
      <c r="L77" s="8">
        <f t="shared" si="6"/>
        <v>9</v>
      </c>
      <c r="M77" s="8">
        <f t="shared" si="6"/>
        <v>64</v>
      </c>
      <c r="N77" s="8">
        <f t="shared" si="6"/>
        <v>50</v>
      </c>
      <c r="O77" s="8">
        <f t="shared" si="6"/>
        <v>69</v>
      </c>
      <c r="P77" s="8">
        <f t="shared" si="6"/>
        <v>50</v>
      </c>
      <c r="Q77" s="8">
        <f t="shared" si="6"/>
        <v>4</v>
      </c>
      <c r="R77" s="8">
        <f t="shared" si="6"/>
        <v>67</v>
      </c>
      <c r="S77" s="8">
        <f t="shared" si="6"/>
        <v>50</v>
      </c>
      <c r="T77" s="8">
        <f t="shared" si="6"/>
        <v>4</v>
      </c>
      <c r="U77" s="8">
        <f t="shared" si="6"/>
        <v>23</v>
      </c>
      <c r="V77" s="8">
        <f t="shared" si="6"/>
        <v>64</v>
      </c>
      <c r="W77" s="8">
        <f t="shared" si="6"/>
        <v>50</v>
      </c>
      <c r="X77" s="8">
        <f t="shared" si="6"/>
        <v>53</v>
      </c>
      <c r="Y77" s="8">
        <f t="shared" si="6"/>
        <v>50</v>
      </c>
      <c r="Z77" s="8">
        <f t="shared" si="6"/>
        <v>43</v>
      </c>
      <c r="AA77" s="8">
        <f t="shared" si="6"/>
        <v>25</v>
      </c>
      <c r="AB77" s="8">
        <f t="shared" si="6"/>
        <v>15</v>
      </c>
      <c r="AC77" s="8">
        <f t="shared" si="6"/>
        <v>9</v>
      </c>
      <c r="AD77" s="8">
        <f t="shared" si="6"/>
        <v>4</v>
      </c>
      <c r="AE77" s="8">
        <f t="shared" si="6"/>
        <v>69</v>
      </c>
      <c r="AF77" s="8">
        <f t="shared" si="6"/>
        <v>50</v>
      </c>
    </row>
    <row r="81" spans="15:17" x14ac:dyDescent="0.25">
      <c r="O81" s="17">
        <f>O73*'Grey water organic compounds'!R98/1000000000</f>
        <v>0</v>
      </c>
      <c r="P81" s="17">
        <f>P72*$N$98/1000000000</f>
        <v>0</v>
      </c>
      <c r="Q81" s="17">
        <f>Q72*$N$98/1000000000</f>
        <v>0</v>
      </c>
    </row>
  </sheetData>
  <autoFilter ref="A1:AF71" xr:uid="{76C97A72-90E5-442C-9DDF-F5AA04857D80}"/>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F3758-2164-4B24-9BE1-AA813F6D63D8}">
  <dimension ref="A1:AY108"/>
  <sheetViews>
    <sheetView zoomScale="70" zoomScaleNormal="70" workbookViewId="0">
      <pane xSplit="3" ySplit="1" topLeftCell="AE70" activePane="bottomRight" state="frozen"/>
      <selection pane="topRight" activeCell="D1" sqref="D1"/>
      <selection pane="bottomLeft" activeCell="A2" sqref="A2"/>
      <selection pane="bottomRight" activeCell="B90" sqref="B90:B94"/>
    </sheetView>
  </sheetViews>
  <sheetFormatPr defaultColWidth="8.81640625" defaultRowHeight="12.5" x14ac:dyDescent="0.25"/>
  <cols>
    <col min="2" max="2" width="14.453125" customWidth="1"/>
    <col min="3" max="3" width="24" bestFit="1" customWidth="1"/>
    <col min="18" max="18" width="14.453125" bestFit="1" customWidth="1"/>
    <col min="51" max="51" width="8.81640625" customWidth="1"/>
  </cols>
  <sheetData>
    <row r="1" spans="1:51" ht="14.5" x14ac:dyDescent="0.35">
      <c r="A1" s="21" t="s">
        <v>0</v>
      </c>
      <c r="B1" s="21" t="s">
        <v>1</v>
      </c>
      <c r="C1" s="21" t="s">
        <v>77</v>
      </c>
      <c r="D1" t="s">
        <v>78</v>
      </c>
      <c r="E1" t="s">
        <v>79</v>
      </c>
      <c r="F1" t="s">
        <v>80</v>
      </c>
      <c r="G1" t="s">
        <v>81</v>
      </c>
      <c r="H1" t="s">
        <v>82</v>
      </c>
      <c r="I1" t="s">
        <v>83</v>
      </c>
      <c r="J1" t="s">
        <v>84</v>
      </c>
      <c r="K1" s="11" t="s">
        <v>85</v>
      </c>
      <c r="L1" t="s">
        <v>86</v>
      </c>
      <c r="M1" t="s">
        <v>87</v>
      </c>
      <c r="N1" t="s">
        <v>88</v>
      </c>
      <c r="O1" t="s">
        <v>89</v>
      </c>
      <c r="P1" t="s">
        <v>90</v>
      </c>
      <c r="Q1" t="s">
        <v>91</v>
      </c>
      <c r="R1" t="s">
        <v>92</v>
      </c>
      <c r="S1" t="s">
        <v>93</v>
      </c>
      <c r="T1" t="s">
        <v>94</v>
      </c>
      <c r="U1" t="s">
        <v>95</v>
      </c>
      <c r="V1" s="19" t="s">
        <v>96</v>
      </c>
      <c r="W1" s="19" t="s">
        <v>97</v>
      </c>
      <c r="X1" s="19" t="s">
        <v>98</v>
      </c>
      <c r="Y1" t="s">
        <v>99</v>
      </c>
      <c r="Z1" t="s">
        <v>100</v>
      </c>
      <c r="AA1" t="s">
        <v>101</v>
      </c>
      <c r="AB1" t="s">
        <v>102</v>
      </c>
      <c r="AC1" t="s">
        <v>103</v>
      </c>
      <c r="AD1" s="19" t="s">
        <v>104</v>
      </c>
      <c r="AE1" t="s">
        <v>105</v>
      </c>
      <c r="AF1" t="s">
        <v>106</v>
      </c>
      <c r="AG1" t="s">
        <v>107</v>
      </c>
      <c r="AH1" s="19" t="s">
        <v>108</v>
      </c>
      <c r="AI1" t="s">
        <v>109</v>
      </c>
      <c r="AJ1" t="s">
        <v>110</v>
      </c>
      <c r="AK1" t="s">
        <v>111</v>
      </c>
      <c r="AL1" t="s">
        <v>112</v>
      </c>
      <c r="AM1" t="s">
        <v>113</v>
      </c>
      <c r="AN1" t="s">
        <v>114</v>
      </c>
      <c r="AO1" t="s">
        <v>115</v>
      </c>
      <c r="AP1" t="s">
        <v>116</v>
      </c>
      <c r="AQ1" t="s">
        <v>117</v>
      </c>
      <c r="AR1" t="s">
        <v>118</v>
      </c>
      <c r="AS1" t="s">
        <v>119</v>
      </c>
      <c r="AT1" t="s">
        <v>120</v>
      </c>
      <c r="AU1" t="s">
        <v>121</v>
      </c>
      <c r="AV1" s="19" t="s">
        <v>122</v>
      </c>
      <c r="AW1" t="s">
        <v>123</v>
      </c>
      <c r="AX1" t="s">
        <v>124</v>
      </c>
      <c r="AY1" t="s">
        <v>125</v>
      </c>
    </row>
    <row r="2" spans="1:51" ht="14.5" x14ac:dyDescent="0.35">
      <c r="A2" s="21"/>
      <c r="B2" s="21"/>
      <c r="C2" s="21"/>
      <c r="F2" t="s">
        <v>172</v>
      </c>
      <c r="G2" t="s">
        <v>172</v>
      </c>
      <c r="H2" t="s">
        <v>172</v>
      </c>
      <c r="I2" t="s">
        <v>172</v>
      </c>
      <c r="J2" t="s">
        <v>172</v>
      </c>
      <c r="K2" t="s">
        <v>172</v>
      </c>
      <c r="L2" t="s">
        <v>172</v>
      </c>
      <c r="M2" t="s">
        <v>172</v>
      </c>
      <c r="N2" t="s">
        <v>172</v>
      </c>
      <c r="O2" t="s">
        <v>172</v>
      </c>
      <c r="P2" t="s">
        <v>172</v>
      </c>
      <c r="Q2" t="s">
        <v>172</v>
      </c>
      <c r="R2" t="s">
        <v>172</v>
      </c>
      <c r="S2" t="s">
        <v>172</v>
      </c>
      <c r="T2" t="s">
        <v>172</v>
      </c>
      <c r="U2" t="s">
        <v>172</v>
      </c>
      <c r="V2" t="s">
        <v>172</v>
      </c>
      <c r="W2" t="s">
        <v>172</v>
      </c>
      <c r="X2" t="s">
        <v>172</v>
      </c>
      <c r="Y2" t="s">
        <v>172</v>
      </c>
      <c r="Z2" t="s">
        <v>172</v>
      </c>
      <c r="AA2" t="s">
        <v>172</v>
      </c>
      <c r="AB2" t="s">
        <v>172</v>
      </c>
      <c r="AC2" t="s">
        <v>172</v>
      </c>
      <c r="AD2" t="s">
        <v>172</v>
      </c>
      <c r="AE2" t="s">
        <v>172</v>
      </c>
      <c r="AF2" t="s">
        <v>172</v>
      </c>
      <c r="AG2" t="s">
        <v>172</v>
      </c>
      <c r="AH2" t="s">
        <v>172</v>
      </c>
      <c r="AI2" t="s">
        <v>172</v>
      </c>
      <c r="AJ2" t="s">
        <v>172</v>
      </c>
      <c r="AK2" t="s">
        <v>172</v>
      </c>
      <c r="AL2" t="s">
        <v>172</v>
      </c>
      <c r="AM2" t="s">
        <v>172</v>
      </c>
      <c r="AN2" t="s">
        <v>172</v>
      </c>
      <c r="AO2" t="s">
        <v>172</v>
      </c>
      <c r="AP2" t="s">
        <v>172</v>
      </c>
      <c r="AQ2" t="s">
        <v>172</v>
      </c>
      <c r="AR2" t="s">
        <v>172</v>
      </c>
      <c r="AS2" t="s">
        <v>172</v>
      </c>
      <c r="AT2" t="s">
        <v>172</v>
      </c>
      <c r="AU2" t="s">
        <v>172</v>
      </c>
      <c r="AV2" t="s">
        <v>172</v>
      </c>
      <c r="AW2" t="s">
        <v>172</v>
      </c>
      <c r="AX2" t="s">
        <v>172</v>
      </c>
      <c r="AY2" t="s">
        <v>172</v>
      </c>
    </row>
    <row r="3" spans="1:51" ht="13" x14ac:dyDescent="0.3">
      <c r="A3">
        <v>50</v>
      </c>
      <c r="B3" s="12" t="s">
        <v>37</v>
      </c>
      <c r="C3" s="13" t="s">
        <v>38</v>
      </c>
      <c r="D3" s="20" t="s">
        <v>34</v>
      </c>
      <c r="E3" s="20" t="s">
        <v>34</v>
      </c>
      <c r="F3" s="20" t="s">
        <v>34</v>
      </c>
      <c r="G3" s="20" t="s">
        <v>34</v>
      </c>
      <c r="H3" s="20" t="s">
        <v>34</v>
      </c>
      <c r="I3" s="20" t="s">
        <v>34</v>
      </c>
      <c r="J3" s="20" t="s">
        <v>34</v>
      </c>
      <c r="K3" s="4">
        <v>0.61</v>
      </c>
      <c r="L3" s="20" t="s">
        <v>34</v>
      </c>
      <c r="M3" s="20" t="s">
        <v>34</v>
      </c>
      <c r="N3" s="20" t="s">
        <v>34</v>
      </c>
      <c r="O3" s="20" t="s">
        <v>34</v>
      </c>
      <c r="P3" s="20" t="s">
        <v>34</v>
      </c>
      <c r="Q3" s="20" t="s">
        <v>34</v>
      </c>
      <c r="R3" s="20" t="s">
        <v>34</v>
      </c>
      <c r="S3" s="20" t="s">
        <v>34</v>
      </c>
      <c r="T3" s="20" t="s">
        <v>34</v>
      </c>
      <c r="U3" s="20" t="s">
        <v>34</v>
      </c>
      <c r="V3" s="20">
        <v>19</v>
      </c>
      <c r="W3" s="20" t="s">
        <v>34</v>
      </c>
      <c r="X3" s="20" t="s">
        <v>34</v>
      </c>
      <c r="Y3" s="20" t="s">
        <v>34</v>
      </c>
      <c r="Z3" s="4">
        <v>0.61</v>
      </c>
      <c r="AA3" s="20" t="s">
        <v>34</v>
      </c>
      <c r="AB3" s="20" t="s">
        <v>34</v>
      </c>
      <c r="AC3" s="20" t="s">
        <v>34</v>
      </c>
      <c r="AD3" s="20" t="s">
        <v>34</v>
      </c>
      <c r="AE3" s="20" t="s">
        <v>34</v>
      </c>
      <c r="AF3" s="20" t="s">
        <v>34</v>
      </c>
      <c r="AG3" s="20" t="s">
        <v>34</v>
      </c>
      <c r="AH3" s="20" t="s">
        <v>34</v>
      </c>
      <c r="AI3" s="20" t="s">
        <v>34</v>
      </c>
      <c r="AJ3" s="4">
        <v>9.6999999999999993</v>
      </c>
      <c r="AK3" s="20" t="s">
        <v>34</v>
      </c>
      <c r="AL3" s="20" t="s">
        <v>34</v>
      </c>
      <c r="AM3" s="20" t="s">
        <v>34</v>
      </c>
      <c r="AN3" s="20" t="s">
        <v>34</v>
      </c>
      <c r="AO3" s="10">
        <v>0</v>
      </c>
      <c r="AP3" s="20" t="s">
        <v>34</v>
      </c>
      <c r="AQ3" s="20" t="s">
        <v>34</v>
      </c>
      <c r="AR3" s="20" t="s">
        <v>34</v>
      </c>
      <c r="AS3" s="20" t="s">
        <v>34</v>
      </c>
      <c r="AT3" s="4">
        <v>2.2000000000000002</v>
      </c>
      <c r="AU3" s="20" t="s">
        <v>34</v>
      </c>
      <c r="AV3" s="20" t="s">
        <v>34</v>
      </c>
      <c r="AW3" s="20" t="s">
        <v>34</v>
      </c>
      <c r="AX3" s="20" t="s">
        <v>34</v>
      </c>
      <c r="AY3" s="20" t="s">
        <v>34</v>
      </c>
    </row>
    <row r="4" spans="1:51" ht="13" x14ac:dyDescent="0.3">
      <c r="A4">
        <v>50</v>
      </c>
      <c r="B4" s="12" t="s">
        <v>39</v>
      </c>
      <c r="C4" s="13" t="s">
        <v>38</v>
      </c>
      <c r="D4" s="20" t="s">
        <v>34</v>
      </c>
      <c r="E4" s="20" t="s">
        <v>34</v>
      </c>
      <c r="F4" s="20" t="s">
        <v>34</v>
      </c>
      <c r="G4" s="20" t="s">
        <v>34</v>
      </c>
      <c r="H4" s="10">
        <v>0</v>
      </c>
      <c r="I4" s="20" t="s">
        <v>34</v>
      </c>
      <c r="J4" s="20" t="s">
        <v>34</v>
      </c>
      <c r="K4" s="4">
        <v>2.2999999999999998</v>
      </c>
      <c r="L4" s="20" t="s">
        <v>34</v>
      </c>
      <c r="M4" s="20" t="s">
        <v>34</v>
      </c>
      <c r="N4" s="20" t="s">
        <v>34</v>
      </c>
      <c r="O4" s="20" t="s">
        <v>34</v>
      </c>
      <c r="P4" s="20" t="s">
        <v>34</v>
      </c>
      <c r="Q4" s="20" t="s">
        <v>34</v>
      </c>
      <c r="R4" s="20" t="s">
        <v>34</v>
      </c>
      <c r="S4" s="20" t="s">
        <v>34</v>
      </c>
      <c r="T4" s="20" t="s">
        <v>34</v>
      </c>
      <c r="U4" s="20" t="s">
        <v>34</v>
      </c>
      <c r="V4" s="20">
        <v>10</v>
      </c>
      <c r="W4" s="10">
        <v>0</v>
      </c>
      <c r="X4" s="10">
        <v>0</v>
      </c>
      <c r="Y4" s="20" t="s">
        <v>34</v>
      </c>
      <c r="Z4" s="20" t="s">
        <v>34</v>
      </c>
      <c r="AA4" s="20" t="s">
        <v>34</v>
      </c>
      <c r="AB4" s="20" t="s">
        <v>34</v>
      </c>
      <c r="AC4" s="20" t="s">
        <v>34</v>
      </c>
      <c r="AD4" s="10">
        <v>0</v>
      </c>
      <c r="AE4" s="10">
        <v>0</v>
      </c>
      <c r="AF4" s="20" t="s">
        <v>34</v>
      </c>
      <c r="AG4" s="20" t="s">
        <v>34</v>
      </c>
      <c r="AH4" s="10">
        <v>0</v>
      </c>
      <c r="AI4" s="20" t="s">
        <v>34</v>
      </c>
      <c r="AJ4" s="4">
        <v>3</v>
      </c>
      <c r="AK4" s="4">
        <v>1.1000000000000001</v>
      </c>
      <c r="AL4" s="20" t="s">
        <v>34</v>
      </c>
      <c r="AM4" s="20" t="s">
        <v>34</v>
      </c>
      <c r="AN4" s="20" t="s">
        <v>34</v>
      </c>
      <c r="AO4" s="20" t="s">
        <v>34</v>
      </c>
      <c r="AP4" s="20" t="s">
        <v>34</v>
      </c>
      <c r="AQ4" s="20" t="s">
        <v>34</v>
      </c>
      <c r="AR4" s="20" t="s">
        <v>34</v>
      </c>
      <c r="AS4" s="20" t="s">
        <v>34</v>
      </c>
      <c r="AT4" s="20" t="s">
        <v>34</v>
      </c>
      <c r="AU4" s="20" t="s">
        <v>34</v>
      </c>
      <c r="AV4" s="10">
        <v>0</v>
      </c>
      <c r="AW4" s="20" t="s">
        <v>34</v>
      </c>
      <c r="AX4" s="20" t="s">
        <v>34</v>
      </c>
      <c r="AY4" s="20" t="s">
        <v>34</v>
      </c>
    </row>
    <row r="5" spans="1:51" ht="13" x14ac:dyDescent="0.3">
      <c r="A5">
        <v>50</v>
      </c>
      <c r="B5" s="12" t="s">
        <v>40</v>
      </c>
      <c r="C5" s="13" t="s">
        <v>38</v>
      </c>
      <c r="D5" s="20" t="s">
        <v>34</v>
      </c>
      <c r="E5" s="10">
        <v>0</v>
      </c>
      <c r="F5" s="20" t="s">
        <v>34</v>
      </c>
      <c r="G5" s="20" t="s">
        <v>34</v>
      </c>
      <c r="H5" s="20" t="s">
        <v>34</v>
      </c>
      <c r="I5" s="20" t="s">
        <v>34</v>
      </c>
      <c r="J5" s="20" t="s">
        <v>34</v>
      </c>
      <c r="K5" s="20" t="s">
        <v>34</v>
      </c>
      <c r="L5" s="20" t="s">
        <v>34</v>
      </c>
      <c r="M5" s="20" t="s">
        <v>34</v>
      </c>
      <c r="N5" s="20" t="s">
        <v>34</v>
      </c>
      <c r="O5" s="20" t="s">
        <v>34</v>
      </c>
      <c r="P5" s="20" t="s">
        <v>34</v>
      </c>
      <c r="Q5" s="20" t="s">
        <v>34</v>
      </c>
      <c r="R5" s="20" t="s">
        <v>34</v>
      </c>
      <c r="S5" s="20" t="s">
        <v>34</v>
      </c>
      <c r="T5" s="20" t="s">
        <v>34</v>
      </c>
      <c r="U5" s="20" t="s">
        <v>34</v>
      </c>
      <c r="V5" s="10">
        <v>0</v>
      </c>
      <c r="W5" s="10">
        <v>0</v>
      </c>
      <c r="X5" s="10">
        <v>0</v>
      </c>
      <c r="Y5" s="20" t="s">
        <v>34</v>
      </c>
      <c r="Z5" s="20" t="s">
        <v>34</v>
      </c>
      <c r="AA5" s="20" t="s">
        <v>34</v>
      </c>
      <c r="AB5" s="20" t="s">
        <v>34</v>
      </c>
      <c r="AC5" s="20" t="s">
        <v>34</v>
      </c>
      <c r="AD5" s="10">
        <v>0</v>
      </c>
      <c r="AE5" s="20" t="s">
        <v>34</v>
      </c>
      <c r="AF5" s="20" t="s">
        <v>34</v>
      </c>
      <c r="AG5" s="20" t="s">
        <v>34</v>
      </c>
      <c r="AH5" s="10">
        <v>0</v>
      </c>
      <c r="AI5" s="20" t="s">
        <v>34</v>
      </c>
      <c r="AJ5" s="20" t="s">
        <v>34</v>
      </c>
      <c r="AK5" s="4">
        <v>4.2</v>
      </c>
      <c r="AL5" s="20" t="s">
        <v>34</v>
      </c>
      <c r="AM5" s="20" t="s">
        <v>34</v>
      </c>
      <c r="AN5" s="20" t="s">
        <v>34</v>
      </c>
      <c r="AO5" s="20" t="s">
        <v>34</v>
      </c>
      <c r="AP5" s="20" t="s">
        <v>34</v>
      </c>
      <c r="AQ5" s="20" t="s">
        <v>34</v>
      </c>
      <c r="AR5" s="20" t="s">
        <v>34</v>
      </c>
      <c r="AS5" s="20" t="s">
        <v>34</v>
      </c>
      <c r="AT5" s="20" t="s">
        <v>34</v>
      </c>
      <c r="AU5" s="20" t="s">
        <v>34</v>
      </c>
      <c r="AV5" s="20" t="s">
        <v>34</v>
      </c>
      <c r="AW5" s="20" t="s">
        <v>34</v>
      </c>
      <c r="AX5" s="20" t="s">
        <v>34</v>
      </c>
      <c r="AY5" s="20" t="s">
        <v>34</v>
      </c>
    </row>
    <row r="6" spans="1:51" ht="13" x14ac:dyDescent="0.3">
      <c r="A6">
        <v>50</v>
      </c>
      <c r="B6" s="12" t="s">
        <v>41</v>
      </c>
      <c r="C6" s="13" t="s">
        <v>38</v>
      </c>
      <c r="D6" s="20" t="s">
        <v>34</v>
      </c>
      <c r="E6" s="20" t="s">
        <v>34</v>
      </c>
      <c r="F6" s="20" t="s">
        <v>34</v>
      </c>
      <c r="G6" s="20" t="s">
        <v>34</v>
      </c>
      <c r="H6" s="20" t="s">
        <v>34</v>
      </c>
      <c r="I6" s="20" t="s">
        <v>34</v>
      </c>
      <c r="J6" s="20" t="s">
        <v>34</v>
      </c>
      <c r="K6" s="20" t="s">
        <v>34</v>
      </c>
      <c r="L6" s="20" t="s">
        <v>34</v>
      </c>
      <c r="M6" s="20" t="s">
        <v>34</v>
      </c>
      <c r="N6" s="20" t="s">
        <v>34</v>
      </c>
      <c r="O6" s="20" t="s">
        <v>34</v>
      </c>
      <c r="P6" s="20" t="s">
        <v>34</v>
      </c>
      <c r="Q6" s="20" t="s">
        <v>34</v>
      </c>
      <c r="R6" s="20" t="s">
        <v>34</v>
      </c>
      <c r="S6" s="20" t="s">
        <v>34</v>
      </c>
      <c r="T6" s="20" t="s">
        <v>34</v>
      </c>
      <c r="U6" s="20" t="s">
        <v>34</v>
      </c>
      <c r="V6" s="20">
        <v>15</v>
      </c>
      <c r="W6" s="20" t="s">
        <v>34</v>
      </c>
      <c r="X6" s="10">
        <v>0</v>
      </c>
      <c r="Y6" s="20" t="s">
        <v>34</v>
      </c>
      <c r="Z6" s="4">
        <v>1.6</v>
      </c>
      <c r="AA6" s="20" t="s">
        <v>34</v>
      </c>
      <c r="AB6" s="20" t="s">
        <v>34</v>
      </c>
      <c r="AC6" s="20" t="s">
        <v>34</v>
      </c>
      <c r="AD6" s="10">
        <v>0</v>
      </c>
      <c r="AE6" s="20" t="s">
        <v>34</v>
      </c>
      <c r="AF6" s="20" t="s">
        <v>34</v>
      </c>
      <c r="AG6" s="20" t="s">
        <v>34</v>
      </c>
      <c r="AH6" s="20" t="s">
        <v>34</v>
      </c>
      <c r="AI6" s="20" t="s">
        <v>34</v>
      </c>
      <c r="AJ6" s="4">
        <v>5.8</v>
      </c>
      <c r="AK6" s="4">
        <v>4.2</v>
      </c>
      <c r="AL6" s="20" t="s">
        <v>34</v>
      </c>
      <c r="AM6" s="20" t="s">
        <v>34</v>
      </c>
      <c r="AN6" s="10">
        <v>0</v>
      </c>
      <c r="AO6" s="10">
        <v>0</v>
      </c>
      <c r="AP6" s="20" t="s">
        <v>34</v>
      </c>
      <c r="AQ6" s="20" t="s">
        <v>34</v>
      </c>
      <c r="AR6" s="20" t="s">
        <v>34</v>
      </c>
      <c r="AS6" s="10">
        <v>0</v>
      </c>
      <c r="AT6" s="4">
        <v>2.9</v>
      </c>
      <c r="AU6" s="20" t="s">
        <v>34</v>
      </c>
      <c r="AV6" s="20" t="s">
        <v>34</v>
      </c>
      <c r="AW6" s="10">
        <v>0</v>
      </c>
      <c r="AX6" s="20" t="s">
        <v>34</v>
      </c>
      <c r="AY6" s="20" t="s">
        <v>34</v>
      </c>
    </row>
    <row r="7" spans="1:51" ht="13" x14ac:dyDescent="0.3">
      <c r="A7">
        <v>50</v>
      </c>
      <c r="B7" s="12" t="s">
        <v>42</v>
      </c>
      <c r="C7" s="13" t="s">
        <v>38</v>
      </c>
      <c r="D7" s="20" t="s">
        <v>34</v>
      </c>
      <c r="E7" s="20" t="s">
        <v>34</v>
      </c>
      <c r="F7" s="20" t="s">
        <v>34</v>
      </c>
      <c r="G7" s="20" t="s">
        <v>34</v>
      </c>
      <c r="H7">
        <v>0.52</v>
      </c>
      <c r="I7" s="20" t="s">
        <v>34</v>
      </c>
      <c r="J7" s="20" t="s">
        <v>34</v>
      </c>
      <c r="K7" s="20" t="s">
        <v>34</v>
      </c>
      <c r="L7" s="20" t="s">
        <v>34</v>
      </c>
      <c r="M7" s="20" t="s">
        <v>34</v>
      </c>
      <c r="N7" s="10">
        <v>0</v>
      </c>
      <c r="O7" s="20" t="s">
        <v>34</v>
      </c>
      <c r="P7" s="20" t="s">
        <v>34</v>
      </c>
      <c r="Q7" s="20" t="s">
        <v>34</v>
      </c>
      <c r="R7" s="20" t="s">
        <v>34</v>
      </c>
      <c r="S7" s="20" t="s">
        <v>34</v>
      </c>
      <c r="T7" s="20" t="s">
        <v>34</v>
      </c>
      <c r="U7" s="20" t="s">
        <v>34</v>
      </c>
      <c r="V7" s="20">
        <v>32</v>
      </c>
      <c r="W7" s="10">
        <v>0</v>
      </c>
      <c r="X7" s="20" t="s">
        <v>34</v>
      </c>
      <c r="Y7" s="20" t="s">
        <v>34</v>
      </c>
      <c r="Z7" s="20" t="s">
        <v>34</v>
      </c>
      <c r="AA7" s="20" t="s">
        <v>34</v>
      </c>
      <c r="AB7" s="20" t="s">
        <v>34</v>
      </c>
      <c r="AC7" s="20" t="s">
        <v>34</v>
      </c>
      <c r="AD7" s="20">
        <v>1.8</v>
      </c>
      <c r="AE7" s="20" t="s">
        <v>34</v>
      </c>
      <c r="AF7" s="10">
        <v>0</v>
      </c>
      <c r="AG7" s="20" t="s">
        <v>34</v>
      </c>
      <c r="AH7" s="20" t="s">
        <v>34</v>
      </c>
      <c r="AI7" s="20" t="s">
        <v>34</v>
      </c>
      <c r="AJ7" s="20" t="s">
        <v>34</v>
      </c>
      <c r="AK7" s="20" t="s">
        <v>34</v>
      </c>
      <c r="AL7" s="20" t="s">
        <v>34</v>
      </c>
      <c r="AM7" s="20" t="s">
        <v>34</v>
      </c>
      <c r="AN7" s="20" t="s">
        <v>34</v>
      </c>
      <c r="AO7" s="20" t="s">
        <v>34</v>
      </c>
      <c r="AP7" s="20" t="s">
        <v>34</v>
      </c>
      <c r="AQ7" s="20" t="s">
        <v>34</v>
      </c>
      <c r="AR7" s="20" t="s">
        <v>34</v>
      </c>
      <c r="AS7" s="20" t="s">
        <v>34</v>
      </c>
      <c r="AT7" s="20" t="s">
        <v>34</v>
      </c>
      <c r="AU7" s="20" t="s">
        <v>34</v>
      </c>
      <c r="AV7" s="20" t="s">
        <v>34</v>
      </c>
      <c r="AW7" s="20" t="s">
        <v>34</v>
      </c>
      <c r="AX7" s="20" t="s">
        <v>34</v>
      </c>
      <c r="AY7" s="20" t="s">
        <v>34</v>
      </c>
    </row>
    <row r="8" spans="1:51" ht="13" x14ac:dyDescent="0.3">
      <c r="A8">
        <v>50</v>
      </c>
      <c r="B8" s="12" t="s">
        <v>43</v>
      </c>
      <c r="C8" s="13" t="s">
        <v>38</v>
      </c>
      <c r="D8" s="20" t="s">
        <v>34</v>
      </c>
      <c r="E8" s="10">
        <v>0</v>
      </c>
      <c r="F8" s="20" t="s">
        <v>34</v>
      </c>
      <c r="G8" s="20" t="s">
        <v>34</v>
      </c>
      <c r="H8" s="20" t="s">
        <v>34</v>
      </c>
      <c r="I8" s="20" t="s">
        <v>34</v>
      </c>
      <c r="J8" s="20" t="s">
        <v>34</v>
      </c>
      <c r="K8" s="20" t="s">
        <v>34</v>
      </c>
      <c r="L8" s="20" t="s">
        <v>34</v>
      </c>
      <c r="M8" s="20" t="s">
        <v>34</v>
      </c>
      <c r="N8" s="20" t="s">
        <v>34</v>
      </c>
      <c r="O8" s="20" t="s">
        <v>34</v>
      </c>
      <c r="P8" s="20" t="s">
        <v>34</v>
      </c>
      <c r="Q8" s="20" t="s">
        <v>34</v>
      </c>
      <c r="R8" s="20" t="s">
        <v>34</v>
      </c>
      <c r="S8" s="20" t="s">
        <v>34</v>
      </c>
      <c r="T8" s="20" t="s">
        <v>34</v>
      </c>
      <c r="U8" s="20" t="s">
        <v>34</v>
      </c>
      <c r="V8" s="20">
        <v>14</v>
      </c>
      <c r="W8" s="20" t="s">
        <v>34</v>
      </c>
      <c r="X8" s="20" t="s">
        <v>34</v>
      </c>
      <c r="Y8" s="20" t="s">
        <v>34</v>
      </c>
      <c r="Z8" s="10">
        <v>0</v>
      </c>
      <c r="AA8" s="20" t="s">
        <v>34</v>
      </c>
      <c r="AB8" s="20" t="s">
        <v>34</v>
      </c>
      <c r="AC8" s="20" t="s">
        <v>34</v>
      </c>
      <c r="AD8" s="20" t="s">
        <v>34</v>
      </c>
      <c r="AE8" s="20" t="s">
        <v>34</v>
      </c>
      <c r="AF8" s="20" t="s">
        <v>34</v>
      </c>
      <c r="AG8" s="10">
        <v>0</v>
      </c>
      <c r="AH8" s="20" t="s">
        <v>34</v>
      </c>
      <c r="AI8" s="20" t="s">
        <v>34</v>
      </c>
      <c r="AJ8" s="4">
        <v>1.1000000000000001</v>
      </c>
      <c r="AK8" s="4">
        <v>6.5</v>
      </c>
      <c r="AL8" s="20" t="s">
        <v>34</v>
      </c>
      <c r="AM8" s="20" t="s">
        <v>34</v>
      </c>
      <c r="AN8" s="20" t="s">
        <v>34</v>
      </c>
      <c r="AO8" s="10">
        <v>0</v>
      </c>
      <c r="AP8" s="20" t="s">
        <v>34</v>
      </c>
      <c r="AQ8" s="20" t="s">
        <v>34</v>
      </c>
      <c r="AR8" s="20" t="s">
        <v>34</v>
      </c>
      <c r="AS8" s="20" t="s">
        <v>34</v>
      </c>
      <c r="AT8" s="20" t="s">
        <v>34</v>
      </c>
      <c r="AU8" s="20" t="s">
        <v>34</v>
      </c>
      <c r="AV8" s="20" t="s">
        <v>34</v>
      </c>
      <c r="AW8" s="20" t="s">
        <v>34</v>
      </c>
      <c r="AX8" s="20" t="s">
        <v>34</v>
      </c>
      <c r="AY8" s="20" t="s">
        <v>34</v>
      </c>
    </row>
    <row r="9" spans="1:51" ht="13" x14ac:dyDescent="0.3">
      <c r="A9">
        <v>50</v>
      </c>
      <c r="B9" s="12" t="s">
        <v>44</v>
      </c>
      <c r="C9" s="13" t="s">
        <v>38</v>
      </c>
      <c r="D9" s="20" t="s">
        <v>34</v>
      </c>
      <c r="E9" s="20" t="s">
        <v>34</v>
      </c>
      <c r="F9" s="20" t="s">
        <v>34</v>
      </c>
      <c r="G9" s="20" t="s">
        <v>34</v>
      </c>
      <c r="H9" s="20" t="s">
        <v>34</v>
      </c>
      <c r="I9" s="20" t="s">
        <v>34</v>
      </c>
      <c r="J9" s="20" t="s">
        <v>34</v>
      </c>
      <c r="K9" s="20" t="s">
        <v>34</v>
      </c>
      <c r="L9" s="20" t="s">
        <v>34</v>
      </c>
      <c r="M9" s="20" t="s">
        <v>34</v>
      </c>
      <c r="N9" s="20" t="s">
        <v>34</v>
      </c>
      <c r="O9" s="20" t="s">
        <v>34</v>
      </c>
      <c r="P9" s="20" t="s">
        <v>34</v>
      </c>
      <c r="Q9" s="20" t="s">
        <v>34</v>
      </c>
      <c r="R9" s="20" t="s">
        <v>34</v>
      </c>
      <c r="S9" s="20" t="s">
        <v>34</v>
      </c>
      <c r="T9" s="20" t="s">
        <v>34</v>
      </c>
      <c r="U9" s="20" t="s">
        <v>34</v>
      </c>
      <c r="V9" s="20">
        <v>69</v>
      </c>
      <c r="W9" s="20" t="s">
        <v>34</v>
      </c>
      <c r="X9" s="20" t="s">
        <v>34</v>
      </c>
      <c r="Y9" s="20" t="s">
        <v>34</v>
      </c>
      <c r="Z9" s="4">
        <v>9.6</v>
      </c>
      <c r="AA9" s="20" t="s">
        <v>34</v>
      </c>
      <c r="AB9" s="20" t="s">
        <v>34</v>
      </c>
      <c r="AC9" s="20" t="s">
        <v>34</v>
      </c>
      <c r="AD9" s="20" t="s">
        <v>34</v>
      </c>
      <c r="AE9" s="20" t="s">
        <v>34</v>
      </c>
      <c r="AF9" s="10">
        <v>0</v>
      </c>
      <c r="AG9" s="20" t="s">
        <v>34</v>
      </c>
      <c r="AH9" s="20" t="s">
        <v>34</v>
      </c>
      <c r="AI9" s="20" t="s">
        <v>34</v>
      </c>
      <c r="AJ9" s="4">
        <v>3.3</v>
      </c>
      <c r="AK9" s="4">
        <v>5.6</v>
      </c>
      <c r="AL9" s="20" t="s">
        <v>34</v>
      </c>
      <c r="AM9" s="20" t="s">
        <v>34</v>
      </c>
      <c r="AN9" s="20" t="s">
        <v>34</v>
      </c>
      <c r="AO9" s="20" t="s">
        <v>34</v>
      </c>
      <c r="AP9" s="20" t="s">
        <v>34</v>
      </c>
      <c r="AQ9" s="20" t="s">
        <v>34</v>
      </c>
      <c r="AR9" s="20" t="s">
        <v>34</v>
      </c>
      <c r="AS9" s="20" t="s">
        <v>34</v>
      </c>
      <c r="AT9" s="20" t="s">
        <v>34</v>
      </c>
      <c r="AU9" s="20" t="s">
        <v>34</v>
      </c>
      <c r="AV9" s="20" t="s">
        <v>34</v>
      </c>
      <c r="AW9" s="20" t="s">
        <v>34</v>
      </c>
      <c r="AX9" s="20" t="s">
        <v>34</v>
      </c>
      <c r="AY9" s="20" t="s">
        <v>34</v>
      </c>
    </row>
    <row r="10" spans="1:51" ht="13" x14ac:dyDescent="0.3">
      <c r="A10">
        <v>50</v>
      </c>
      <c r="B10" s="12" t="s">
        <v>45</v>
      </c>
      <c r="C10" s="13" t="s">
        <v>38</v>
      </c>
      <c r="D10" s="20" t="s">
        <v>34</v>
      </c>
      <c r="E10" s="20" t="s">
        <v>34</v>
      </c>
      <c r="F10" s="20" t="s">
        <v>34</v>
      </c>
      <c r="G10" s="20" t="s">
        <v>34</v>
      </c>
      <c r="H10" s="20" t="s">
        <v>34</v>
      </c>
      <c r="I10" s="20" t="s">
        <v>34</v>
      </c>
      <c r="J10" s="20" t="s">
        <v>34</v>
      </c>
      <c r="K10" s="20" t="s">
        <v>34</v>
      </c>
      <c r="L10" s="20" t="s">
        <v>34</v>
      </c>
      <c r="M10" s="20" t="s">
        <v>34</v>
      </c>
      <c r="N10" s="20" t="s">
        <v>34</v>
      </c>
      <c r="O10" s="20" t="s">
        <v>34</v>
      </c>
      <c r="P10" s="20" t="s">
        <v>34</v>
      </c>
      <c r="Q10" s="20" t="s">
        <v>34</v>
      </c>
      <c r="R10" s="20" t="s">
        <v>34</v>
      </c>
      <c r="S10" s="10">
        <v>0</v>
      </c>
      <c r="T10" s="20" t="s">
        <v>34</v>
      </c>
      <c r="U10" s="20" t="s">
        <v>34</v>
      </c>
      <c r="V10" s="20">
        <v>11</v>
      </c>
      <c r="W10" s="20" t="s">
        <v>34</v>
      </c>
      <c r="X10" s="20" t="s">
        <v>34</v>
      </c>
      <c r="Y10" s="20" t="s">
        <v>34</v>
      </c>
      <c r="Z10" s="20" t="s">
        <v>34</v>
      </c>
      <c r="AA10" s="20" t="s">
        <v>34</v>
      </c>
      <c r="AB10" s="20" t="s">
        <v>34</v>
      </c>
      <c r="AC10" s="20" t="s">
        <v>34</v>
      </c>
      <c r="AD10" s="20" t="s">
        <v>34</v>
      </c>
      <c r="AE10" s="20" t="s">
        <v>34</v>
      </c>
      <c r="AF10" s="10">
        <v>0</v>
      </c>
      <c r="AG10" s="20" t="s">
        <v>34</v>
      </c>
      <c r="AH10" s="20" t="s">
        <v>34</v>
      </c>
      <c r="AI10" s="20" t="s">
        <v>34</v>
      </c>
      <c r="AJ10" s="4">
        <v>2.6</v>
      </c>
      <c r="AK10" s="20" t="s">
        <v>34</v>
      </c>
      <c r="AL10" s="20" t="s">
        <v>34</v>
      </c>
      <c r="AM10" s="10">
        <v>0</v>
      </c>
      <c r="AN10" s="20" t="s">
        <v>34</v>
      </c>
      <c r="AO10" s="20" t="s">
        <v>34</v>
      </c>
      <c r="AP10" s="20" t="s">
        <v>34</v>
      </c>
      <c r="AQ10" s="20" t="s">
        <v>34</v>
      </c>
      <c r="AR10" s="20" t="s">
        <v>34</v>
      </c>
      <c r="AS10" s="20" t="s">
        <v>34</v>
      </c>
      <c r="AT10" s="20" t="s">
        <v>34</v>
      </c>
      <c r="AU10" s="20" t="s">
        <v>34</v>
      </c>
      <c r="AV10" s="20" t="s">
        <v>34</v>
      </c>
      <c r="AW10" s="20" t="s">
        <v>34</v>
      </c>
      <c r="AX10" s="20" t="s">
        <v>34</v>
      </c>
      <c r="AY10" s="20" t="s">
        <v>34</v>
      </c>
    </row>
    <row r="11" spans="1:51" ht="13" x14ac:dyDescent="0.3">
      <c r="A11">
        <v>50</v>
      </c>
      <c r="B11" s="12" t="s">
        <v>46</v>
      </c>
      <c r="C11" s="13" t="s">
        <v>38</v>
      </c>
      <c r="D11" s="20" t="s">
        <v>34</v>
      </c>
      <c r="E11" s="4">
        <v>2.2000000000000002</v>
      </c>
      <c r="F11" s="20" t="s">
        <v>34</v>
      </c>
      <c r="G11" s="20" t="s">
        <v>34</v>
      </c>
      <c r="H11" s="20" t="s">
        <v>34</v>
      </c>
      <c r="I11" s="20" t="s">
        <v>34</v>
      </c>
      <c r="J11" s="20" t="s">
        <v>34</v>
      </c>
      <c r="K11" s="20" t="s">
        <v>34</v>
      </c>
      <c r="L11" s="20" t="s">
        <v>34</v>
      </c>
      <c r="M11" s="20" t="s">
        <v>34</v>
      </c>
      <c r="N11" s="20" t="s">
        <v>34</v>
      </c>
      <c r="O11" s="20" t="s">
        <v>34</v>
      </c>
      <c r="P11" s="20" t="s">
        <v>34</v>
      </c>
      <c r="Q11" s="20" t="s">
        <v>34</v>
      </c>
      <c r="R11" s="20" t="s">
        <v>34</v>
      </c>
      <c r="S11" s="20" t="s">
        <v>34</v>
      </c>
      <c r="T11" s="20" t="s">
        <v>34</v>
      </c>
      <c r="U11" s="20" t="s">
        <v>34</v>
      </c>
      <c r="V11" s="20">
        <v>21</v>
      </c>
      <c r="W11" s="20" t="s">
        <v>34</v>
      </c>
      <c r="X11" s="20" t="s">
        <v>34</v>
      </c>
      <c r="Y11" s="20" t="s">
        <v>34</v>
      </c>
      <c r="Z11" s="20" t="s">
        <v>34</v>
      </c>
      <c r="AA11" s="20" t="s">
        <v>34</v>
      </c>
      <c r="AB11" s="20" t="s">
        <v>34</v>
      </c>
      <c r="AC11" s="20" t="s">
        <v>34</v>
      </c>
      <c r="AD11" s="20" t="s">
        <v>34</v>
      </c>
      <c r="AE11" s="20" t="s">
        <v>34</v>
      </c>
      <c r="AF11" s="20" t="s">
        <v>34</v>
      </c>
      <c r="AG11" s="20" t="s">
        <v>34</v>
      </c>
      <c r="AH11" s="20" t="s">
        <v>34</v>
      </c>
      <c r="AI11" s="20" t="s">
        <v>34</v>
      </c>
      <c r="AJ11" s="4">
        <v>5.0999999999999996</v>
      </c>
      <c r="AK11" s="20" t="s">
        <v>34</v>
      </c>
      <c r="AL11" s="4" t="s">
        <v>126</v>
      </c>
      <c r="AM11" s="20" t="s">
        <v>34</v>
      </c>
      <c r="AN11" s="20" t="s">
        <v>34</v>
      </c>
      <c r="AO11" s="10">
        <v>0</v>
      </c>
      <c r="AP11" s="20" t="s">
        <v>34</v>
      </c>
      <c r="AQ11" s="20" t="s">
        <v>34</v>
      </c>
      <c r="AR11" s="20" t="s">
        <v>34</v>
      </c>
      <c r="AS11" s="20" t="s">
        <v>34</v>
      </c>
      <c r="AT11" s="4">
        <v>1.2</v>
      </c>
      <c r="AU11" s="20" t="s">
        <v>34</v>
      </c>
      <c r="AV11" s="20" t="s">
        <v>34</v>
      </c>
      <c r="AW11" s="20" t="s">
        <v>34</v>
      </c>
      <c r="AX11" s="20" t="s">
        <v>34</v>
      </c>
      <c r="AY11" s="20" t="s">
        <v>34</v>
      </c>
    </row>
    <row r="12" spans="1:51" ht="13" x14ac:dyDescent="0.3">
      <c r="A12">
        <v>50</v>
      </c>
      <c r="B12" s="12" t="s">
        <v>47</v>
      </c>
      <c r="C12" s="13" t="s">
        <v>38</v>
      </c>
      <c r="D12" s="10">
        <v>0</v>
      </c>
      <c r="E12" s="4">
        <v>11</v>
      </c>
      <c r="F12" s="20" t="s">
        <v>34</v>
      </c>
      <c r="G12" s="20" t="s">
        <v>34</v>
      </c>
      <c r="H12" s="20" t="s">
        <v>34</v>
      </c>
      <c r="I12" s="20" t="s">
        <v>34</v>
      </c>
      <c r="J12" s="20" t="s">
        <v>34</v>
      </c>
      <c r="K12" s="10">
        <v>0</v>
      </c>
      <c r="L12" s="20" t="s">
        <v>34</v>
      </c>
      <c r="M12" s="20" t="s">
        <v>34</v>
      </c>
      <c r="N12" s="20" t="s">
        <v>34</v>
      </c>
      <c r="O12" s="20" t="s">
        <v>34</v>
      </c>
      <c r="P12" s="20" t="s">
        <v>34</v>
      </c>
      <c r="Q12" s="20" t="s">
        <v>34</v>
      </c>
      <c r="R12" s="20" t="s">
        <v>34</v>
      </c>
      <c r="S12" s="20" t="s">
        <v>34</v>
      </c>
      <c r="T12" s="20" t="s">
        <v>34</v>
      </c>
      <c r="U12" s="20" t="s">
        <v>34</v>
      </c>
      <c r="V12" s="20">
        <v>120</v>
      </c>
      <c r="W12" s="20" t="s">
        <v>34</v>
      </c>
      <c r="X12" s="20" t="s">
        <v>34</v>
      </c>
      <c r="Y12" s="20" t="s">
        <v>34</v>
      </c>
      <c r="Z12" s="20" t="s">
        <v>34</v>
      </c>
      <c r="AA12" s="20" t="s">
        <v>34</v>
      </c>
      <c r="AB12" s="20" t="s">
        <v>34</v>
      </c>
      <c r="AC12" s="20" t="s">
        <v>34</v>
      </c>
      <c r="AD12" s="20" t="s">
        <v>34</v>
      </c>
      <c r="AE12" s="20" t="s">
        <v>34</v>
      </c>
      <c r="AF12" s="20" t="s">
        <v>34</v>
      </c>
      <c r="AG12" s="20" t="s">
        <v>34</v>
      </c>
      <c r="AH12" s="20" t="s">
        <v>34</v>
      </c>
      <c r="AI12" s="20" t="s">
        <v>34</v>
      </c>
      <c r="AJ12" s="4">
        <v>4.8</v>
      </c>
      <c r="AK12" s="20" t="s">
        <v>34</v>
      </c>
      <c r="AL12" s="20" t="s">
        <v>34</v>
      </c>
      <c r="AM12" s="20" t="s">
        <v>34</v>
      </c>
      <c r="AN12" s="20" t="s">
        <v>34</v>
      </c>
      <c r="AO12" s="20" t="s">
        <v>34</v>
      </c>
      <c r="AP12" s="20" t="s">
        <v>34</v>
      </c>
      <c r="AQ12" s="20" t="s">
        <v>34</v>
      </c>
      <c r="AR12" s="20" t="s">
        <v>34</v>
      </c>
      <c r="AS12" s="20" t="s">
        <v>34</v>
      </c>
      <c r="AT12" s="20" t="s">
        <v>34</v>
      </c>
      <c r="AU12" s="20" t="s">
        <v>34</v>
      </c>
      <c r="AV12" s="20" t="s">
        <v>34</v>
      </c>
      <c r="AW12" s="20" t="s">
        <v>34</v>
      </c>
      <c r="AX12" s="20" t="s">
        <v>34</v>
      </c>
      <c r="AY12" s="20" t="s">
        <v>34</v>
      </c>
    </row>
    <row r="13" spans="1:51" ht="13" x14ac:dyDescent="0.3">
      <c r="A13">
        <v>50</v>
      </c>
      <c r="B13" s="12" t="s">
        <v>48</v>
      </c>
      <c r="C13" s="13" t="s">
        <v>38</v>
      </c>
      <c r="D13" s="20" t="s">
        <v>34</v>
      </c>
      <c r="E13" s="20" t="s">
        <v>34</v>
      </c>
      <c r="F13" s="20" t="s">
        <v>34</v>
      </c>
      <c r="G13" s="20" t="s">
        <v>34</v>
      </c>
      <c r="H13" s="20" t="s">
        <v>34</v>
      </c>
      <c r="I13" s="20" t="s">
        <v>34</v>
      </c>
      <c r="J13" s="20" t="s">
        <v>34</v>
      </c>
      <c r="K13" s="20" t="s">
        <v>34</v>
      </c>
      <c r="L13" s="20" t="s">
        <v>34</v>
      </c>
      <c r="M13" s="20" t="s">
        <v>34</v>
      </c>
      <c r="N13" s="20" t="s">
        <v>34</v>
      </c>
      <c r="O13" s="20" t="s">
        <v>34</v>
      </c>
      <c r="P13" s="20" t="s">
        <v>34</v>
      </c>
      <c r="Q13" s="20" t="s">
        <v>34</v>
      </c>
      <c r="R13" s="20" t="s">
        <v>34</v>
      </c>
      <c r="S13" s="20" t="s">
        <v>34</v>
      </c>
      <c r="T13" s="20" t="s">
        <v>34</v>
      </c>
      <c r="U13" s="20" t="s">
        <v>34</v>
      </c>
      <c r="V13" s="20">
        <v>35</v>
      </c>
      <c r="W13" s="20" t="s">
        <v>34</v>
      </c>
      <c r="X13" s="20" t="s">
        <v>34</v>
      </c>
      <c r="Y13" s="20" t="s">
        <v>34</v>
      </c>
      <c r="Z13" s="4">
        <v>1.2</v>
      </c>
      <c r="AA13" s="20" t="s">
        <v>34</v>
      </c>
      <c r="AB13" s="20" t="s">
        <v>34</v>
      </c>
      <c r="AC13" s="20" t="s">
        <v>34</v>
      </c>
      <c r="AD13" s="20" t="s">
        <v>34</v>
      </c>
      <c r="AE13" s="20" t="s">
        <v>34</v>
      </c>
      <c r="AF13" s="10">
        <v>0</v>
      </c>
      <c r="AG13" s="20" t="s">
        <v>34</v>
      </c>
      <c r="AH13" s="20" t="s">
        <v>34</v>
      </c>
      <c r="AI13" s="20" t="s">
        <v>34</v>
      </c>
      <c r="AJ13" s="4">
        <v>2.2999999999999998</v>
      </c>
      <c r="AK13" s="20" t="s">
        <v>34</v>
      </c>
      <c r="AL13" s="20" t="s">
        <v>34</v>
      </c>
      <c r="AM13" s="20" t="s">
        <v>34</v>
      </c>
      <c r="AN13" s="20" t="s">
        <v>34</v>
      </c>
      <c r="AO13" s="10">
        <v>0</v>
      </c>
      <c r="AP13" s="20" t="s">
        <v>34</v>
      </c>
      <c r="AQ13" s="20" t="s">
        <v>34</v>
      </c>
      <c r="AR13" s="20" t="s">
        <v>34</v>
      </c>
      <c r="AS13" s="20" t="s">
        <v>34</v>
      </c>
      <c r="AT13" s="20" t="s">
        <v>34</v>
      </c>
      <c r="AU13" s="20" t="s">
        <v>34</v>
      </c>
      <c r="AV13" s="20" t="s">
        <v>34</v>
      </c>
      <c r="AW13" s="20" t="s">
        <v>34</v>
      </c>
      <c r="AX13" s="20" t="s">
        <v>34</v>
      </c>
      <c r="AY13" s="20" t="s">
        <v>34</v>
      </c>
    </row>
    <row r="14" spans="1:51" ht="13" x14ac:dyDescent="0.3">
      <c r="A14">
        <v>50</v>
      </c>
      <c r="B14" s="12" t="s">
        <v>49</v>
      </c>
      <c r="C14" s="13" t="s">
        <v>38</v>
      </c>
      <c r="D14" s="20" t="s">
        <v>34</v>
      </c>
      <c r="E14" s="20" t="s">
        <v>34</v>
      </c>
      <c r="F14" s="20" t="s">
        <v>34</v>
      </c>
      <c r="G14" s="20" t="s">
        <v>34</v>
      </c>
      <c r="H14" s="20" t="s">
        <v>34</v>
      </c>
      <c r="I14" s="20" t="s">
        <v>34</v>
      </c>
      <c r="J14" s="20" t="s">
        <v>34</v>
      </c>
      <c r="K14" s="20" t="s">
        <v>34</v>
      </c>
      <c r="L14" s="20" t="s">
        <v>34</v>
      </c>
      <c r="M14" s="20" t="s">
        <v>34</v>
      </c>
      <c r="N14" s="20" t="s">
        <v>34</v>
      </c>
      <c r="O14" s="20" t="s">
        <v>34</v>
      </c>
      <c r="P14" s="20" t="s">
        <v>34</v>
      </c>
      <c r="Q14" s="20" t="s">
        <v>34</v>
      </c>
      <c r="R14" s="20" t="s">
        <v>34</v>
      </c>
      <c r="S14" s="20" t="s">
        <v>34</v>
      </c>
      <c r="T14" s="20" t="s">
        <v>34</v>
      </c>
      <c r="U14" s="20" t="s">
        <v>34</v>
      </c>
      <c r="V14" s="20" t="s">
        <v>34</v>
      </c>
      <c r="W14" s="20" t="s">
        <v>34</v>
      </c>
      <c r="X14" s="20" t="s">
        <v>34</v>
      </c>
      <c r="Y14" s="20" t="s">
        <v>34</v>
      </c>
      <c r="Z14" s="20" t="s">
        <v>34</v>
      </c>
      <c r="AA14" s="20" t="s">
        <v>34</v>
      </c>
      <c r="AB14" s="20" t="s">
        <v>34</v>
      </c>
      <c r="AC14" s="20" t="s">
        <v>34</v>
      </c>
      <c r="AD14" s="20" t="s">
        <v>34</v>
      </c>
      <c r="AE14" s="20" t="s">
        <v>34</v>
      </c>
      <c r="AF14" s="20" t="s">
        <v>34</v>
      </c>
      <c r="AG14" s="20" t="s">
        <v>34</v>
      </c>
      <c r="AH14" s="20" t="s">
        <v>34</v>
      </c>
      <c r="AI14" s="20" t="s">
        <v>34</v>
      </c>
      <c r="AJ14" s="4">
        <v>4.4000000000000004</v>
      </c>
      <c r="AK14" s="20" t="s">
        <v>34</v>
      </c>
      <c r="AL14" s="20" t="s">
        <v>34</v>
      </c>
      <c r="AM14" s="20" t="s">
        <v>34</v>
      </c>
      <c r="AN14" s="20" t="s">
        <v>34</v>
      </c>
      <c r="AO14" s="20" t="s">
        <v>34</v>
      </c>
      <c r="AP14" s="20" t="s">
        <v>34</v>
      </c>
      <c r="AQ14" s="20" t="s">
        <v>34</v>
      </c>
      <c r="AR14" s="20" t="s">
        <v>34</v>
      </c>
      <c r="AS14" s="20" t="s">
        <v>34</v>
      </c>
      <c r="AT14" s="20" t="s">
        <v>34</v>
      </c>
      <c r="AU14" s="20" t="s">
        <v>34</v>
      </c>
      <c r="AV14" s="20" t="s">
        <v>34</v>
      </c>
      <c r="AW14" s="20" t="s">
        <v>34</v>
      </c>
      <c r="AX14" s="20" t="s">
        <v>34</v>
      </c>
      <c r="AY14" s="20" t="s">
        <v>34</v>
      </c>
    </row>
    <row r="15" spans="1:51" x14ac:dyDescent="0.25">
      <c r="A15">
        <v>51</v>
      </c>
      <c r="B15" s="14" t="s">
        <v>50</v>
      </c>
      <c r="C15" s="14" t="s">
        <v>51</v>
      </c>
      <c r="D15" s="20" t="s">
        <v>34</v>
      </c>
      <c r="E15" s="20" t="s">
        <v>34</v>
      </c>
      <c r="F15" s="20" t="s">
        <v>34</v>
      </c>
      <c r="G15" s="20" t="s">
        <v>34</v>
      </c>
      <c r="H15" s="20" t="s">
        <v>34</v>
      </c>
      <c r="I15" s="20" t="s">
        <v>34</v>
      </c>
      <c r="J15" s="20" t="s">
        <v>34</v>
      </c>
      <c r="K15" s="20" t="s">
        <v>34</v>
      </c>
      <c r="L15" s="20" t="s">
        <v>34</v>
      </c>
      <c r="M15" s="20" t="s">
        <v>34</v>
      </c>
      <c r="N15" s="20" t="s">
        <v>34</v>
      </c>
      <c r="O15" s="20" t="s">
        <v>34</v>
      </c>
      <c r="P15" s="20" t="s">
        <v>34</v>
      </c>
      <c r="Q15" s="20" t="s">
        <v>34</v>
      </c>
      <c r="R15" s="4">
        <v>16</v>
      </c>
      <c r="S15" s="20" t="s">
        <v>34</v>
      </c>
      <c r="T15" s="10">
        <f>23/2</f>
        <v>11.5</v>
      </c>
      <c r="U15" s="20" t="s">
        <v>34</v>
      </c>
      <c r="V15" s="20">
        <v>120</v>
      </c>
      <c r="W15" s="10">
        <f>0.5/2</f>
        <v>0.25</v>
      </c>
      <c r="X15" s="20" t="s">
        <v>34</v>
      </c>
      <c r="Y15" s="20" t="s">
        <v>34</v>
      </c>
      <c r="Z15" s="20" t="s">
        <v>34</v>
      </c>
      <c r="AA15" s="20" t="s">
        <v>34</v>
      </c>
      <c r="AB15" s="20" t="s">
        <v>34</v>
      </c>
      <c r="AC15" s="20" t="s">
        <v>34</v>
      </c>
      <c r="AD15" s="20">
        <v>1.2</v>
      </c>
      <c r="AE15" s="20" t="s">
        <v>34</v>
      </c>
      <c r="AF15" s="20" t="s">
        <v>34</v>
      </c>
      <c r="AG15" s="20" t="s">
        <v>34</v>
      </c>
      <c r="AH15" s="20" t="s">
        <v>34</v>
      </c>
      <c r="AI15" s="20" t="s">
        <v>34</v>
      </c>
      <c r="AJ15" s="4">
        <v>9</v>
      </c>
      <c r="AK15" s="20" t="s">
        <v>34</v>
      </c>
      <c r="AL15" s="20" t="s">
        <v>34</v>
      </c>
      <c r="AM15" s="20" t="s">
        <v>34</v>
      </c>
      <c r="AN15" s="10">
        <f>0.5/2</f>
        <v>0.25</v>
      </c>
      <c r="AO15" s="20" t="s">
        <v>34</v>
      </c>
      <c r="AP15" s="10">
        <f>0.5/2</f>
        <v>0.25</v>
      </c>
      <c r="AQ15" s="20" t="s">
        <v>34</v>
      </c>
      <c r="AR15" s="10">
        <f t="shared" ref="AR15:AR20" si="0">0.5/2</f>
        <v>0.25</v>
      </c>
      <c r="AS15" s="20" t="s">
        <v>34</v>
      </c>
      <c r="AT15" s="10">
        <f>0.5/2</f>
        <v>0.25</v>
      </c>
      <c r="AU15" s="20" t="s">
        <v>34</v>
      </c>
      <c r="AV15" s="20" t="s">
        <v>34</v>
      </c>
      <c r="AW15" s="20" t="s">
        <v>34</v>
      </c>
      <c r="AX15" s="20" t="s">
        <v>34</v>
      </c>
      <c r="AY15" s="20" t="s">
        <v>34</v>
      </c>
    </row>
    <row r="16" spans="1:51" x14ac:dyDescent="0.25">
      <c r="A16">
        <v>51</v>
      </c>
      <c r="B16" s="14" t="s">
        <v>52</v>
      </c>
      <c r="C16" s="14" t="s">
        <v>51</v>
      </c>
      <c r="D16" s="20" t="s">
        <v>34</v>
      </c>
      <c r="E16" s="20" t="s">
        <v>34</v>
      </c>
      <c r="F16" s="20" t="s">
        <v>34</v>
      </c>
      <c r="G16" s="20" t="s">
        <v>34</v>
      </c>
      <c r="H16" s="20" t="s">
        <v>34</v>
      </c>
      <c r="I16" s="20" t="s">
        <v>34</v>
      </c>
      <c r="J16" s="20" t="s">
        <v>34</v>
      </c>
      <c r="K16" s="20" t="s">
        <v>34</v>
      </c>
      <c r="L16" s="20" t="s">
        <v>34</v>
      </c>
      <c r="M16" s="20" t="s">
        <v>34</v>
      </c>
      <c r="N16" s="20" t="s">
        <v>34</v>
      </c>
      <c r="O16" s="20" t="s">
        <v>34</v>
      </c>
      <c r="P16" s="20" t="s">
        <v>34</v>
      </c>
      <c r="Q16" s="20" t="s">
        <v>34</v>
      </c>
      <c r="R16" s="10">
        <f>3.2/2</f>
        <v>1.6</v>
      </c>
      <c r="S16" s="20" t="s">
        <v>34</v>
      </c>
      <c r="T16" s="10">
        <f>23/2</f>
        <v>11.5</v>
      </c>
      <c r="U16" s="20" t="s">
        <v>34</v>
      </c>
      <c r="V16" s="20">
        <v>3</v>
      </c>
      <c r="W16" s="20">
        <v>2.2000000000000002</v>
      </c>
      <c r="X16" s="20" t="s">
        <v>34</v>
      </c>
      <c r="Y16" s="20" t="s">
        <v>34</v>
      </c>
      <c r="Z16" s="20" t="s">
        <v>34</v>
      </c>
      <c r="AA16" s="20" t="s">
        <v>34</v>
      </c>
      <c r="AB16" s="20" t="s">
        <v>34</v>
      </c>
      <c r="AC16" s="20" t="s">
        <v>34</v>
      </c>
      <c r="AD16" s="20">
        <v>100</v>
      </c>
      <c r="AE16" s="20" t="s">
        <v>34</v>
      </c>
      <c r="AF16" s="20" t="s">
        <v>34</v>
      </c>
      <c r="AG16" s="20" t="s">
        <v>34</v>
      </c>
      <c r="AH16" s="20" t="s">
        <v>34</v>
      </c>
      <c r="AI16" s="20" t="s">
        <v>34</v>
      </c>
      <c r="AJ16" s="4">
        <v>4.9000000000000004</v>
      </c>
      <c r="AK16" s="20" t="s">
        <v>34</v>
      </c>
      <c r="AL16" s="20" t="s">
        <v>34</v>
      </c>
      <c r="AM16" s="20" t="s">
        <v>34</v>
      </c>
      <c r="AN16" s="4">
        <v>1.1000000000000001</v>
      </c>
      <c r="AO16" s="20" t="s">
        <v>34</v>
      </c>
      <c r="AP16" s="4">
        <v>4.4000000000000004</v>
      </c>
      <c r="AQ16" s="20" t="s">
        <v>34</v>
      </c>
      <c r="AR16" s="10">
        <f t="shared" si="0"/>
        <v>0.25</v>
      </c>
      <c r="AS16" s="20" t="s">
        <v>34</v>
      </c>
      <c r="AT16" s="10">
        <f>0.5/2</f>
        <v>0.25</v>
      </c>
      <c r="AU16" s="20" t="s">
        <v>34</v>
      </c>
      <c r="AV16" s="20" t="s">
        <v>34</v>
      </c>
      <c r="AW16" s="20" t="s">
        <v>34</v>
      </c>
      <c r="AX16" s="20" t="s">
        <v>34</v>
      </c>
      <c r="AY16" s="20" t="s">
        <v>34</v>
      </c>
    </row>
    <row r="17" spans="1:51" x14ac:dyDescent="0.25">
      <c r="A17">
        <v>51</v>
      </c>
      <c r="B17" s="14" t="s">
        <v>53</v>
      </c>
      <c r="C17" s="14" t="s">
        <v>51</v>
      </c>
      <c r="D17" s="20" t="s">
        <v>34</v>
      </c>
      <c r="E17" s="20" t="s">
        <v>34</v>
      </c>
      <c r="F17" s="20" t="s">
        <v>34</v>
      </c>
      <c r="G17" s="20" t="s">
        <v>34</v>
      </c>
      <c r="H17" s="20" t="s">
        <v>34</v>
      </c>
      <c r="I17" s="20" t="s">
        <v>34</v>
      </c>
      <c r="J17" s="20" t="s">
        <v>34</v>
      </c>
      <c r="K17" s="20" t="s">
        <v>34</v>
      </c>
      <c r="L17" s="20" t="s">
        <v>34</v>
      </c>
      <c r="M17" s="20" t="s">
        <v>34</v>
      </c>
      <c r="N17" s="20" t="s">
        <v>34</v>
      </c>
      <c r="O17" s="20" t="s">
        <v>34</v>
      </c>
      <c r="P17" s="20" t="s">
        <v>34</v>
      </c>
      <c r="Q17" s="20" t="s">
        <v>34</v>
      </c>
      <c r="R17" s="10">
        <f>3.2/2</f>
        <v>1.6</v>
      </c>
      <c r="S17" s="20" t="s">
        <v>34</v>
      </c>
      <c r="T17" s="4">
        <v>740</v>
      </c>
      <c r="U17" s="20" t="s">
        <v>34</v>
      </c>
      <c r="V17" s="20">
        <v>13</v>
      </c>
      <c r="W17" s="20">
        <v>3.7</v>
      </c>
      <c r="X17" s="20" t="s">
        <v>34</v>
      </c>
      <c r="Y17" s="20" t="s">
        <v>34</v>
      </c>
      <c r="Z17" s="20" t="s">
        <v>34</v>
      </c>
      <c r="AA17" s="20" t="s">
        <v>34</v>
      </c>
      <c r="AB17" s="20" t="s">
        <v>34</v>
      </c>
      <c r="AC17" s="20" t="s">
        <v>34</v>
      </c>
      <c r="AD17" s="20">
        <v>25</v>
      </c>
      <c r="AE17" s="20" t="s">
        <v>34</v>
      </c>
      <c r="AF17" s="20" t="s">
        <v>34</v>
      </c>
      <c r="AG17" s="20" t="s">
        <v>34</v>
      </c>
      <c r="AH17" s="20" t="s">
        <v>34</v>
      </c>
      <c r="AI17" s="20" t="s">
        <v>34</v>
      </c>
      <c r="AJ17" s="4">
        <v>33</v>
      </c>
      <c r="AK17" s="20" t="s">
        <v>34</v>
      </c>
      <c r="AL17" s="20" t="s">
        <v>34</v>
      </c>
      <c r="AM17" s="20" t="s">
        <v>34</v>
      </c>
      <c r="AN17" s="10">
        <f>0.5/2</f>
        <v>0.25</v>
      </c>
      <c r="AO17" s="20" t="s">
        <v>34</v>
      </c>
      <c r="AP17" s="10">
        <f>0.5/2</f>
        <v>0.25</v>
      </c>
      <c r="AQ17" s="20" t="s">
        <v>34</v>
      </c>
      <c r="AR17" s="10">
        <f t="shared" si="0"/>
        <v>0.25</v>
      </c>
      <c r="AS17" s="20" t="s">
        <v>34</v>
      </c>
      <c r="AT17" s="4">
        <v>13</v>
      </c>
      <c r="AU17" s="20" t="s">
        <v>34</v>
      </c>
      <c r="AV17" s="20" t="s">
        <v>34</v>
      </c>
      <c r="AW17" s="20" t="s">
        <v>34</v>
      </c>
      <c r="AX17" s="20" t="s">
        <v>34</v>
      </c>
      <c r="AY17" s="20" t="s">
        <v>34</v>
      </c>
    </row>
    <row r="18" spans="1:51" x14ac:dyDescent="0.25">
      <c r="A18">
        <v>51</v>
      </c>
      <c r="B18" s="14" t="s">
        <v>54</v>
      </c>
      <c r="C18" s="14" t="s">
        <v>51</v>
      </c>
      <c r="D18" s="20" t="s">
        <v>34</v>
      </c>
      <c r="E18" s="20" t="s">
        <v>34</v>
      </c>
      <c r="F18" s="20" t="s">
        <v>34</v>
      </c>
      <c r="G18" s="20" t="s">
        <v>34</v>
      </c>
      <c r="H18" s="20" t="s">
        <v>34</v>
      </c>
      <c r="I18" s="20" t="s">
        <v>34</v>
      </c>
      <c r="J18" s="20" t="s">
        <v>34</v>
      </c>
      <c r="K18" s="20" t="s">
        <v>34</v>
      </c>
      <c r="L18" s="20" t="s">
        <v>34</v>
      </c>
      <c r="M18" s="20" t="s">
        <v>34</v>
      </c>
      <c r="N18" s="20" t="s">
        <v>34</v>
      </c>
      <c r="O18" s="20" t="s">
        <v>34</v>
      </c>
      <c r="P18" s="20" t="s">
        <v>34</v>
      </c>
      <c r="Q18" s="20" t="s">
        <v>34</v>
      </c>
      <c r="R18" s="4">
        <v>6.1</v>
      </c>
      <c r="S18" s="20" t="s">
        <v>34</v>
      </c>
      <c r="T18" s="10">
        <f>23/2</f>
        <v>11.5</v>
      </c>
      <c r="U18" s="20" t="s">
        <v>34</v>
      </c>
      <c r="V18" s="10">
        <f>0.5/2</f>
        <v>0.25</v>
      </c>
      <c r="W18" s="20">
        <v>1.3</v>
      </c>
      <c r="X18" s="20" t="s">
        <v>34</v>
      </c>
      <c r="Y18" s="20" t="s">
        <v>34</v>
      </c>
      <c r="Z18" s="20" t="s">
        <v>34</v>
      </c>
      <c r="AA18" s="20" t="s">
        <v>34</v>
      </c>
      <c r="AB18" s="20" t="s">
        <v>34</v>
      </c>
      <c r="AC18" s="20" t="s">
        <v>34</v>
      </c>
      <c r="AD18" s="20">
        <v>7.9</v>
      </c>
      <c r="AE18" s="20" t="s">
        <v>34</v>
      </c>
      <c r="AF18" s="20" t="s">
        <v>34</v>
      </c>
      <c r="AG18" s="20" t="s">
        <v>34</v>
      </c>
      <c r="AH18" s="20" t="s">
        <v>34</v>
      </c>
      <c r="AI18" s="20" t="s">
        <v>34</v>
      </c>
      <c r="AJ18" s="10">
        <f>0.5/2</f>
        <v>0.25</v>
      </c>
      <c r="AK18" s="20" t="s">
        <v>34</v>
      </c>
      <c r="AL18" s="20" t="s">
        <v>34</v>
      </c>
      <c r="AM18" s="20" t="s">
        <v>34</v>
      </c>
      <c r="AN18" s="10">
        <f>0.5/2</f>
        <v>0.25</v>
      </c>
      <c r="AO18" s="20" t="s">
        <v>34</v>
      </c>
      <c r="AP18" s="10">
        <f>0.5/2</f>
        <v>0.25</v>
      </c>
      <c r="AQ18" s="20" t="s">
        <v>34</v>
      </c>
      <c r="AR18" s="10">
        <f t="shared" si="0"/>
        <v>0.25</v>
      </c>
      <c r="AS18" s="20" t="s">
        <v>34</v>
      </c>
      <c r="AT18" s="10">
        <f>0.5/2</f>
        <v>0.25</v>
      </c>
      <c r="AU18" s="20" t="s">
        <v>34</v>
      </c>
      <c r="AV18" s="20" t="s">
        <v>34</v>
      </c>
      <c r="AW18" s="20" t="s">
        <v>34</v>
      </c>
      <c r="AX18" s="20" t="s">
        <v>34</v>
      </c>
      <c r="AY18" s="20" t="s">
        <v>34</v>
      </c>
    </row>
    <row r="19" spans="1:51" x14ac:dyDescent="0.25">
      <c r="A19">
        <v>51</v>
      </c>
      <c r="B19" s="14" t="s">
        <v>54</v>
      </c>
      <c r="C19" s="14" t="s">
        <v>51</v>
      </c>
      <c r="D19" s="20" t="s">
        <v>34</v>
      </c>
      <c r="E19" s="20" t="s">
        <v>34</v>
      </c>
      <c r="F19" s="20" t="s">
        <v>34</v>
      </c>
      <c r="G19" s="20" t="s">
        <v>34</v>
      </c>
      <c r="H19" s="20" t="s">
        <v>34</v>
      </c>
      <c r="I19" s="20" t="s">
        <v>34</v>
      </c>
      <c r="J19" s="20" t="s">
        <v>34</v>
      </c>
      <c r="K19" s="20" t="s">
        <v>34</v>
      </c>
      <c r="L19" s="20" t="s">
        <v>34</v>
      </c>
      <c r="M19" s="20" t="s">
        <v>34</v>
      </c>
      <c r="N19" s="20" t="s">
        <v>34</v>
      </c>
      <c r="O19" s="20" t="s">
        <v>34</v>
      </c>
      <c r="P19" s="20" t="s">
        <v>34</v>
      </c>
      <c r="Q19" s="20" t="s">
        <v>34</v>
      </c>
      <c r="R19" s="10">
        <f>3.2/2</f>
        <v>1.6</v>
      </c>
      <c r="S19" s="20" t="s">
        <v>34</v>
      </c>
      <c r="T19" s="10">
        <f>23/2</f>
        <v>11.5</v>
      </c>
      <c r="U19" s="20" t="s">
        <v>34</v>
      </c>
      <c r="V19" s="20">
        <v>1.6</v>
      </c>
      <c r="W19" s="20">
        <v>1.8</v>
      </c>
      <c r="X19" s="20" t="s">
        <v>34</v>
      </c>
      <c r="Y19" s="20" t="s">
        <v>34</v>
      </c>
      <c r="Z19" s="20" t="s">
        <v>34</v>
      </c>
      <c r="AA19" s="20" t="s">
        <v>34</v>
      </c>
      <c r="AB19" s="20" t="s">
        <v>34</v>
      </c>
      <c r="AC19" s="20" t="s">
        <v>34</v>
      </c>
      <c r="AD19" s="20">
        <v>14</v>
      </c>
      <c r="AE19" s="20" t="s">
        <v>34</v>
      </c>
      <c r="AF19" s="20" t="s">
        <v>34</v>
      </c>
      <c r="AG19" s="20" t="s">
        <v>34</v>
      </c>
      <c r="AH19" s="20" t="s">
        <v>34</v>
      </c>
      <c r="AI19" s="20" t="s">
        <v>34</v>
      </c>
      <c r="AJ19" s="4">
        <v>2.7</v>
      </c>
      <c r="AK19" s="20" t="s">
        <v>34</v>
      </c>
      <c r="AL19" s="20" t="s">
        <v>34</v>
      </c>
      <c r="AM19" s="20" t="s">
        <v>34</v>
      </c>
      <c r="AN19" s="10">
        <f>0.5/2</f>
        <v>0.25</v>
      </c>
      <c r="AO19" s="20" t="s">
        <v>34</v>
      </c>
      <c r="AP19" s="10">
        <f>0.5/2</f>
        <v>0.25</v>
      </c>
      <c r="AQ19" s="20" t="s">
        <v>34</v>
      </c>
      <c r="AR19" s="10">
        <f t="shared" si="0"/>
        <v>0.25</v>
      </c>
      <c r="AS19" s="20" t="s">
        <v>34</v>
      </c>
      <c r="AT19" s="10">
        <f>0.5/2</f>
        <v>0.25</v>
      </c>
      <c r="AU19" s="20" t="s">
        <v>34</v>
      </c>
      <c r="AV19" s="20" t="s">
        <v>34</v>
      </c>
      <c r="AW19" s="20" t="s">
        <v>34</v>
      </c>
      <c r="AX19" s="20" t="s">
        <v>34</v>
      </c>
      <c r="AY19" s="20" t="s">
        <v>34</v>
      </c>
    </row>
    <row r="20" spans="1:51" x14ac:dyDescent="0.25">
      <c r="A20">
        <v>51</v>
      </c>
      <c r="B20" s="14" t="s">
        <v>55</v>
      </c>
      <c r="C20" s="14" t="s">
        <v>51</v>
      </c>
      <c r="D20" s="20" t="s">
        <v>34</v>
      </c>
      <c r="E20" s="20" t="s">
        <v>34</v>
      </c>
      <c r="F20" s="20" t="s">
        <v>34</v>
      </c>
      <c r="G20" s="20" t="s">
        <v>34</v>
      </c>
      <c r="H20" s="20" t="s">
        <v>34</v>
      </c>
      <c r="I20" s="20" t="s">
        <v>34</v>
      </c>
      <c r="J20" s="20" t="s">
        <v>34</v>
      </c>
      <c r="K20" s="20" t="s">
        <v>34</v>
      </c>
      <c r="L20" s="20" t="s">
        <v>34</v>
      </c>
      <c r="M20" s="20" t="s">
        <v>34</v>
      </c>
      <c r="N20" s="20" t="s">
        <v>34</v>
      </c>
      <c r="O20" s="20" t="s">
        <v>34</v>
      </c>
      <c r="P20" s="20" t="s">
        <v>34</v>
      </c>
      <c r="Q20" s="20" t="s">
        <v>34</v>
      </c>
      <c r="R20" s="10">
        <f>3.2/2</f>
        <v>1.6</v>
      </c>
      <c r="S20" s="20" t="s">
        <v>34</v>
      </c>
      <c r="T20" s="4">
        <v>340</v>
      </c>
      <c r="U20" s="20" t="s">
        <v>34</v>
      </c>
      <c r="V20" s="10">
        <f>0.5/2</f>
        <v>0.25</v>
      </c>
      <c r="W20" s="10">
        <f>0.5/2</f>
        <v>0.25</v>
      </c>
      <c r="X20" s="20" t="s">
        <v>34</v>
      </c>
      <c r="Y20" s="20" t="s">
        <v>34</v>
      </c>
      <c r="Z20" s="20" t="s">
        <v>34</v>
      </c>
      <c r="AA20" s="20" t="s">
        <v>34</v>
      </c>
      <c r="AB20" s="20" t="s">
        <v>34</v>
      </c>
      <c r="AC20" s="20" t="s">
        <v>34</v>
      </c>
      <c r="AD20" s="20">
        <v>24</v>
      </c>
      <c r="AE20" s="20" t="s">
        <v>34</v>
      </c>
      <c r="AF20" s="20" t="s">
        <v>34</v>
      </c>
      <c r="AG20" s="20" t="s">
        <v>34</v>
      </c>
      <c r="AH20" s="20" t="s">
        <v>34</v>
      </c>
      <c r="AI20" s="20" t="s">
        <v>34</v>
      </c>
      <c r="AJ20" s="10">
        <f>0.5/2</f>
        <v>0.25</v>
      </c>
      <c r="AK20" s="20" t="s">
        <v>34</v>
      </c>
      <c r="AL20" s="20" t="s">
        <v>34</v>
      </c>
      <c r="AM20" s="20" t="s">
        <v>34</v>
      </c>
      <c r="AN20" s="10">
        <f>0.5/2</f>
        <v>0.25</v>
      </c>
      <c r="AO20" s="20" t="s">
        <v>34</v>
      </c>
      <c r="AP20" s="10">
        <f>0.5/2</f>
        <v>0.25</v>
      </c>
      <c r="AQ20" s="20" t="s">
        <v>34</v>
      </c>
      <c r="AR20" s="10">
        <f t="shared" si="0"/>
        <v>0.25</v>
      </c>
      <c r="AS20" s="20" t="s">
        <v>34</v>
      </c>
      <c r="AT20" s="10">
        <f>0.5/2</f>
        <v>0.25</v>
      </c>
      <c r="AU20" s="20" t="s">
        <v>34</v>
      </c>
      <c r="AV20" s="20" t="s">
        <v>34</v>
      </c>
      <c r="AW20" s="20" t="s">
        <v>34</v>
      </c>
      <c r="AX20" s="20" t="s">
        <v>34</v>
      </c>
      <c r="AY20" s="20" t="s">
        <v>34</v>
      </c>
    </row>
    <row r="21" spans="1:51" x14ac:dyDescent="0.25">
      <c r="A21">
        <v>51</v>
      </c>
      <c r="B21" s="14" t="s">
        <v>56</v>
      </c>
      <c r="C21" s="14" t="s">
        <v>51</v>
      </c>
      <c r="D21" s="20" t="s">
        <v>34</v>
      </c>
      <c r="E21" s="20" t="s">
        <v>34</v>
      </c>
      <c r="F21" s="20" t="s">
        <v>34</v>
      </c>
      <c r="G21" s="20" t="s">
        <v>34</v>
      </c>
      <c r="H21" s="20" t="s">
        <v>34</v>
      </c>
      <c r="I21" s="20" t="s">
        <v>34</v>
      </c>
      <c r="J21" s="20" t="s">
        <v>34</v>
      </c>
      <c r="K21" s="20" t="s">
        <v>34</v>
      </c>
      <c r="L21" s="20" t="s">
        <v>34</v>
      </c>
      <c r="M21" s="20" t="s">
        <v>34</v>
      </c>
      <c r="N21" s="20" t="s">
        <v>34</v>
      </c>
      <c r="O21" s="20" t="s">
        <v>34</v>
      </c>
      <c r="P21" s="20" t="s">
        <v>34</v>
      </c>
      <c r="Q21" s="20" t="s">
        <v>34</v>
      </c>
      <c r="R21" s="10">
        <f>3.2/2</f>
        <v>1.6</v>
      </c>
      <c r="S21" s="20" t="s">
        <v>34</v>
      </c>
      <c r="T21" s="10">
        <f>23/2</f>
        <v>11.5</v>
      </c>
      <c r="U21" s="20" t="s">
        <v>34</v>
      </c>
      <c r="V21" s="20">
        <v>16</v>
      </c>
      <c r="W21" s="10">
        <f>0.5/2</f>
        <v>0.25</v>
      </c>
      <c r="X21" s="20" t="s">
        <v>34</v>
      </c>
      <c r="Y21" s="20" t="s">
        <v>34</v>
      </c>
      <c r="Z21" s="20" t="s">
        <v>34</v>
      </c>
      <c r="AA21" s="20" t="s">
        <v>34</v>
      </c>
      <c r="AB21" s="20" t="s">
        <v>34</v>
      </c>
      <c r="AC21" s="20" t="s">
        <v>34</v>
      </c>
      <c r="AD21" s="20">
        <v>7.3</v>
      </c>
      <c r="AE21" s="20" t="s">
        <v>34</v>
      </c>
      <c r="AF21" s="20" t="s">
        <v>34</v>
      </c>
      <c r="AG21" s="20" t="s">
        <v>34</v>
      </c>
      <c r="AH21" s="20" t="s">
        <v>34</v>
      </c>
      <c r="AI21" s="20" t="s">
        <v>34</v>
      </c>
      <c r="AJ21" s="4">
        <v>7.9</v>
      </c>
      <c r="AK21" s="20" t="s">
        <v>34</v>
      </c>
      <c r="AL21" s="20" t="s">
        <v>34</v>
      </c>
      <c r="AM21" s="20" t="s">
        <v>34</v>
      </c>
      <c r="AN21" s="4">
        <v>9.6</v>
      </c>
      <c r="AO21" s="20" t="s">
        <v>34</v>
      </c>
      <c r="AP21" s="4">
        <v>37</v>
      </c>
      <c r="AQ21" s="20" t="s">
        <v>34</v>
      </c>
      <c r="AR21" s="4">
        <v>15</v>
      </c>
      <c r="AS21" s="20" t="s">
        <v>34</v>
      </c>
      <c r="AT21" s="10">
        <f>0.5/2</f>
        <v>0.25</v>
      </c>
      <c r="AU21" s="20" t="s">
        <v>34</v>
      </c>
      <c r="AV21" s="20" t="s">
        <v>34</v>
      </c>
      <c r="AW21" s="20" t="s">
        <v>34</v>
      </c>
      <c r="AX21" s="20" t="s">
        <v>34</v>
      </c>
      <c r="AY21" s="20" t="s">
        <v>34</v>
      </c>
    </row>
    <row r="22" spans="1:51" x14ac:dyDescent="0.25">
      <c r="A22">
        <v>51</v>
      </c>
      <c r="B22" s="14" t="s">
        <v>57</v>
      </c>
      <c r="C22" s="14" t="s">
        <v>51</v>
      </c>
      <c r="D22" s="20" t="s">
        <v>34</v>
      </c>
      <c r="E22" s="20" t="s">
        <v>34</v>
      </c>
      <c r="F22" s="20" t="s">
        <v>34</v>
      </c>
      <c r="G22" s="20" t="s">
        <v>34</v>
      </c>
      <c r="H22" s="20" t="s">
        <v>34</v>
      </c>
      <c r="I22" s="20" t="s">
        <v>34</v>
      </c>
      <c r="J22" s="20" t="s">
        <v>34</v>
      </c>
      <c r="K22" s="20" t="s">
        <v>34</v>
      </c>
      <c r="L22" s="20" t="s">
        <v>34</v>
      </c>
      <c r="M22" s="20" t="s">
        <v>34</v>
      </c>
      <c r="N22" s="20" t="s">
        <v>34</v>
      </c>
      <c r="O22" s="20" t="s">
        <v>34</v>
      </c>
      <c r="P22" s="20" t="s">
        <v>34</v>
      </c>
      <c r="Q22" s="20" t="s">
        <v>34</v>
      </c>
      <c r="R22" s="4">
        <v>400</v>
      </c>
      <c r="S22" s="20" t="s">
        <v>34</v>
      </c>
      <c r="T22" s="10">
        <f>23/2</f>
        <v>11.5</v>
      </c>
      <c r="U22" s="20" t="s">
        <v>34</v>
      </c>
      <c r="V22" s="20">
        <v>8.1999999999999993</v>
      </c>
      <c r="W22" s="20">
        <v>3.9</v>
      </c>
      <c r="X22" s="20" t="s">
        <v>34</v>
      </c>
      <c r="Y22" s="20" t="s">
        <v>34</v>
      </c>
      <c r="Z22" s="20" t="s">
        <v>34</v>
      </c>
      <c r="AA22" s="20" t="s">
        <v>34</v>
      </c>
      <c r="AB22" s="20" t="s">
        <v>34</v>
      </c>
      <c r="AC22" s="20" t="s">
        <v>34</v>
      </c>
      <c r="AD22" s="20">
        <v>31</v>
      </c>
      <c r="AE22" s="20" t="s">
        <v>34</v>
      </c>
      <c r="AF22" s="20" t="s">
        <v>34</v>
      </c>
      <c r="AG22" s="20" t="s">
        <v>34</v>
      </c>
      <c r="AH22" s="20" t="s">
        <v>34</v>
      </c>
      <c r="AI22" s="20" t="s">
        <v>34</v>
      </c>
      <c r="AJ22" s="4">
        <v>27</v>
      </c>
      <c r="AK22" s="20" t="s">
        <v>34</v>
      </c>
      <c r="AL22" s="20" t="s">
        <v>34</v>
      </c>
      <c r="AM22" s="20" t="s">
        <v>34</v>
      </c>
      <c r="AN22" s="10">
        <f>0.5/2</f>
        <v>0.25</v>
      </c>
      <c r="AO22" s="20" t="s">
        <v>34</v>
      </c>
      <c r="AP22" s="10">
        <f>0.5/2</f>
        <v>0.25</v>
      </c>
      <c r="AQ22" s="20" t="s">
        <v>34</v>
      </c>
      <c r="AR22" s="10">
        <f>0.5/2</f>
        <v>0.25</v>
      </c>
      <c r="AS22" s="20" t="s">
        <v>34</v>
      </c>
      <c r="AT22" s="10">
        <f>0.5/2</f>
        <v>0.25</v>
      </c>
      <c r="AU22" s="20" t="s">
        <v>34</v>
      </c>
      <c r="AV22" s="20" t="s">
        <v>34</v>
      </c>
      <c r="AW22" s="20" t="s">
        <v>34</v>
      </c>
      <c r="AX22" s="20" t="s">
        <v>34</v>
      </c>
      <c r="AY22" s="20" t="s">
        <v>34</v>
      </c>
    </row>
    <row r="23" spans="1:51" x14ac:dyDescent="0.25">
      <c r="A23">
        <v>40</v>
      </c>
      <c r="B23" s="14" t="s">
        <v>127</v>
      </c>
      <c r="C23" s="14" t="s">
        <v>38</v>
      </c>
      <c r="D23" s="20" t="s">
        <v>34</v>
      </c>
      <c r="E23" s="20" t="s">
        <v>34</v>
      </c>
      <c r="F23" s="20" t="s">
        <v>34</v>
      </c>
      <c r="G23" s="20" t="s">
        <v>34</v>
      </c>
      <c r="H23" s="20" t="s">
        <v>34</v>
      </c>
      <c r="I23" s="20" t="s">
        <v>34</v>
      </c>
      <c r="J23" s="20" t="s">
        <v>34</v>
      </c>
      <c r="K23" s="20" t="s">
        <v>34</v>
      </c>
      <c r="L23" s="20" t="s">
        <v>34</v>
      </c>
      <c r="M23" s="20" t="s">
        <v>34</v>
      </c>
      <c r="N23" s="20" t="s">
        <v>34</v>
      </c>
      <c r="O23" s="4">
        <v>20</v>
      </c>
      <c r="P23" s="20" t="s">
        <v>34</v>
      </c>
      <c r="Q23" s="20" t="s">
        <v>34</v>
      </c>
      <c r="R23" s="4">
        <v>89</v>
      </c>
      <c r="S23" s="20" t="s">
        <v>34</v>
      </c>
      <c r="T23" s="10">
        <v>0</v>
      </c>
      <c r="U23" s="4">
        <v>26</v>
      </c>
      <c r="V23" s="20">
        <v>37</v>
      </c>
      <c r="W23" s="10">
        <v>0</v>
      </c>
      <c r="X23" s="10">
        <v>0</v>
      </c>
      <c r="Y23" s="20" t="s">
        <v>34</v>
      </c>
      <c r="Z23" s="20" t="s">
        <v>34</v>
      </c>
      <c r="AA23" s="20" t="s">
        <v>34</v>
      </c>
      <c r="AB23" s="20" t="s">
        <v>34</v>
      </c>
      <c r="AC23" s="20" t="s">
        <v>34</v>
      </c>
      <c r="AD23" s="10">
        <v>0</v>
      </c>
      <c r="AE23" s="20" t="s">
        <v>34</v>
      </c>
      <c r="AF23" s="20" t="s">
        <v>34</v>
      </c>
      <c r="AG23" s="20" t="s">
        <v>34</v>
      </c>
      <c r="AH23" s="10">
        <v>0</v>
      </c>
      <c r="AI23" s="20" t="s">
        <v>34</v>
      </c>
      <c r="AJ23" s="4">
        <v>76</v>
      </c>
      <c r="AK23" s="10">
        <v>0</v>
      </c>
      <c r="AL23" s="4">
        <v>9.6</v>
      </c>
      <c r="AM23" s="20" t="s">
        <v>34</v>
      </c>
      <c r="AN23" s="20" t="s">
        <v>34</v>
      </c>
      <c r="AO23" s="20" t="s">
        <v>34</v>
      </c>
      <c r="AP23" s="10">
        <v>0</v>
      </c>
      <c r="AQ23" s="20" t="s">
        <v>34</v>
      </c>
      <c r="AR23" s="10">
        <v>0</v>
      </c>
      <c r="AS23" s="20" t="s">
        <v>34</v>
      </c>
      <c r="AT23" s="10">
        <v>0</v>
      </c>
      <c r="AU23" s="10">
        <v>0</v>
      </c>
      <c r="AV23" s="20" t="s">
        <v>34</v>
      </c>
      <c r="AW23" s="20" t="s">
        <v>34</v>
      </c>
      <c r="AX23" s="20" t="s">
        <v>34</v>
      </c>
      <c r="AY23" s="20" t="s">
        <v>34</v>
      </c>
    </row>
    <row r="24" spans="1:51" x14ac:dyDescent="0.25">
      <c r="A24">
        <v>40</v>
      </c>
      <c r="B24" s="14" t="s">
        <v>128</v>
      </c>
      <c r="C24" s="14" t="s">
        <v>38</v>
      </c>
      <c r="D24" s="20" t="s">
        <v>34</v>
      </c>
      <c r="E24" s="20" t="s">
        <v>34</v>
      </c>
      <c r="F24" s="20" t="s">
        <v>34</v>
      </c>
      <c r="G24" s="20" t="s">
        <v>34</v>
      </c>
      <c r="H24" s="20" t="s">
        <v>34</v>
      </c>
      <c r="I24" s="20" t="s">
        <v>34</v>
      </c>
      <c r="J24" s="20" t="s">
        <v>34</v>
      </c>
      <c r="K24" s="20" t="s">
        <v>34</v>
      </c>
      <c r="L24" s="20" t="s">
        <v>34</v>
      </c>
      <c r="M24" s="20" t="s">
        <v>34</v>
      </c>
      <c r="N24" s="20" t="s">
        <v>34</v>
      </c>
      <c r="O24" s="4">
        <v>6.9</v>
      </c>
      <c r="P24" s="20" t="s">
        <v>34</v>
      </c>
      <c r="Q24" s="20" t="s">
        <v>34</v>
      </c>
      <c r="R24" s="10">
        <v>0</v>
      </c>
      <c r="S24" s="20" t="s">
        <v>34</v>
      </c>
      <c r="T24" s="4">
        <v>20</v>
      </c>
      <c r="U24" s="10">
        <v>0</v>
      </c>
      <c r="V24" s="20">
        <v>35</v>
      </c>
      <c r="W24" s="10">
        <v>0</v>
      </c>
      <c r="X24" s="10">
        <v>0</v>
      </c>
      <c r="Y24" s="20" t="s">
        <v>34</v>
      </c>
      <c r="Z24" s="20" t="s">
        <v>34</v>
      </c>
      <c r="AA24" s="20" t="s">
        <v>34</v>
      </c>
      <c r="AB24" s="20" t="s">
        <v>34</v>
      </c>
      <c r="AC24" s="20" t="s">
        <v>34</v>
      </c>
      <c r="AD24" s="10">
        <v>0</v>
      </c>
      <c r="AE24" s="20" t="s">
        <v>34</v>
      </c>
      <c r="AF24" s="20" t="s">
        <v>34</v>
      </c>
      <c r="AG24" s="20" t="s">
        <v>34</v>
      </c>
      <c r="AH24" s="10">
        <v>0</v>
      </c>
      <c r="AI24" s="20" t="s">
        <v>34</v>
      </c>
      <c r="AJ24" s="10">
        <v>0</v>
      </c>
      <c r="AK24" s="4">
        <v>8.9</v>
      </c>
      <c r="AL24" s="10">
        <v>0</v>
      </c>
      <c r="AM24" s="20" t="s">
        <v>34</v>
      </c>
      <c r="AN24" s="20" t="s">
        <v>34</v>
      </c>
      <c r="AO24" s="20" t="s">
        <v>34</v>
      </c>
      <c r="AP24" s="10">
        <v>0</v>
      </c>
      <c r="AQ24" s="20" t="s">
        <v>34</v>
      </c>
      <c r="AR24" s="10">
        <v>0</v>
      </c>
      <c r="AS24" s="20" t="s">
        <v>34</v>
      </c>
      <c r="AT24" s="10">
        <v>0</v>
      </c>
      <c r="AU24" s="10">
        <v>0</v>
      </c>
      <c r="AV24" s="20" t="s">
        <v>34</v>
      </c>
      <c r="AW24" s="20" t="s">
        <v>34</v>
      </c>
      <c r="AX24" s="20" t="s">
        <v>34</v>
      </c>
      <c r="AY24" s="20" t="s">
        <v>34</v>
      </c>
    </row>
    <row r="25" spans="1:51" x14ac:dyDescent="0.25">
      <c r="A25">
        <v>40</v>
      </c>
      <c r="B25" s="14" t="s">
        <v>61</v>
      </c>
      <c r="C25" s="14" t="s">
        <v>38</v>
      </c>
      <c r="D25" s="20" t="s">
        <v>34</v>
      </c>
      <c r="E25" s="20" t="s">
        <v>34</v>
      </c>
      <c r="F25" s="20" t="s">
        <v>34</v>
      </c>
      <c r="G25" s="20" t="s">
        <v>34</v>
      </c>
      <c r="H25" s="20" t="s">
        <v>34</v>
      </c>
      <c r="I25" s="20" t="s">
        <v>34</v>
      </c>
      <c r="J25" s="20" t="s">
        <v>34</v>
      </c>
      <c r="K25" s="20" t="s">
        <v>34</v>
      </c>
      <c r="L25" s="20" t="s">
        <v>34</v>
      </c>
      <c r="M25" s="20" t="s">
        <v>34</v>
      </c>
      <c r="N25" s="20" t="s">
        <v>34</v>
      </c>
      <c r="O25" s="10">
        <v>0</v>
      </c>
      <c r="P25" s="20" t="s">
        <v>34</v>
      </c>
      <c r="Q25" s="20" t="s">
        <v>34</v>
      </c>
      <c r="R25" s="4">
        <v>120</v>
      </c>
      <c r="S25" s="20" t="s">
        <v>34</v>
      </c>
      <c r="T25" s="4">
        <v>170</v>
      </c>
      <c r="U25" s="4">
        <v>320</v>
      </c>
      <c r="V25" s="20">
        <v>14</v>
      </c>
      <c r="W25" s="10">
        <v>0</v>
      </c>
      <c r="X25" s="10">
        <v>0</v>
      </c>
      <c r="Y25" s="20" t="s">
        <v>34</v>
      </c>
      <c r="Z25" s="20" t="s">
        <v>34</v>
      </c>
      <c r="AA25" s="20" t="s">
        <v>34</v>
      </c>
      <c r="AB25" s="20" t="s">
        <v>34</v>
      </c>
      <c r="AC25" s="20" t="s">
        <v>34</v>
      </c>
      <c r="AD25" s="20">
        <v>2400</v>
      </c>
      <c r="AE25" s="20" t="s">
        <v>34</v>
      </c>
      <c r="AF25" s="20" t="s">
        <v>34</v>
      </c>
      <c r="AG25" s="20" t="s">
        <v>34</v>
      </c>
      <c r="AH25" s="10">
        <v>0</v>
      </c>
      <c r="AI25" s="20" t="s">
        <v>34</v>
      </c>
      <c r="AJ25" s="10">
        <v>0</v>
      </c>
      <c r="AK25" s="4">
        <v>8.4</v>
      </c>
      <c r="AL25" s="10">
        <v>0</v>
      </c>
      <c r="AM25" s="20" t="s">
        <v>34</v>
      </c>
      <c r="AN25" s="20" t="s">
        <v>34</v>
      </c>
      <c r="AO25" s="20" t="s">
        <v>34</v>
      </c>
      <c r="AP25" s="10">
        <v>0</v>
      </c>
      <c r="AQ25" s="20" t="s">
        <v>34</v>
      </c>
      <c r="AR25" s="10">
        <v>0</v>
      </c>
      <c r="AS25" s="20" t="s">
        <v>34</v>
      </c>
      <c r="AT25" s="10">
        <v>0</v>
      </c>
      <c r="AU25" s="4">
        <v>5.9</v>
      </c>
      <c r="AV25" s="20" t="s">
        <v>34</v>
      </c>
      <c r="AW25" s="20" t="s">
        <v>34</v>
      </c>
      <c r="AX25" s="20" t="s">
        <v>34</v>
      </c>
      <c r="AY25" s="20" t="s">
        <v>34</v>
      </c>
    </row>
    <row r="26" spans="1:51" x14ac:dyDescent="0.25">
      <c r="A26">
        <v>40</v>
      </c>
      <c r="B26" s="14" t="s">
        <v>129</v>
      </c>
      <c r="C26" s="14" t="s">
        <v>38</v>
      </c>
      <c r="D26" s="20" t="s">
        <v>34</v>
      </c>
      <c r="E26" s="20" t="s">
        <v>34</v>
      </c>
      <c r="F26" s="20" t="s">
        <v>34</v>
      </c>
      <c r="G26" s="20" t="s">
        <v>34</v>
      </c>
      <c r="H26" s="20" t="s">
        <v>34</v>
      </c>
      <c r="I26" s="20" t="s">
        <v>34</v>
      </c>
      <c r="J26" s="20" t="s">
        <v>34</v>
      </c>
      <c r="K26" s="20" t="s">
        <v>34</v>
      </c>
      <c r="L26" s="20" t="s">
        <v>34</v>
      </c>
      <c r="M26" s="20" t="s">
        <v>34</v>
      </c>
      <c r="N26" s="20" t="s">
        <v>34</v>
      </c>
      <c r="O26" s="10">
        <v>0</v>
      </c>
      <c r="P26" s="20" t="s">
        <v>34</v>
      </c>
      <c r="Q26" s="20" t="s">
        <v>34</v>
      </c>
      <c r="R26" s="10">
        <v>0</v>
      </c>
      <c r="S26" s="20" t="s">
        <v>34</v>
      </c>
      <c r="T26" s="10">
        <v>0</v>
      </c>
      <c r="U26" s="10">
        <v>0</v>
      </c>
      <c r="V26" s="10">
        <v>0</v>
      </c>
      <c r="W26" s="10">
        <v>0</v>
      </c>
      <c r="X26" s="10">
        <v>0</v>
      </c>
      <c r="Y26" s="20" t="s">
        <v>34</v>
      </c>
      <c r="Z26" s="20" t="s">
        <v>34</v>
      </c>
      <c r="AA26" s="20" t="s">
        <v>34</v>
      </c>
      <c r="AB26" s="20" t="s">
        <v>34</v>
      </c>
      <c r="AC26" s="20" t="s">
        <v>34</v>
      </c>
      <c r="AD26" s="20">
        <v>10</v>
      </c>
      <c r="AE26" s="20" t="s">
        <v>34</v>
      </c>
      <c r="AF26" s="20" t="s">
        <v>34</v>
      </c>
      <c r="AG26" s="20" t="s">
        <v>34</v>
      </c>
      <c r="AH26" s="10">
        <v>0</v>
      </c>
      <c r="AI26" s="20" t="s">
        <v>34</v>
      </c>
      <c r="AJ26" s="10">
        <v>0</v>
      </c>
      <c r="AK26" s="10">
        <v>0</v>
      </c>
      <c r="AL26" s="10">
        <v>0</v>
      </c>
      <c r="AM26" s="20" t="s">
        <v>34</v>
      </c>
      <c r="AN26" s="20" t="s">
        <v>34</v>
      </c>
      <c r="AO26" s="20" t="s">
        <v>34</v>
      </c>
      <c r="AP26" s="10">
        <v>0</v>
      </c>
      <c r="AQ26" s="20" t="s">
        <v>34</v>
      </c>
      <c r="AR26" s="10">
        <v>0</v>
      </c>
      <c r="AS26" s="20" t="s">
        <v>34</v>
      </c>
      <c r="AT26" s="10">
        <v>0</v>
      </c>
      <c r="AU26" s="10">
        <v>0</v>
      </c>
      <c r="AV26" s="20" t="s">
        <v>34</v>
      </c>
      <c r="AW26" s="20" t="s">
        <v>34</v>
      </c>
      <c r="AX26" s="20" t="s">
        <v>34</v>
      </c>
      <c r="AY26" s="20" t="s">
        <v>34</v>
      </c>
    </row>
    <row r="27" spans="1:51" x14ac:dyDescent="0.25">
      <c r="A27">
        <v>41</v>
      </c>
      <c r="B27" s="14" t="s">
        <v>130</v>
      </c>
      <c r="C27" s="14" t="s">
        <v>38</v>
      </c>
      <c r="D27" s="20" t="s">
        <v>34</v>
      </c>
      <c r="E27" s="20" t="s">
        <v>34</v>
      </c>
      <c r="F27" s="10">
        <v>0</v>
      </c>
      <c r="G27" s="10">
        <v>0</v>
      </c>
      <c r="H27" s="20" t="s">
        <v>34</v>
      </c>
      <c r="I27" s="4">
        <v>12</v>
      </c>
      <c r="J27" s="4">
        <v>5.6</v>
      </c>
      <c r="K27" s="20" t="s">
        <v>34</v>
      </c>
      <c r="L27" s="20" t="s">
        <v>34</v>
      </c>
      <c r="M27" s="20" t="s">
        <v>34</v>
      </c>
      <c r="N27" s="20" t="s">
        <v>34</v>
      </c>
      <c r="O27" s="4">
        <v>61</v>
      </c>
      <c r="P27" s="20" t="s">
        <v>34</v>
      </c>
      <c r="Q27" s="20" t="s">
        <v>34</v>
      </c>
      <c r="R27" s="10">
        <v>0</v>
      </c>
      <c r="S27" s="20" t="s">
        <v>34</v>
      </c>
      <c r="T27" s="4">
        <v>710</v>
      </c>
      <c r="U27" s="10">
        <v>0</v>
      </c>
      <c r="V27" s="10">
        <v>0</v>
      </c>
      <c r="W27" s="10">
        <v>0</v>
      </c>
      <c r="X27" s="10">
        <v>0</v>
      </c>
      <c r="Y27" s="10">
        <v>0</v>
      </c>
      <c r="Z27" s="20" t="s">
        <v>34</v>
      </c>
      <c r="AA27" s="10">
        <v>0</v>
      </c>
      <c r="AB27" s="10">
        <v>0</v>
      </c>
      <c r="AC27" s="20" t="s">
        <v>34</v>
      </c>
      <c r="AD27" s="20">
        <v>22</v>
      </c>
      <c r="AE27" s="10">
        <v>0</v>
      </c>
      <c r="AF27" s="20" t="s">
        <v>34</v>
      </c>
      <c r="AG27" s="20" t="s">
        <v>34</v>
      </c>
      <c r="AH27" s="10">
        <v>0</v>
      </c>
      <c r="AI27" s="10">
        <v>0</v>
      </c>
      <c r="AJ27" s="10">
        <v>0</v>
      </c>
      <c r="AK27" s="20" t="s">
        <v>34</v>
      </c>
      <c r="AL27" s="20" t="s">
        <v>34</v>
      </c>
      <c r="AM27" s="20" t="s">
        <v>34</v>
      </c>
      <c r="AN27" s="20" t="s">
        <v>34</v>
      </c>
      <c r="AO27" s="20" t="s">
        <v>34</v>
      </c>
      <c r="AP27" s="10">
        <v>0</v>
      </c>
      <c r="AQ27" s="10">
        <v>0</v>
      </c>
      <c r="AR27" s="20" t="s">
        <v>34</v>
      </c>
      <c r="AS27" s="20" t="s">
        <v>34</v>
      </c>
      <c r="AT27" s="10">
        <v>0</v>
      </c>
      <c r="AU27" s="20" t="s">
        <v>34</v>
      </c>
      <c r="AV27" s="20" t="s">
        <v>34</v>
      </c>
      <c r="AW27" s="20" t="s">
        <v>34</v>
      </c>
      <c r="AX27" s="10">
        <v>0</v>
      </c>
      <c r="AY27" s="20" t="s">
        <v>34</v>
      </c>
    </row>
    <row r="28" spans="1:51" x14ac:dyDescent="0.25">
      <c r="A28">
        <v>41</v>
      </c>
      <c r="B28" s="14" t="s">
        <v>128</v>
      </c>
      <c r="C28" s="14" t="s">
        <v>38</v>
      </c>
      <c r="D28" s="20" t="s">
        <v>34</v>
      </c>
      <c r="E28" s="20" t="s">
        <v>34</v>
      </c>
      <c r="F28" s="10">
        <v>0</v>
      </c>
      <c r="G28" s="10">
        <v>0</v>
      </c>
      <c r="H28" s="20" t="s">
        <v>34</v>
      </c>
      <c r="I28" s="10">
        <v>0</v>
      </c>
      <c r="J28" s="10">
        <v>0</v>
      </c>
      <c r="K28" s="20" t="s">
        <v>34</v>
      </c>
      <c r="L28" s="20" t="s">
        <v>34</v>
      </c>
      <c r="M28" s="20" t="s">
        <v>34</v>
      </c>
      <c r="N28" s="20" t="s">
        <v>34</v>
      </c>
      <c r="O28" s="4">
        <v>8.1</v>
      </c>
      <c r="P28" s="20" t="s">
        <v>34</v>
      </c>
      <c r="Q28" s="20" t="s">
        <v>34</v>
      </c>
      <c r="R28" s="10">
        <v>0</v>
      </c>
      <c r="S28" s="20" t="s">
        <v>34</v>
      </c>
      <c r="T28" s="4">
        <v>36</v>
      </c>
      <c r="U28" s="4">
        <v>7.3</v>
      </c>
      <c r="V28" s="20">
        <v>11</v>
      </c>
      <c r="W28" s="20">
        <v>7.5</v>
      </c>
      <c r="X28" s="10">
        <v>0</v>
      </c>
      <c r="Y28" s="10">
        <v>0</v>
      </c>
      <c r="Z28" s="20" t="s">
        <v>34</v>
      </c>
      <c r="AA28" s="10">
        <v>0</v>
      </c>
      <c r="AB28" s="10">
        <v>0</v>
      </c>
      <c r="AC28" s="20" t="s">
        <v>34</v>
      </c>
      <c r="AD28" s="20">
        <v>140</v>
      </c>
      <c r="AE28" s="10">
        <v>0</v>
      </c>
      <c r="AF28" s="20" t="s">
        <v>34</v>
      </c>
      <c r="AG28" s="20" t="s">
        <v>34</v>
      </c>
      <c r="AH28" s="10">
        <v>0</v>
      </c>
      <c r="AI28" s="10">
        <v>0</v>
      </c>
      <c r="AJ28" s="10">
        <v>0</v>
      </c>
      <c r="AK28" s="20" t="s">
        <v>34</v>
      </c>
      <c r="AL28" s="20" t="s">
        <v>34</v>
      </c>
      <c r="AM28" s="20" t="s">
        <v>34</v>
      </c>
      <c r="AN28" s="20" t="s">
        <v>34</v>
      </c>
      <c r="AO28" s="20" t="s">
        <v>34</v>
      </c>
      <c r="AP28" s="10">
        <v>0</v>
      </c>
      <c r="AQ28" s="10">
        <v>0</v>
      </c>
      <c r="AR28" s="20" t="s">
        <v>34</v>
      </c>
      <c r="AS28" s="20" t="s">
        <v>34</v>
      </c>
      <c r="AT28" s="10">
        <v>0</v>
      </c>
      <c r="AU28" s="20" t="s">
        <v>34</v>
      </c>
      <c r="AV28" s="20" t="s">
        <v>34</v>
      </c>
      <c r="AW28" s="20" t="s">
        <v>34</v>
      </c>
      <c r="AX28" s="10">
        <v>0</v>
      </c>
      <c r="AY28" s="20" t="s">
        <v>34</v>
      </c>
    </row>
    <row r="29" spans="1:51" x14ac:dyDescent="0.25">
      <c r="A29">
        <v>41</v>
      </c>
      <c r="B29" s="14" t="s">
        <v>131</v>
      </c>
      <c r="C29" s="14" t="s">
        <v>38</v>
      </c>
      <c r="D29" s="20" t="s">
        <v>34</v>
      </c>
      <c r="E29" s="20" t="s">
        <v>34</v>
      </c>
      <c r="F29" s="10">
        <v>0</v>
      </c>
      <c r="G29" s="10">
        <v>0</v>
      </c>
      <c r="H29" s="20" t="s">
        <v>34</v>
      </c>
      <c r="I29" s="10">
        <v>0</v>
      </c>
      <c r="J29" s="10">
        <v>0</v>
      </c>
      <c r="K29" s="20" t="s">
        <v>34</v>
      </c>
      <c r="L29" s="20" t="s">
        <v>34</v>
      </c>
      <c r="M29" s="20" t="s">
        <v>34</v>
      </c>
      <c r="N29" s="20" t="s">
        <v>34</v>
      </c>
      <c r="O29" s="10">
        <v>0</v>
      </c>
      <c r="P29" s="20" t="s">
        <v>34</v>
      </c>
      <c r="Q29" s="20" t="s">
        <v>34</v>
      </c>
      <c r="R29" s="10">
        <v>0</v>
      </c>
      <c r="S29" s="20" t="s">
        <v>34</v>
      </c>
      <c r="T29" s="10">
        <v>0</v>
      </c>
      <c r="U29" s="10">
        <v>0</v>
      </c>
      <c r="V29" s="10">
        <v>0</v>
      </c>
      <c r="W29" s="10">
        <v>0</v>
      </c>
      <c r="X29" s="10">
        <v>0</v>
      </c>
      <c r="Y29" s="10">
        <v>0</v>
      </c>
      <c r="Z29" s="20" t="s">
        <v>34</v>
      </c>
      <c r="AA29" s="10">
        <v>0</v>
      </c>
      <c r="AB29" s="10">
        <v>0</v>
      </c>
      <c r="AC29" s="20" t="s">
        <v>34</v>
      </c>
      <c r="AD29" s="10">
        <v>0</v>
      </c>
      <c r="AE29" s="10">
        <v>0</v>
      </c>
      <c r="AF29" s="20" t="s">
        <v>34</v>
      </c>
      <c r="AG29" s="20" t="s">
        <v>34</v>
      </c>
      <c r="AH29" s="10">
        <v>0</v>
      </c>
      <c r="AI29" s="10">
        <v>0</v>
      </c>
      <c r="AJ29" s="10">
        <v>0</v>
      </c>
      <c r="AK29" s="20" t="s">
        <v>34</v>
      </c>
      <c r="AL29" s="20" t="s">
        <v>34</v>
      </c>
      <c r="AM29" s="20" t="s">
        <v>34</v>
      </c>
      <c r="AN29" s="20" t="s">
        <v>34</v>
      </c>
      <c r="AO29" s="20" t="s">
        <v>34</v>
      </c>
      <c r="AP29" s="10">
        <v>0</v>
      </c>
      <c r="AQ29" s="10">
        <v>0</v>
      </c>
      <c r="AR29" s="20" t="s">
        <v>34</v>
      </c>
      <c r="AS29" s="20" t="s">
        <v>34</v>
      </c>
      <c r="AT29" s="10">
        <v>0</v>
      </c>
      <c r="AU29" s="20" t="s">
        <v>34</v>
      </c>
      <c r="AV29" s="20" t="s">
        <v>34</v>
      </c>
      <c r="AW29" s="20" t="s">
        <v>34</v>
      </c>
      <c r="AX29" s="10">
        <v>0</v>
      </c>
      <c r="AY29" s="20" t="s">
        <v>34</v>
      </c>
    </row>
    <row r="30" spans="1:51" x14ac:dyDescent="0.25">
      <c r="A30">
        <v>41</v>
      </c>
      <c r="B30" s="14" t="s">
        <v>67</v>
      </c>
      <c r="C30" s="14" t="s">
        <v>38</v>
      </c>
      <c r="D30" s="20" t="s">
        <v>34</v>
      </c>
      <c r="E30" s="20" t="s">
        <v>34</v>
      </c>
      <c r="F30" s="10">
        <v>0</v>
      </c>
      <c r="G30" s="10">
        <v>0</v>
      </c>
      <c r="H30" s="20" t="s">
        <v>34</v>
      </c>
      <c r="I30" s="10">
        <v>0</v>
      </c>
      <c r="J30" s="10">
        <v>0</v>
      </c>
      <c r="K30" s="20" t="s">
        <v>34</v>
      </c>
      <c r="L30" s="20" t="s">
        <v>34</v>
      </c>
      <c r="M30" s="20" t="s">
        <v>34</v>
      </c>
      <c r="N30" s="20" t="s">
        <v>34</v>
      </c>
      <c r="O30" s="10">
        <v>0</v>
      </c>
      <c r="P30" s="20" t="s">
        <v>34</v>
      </c>
      <c r="Q30" s="20" t="s">
        <v>34</v>
      </c>
      <c r="R30" s="10">
        <v>0</v>
      </c>
      <c r="S30" s="20" t="s">
        <v>34</v>
      </c>
      <c r="T30" s="4">
        <v>270</v>
      </c>
      <c r="U30" s="10">
        <v>0</v>
      </c>
      <c r="V30" s="20">
        <v>3.7</v>
      </c>
      <c r="W30" s="10">
        <v>0</v>
      </c>
      <c r="X30" s="10">
        <v>0</v>
      </c>
      <c r="Y30" s="10">
        <v>0</v>
      </c>
      <c r="Z30" s="20" t="s">
        <v>34</v>
      </c>
      <c r="AA30" s="10">
        <v>0</v>
      </c>
      <c r="AB30" s="10">
        <v>0</v>
      </c>
      <c r="AC30" s="20" t="s">
        <v>34</v>
      </c>
      <c r="AD30" s="20">
        <v>140</v>
      </c>
      <c r="AE30" s="10">
        <v>0</v>
      </c>
      <c r="AF30" s="20" t="s">
        <v>34</v>
      </c>
      <c r="AG30" s="20" t="s">
        <v>34</v>
      </c>
      <c r="AH30" s="10">
        <v>0</v>
      </c>
      <c r="AI30" s="10">
        <v>0</v>
      </c>
      <c r="AJ30" s="4">
        <v>5.2</v>
      </c>
      <c r="AK30" s="20" t="s">
        <v>34</v>
      </c>
      <c r="AL30" s="20" t="s">
        <v>34</v>
      </c>
      <c r="AM30" s="20" t="s">
        <v>34</v>
      </c>
      <c r="AN30" s="20" t="s">
        <v>34</v>
      </c>
      <c r="AO30" s="20" t="s">
        <v>34</v>
      </c>
      <c r="AP30" s="10">
        <v>0</v>
      </c>
      <c r="AQ30" s="10">
        <v>0</v>
      </c>
      <c r="AR30" s="20" t="s">
        <v>34</v>
      </c>
      <c r="AS30" s="20" t="s">
        <v>34</v>
      </c>
      <c r="AT30" s="10">
        <v>0</v>
      </c>
      <c r="AU30" s="20" t="s">
        <v>34</v>
      </c>
      <c r="AV30" s="20" t="s">
        <v>34</v>
      </c>
      <c r="AW30" s="20" t="s">
        <v>34</v>
      </c>
      <c r="AX30" s="10">
        <v>0</v>
      </c>
      <c r="AY30" s="20" t="s">
        <v>34</v>
      </c>
    </row>
    <row r="31" spans="1:51" x14ac:dyDescent="0.25">
      <c r="A31">
        <v>53</v>
      </c>
      <c r="B31" s="14" t="s">
        <v>62</v>
      </c>
      <c r="C31" s="14" t="s">
        <v>38</v>
      </c>
      <c r="D31" s="20" t="s">
        <v>34</v>
      </c>
      <c r="E31" s="20" t="s">
        <v>34</v>
      </c>
      <c r="F31" s="20" t="s">
        <v>34</v>
      </c>
      <c r="G31" s="20" t="s">
        <v>34</v>
      </c>
      <c r="H31" s="20" t="s">
        <v>34</v>
      </c>
      <c r="I31" s="20" t="s">
        <v>34</v>
      </c>
      <c r="J31" s="20" t="s">
        <v>34</v>
      </c>
      <c r="K31" s="20" t="s">
        <v>34</v>
      </c>
      <c r="L31" s="20" t="s">
        <v>34</v>
      </c>
      <c r="M31" s="20" t="s">
        <v>34</v>
      </c>
      <c r="N31" s="20" t="s">
        <v>34</v>
      </c>
      <c r="O31" s="4">
        <v>19</v>
      </c>
      <c r="P31" s="20" t="s">
        <v>34</v>
      </c>
      <c r="Q31" s="20" t="s">
        <v>34</v>
      </c>
      <c r="R31" s="4">
        <v>54</v>
      </c>
      <c r="S31" s="20" t="s">
        <v>34</v>
      </c>
      <c r="T31" s="4">
        <v>73</v>
      </c>
      <c r="U31" s="10">
        <v>0</v>
      </c>
      <c r="V31" s="20">
        <v>30</v>
      </c>
      <c r="W31" s="10">
        <v>0</v>
      </c>
      <c r="X31" s="20">
        <v>7.9</v>
      </c>
      <c r="Y31" s="20" t="s">
        <v>34</v>
      </c>
      <c r="Z31" s="20" t="s">
        <v>34</v>
      </c>
      <c r="AA31" s="20" t="s">
        <v>34</v>
      </c>
      <c r="AB31" s="20" t="s">
        <v>34</v>
      </c>
      <c r="AC31" s="20" t="s">
        <v>34</v>
      </c>
      <c r="AD31" s="20">
        <v>6</v>
      </c>
      <c r="AE31" s="20" t="s">
        <v>34</v>
      </c>
      <c r="AF31" s="20" t="s">
        <v>34</v>
      </c>
      <c r="AG31" s="20" t="s">
        <v>34</v>
      </c>
      <c r="AH31" s="10">
        <v>0</v>
      </c>
      <c r="AI31" s="20" t="s">
        <v>34</v>
      </c>
      <c r="AJ31" s="20" t="s">
        <v>34</v>
      </c>
      <c r="AK31" s="20" t="s">
        <v>34</v>
      </c>
      <c r="AL31" s="20" t="s">
        <v>34</v>
      </c>
      <c r="AM31" s="20" t="s">
        <v>34</v>
      </c>
      <c r="AN31" s="20" t="s">
        <v>34</v>
      </c>
      <c r="AO31" s="20" t="s">
        <v>34</v>
      </c>
      <c r="AP31" s="20" t="s">
        <v>34</v>
      </c>
      <c r="AQ31" s="20" t="s">
        <v>34</v>
      </c>
      <c r="AR31" s="20" t="s">
        <v>34</v>
      </c>
      <c r="AS31" s="20" t="s">
        <v>34</v>
      </c>
      <c r="AT31" s="10">
        <v>0</v>
      </c>
      <c r="AU31" s="20" t="s">
        <v>34</v>
      </c>
      <c r="AV31" s="20" t="s">
        <v>34</v>
      </c>
      <c r="AW31" s="20" t="s">
        <v>34</v>
      </c>
      <c r="AX31" s="20" t="s">
        <v>34</v>
      </c>
      <c r="AY31" s="20" t="s">
        <v>34</v>
      </c>
    </row>
    <row r="32" spans="1:51" x14ac:dyDescent="0.25">
      <c r="A32">
        <v>53</v>
      </c>
      <c r="B32" s="14" t="s">
        <v>63</v>
      </c>
      <c r="C32" s="14" t="s">
        <v>38</v>
      </c>
      <c r="D32" s="20" t="s">
        <v>34</v>
      </c>
      <c r="E32" s="20" t="s">
        <v>34</v>
      </c>
      <c r="F32" s="20" t="s">
        <v>34</v>
      </c>
      <c r="G32" s="20" t="s">
        <v>34</v>
      </c>
      <c r="H32" s="20" t="s">
        <v>34</v>
      </c>
      <c r="I32" s="20" t="s">
        <v>34</v>
      </c>
      <c r="J32" s="20" t="s">
        <v>34</v>
      </c>
      <c r="K32" s="20" t="s">
        <v>34</v>
      </c>
      <c r="L32" s="20" t="s">
        <v>34</v>
      </c>
      <c r="M32" s="20" t="s">
        <v>34</v>
      </c>
      <c r="N32" s="20" t="s">
        <v>34</v>
      </c>
      <c r="O32" s="10">
        <v>0</v>
      </c>
      <c r="P32" s="20" t="s">
        <v>34</v>
      </c>
      <c r="Q32" s="20" t="s">
        <v>34</v>
      </c>
      <c r="R32" s="10">
        <v>0</v>
      </c>
      <c r="S32" s="20" t="s">
        <v>34</v>
      </c>
      <c r="T32" s="10">
        <v>0</v>
      </c>
      <c r="U32" s="10">
        <v>0</v>
      </c>
      <c r="V32" s="10">
        <v>0</v>
      </c>
      <c r="W32" s="10">
        <v>0</v>
      </c>
      <c r="X32" s="10">
        <v>0</v>
      </c>
      <c r="Y32" s="20" t="s">
        <v>34</v>
      </c>
      <c r="Z32" s="20" t="s">
        <v>34</v>
      </c>
      <c r="AA32" s="20" t="s">
        <v>34</v>
      </c>
      <c r="AB32" s="20" t="s">
        <v>34</v>
      </c>
      <c r="AC32" s="20" t="s">
        <v>34</v>
      </c>
      <c r="AD32" s="20">
        <v>23</v>
      </c>
      <c r="AE32" s="20" t="s">
        <v>34</v>
      </c>
      <c r="AF32" s="20" t="s">
        <v>34</v>
      </c>
      <c r="AG32" s="20" t="s">
        <v>34</v>
      </c>
      <c r="AH32" s="10">
        <v>0</v>
      </c>
      <c r="AI32" s="20" t="s">
        <v>34</v>
      </c>
      <c r="AJ32" s="20" t="s">
        <v>34</v>
      </c>
      <c r="AK32" s="20" t="s">
        <v>34</v>
      </c>
      <c r="AL32" s="20" t="s">
        <v>34</v>
      </c>
      <c r="AM32" s="20" t="s">
        <v>34</v>
      </c>
      <c r="AN32" s="20" t="s">
        <v>34</v>
      </c>
      <c r="AO32" s="20" t="s">
        <v>34</v>
      </c>
      <c r="AP32" s="20" t="s">
        <v>34</v>
      </c>
      <c r="AQ32" s="20" t="s">
        <v>34</v>
      </c>
      <c r="AR32" s="20" t="s">
        <v>34</v>
      </c>
      <c r="AS32" s="20" t="s">
        <v>34</v>
      </c>
      <c r="AT32" s="10">
        <v>0</v>
      </c>
      <c r="AU32" s="20" t="s">
        <v>34</v>
      </c>
      <c r="AV32" s="20" t="s">
        <v>34</v>
      </c>
      <c r="AW32" s="20" t="s">
        <v>34</v>
      </c>
      <c r="AX32" s="20" t="s">
        <v>34</v>
      </c>
      <c r="AY32" s="20" t="s">
        <v>34</v>
      </c>
    </row>
    <row r="33" spans="1:51" x14ac:dyDescent="0.25">
      <c r="A33">
        <v>53</v>
      </c>
      <c r="B33" s="14" t="s">
        <v>64</v>
      </c>
      <c r="C33" s="14" t="s">
        <v>38</v>
      </c>
      <c r="D33" s="20" t="s">
        <v>34</v>
      </c>
      <c r="E33" s="20" t="s">
        <v>34</v>
      </c>
      <c r="F33" s="20" t="s">
        <v>34</v>
      </c>
      <c r="G33" s="20" t="s">
        <v>34</v>
      </c>
      <c r="H33" s="20" t="s">
        <v>34</v>
      </c>
      <c r="I33" s="20" t="s">
        <v>34</v>
      </c>
      <c r="J33" s="20" t="s">
        <v>34</v>
      </c>
      <c r="K33" s="20" t="s">
        <v>34</v>
      </c>
      <c r="L33" s="20" t="s">
        <v>34</v>
      </c>
      <c r="M33" s="20" t="s">
        <v>34</v>
      </c>
      <c r="N33" s="20" t="s">
        <v>34</v>
      </c>
      <c r="O33" s="4">
        <v>17</v>
      </c>
      <c r="P33" s="20" t="s">
        <v>34</v>
      </c>
      <c r="Q33" s="20" t="s">
        <v>34</v>
      </c>
      <c r="R33" s="10">
        <v>0</v>
      </c>
      <c r="S33" s="20" t="s">
        <v>34</v>
      </c>
      <c r="T33" s="10">
        <v>0</v>
      </c>
      <c r="U33" s="10">
        <v>0</v>
      </c>
      <c r="V33" s="20">
        <v>13</v>
      </c>
      <c r="W33" s="10">
        <v>0</v>
      </c>
      <c r="X33" s="10">
        <v>0</v>
      </c>
      <c r="Y33" s="20" t="s">
        <v>34</v>
      </c>
      <c r="Z33" s="20" t="s">
        <v>34</v>
      </c>
      <c r="AA33" s="20" t="s">
        <v>34</v>
      </c>
      <c r="AB33" s="20" t="s">
        <v>34</v>
      </c>
      <c r="AC33" s="20" t="s">
        <v>34</v>
      </c>
      <c r="AD33" s="20">
        <v>8</v>
      </c>
      <c r="AE33" s="20" t="s">
        <v>34</v>
      </c>
      <c r="AF33" s="20" t="s">
        <v>34</v>
      </c>
      <c r="AG33" s="20" t="s">
        <v>34</v>
      </c>
      <c r="AH33" s="10">
        <v>0</v>
      </c>
      <c r="AI33" s="20" t="s">
        <v>34</v>
      </c>
      <c r="AJ33" s="20" t="s">
        <v>34</v>
      </c>
      <c r="AK33" s="20" t="s">
        <v>34</v>
      </c>
      <c r="AL33" s="20" t="s">
        <v>34</v>
      </c>
      <c r="AM33" s="20" t="s">
        <v>34</v>
      </c>
      <c r="AN33" s="20" t="s">
        <v>34</v>
      </c>
      <c r="AO33" s="20" t="s">
        <v>34</v>
      </c>
      <c r="AP33" s="20" t="s">
        <v>34</v>
      </c>
      <c r="AQ33" s="20" t="s">
        <v>34</v>
      </c>
      <c r="AR33" s="20" t="s">
        <v>34</v>
      </c>
      <c r="AS33" s="20" t="s">
        <v>34</v>
      </c>
      <c r="AT33" s="10">
        <v>0</v>
      </c>
      <c r="AU33" s="20" t="s">
        <v>34</v>
      </c>
      <c r="AV33" s="20" t="s">
        <v>34</v>
      </c>
      <c r="AW33" s="20" t="s">
        <v>34</v>
      </c>
      <c r="AX33" s="20" t="s">
        <v>34</v>
      </c>
      <c r="AY33" s="20" t="s">
        <v>34</v>
      </c>
    </row>
    <row r="34" spans="1:51" x14ac:dyDescent="0.25">
      <c r="A34">
        <v>53</v>
      </c>
      <c r="B34" s="14" t="s">
        <v>65</v>
      </c>
      <c r="C34" s="14" t="s">
        <v>38</v>
      </c>
      <c r="D34" s="20" t="s">
        <v>34</v>
      </c>
      <c r="E34" s="20" t="s">
        <v>34</v>
      </c>
      <c r="F34" s="20" t="s">
        <v>34</v>
      </c>
      <c r="G34" s="20" t="s">
        <v>34</v>
      </c>
      <c r="H34" s="20" t="s">
        <v>34</v>
      </c>
      <c r="I34" s="20" t="s">
        <v>34</v>
      </c>
      <c r="J34" s="20" t="s">
        <v>34</v>
      </c>
      <c r="K34" s="20" t="s">
        <v>34</v>
      </c>
      <c r="L34" s="20" t="s">
        <v>34</v>
      </c>
      <c r="M34" s="20" t="s">
        <v>34</v>
      </c>
      <c r="N34" s="20" t="s">
        <v>34</v>
      </c>
      <c r="O34" s="4">
        <v>16</v>
      </c>
      <c r="P34" s="20" t="s">
        <v>34</v>
      </c>
      <c r="Q34" s="20" t="s">
        <v>34</v>
      </c>
      <c r="R34" s="10">
        <v>0</v>
      </c>
      <c r="S34" s="20" t="s">
        <v>34</v>
      </c>
      <c r="T34" s="10">
        <v>0</v>
      </c>
      <c r="U34" s="4">
        <v>27</v>
      </c>
      <c r="V34" s="20">
        <v>46</v>
      </c>
      <c r="W34" s="10">
        <v>0</v>
      </c>
      <c r="X34" s="10">
        <v>0</v>
      </c>
      <c r="Y34" s="20" t="s">
        <v>34</v>
      </c>
      <c r="Z34" s="20" t="s">
        <v>34</v>
      </c>
      <c r="AA34" s="20" t="s">
        <v>34</v>
      </c>
      <c r="AB34" s="20" t="s">
        <v>34</v>
      </c>
      <c r="AC34" s="20" t="s">
        <v>34</v>
      </c>
      <c r="AD34" s="20">
        <v>68</v>
      </c>
      <c r="AE34" s="20" t="s">
        <v>34</v>
      </c>
      <c r="AF34" s="20" t="s">
        <v>34</v>
      </c>
      <c r="AG34" s="20" t="s">
        <v>34</v>
      </c>
      <c r="AH34" s="10">
        <v>0</v>
      </c>
      <c r="AI34" s="20" t="s">
        <v>34</v>
      </c>
      <c r="AJ34" s="20" t="s">
        <v>34</v>
      </c>
      <c r="AK34" s="20" t="s">
        <v>34</v>
      </c>
      <c r="AL34" s="20" t="s">
        <v>34</v>
      </c>
      <c r="AM34" s="20" t="s">
        <v>34</v>
      </c>
      <c r="AN34" s="20" t="s">
        <v>34</v>
      </c>
      <c r="AO34" s="20" t="s">
        <v>34</v>
      </c>
      <c r="AP34" s="20" t="s">
        <v>34</v>
      </c>
      <c r="AQ34" s="20" t="s">
        <v>34</v>
      </c>
      <c r="AR34" s="20" t="s">
        <v>34</v>
      </c>
      <c r="AS34" s="20" t="s">
        <v>34</v>
      </c>
      <c r="AT34" s="10">
        <v>0</v>
      </c>
      <c r="AU34" s="20" t="s">
        <v>34</v>
      </c>
      <c r="AV34" s="20" t="s">
        <v>34</v>
      </c>
      <c r="AW34" s="20" t="s">
        <v>34</v>
      </c>
      <c r="AX34" s="20" t="s">
        <v>34</v>
      </c>
      <c r="AY34" s="20" t="s">
        <v>34</v>
      </c>
    </row>
    <row r="35" spans="1:51" x14ac:dyDescent="0.25">
      <c r="A35">
        <v>53</v>
      </c>
      <c r="B35" s="14" t="s">
        <v>66</v>
      </c>
      <c r="C35" s="14" t="s">
        <v>38</v>
      </c>
      <c r="D35" s="20" t="s">
        <v>34</v>
      </c>
      <c r="E35" s="20" t="s">
        <v>34</v>
      </c>
      <c r="F35" s="20" t="s">
        <v>34</v>
      </c>
      <c r="G35" s="20" t="s">
        <v>34</v>
      </c>
      <c r="H35" s="20" t="s">
        <v>34</v>
      </c>
      <c r="I35" s="20" t="s">
        <v>34</v>
      </c>
      <c r="J35" s="20" t="s">
        <v>34</v>
      </c>
      <c r="K35" s="20" t="s">
        <v>34</v>
      </c>
      <c r="L35" s="20" t="s">
        <v>34</v>
      </c>
      <c r="M35" s="20" t="s">
        <v>34</v>
      </c>
      <c r="N35" s="20" t="s">
        <v>34</v>
      </c>
      <c r="O35" s="10">
        <v>0</v>
      </c>
      <c r="P35" s="20" t="s">
        <v>34</v>
      </c>
      <c r="Q35" s="20" t="s">
        <v>34</v>
      </c>
      <c r="R35" s="10">
        <v>0</v>
      </c>
      <c r="S35" s="20" t="s">
        <v>34</v>
      </c>
      <c r="T35" s="10">
        <v>0</v>
      </c>
      <c r="U35" s="4">
        <v>90</v>
      </c>
      <c r="V35" s="10">
        <v>0</v>
      </c>
      <c r="W35" s="10">
        <v>0</v>
      </c>
      <c r="X35" s="10">
        <v>0</v>
      </c>
      <c r="Y35" s="20" t="s">
        <v>34</v>
      </c>
      <c r="Z35" s="20" t="s">
        <v>34</v>
      </c>
      <c r="AA35" s="20" t="s">
        <v>34</v>
      </c>
      <c r="AB35" s="20" t="s">
        <v>34</v>
      </c>
      <c r="AC35" s="20" t="s">
        <v>34</v>
      </c>
      <c r="AD35" s="20">
        <v>18</v>
      </c>
      <c r="AE35" s="20" t="s">
        <v>34</v>
      </c>
      <c r="AF35" s="20" t="s">
        <v>34</v>
      </c>
      <c r="AG35" s="20" t="s">
        <v>34</v>
      </c>
      <c r="AH35" s="10">
        <v>0</v>
      </c>
      <c r="AI35" s="20" t="s">
        <v>34</v>
      </c>
      <c r="AJ35" s="20" t="s">
        <v>34</v>
      </c>
      <c r="AK35" s="20" t="s">
        <v>34</v>
      </c>
      <c r="AL35" s="20" t="s">
        <v>34</v>
      </c>
      <c r="AM35" s="20" t="s">
        <v>34</v>
      </c>
      <c r="AN35" s="20" t="s">
        <v>34</v>
      </c>
      <c r="AO35" s="20" t="s">
        <v>34</v>
      </c>
      <c r="AP35" s="20" t="s">
        <v>34</v>
      </c>
      <c r="AQ35" s="20" t="s">
        <v>34</v>
      </c>
      <c r="AR35" s="20" t="s">
        <v>34</v>
      </c>
      <c r="AS35" s="20" t="s">
        <v>34</v>
      </c>
      <c r="AT35" s="10">
        <v>0</v>
      </c>
      <c r="AU35" s="20" t="s">
        <v>34</v>
      </c>
      <c r="AV35" s="20" t="s">
        <v>34</v>
      </c>
      <c r="AW35" s="20" t="s">
        <v>34</v>
      </c>
      <c r="AX35" s="20" t="s">
        <v>34</v>
      </c>
      <c r="AY35" s="20" t="s">
        <v>34</v>
      </c>
    </row>
    <row r="36" spans="1:51" x14ac:dyDescent="0.25">
      <c r="A36">
        <v>53</v>
      </c>
      <c r="B36" s="14" t="s">
        <v>67</v>
      </c>
      <c r="C36" s="14" t="s">
        <v>38</v>
      </c>
      <c r="D36" s="20" t="s">
        <v>34</v>
      </c>
      <c r="E36" s="20" t="s">
        <v>34</v>
      </c>
      <c r="F36" s="20" t="s">
        <v>34</v>
      </c>
      <c r="G36" s="20" t="s">
        <v>34</v>
      </c>
      <c r="H36" s="20" t="s">
        <v>34</v>
      </c>
      <c r="I36" s="20" t="s">
        <v>34</v>
      </c>
      <c r="J36" s="20" t="s">
        <v>34</v>
      </c>
      <c r="K36" s="20" t="s">
        <v>34</v>
      </c>
      <c r="L36" s="20" t="s">
        <v>34</v>
      </c>
      <c r="M36" s="20" t="s">
        <v>34</v>
      </c>
      <c r="N36" s="20" t="s">
        <v>34</v>
      </c>
      <c r="O36" s="10">
        <v>0</v>
      </c>
      <c r="P36" s="20" t="s">
        <v>34</v>
      </c>
      <c r="Q36" s="20" t="s">
        <v>34</v>
      </c>
      <c r="R36" s="4">
        <v>73</v>
      </c>
      <c r="S36" s="20" t="s">
        <v>34</v>
      </c>
      <c r="T36" s="4">
        <v>52</v>
      </c>
      <c r="U36" s="4">
        <v>87</v>
      </c>
      <c r="V36" s="20">
        <v>9.6</v>
      </c>
      <c r="W36" s="10">
        <v>0</v>
      </c>
      <c r="X36" s="10">
        <v>0</v>
      </c>
      <c r="Y36" s="20" t="s">
        <v>34</v>
      </c>
      <c r="Z36" s="20" t="s">
        <v>34</v>
      </c>
      <c r="AA36" s="20" t="s">
        <v>34</v>
      </c>
      <c r="AB36" s="20" t="s">
        <v>34</v>
      </c>
      <c r="AC36" s="20" t="s">
        <v>34</v>
      </c>
      <c r="AD36" s="20">
        <v>140</v>
      </c>
      <c r="AE36" s="20" t="s">
        <v>34</v>
      </c>
      <c r="AF36" s="20" t="s">
        <v>34</v>
      </c>
      <c r="AG36" s="20" t="s">
        <v>34</v>
      </c>
      <c r="AH36" s="10">
        <v>0</v>
      </c>
      <c r="AI36" s="20" t="s">
        <v>34</v>
      </c>
      <c r="AJ36" s="20" t="s">
        <v>34</v>
      </c>
      <c r="AK36" s="20" t="s">
        <v>34</v>
      </c>
      <c r="AL36" s="20" t="s">
        <v>34</v>
      </c>
      <c r="AM36" s="20" t="s">
        <v>34</v>
      </c>
      <c r="AN36" s="20" t="s">
        <v>34</v>
      </c>
      <c r="AO36" s="20" t="s">
        <v>34</v>
      </c>
      <c r="AP36" s="20" t="s">
        <v>34</v>
      </c>
      <c r="AQ36" s="20" t="s">
        <v>34</v>
      </c>
      <c r="AR36" s="20" t="s">
        <v>34</v>
      </c>
      <c r="AS36" s="20" t="s">
        <v>34</v>
      </c>
      <c r="AT36" s="10">
        <v>0</v>
      </c>
      <c r="AU36" s="20" t="s">
        <v>34</v>
      </c>
      <c r="AV36" s="20" t="s">
        <v>34</v>
      </c>
      <c r="AW36" s="20" t="s">
        <v>34</v>
      </c>
      <c r="AX36" s="20" t="s">
        <v>34</v>
      </c>
      <c r="AY36" s="20" t="s">
        <v>34</v>
      </c>
    </row>
    <row r="37" spans="1:51" x14ac:dyDescent="0.25">
      <c r="A37">
        <v>54</v>
      </c>
      <c r="B37" s="14" t="s">
        <v>62</v>
      </c>
      <c r="C37" s="14" t="s">
        <v>38</v>
      </c>
      <c r="D37" s="20" t="s">
        <v>34</v>
      </c>
      <c r="E37" s="20" t="s">
        <v>34</v>
      </c>
      <c r="F37" s="20" t="s">
        <v>34</v>
      </c>
      <c r="G37" s="20" t="s">
        <v>34</v>
      </c>
      <c r="H37" s="20" t="s">
        <v>34</v>
      </c>
      <c r="I37" s="20" t="s">
        <v>34</v>
      </c>
      <c r="J37" s="20" t="s">
        <v>34</v>
      </c>
      <c r="K37" s="20" t="s">
        <v>34</v>
      </c>
      <c r="L37" s="20" t="s">
        <v>34</v>
      </c>
      <c r="M37" s="20" t="s">
        <v>34</v>
      </c>
      <c r="N37" s="20" t="s">
        <v>34</v>
      </c>
      <c r="O37" s="10">
        <v>0</v>
      </c>
      <c r="P37" s="20" t="s">
        <v>34</v>
      </c>
      <c r="Q37" s="20" t="s">
        <v>34</v>
      </c>
      <c r="R37" s="4">
        <v>140</v>
      </c>
      <c r="S37" s="20" t="s">
        <v>34</v>
      </c>
      <c r="T37" s="10">
        <v>0</v>
      </c>
      <c r="U37" s="10">
        <v>0</v>
      </c>
      <c r="V37" s="20" t="s">
        <v>34</v>
      </c>
      <c r="W37" s="20" t="s">
        <v>34</v>
      </c>
      <c r="X37" s="10">
        <v>0</v>
      </c>
      <c r="Y37" s="20" t="s">
        <v>34</v>
      </c>
      <c r="Z37" s="20" t="s">
        <v>34</v>
      </c>
      <c r="AA37" s="10">
        <v>0</v>
      </c>
      <c r="AB37" s="20" t="s">
        <v>34</v>
      </c>
      <c r="AC37" s="20" t="s">
        <v>34</v>
      </c>
      <c r="AD37" s="20">
        <v>24</v>
      </c>
      <c r="AE37" s="20" t="s">
        <v>34</v>
      </c>
      <c r="AF37" s="20" t="s">
        <v>34</v>
      </c>
      <c r="AG37" s="20" t="s">
        <v>34</v>
      </c>
      <c r="AH37" s="20" t="s">
        <v>34</v>
      </c>
      <c r="AI37" s="20" t="s">
        <v>34</v>
      </c>
      <c r="AJ37" s="20" t="s">
        <v>34</v>
      </c>
      <c r="AK37" s="20" t="s">
        <v>34</v>
      </c>
      <c r="AL37" s="20" t="s">
        <v>34</v>
      </c>
      <c r="AM37" s="20" t="s">
        <v>34</v>
      </c>
      <c r="AN37" s="20" t="s">
        <v>34</v>
      </c>
      <c r="AO37" s="20" t="s">
        <v>34</v>
      </c>
      <c r="AP37" s="20" t="s">
        <v>34</v>
      </c>
      <c r="AQ37" s="20" t="s">
        <v>34</v>
      </c>
      <c r="AR37" s="20" t="s">
        <v>34</v>
      </c>
      <c r="AS37" s="20" t="s">
        <v>34</v>
      </c>
      <c r="AT37" s="10">
        <v>0</v>
      </c>
      <c r="AU37" s="20" t="s">
        <v>34</v>
      </c>
      <c r="AV37" s="20" t="s">
        <v>34</v>
      </c>
      <c r="AW37" s="10">
        <v>0</v>
      </c>
      <c r="AX37" s="20" t="s">
        <v>34</v>
      </c>
      <c r="AY37" s="10">
        <v>0</v>
      </c>
    </row>
    <row r="38" spans="1:51" x14ac:dyDescent="0.25">
      <c r="A38">
        <v>54</v>
      </c>
      <c r="B38" s="14" t="s">
        <v>61</v>
      </c>
      <c r="C38" s="14" t="s">
        <v>38</v>
      </c>
      <c r="D38" s="20" t="s">
        <v>34</v>
      </c>
      <c r="E38" s="20" t="s">
        <v>34</v>
      </c>
      <c r="F38" s="20" t="s">
        <v>34</v>
      </c>
      <c r="G38" s="20" t="s">
        <v>34</v>
      </c>
      <c r="H38" s="20" t="s">
        <v>34</v>
      </c>
      <c r="I38" s="20" t="s">
        <v>34</v>
      </c>
      <c r="J38" s="20" t="s">
        <v>34</v>
      </c>
      <c r="K38" s="20" t="s">
        <v>34</v>
      </c>
      <c r="L38" s="20" t="s">
        <v>34</v>
      </c>
      <c r="M38" s="20" t="s">
        <v>34</v>
      </c>
      <c r="N38" s="20" t="s">
        <v>34</v>
      </c>
      <c r="O38" s="10">
        <v>0</v>
      </c>
      <c r="P38" s="20" t="s">
        <v>34</v>
      </c>
      <c r="Q38" s="20" t="s">
        <v>34</v>
      </c>
      <c r="R38" s="10">
        <v>0</v>
      </c>
      <c r="S38" s="20" t="s">
        <v>34</v>
      </c>
      <c r="T38" s="10">
        <v>0</v>
      </c>
      <c r="U38" s="4">
        <v>58</v>
      </c>
      <c r="V38" s="20" t="s">
        <v>34</v>
      </c>
      <c r="W38" s="20" t="s">
        <v>34</v>
      </c>
      <c r="X38" s="20">
        <v>17</v>
      </c>
      <c r="Y38" s="20" t="s">
        <v>34</v>
      </c>
      <c r="Z38" s="20" t="s">
        <v>34</v>
      </c>
      <c r="AA38" s="10">
        <v>0</v>
      </c>
      <c r="AB38" s="20" t="s">
        <v>34</v>
      </c>
      <c r="AC38" s="20" t="s">
        <v>34</v>
      </c>
      <c r="AD38" s="20">
        <v>26</v>
      </c>
      <c r="AE38" s="20" t="s">
        <v>34</v>
      </c>
      <c r="AF38" s="20" t="s">
        <v>34</v>
      </c>
      <c r="AG38" s="20" t="s">
        <v>34</v>
      </c>
      <c r="AH38" s="20" t="s">
        <v>34</v>
      </c>
      <c r="AI38" s="20" t="s">
        <v>34</v>
      </c>
      <c r="AJ38" s="20" t="s">
        <v>34</v>
      </c>
      <c r="AK38" s="20" t="s">
        <v>34</v>
      </c>
      <c r="AL38" s="20" t="s">
        <v>34</v>
      </c>
      <c r="AM38" s="20" t="s">
        <v>34</v>
      </c>
      <c r="AN38" s="20" t="s">
        <v>34</v>
      </c>
      <c r="AO38" s="20" t="s">
        <v>34</v>
      </c>
      <c r="AP38" s="20" t="s">
        <v>34</v>
      </c>
      <c r="AQ38" s="20" t="s">
        <v>34</v>
      </c>
      <c r="AR38" s="20" t="s">
        <v>34</v>
      </c>
      <c r="AS38" s="20" t="s">
        <v>34</v>
      </c>
      <c r="AT38" s="10">
        <v>0</v>
      </c>
      <c r="AU38" s="20" t="s">
        <v>34</v>
      </c>
      <c r="AV38" s="20" t="s">
        <v>34</v>
      </c>
      <c r="AW38" s="10">
        <v>0</v>
      </c>
      <c r="AX38" s="20" t="s">
        <v>34</v>
      </c>
      <c r="AY38" s="10">
        <v>0</v>
      </c>
    </row>
    <row r="39" spans="1:51" x14ac:dyDescent="0.25">
      <c r="A39">
        <v>55</v>
      </c>
      <c r="B39" s="14" t="s">
        <v>62</v>
      </c>
      <c r="C39" s="14" t="s">
        <v>68</v>
      </c>
      <c r="D39" s="20" t="s">
        <v>34</v>
      </c>
      <c r="E39" s="20" t="s">
        <v>34</v>
      </c>
      <c r="F39" s="20" t="s">
        <v>34</v>
      </c>
      <c r="G39" s="20" t="s">
        <v>34</v>
      </c>
      <c r="H39" s="20" t="s">
        <v>34</v>
      </c>
      <c r="I39" s="20" t="s">
        <v>34</v>
      </c>
      <c r="J39" s="20" t="s">
        <v>34</v>
      </c>
      <c r="K39" s="20" t="s">
        <v>34</v>
      </c>
      <c r="L39" s="20" t="s">
        <v>34</v>
      </c>
      <c r="M39" s="20" t="s">
        <v>34</v>
      </c>
      <c r="N39" s="20" t="s">
        <v>34</v>
      </c>
      <c r="O39" s="4">
        <v>18</v>
      </c>
      <c r="P39" s="20" t="s">
        <v>34</v>
      </c>
      <c r="Q39" s="20" t="s">
        <v>34</v>
      </c>
      <c r="R39" s="20" t="s">
        <v>34</v>
      </c>
      <c r="S39" s="20" t="s">
        <v>34</v>
      </c>
      <c r="T39" s="4">
        <v>60</v>
      </c>
      <c r="U39" s="20" t="s">
        <v>34</v>
      </c>
      <c r="V39" s="20" t="s">
        <v>34</v>
      </c>
      <c r="W39" s="20" t="s">
        <v>34</v>
      </c>
      <c r="X39" s="10">
        <f>2/2</f>
        <v>1</v>
      </c>
      <c r="Y39" s="20" t="s">
        <v>34</v>
      </c>
      <c r="Z39" s="20" t="s">
        <v>34</v>
      </c>
      <c r="AA39" s="20" t="s">
        <v>34</v>
      </c>
      <c r="AB39" s="20" t="s">
        <v>34</v>
      </c>
      <c r="AC39" s="20" t="s">
        <v>34</v>
      </c>
      <c r="AD39" s="20">
        <v>20</v>
      </c>
      <c r="AE39" s="20" t="s">
        <v>34</v>
      </c>
      <c r="AF39" s="20" t="s">
        <v>34</v>
      </c>
      <c r="AG39" s="20" t="s">
        <v>34</v>
      </c>
      <c r="AH39" s="20" t="s">
        <v>34</v>
      </c>
      <c r="AI39" s="20" t="s">
        <v>34</v>
      </c>
      <c r="AJ39" s="20" t="s">
        <v>34</v>
      </c>
      <c r="AK39" s="20" t="s">
        <v>34</v>
      </c>
      <c r="AL39" s="20" t="s">
        <v>34</v>
      </c>
      <c r="AM39" s="20" t="s">
        <v>34</v>
      </c>
      <c r="AN39" s="20" t="s">
        <v>34</v>
      </c>
      <c r="AO39" s="20" t="s">
        <v>34</v>
      </c>
      <c r="AP39" s="20" t="s">
        <v>34</v>
      </c>
      <c r="AQ39" s="20" t="s">
        <v>34</v>
      </c>
      <c r="AR39" s="20" t="s">
        <v>34</v>
      </c>
      <c r="AS39" s="20" t="s">
        <v>34</v>
      </c>
      <c r="AT39" s="4">
        <v>8</v>
      </c>
      <c r="AU39" s="20" t="s">
        <v>34</v>
      </c>
      <c r="AV39" s="20" t="s">
        <v>34</v>
      </c>
      <c r="AW39" s="20" t="s">
        <v>34</v>
      </c>
      <c r="AX39" s="20" t="s">
        <v>34</v>
      </c>
      <c r="AY39" s="20" t="s">
        <v>34</v>
      </c>
    </row>
    <row r="40" spans="1:51" x14ac:dyDescent="0.25">
      <c r="A40">
        <v>55</v>
      </c>
      <c r="B40" s="14" t="s">
        <v>69</v>
      </c>
      <c r="C40" s="14" t="s">
        <v>68</v>
      </c>
      <c r="D40" s="20" t="s">
        <v>34</v>
      </c>
      <c r="E40" s="20" t="s">
        <v>34</v>
      </c>
      <c r="F40" s="20" t="s">
        <v>34</v>
      </c>
      <c r="G40" s="20" t="s">
        <v>34</v>
      </c>
      <c r="H40" s="20" t="s">
        <v>34</v>
      </c>
      <c r="I40" s="20" t="s">
        <v>34</v>
      </c>
      <c r="J40" s="20" t="s">
        <v>34</v>
      </c>
      <c r="K40" s="20" t="s">
        <v>34</v>
      </c>
      <c r="L40" s="20" t="s">
        <v>34</v>
      </c>
      <c r="M40" s="20" t="s">
        <v>34</v>
      </c>
      <c r="N40" s="20" t="s">
        <v>34</v>
      </c>
      <c r="O40" s="10">
        <f>5/2</f>
        <v>2.5</v>
      </c>
      <c r="P40" s="20" t="s">
        <v>34</v>
      </c>
      <c r="Q40" s="20" t="s">
        <v>34</v>
      </c>
      <c r="R40" s="20" t="s">
        <v>34</v>
      </c>
      <c r="S40" s="20" t="s">
        <v>34</v>
      </c>
      <c r="T40" s="4">
        <v>180</v>
      </c>
      <c r="U40" s="20" t="s">
        <v>34</v>
      </c>
      <c r="V40" s="20" t="s">
        <v>34</v>
      </c>
      <c r="W40" s="20" t="s">
        <v>34</v>
      </c>
      <c r="X40" s="10">
        <f>2/2</f>
        <v>1</v>
      </c>
      <c r="Y40" s="20" t="s">
        <v>34</v>
      </c>
      <c r="Z40" s="20" t="s">
        <v>34</v>
      </c>
      <c r="AA40" s="20" t="s">
        <v>34</v>
      </c>
      <c r="AB40" s="20" t="s">
        <v>34</v>
      </c>
      <c r="AC40" s="20" t="s">
        <v>34</v>
      </c>
      <c r="AD40" s="20">
        <v>130</v>
      </c>
      <c r="AE40" s="20" t="s">
        <v>34</v>
      </c>
      <c r="AF40" s="20" t="s">
        <v>34</v>
      </c>
      <c r="AG40" s="20" t="s">
        <v>34</v>
      </c>
      <c r="AH40" s="20" t="s">
        <v>34</v>
      </c>
      <c r="AI40" s="20" t="s">
        <v>34</v>
      </c>
      <c r="AJ40" s="20" t="s">
        <v>34</v>
      </c>
      <c r="AK40" s="20" t="s">
        <v>34</v>
      </c>
      <c r="AL40" s="20" t="s">
        <v>34</v>
      </c>
      <c r="AM40" s="20" t="s">
        <v>34</v>
      </c>
      <c r="AN40" s="20" t="s">
        <v>34</v>
      </c>
      <c r="AO40" s="20" t="s">
        <v>34</v>
      </c>
      <c r="AP40" s="20" t="s">
        <v>34</v>
      </c>
      <c r="AQ40" s="20" t="s">
        <v>34</v>
      </c>
      <c r="AR40" s="20" t="s">
        <v>34</v>
      </c>
      <c r="AS40" s="20" t="s">
        <v>34</v>
      </c>
      <c r="AT40" s="10">
        <f>5/2</f>
        <v>2.5</v>
      </c>
      <c r="AU40" s="20" t="s">
        <v>34</v>
      </c>
      <c r="AV40" s="20" t="s">
        <v>34</v>
      </c>
      <c r="AW40" s="20" t="s">
        <v>34</v>
      </c>
      <c r="AX40" s="20" t="s">
        <v>34</v>
      </c>
      <c r="AY40" s="20" t="s">
        <v>34</v>
      </c>
    </row>
    <row r="41" spans="1:51" x14ac:dyDescent="0.25">
      <c r="A41">
        <v>55</v>
      </c>
      <c r="B41" s="14" t="s">
        <v>63</v>
      </c>
      <c r="C41" s="14" t="s">
        <v>68</v>
      </c>
      <c r="D41" s="20" t="s">
        <v>34</v>
      </c>
      <c r="E41" s="20" t="s">
        <v>34</v>
      </c>
      <c r="F41" s="20" t="s">
        <v>34</v>
      </c>
      <c r="G41" s="20" t="s">
        <v>34</v>
      </c>
      <c r="H41" s="20" t="s">
        <v>34</v>
      </c>
      <c r="I41" s="20" t="s">
        <v>34</v>
      </c>
      <c r="J41" s="20" t="s">
        <v>34</v>
      </c>
      <c r="K41" s="20" t="s">
        <v>34</v>
      </c>
      <c r="L41" s="20" t="s">
        <v>34</v>
      </c>
      <c r="M41" s="20" t="s">
        <v>34</v>
      </c>
      <c r="N41" s="20" t="s">
        <v>34</v>
      </c>
      <c r="O41" s="10">
        <f>5/2</f>
        <v>2.5</v>
      </c>
      <c r="P41" s="20" t="s">
        <v>34</v>
      </c>
      <c r="Q41" s="20" t="s">
        <v>34</v>
      </c>
      <c r="R41" s="20" t="s">
        <v>34</v>
      </c>
      <c r="S41" s="20" t="s">
        <v>34</v>
      </c>
      <c r="T41" s="4">
        <v>820</v>
      </c>
      <c r="U41" s="20" t="s">
        <v>34</v>
      </c>
      <c r="V41" s="20" t="s">
        <v>34</v>
      </c>
      <c r="W41" s="20" t="s">
        <v>34</v>
      </c>
      <c r="X41" s="10">
        <f>2/2</f>
        <v>1</v>
      </c>
      <c r="Y41" s="20" t="s">
        <v>34</v>
      </c>
      <c r="Z41" s="20" t="s">
        <v>34</v>
      </c>
      <c r="AA41" s="20" t="s">
        <v>34</v>
      </c>
      <c r="AB41" s="20" t="s">
        <v>34</v>
      </c>
      <c r="AC41" s="20" t="s">
        <v>34</v>
      </c>
      <c r="AD41" s="20">
        <v>4.3</v>
      </c>
      <c r="AE41" s="20" t="s">
        <v>34</v>
      </c>
      <c r="AF41" s="20" t="s">
        <v>34</v>
      </c>
      <c r="AG41" s="20" t="s">
        <v>34</v>
      </c>
      <c r="AH41" s="20" t="s">
        <v>34</v>
      </c>
      <c r="AI41" s="20" t="s">
        <v>34</v>
      </c>
      <c r="AJ41" s="20" t="s">
        <v>34</v>
      </c>
      <c r="AK41" s="20" t="s">
        <v>34</v>
      </c>
      <c r="AL41" s="20" t="s">
        <v>34</v>
      </c>
      <c r="AM41" s="20" t="s">
        <v>34</v>
      </c>
      <c r="AN41" s="20" t="s">
        <v>34</v>
      </c>
      <c r="AO41" s="20" t="s">
        <v>34</v>
      </c>
      <c r="AP41" s="20" t="s">
        <v>34</v>
      </c>
      <c r="AQ41" s="20" t="s">
        <v>34</v>
      </c>
      <c r="AR41" s="20" t="s">
        <v>34</v>
      </c>
      <c r="AS41" s="20" t="s">
        <v>34</v>
      </c>
      <c r="AT41" s="10">
        <f>5/2</f>
        <v>2.5</v>
      </c>
      <c r="AU41" s="20" t="s">
        <v>34</v>
      </c>
      <c r="AV41" s="20" t="s">
        <v>34</v>
      </c>
      <c r="AW41" s="20" t="s">
        <v>34</v>
      </c>
      <c r="AX41" s="20" t="s">
        <v>34</v>
      </c>
      <c r="AY41" s="20" t="s">
        <v>34</v>
      </c>
    </row>
    <row r="42" spans="1:51" x14ac:dyDescent="0.25">
      <c r="A42">
        <v>55</v>
      </c>
      <c r="B42" s="14" t="s">
        <v>64</v>
      </c>
      <c r="C42" s="14" t="s">
        <v>68</v>
      </c>
      <c r="D42" s="20" t="s">
        <v>34</v>
      </c>
      <c r="E42" s="20" t="s">
        <v>34</v>
      </c>
      <c r="F42" s="20" t="s">
        <v>34</v>
      </c>
      <c r="G42" s="20" t="s">
        <v>34</v>
      </c>
      <c r="H42" s="20" t="s">
        <v>34</v>
      </c>
      <c r="I42" s="20" t="s">
        <v>34</v>
      </c>
      <c r="J42" s="20" t="s">
        <v>34</v>
      </c>
      <c r="K42" s="20" t="s">
        <v>34</v>
      </c>
      <c r="L42" s="20" t="s">
        <v>34</v>
      </c>
      <c r="M42" s="20" t="s">
        <v>34</v>
      </c>
      <c r="N42" s="20" t="s">
        <v>34</v>
      </c>
      <c r="O42" s="10">
        <f>5/2</f>
        <v>2.5</v>
      </c>
      <c r="P42" s="20" t="s">
        <v>34</v>
      </c>
      <c r="Q42" s="20" t="s">
        <v>34</v>
      </c>
      <c r="R42" s="20" t="s">
        <v>34</v>
      </c>
      <c r="S42" s="20" t="s">
        <v>34</v>
      </c>
      <c r="T42" s="10">
        <f>130/2</f>
        <v>65</v>
      </c>
      <c r="U42" s="20" t="s">
        <v>34</v>
      </c>
      <c r="V42" s="20" t="s">
        <v>34</v>
      </c>
      <c r="W42" s="20" t="s">
        <v>34</v>
      </c>
      <c r="X42" s="20">
        <v>9.4</v>
      </c>
      <c r="Y42" s="20" t="s">
        <v>34</v>
      </c>
      <c r="Z42" s="20" t="s">
        <v>34</v>
      </c>
      <c r="AA42" s="20" t="s">
        <v>34</v>
      </c>
      <c r="AB42" s="20" t="s">
        <v>34</v>
      </c>
      <c r="AC42" s="20" t="s">
        <v>34</v>
      </c>
      <c r="AD42" s="20">
        <v>28</v>
      </c>
      <c r="AE42" s="20" t="s">
        <v>34</v>
      </c>
      <c r="AF42" s="20" t="s">
        <v>34</v>
      </c>
      <c r="AG42" s="20" t="s">
        <v>34</v>
      </c>
      <c r="AH42" s="20" t="s">
        <v>34</v>
      </c>
      <c r="AI42" s="20" t="s">
        <v>34</v>
      </c>
      <c r="AJ42" s="20" t="s">
        <v>34</v>
      </c>
      <c r="AK42" s="20" t="s">
        <v>34</v>
      </c>
      <c r="AL42" s="20" t="s">
        <v>34</v>
      </c>
      <c r="AM42" s="20" t="s">
        <v>34</v>
      </c>
      <c r="AN42" s="20" t="s">
        <v>34</v>
      </c>
      <c r="AO42" s="20" t="s">
        <v>34</v>
      </c>
      <c r="AP42" s="20" t="s">
        <v>34</v>
      </c>
      <c r="AQ42" s="20" t="s">
        <v>34</v>
      </c>
      <c r="AR42" s="20" t="s">
        <v>34</v>
      </c>
      <c r="AS42" s="20" t="s">
        <v>34</v>
      </c>
      <c r="AT42" s="10">
        <f>5/2</f>
        <v>2.5</v>
      </c>
      <c r="AU42" s="20" t="s">
        <v>34</v>
      </c>
      <c r="AV42" s="20" t="s">
        <v>34</v>
      </c>
      <c r="AW42" s="20" t="s">
        <v>34</v>
      </c>
      <c r="AX42" s="20" t="s">
        <v>34</v>
      </c>
      <c r="AY42" s="20" t="s">
        <v>34</v>
      </c>
    </row>
    <row r="43" spans="1:51" x14ac:dyDescent="0.25">
      <c r="A43">
        <v>55</v>
      </c>
      <c r="B43" s="14" t="s">
        <v>65</v>
      </c>
      <c r="C43" s="14" t="s">
        <v>68</v>
      </c>
      <c r="D43" s="20" t="s">
        <v>34</v>
      </c>
      <c r="E43" s="20" t="s">
        <v>34</v>
      </c>
      <c r="F43" s="20" t="s">
        <v>34</v>
      </c>
      <c r="G43" s="20" t="s">
        <v>34</v>
      </c>
      <c r="H43" s="20" t="s">
        <v>34</v>
      </c>
      <c r="I43" s="20" t="s">
        <v>34</v>
      </c>
      <c r="J43" s="20" t="s">
        <v>34</v>
      </c>
      <c r="K43" s="20" t="s">
        <v>34</v>
      </c>
      <c r="L43" s="20" t="s">
        <v>34</v>
      </c>
      <c r="M43" s="20" t="s">
        <v>34</v>
      </c>
      <c r="N43" s="20" t="s">
        <v>34</v>
      </c>
      <c r="O43" s="4">
        <v>17</v>
      </c>
      <c r="P43" s="20" t="s">
        <v>34</v>
      </c>
      <c r="Q43" s="20" t="s">
        <v>34</v>
      </c>
      <c r="R43" s="20" t="s">
        <v>34</v>
      </c>
      <c r="S43" s="20" t="s">
        <v>34</v>
      </c>
      <c r="T43" s="10">
        <f>130/2</f>
        <v>65</v>
      </c>
      <c r="U43" s="20" t="s">
        <v>34</v>
      </c>
      <c r="V43" s="20" t="s">
        <v>34</v>
      </c>
      <c r="W43" s="20" t="s">
        <v>34</v>
      </c>
      <c r="X43" s="10">
        <f>2/2</f>
        <v>1</v>
      </c>
      <c r="Y43" s="20" t="s">
        <v>34</v>
      </c>
      <c r="Z43" s="20" t="s">
        <v>34</v>
      </c>
      <c r="AA43" s="20" t="s">
        <v>34</v>
      </c>
      <c r="AB43" s="20" t="s">
        <v>34</v>
      </c>
      <c r="AC43" s="20" t="s">
        <v>34</v>
      </c>
      <c r="AD43" s="20">
        <v>38</v>
      </c>
      <c r="AE43" s="20" t="s">
        <v>34</v>
      </c>
      <c r="AF43" s="20" t="s">
        <v>34</v>
      </c>
      <c r="AG43" s="20" t="s">
        <v>34</v>
      </c>
      <c r="AH43" s="20" t="s">
        <v>34</v>
      </c>
      <c r="AI43" s="20" t="s">
        <v>34</v>
      </c>
      <c r="AJ43" s="20" t="s">
        <v>34</v>
      </c>
      <c r="AK43" s="20" t="s">
        <v>34</v>
      </c>
      <c r="AL43" s="20" t="s">
        <v>34</v>
      </c>
      <c r="AM43" s="20" t="s">
        <v>34</v>
      </c>
      <c r="AN43" s="20" t="s">
        <v>34</v>
      </c>
      <c r="AO43" s="20" t="s">
        <v>34</v>
      </c>
      <c r="AP43" s="20" t="s">
        <v>34</v>
      </c>
      <c r="AQ43" s="20" t="s">
        <v>34</v>
      </c>
      <c r="AR43" s="20" t="s">
        <v>34</v>
      </c>
      <c r="AS43" s="20" t="s">
        <v>34</v>
      </c>
      <c r="AT43" s="4">
        <v>2.9</v>
      </c>
      <c r="AU43" s="20" t="s">
        <v>34</v>
      </c>
      <c r="AV43" s="20" t="s">
        <v>34</v>
      </c>
      <c r="AW43" s="20" t="s">
        <v>34</v>
      </c>
      <c r="AX43" s="20" t="s">
        <v>34</v>
      </c>
      <c r="AY43" s="20" t="s">
        <v>34</v>
      </c>
    </row>
    <row r="44" spans="1:51" x14ac:dyDescent="0.25">
      <c r="A44">
        <v>55</v>
      </c>
      <c r="B44" s="14" t="s">
        <v>67</v>
      </c>
      <c r="C44" s="14" t="s">
        <v>68</v>
      </c>
      <c r="D44" s="20" t="s">
        <v>34</v>
      </c>
      <c r="E44" s="20" t="s">
        <v>34</v>
      </c>
      <c r="F44" s="20" t="s">
        <v>34</v>
      </c>
      <c r="G44" s="20" t="s">
        <v>34</v>
      </c>
      <c r="H44" s="20" t="s">
        <v>34</v>
      </c>
      <c r="I44" s="20" t="s">
        <v>34</v>
      </c>
      <c r="J44" s="20" t="s">
        <v>34</v>
      </c>
      <c r="K44" s="20" t="s">
        <v>34</v>
      </c>
      <c r="L44" s="20" t="s">
        <v>34</v>
      </c>
      <c r="M44" s="20" t="s">
        <v>34</v>
      </c>
      <c r="N44" s="20" t="s">
        <v>34</v>
      </c>
      <c r="O44" s="10">
        <f>5/2</f>
        <v>2.5</v>
      </c>
      <c r="P44" s="20" t="s">
        <v>34</v>
      </c>
      <c r="Q44" s="20" t="s">
        <v>34</v>
      </c>
      <c r="R44" s="20" t="s">
        <v>34</v>
      </c>
      <c r="S44" s="20" t="s">
        <v>34</v>
      </c>
      <c r="T44" s="4">
        <v>74</v>
      </c>
      <c r="U44" s="20" t="s">
        <v>34</v>
      </c>
      <c r="V44" s="20" t="s">
        <v>34</v>
      </c>
      <c r="W44" s="20" t="s">
        <v>34</v>
      </c>
      <c r="X44" s="10">
        <f>2/2</f>
        <v>1</v>
      </c>
      <c r="Y44" s="20" t="s">
        <v>34</v>
      </c>
      <c r="Z44" s="20" t="s">
        <v>34</v>
      </c>
      <c r="AA44" s="20" t="s">
        <v>34</v>
      </c>
      <c r="AB44" s="20" t="s">
        <v>34</v>
      </c>
      <c r="AC44" s="20" t="s">
        <v>34</v>
      </c>
      <c r="AD44" s="20">
        <v>790</v>
      </c>
      <c r="AE44" s="20" t="s">
        <v>34</v>
      </c>
      <c r="AF44" s="20" t="s">
        <v>34</v>
      </c>
      <c r="AG44" s="20" t="s">
        <v>34</v>
      </c>
      <c r="AH44" s="20" t="s">
        <v>34</v>
      </c>
      <c r="AI44" s="20" t="s">
        <v>34</v>
      </c>
      <c r="AJ44" s="20" t="s">
        <v>34</v>
      </c>
      <c r="AK44" s="20" t="s">
        <v>34</v>
      </c>
      <c r="AL44" s="20" t="s">
        <v>34</v>
      </c>
      <c r="AM44" s="20" t="s">
        <v>34</v>
      </c>
      <c r="AN44" s="20" t="s">
        <v>34</v>
      </c>
      <c r="AO44" s="20" t="s">
        <v>34</v>
      </c>
      <c r="AP44" s="20" t="s">
        <v>34</v>
      </c>
      <c r="AQ44" s="20" t="s">
        <v>34</v>
      </c>
      <c r="AR44" s="20" t="s">
        <v>34</v>
      </c>
      <c r="AS44" s="20" t="s">
        <v>34</v>
      </c>
      <c r="AT44" s="10">
        <f t="shared" ref="AT44:AT52" si="1">5/2</f>
        <v>2.5</v>
      </c>
      <c r="AU44" s="20" t="s">
        <v>34</v>
      </c>
      <c r="AV44" s="20" t="s">
        <v>34</v>
      </c>
      <c r="AW44" s="20" t="s">
        <v>34</v>
      </c>
      <c r="AX44" s="20" t="s">
        <v>34</v>
      </c>
      <c r="AY44" s="20" t="s">
        <v>34</v>
      </c>
    </row>
    <row r="45" spans="1:51" x14ac:dyDescent="0.25">
      <c r="A45">
        <v>56</v>
      </c>
      <c r="B45" s="14" t="s">
        <v>62</v>
      </c>
      <c r="C45" s="14" t="s">
        <v>68</v>
      </c>
      <c r="D45" s="20" t="s">
        <v>34</v>
      </c>
      <c r="E45" s="20" t="s">
        <v>34</v>
      </c>
      <c r="F45" s="20" t="s">
        <v>34</v>
      </c>
      <c r="G45" s="20" t="s">
        <v>34</v>
      </c>
      <c r="H45" s="20" t="s">
        <v>34</v>
      </c>
      <c r="I45" s="20" t="s">
        <v>34</v>
      </c>
      <c r="J45" s="20" t="s">
        <v>34</v>
      </c>
      <c r="K45" s="20" t="s">
        <v>34</v>
      </c>
      <c r="L45" s="20" t="s">
        <v>34</v>
      </c>
      <c r="M45" s="10">
        <f t="shared" ref="M45:M52" si="2">5/2</f>
        <v>2.5</v>
      </c>
      <c r="N45" s="20" t="s">
        <v>34</v>
      </c>
      <c r="O45" s="10">
        <f>5/2</f>
        <v>2.5</v>
      </c>
      <c r="P45" s="20" t="s">
        <v>34</v>
      </c>
      <c r="Q45" s="20" t="s">
        <v>34</v>
      </c>
      <c r="R45" s="20" t="s">
        <v>34</v>
      </c>
      <c r="S45" s="20" t="s">
        <v>34</v>
      </c>
      <c r="T45" s="10">
        <f>130/2</f>
        <v>65</v>
      </c>
      <c r="U45" s="20" t="s">
        <v>34</v>
      </c>
      <c r="V45" s="20" t="s">
        <v>34</v>
      </c>
      <c r="W45" s="20" t="s">
        <v>34</v>
      </c>
      <c r="X45" s="20">
        <v>7.31</v>
      </c>
      <c r="Y45" s="20" t="s">
        <v>34</v>
      </c>
      <c r="Z45" s="20" t="s">
        <v>34</v>
      </c>
      <c r="AA45" s="20" t="s">
        <v>34</v>
      </c>
      <c r="AB45" s="20" t="s">
        <v>34</v>
      </c>
      <c r="AC45" s="20" t="s">
        <v>34</v>
      </c>
      <c r="AD45" s="20">
        <v>466</v>
      </c>
      <c r="AE45" s="20" t="s">
        <v>34</v>
      </c>
      <c r="AF45" s="20" t="s">
        <v>34</v>
      </c>
      <c r="AG45" s="20" t="s">
        <v>34</v>
      </c>
      <c r="AH45" s="20" t="s">
        <v>34</v>
      </c>
      <c r="AI45" s="20" t="s">
        <v>34</v>
      </c>
      <c r="AJ45" s="20" t="s">
        <v>34</v>
      </c>
      <c r="AK45" s="20" t="s">
        <v>34</v>
      </c>
      <c r="AL45" s="20" t="s">
        <v>34</v>
      </c>
      <c r="AM45" s="20" t="s">
        <v>34</v>
      </c>
      <c r="AN45" s="20" t="s">
        <v>34</v>
      </c>
      <c r="AO45" s="20" t="s">
        <v>34</v>
      </c>
      <c r="AP45" s="20" t="s">
        <v>34</v>
      </c>
      <c r="AQ45" s="20" t="s">
        <v>34</v>
      </c>
      <c r="AR45" s="20" t="s">
        <v>34</v>
      </c>
      <c r="AS45" s="20" t="s">
        <v>34</v>
      </c>
      <c r="AT45" s="10">
        <f t="shared" si="1"/>
        <v>2.5</v>
      </c>
      <c r="AU45" s="20" t="s">
        <v>34</v>
      </c>
      <c r="AV45" s="20" t="s">
        <v>34</v>
      </c>
      <c r="AW45" s="20" t="s">
        <v>34</v>
      </c>
      <c r="AX45" s="20" t="s">
        <v>34</v>
      </c>
      <c r="AY45" s="20" t="s">
        <v>34</v>
      </c>
    </row>
    <row r="46" spans="1:51" x14ac:dyDescent="0.25">
      <c r="A46">
        <v>56</v>
      </c>
      <c r="B46" s="14" t="s">
        <v>61</v>
      </c>
      <c r="C46" s="14" t="s">
        <v>68</v>
      </c>
      <c r="D46" s="20" t="s">
        <v>34</v>
      </c>
      <c r="E46" s="20" t="s">
        <v>34</v>
      </c>
      <c r="F46" s="20" t="s">
        <v>34</v>
      </c>
      <c r="G46" s="20" t="s">
        <v>34</v>
      </c>
      <c r="H46" s="20" t="s">
        <v>34</v>
      </c>
      <c r="I46" s="20" t="s">
        <v>34</v>
      </c>
      <c r="J46" s="20" t="s">
        <v>34</v>
      </c>
      <c r="K46" s="20" t="s">
        <v>34</v>
      </c>
      <c r="L46" s="20" t="s">
        <v>34</v>
      </c>
      <c r="M46" s="10">
        <f t="shared" si="2"/>
        <v>2.5</v>
      </c>
      <c r="N46" s="20" t="s">
        <v>34</v>
      </c>
      <c r="O46" s="10">
        <f>5/2</f>
        <v>2.5</v>
      </c>
      <c r="P46" s="20" t="s">
        <v>34</v>
      </c>
      <c r="Q46" s="20" t="s">
        <v>34</v>
      </c>
      <c r="R46" s="20" t="s">
        <v>34</v>
      </c>
      <c r="S46" s="20" t="s">
        <v>34</v>
      </c>
      <c r="T46" s="4">
        <v>74</v>
      </c>
      <c r="U46" s="20" t="s">
        <v>34</v>
      </c>
      <c r="V46" s="20" t="s">
        <v>34</v>
      </c>
      <c r="W46" s="20" t="s">
        <v>34</v>
      </c>
      <c r="X46" s="10">
        <f t="shared" ref="X46:X53" si="3">2/2</f>
        <v>1</v>
      </c>
      <c r="Y46" s="20" t="s">
        <v>34</v>
      </c>
      <c r="Z46" s="20" t="s">
        <v>34</v>
      </c>
      <c r="AA46" s="20" t="s">
        <v>34</v>
      </c>
      <c r="AB46" s="20" t="s">
        <v>34</v>
      </c>
      <c r="AC46" s="20" t="s">
        <v>34</v>
      </c>
      <c r="AD46" s="20">
        <v>230</v>
      </c>
      <c r="AE46" s="20" t="s">
        <v>34</v>
      </c>
      <c r="AF46" s="20" t="s">
        <v>34</v>
      </c>
      <c r="AG46" s="20" t="s">
        <v>34</v>
      </c>
      <c r="AH46" s="20" t="s">
        <v>34</v>
      </c>
      <c r="AI46" s="20" t="s">
        <v>34</v>
      </c>
      <c r="AJ46" s="20" t="s">
        <v>34</v>
      </c>
      <c r="AK46" s="20" t="s">
        <v>34</v>
      </c>
      <c r="AL46" s="20" t="s">
        <v>34</v>
      </c>
      <c r="AM46" s="20" t="s">
        <v>34</v>
      </c>
      <c r="AN46" s="20" t="s">
        <v>34</v>
      </c>
      <c r="AO46" s="20" t="s">
        <v>34</v>
      </c>
      <c r="AP46" s="20" t="s">
        <v>34</v>
      </c>
      <c r="AQ46" s="20" t="s">
        <v>34</v>
      </c>
      <c r="AR46" s="20" t="s">
        <v>34</v>
      </c>
      <c r="AS46" s="20" t="s">
        <v>34</v>
      </c>
      <c r="AT46" s="10">
        <f t="shared" si="1"/>
        <v>2.5</v>
      </c>
      <c r="AU46" s="20" t="s">
        <v>34</v>
      </c>
      <c r="AV46" s="20" t="s">
        <v>34</v>
      </c>
      <c r="AW46" s="20" t="s">
        <v>34</v>
      </c>
      <c r="AX46" s="20" t="s">
        <v>34</v>
      </c>
      <c r="AY46" s="20" t="s">
        <v>34</v>
      </c>
    </row>
    <row r="47" spans="1:51" x14ac:dyDescent="0.25">
      <c r="A47">
        <v>57</v>
      </c>
      <c r="B47" s="14" t="s">
        <v>70</v>
      </c>
      <c r="C47" s="14" t="s">
        <v>68</v>
      </c>
      <c r="D47" s="20" t="s">
        <v>34</v>
      </c>
      <c r="E47" s="20" t="s">
        <v>34</v>
      </c>
      <c r="F47" s="20" t="s">
        <v>34</v>
      </c>
      <c r="G47" s="20" t="s">
        <v>34</v>
      </c>
      <c r="H47" s="20" t="s">
        <v>34</v>
      </c>
      <c r="I47" s="20" t="s">
        <v>34</v>
      </c>
      <c r="J47" s="20" t="s">
        <v>34</v>
      </c>
      <c r="K47" s="20" t="s">
        <v>34</v>
      </c>
      <c r="L47" s="20" t="s">
        <v>34</v>
      </c>
      <c r="M47" s="10">
        <f t="shared" si="2"/>
        <v>2.5</v>
      </c>
      <c r="N47" s="20" t="s">
        <v>34</v>
      </c>
      <c r="O47" s="10">
        <f>5/2</f>
        <v>2.5</v>
      </c>
      <c r="P47" s="20" t="s">
        <v>34</v>
      </c>
      <c r="Q47" s="20" t="s">
        <v>34</v>
      </c>
      <c r="R47" s="20" t="s">
        <v>34</v>
      </c>
      <c r="S47" s="20" t="s">
        <v>34</v>
      </c>
      <c r="T47" s="10">
        <f>130/2</f>
        <v>65</v>
      </c>
      <c r="U47" s="20" t="s">
        <v>34</v>
      </c>
      <c r="V47" s="20" t="s">
        <v>34</v>
      </c>
      <c r="W47" s="20" t="s">
        <v>34</v>
      </c>
      <c r="X47" s="10">
        <f t="shared" si="3"/>
        <v>1</v>
      </c>
      <c r="Y47" s="20" t="s">
        <v>34</v>
      </c>
      <c r="Z47" s="20" t="s">
        <v>34</v>
      </c>
      <c r="AA47" s="20" t="s">
        <v>34</v>
      </c>
      <c r="AB47" s="20" t="s">
        <v>34</v>
      </c>
      <c r="AC47" s="20" t="s">
        <v>34</v>
      </c>
      <c r="AD47" s="20">
        <v>16</v>
      </c>
      <c r="AE47" s="20" t="s">
        <v>34</v>
      </c>
      <c r="AF47" s="20" t="s">
        <v>34</v>
      </c>
      <c r="AG47" s="20" t="s">
        <v>34</v>
      </c>
      <c r="AH47" s="20" t="s">
        <v>34</v>
      </c>
      <c r="AI47" s="20" t="s">
        <v>34</v>
      </c>
      <c r="AJ47" s="20" t="s">
        <v>34</v>
      </c>
      <c r="AK47" s="20" t="s">
        <v>34</v>
      </c>
      <c r="AL47" s="20" t="s">
        <v>34</v>
      </c>
      <c r="AM47" s="20" t="s">
        <v>34</v>
      </c>
      <c r="AN47" s="20" t="s">
        <v>34</v>
      </c>
      <c r="AO47" s="20" t="s">
        <v>34</v>
      </c>
      <c r="AP47" s="20" t="s">
        <v>34</v>
      </c>
      <c r="AQ47" s="20" t="s">
        <v>34</v>
      </c>
      <c r="AR47" s="20" t="s">
        <v>34</v>
      </c>
      <c r="AS47" s="20" t="s">
        <v>34</v>
      </c>
      <c r="AT47" s="10">
        <f t="shared" si="1"/>
        <v>2.5</v>
      </c>
      <c r="AU47" s="20" t="s">
        <v>34</v>
      </c>
      <c r="AV47" s="20" t="s">
        <v>34</v>
      </c>
      <c r="AW47" s="20" t="s">
        <v>34</v>
      </c>
      <c r="AX47" s="20" t="s">
        <v>34</v>
      </c>
      <c r="AY47" s="20" t="s">
        <v>34</v>
      </c>
    </row>
    <row r="48" spans="1:51" x14ac:dyDescent="0.25">
      <c r="A48">
        <v>57</v>
      </c>
      <c r="B48" s="14" t="s">
        <v>69</v>
      </c>
      <c r="C48" s="14" t="s">
        <v>68</v>
      </c>
      <c r="D48" s="20" t="s">
        <v>34</v>
      </c>
      <c r="E48" s="20" t="s">
        <v>34</v>
      </c>
      <c r="F48" s="20" t="s">
        <v>34</v>
      </c>
      <c r="G48" s="20" t="s">
        <v>34</v>
      </c>
      <c r="H48" s="20" t="s">
        <v>34</v>
      </c>
      <c r="I48" s="20" t="s">
        <v>34</v>
      </c>
      <c r="J48" s="20" t="s">
        <v>34</v>
      </c>
      <c r="K48" s="20" t="s">
        <v>34</v>
      </c>
      <c r="L48" s="20" t="s">
        <v>34</v>
      </c>
      <c r="M48" s="10">
        <f t="shared" si="2"/>
        <v>2.5</v>
      </c>
      <c r="N48" s="20" t="s">
        <v>34</v>
      </c>
      <c r="O48" s="4">
        <v>12</v>
      </c>
      <c r="P48" s="20" t="s">
        <v>34</v>
      </c>
      <c r="Q48" s="20" t="s">
        <v>34</v>
      </c>
      <c r="R48" s="20" t="s">
        <v>34</v>
      </c>
      <c r="S48" s="20" t="s">
        <v>34</v>
      </c>
      <c r="T48" s="10">
        <f>130/2</f>
        <v>65</v>
      </c>
      <c r="U48" s="20" t="s">
        <v>34</v>
      </c>
      <c r="V48" s="20" t="s">
        <v>34</v>
      </c>
      <c r="W48" s="20" t="s">
        <v>34</v>
      </c>
      <c r="X48" s="10">
        <f t="shared" si="3"/>
        <v>1</v>
      </c>
      <c r="Y48" s="20" t="s">
        <v>34</v>
      </c>
      <c r="Z48" s="20" t="s">
        <v>34</v>
      </c>
      <c r="AA48" s="20" t="s">
        <v>34</v>
      </c>
      <c r="AB48" s="20" t="s">
        <v>34</v>
      </c>
      <c r="AC48" s="20" t="s">
        <v>34</v>
      </c>
      <c r="AD48" s="10">
        <f>2/2</f>
        <v>1</v>
      </c>
      <c r="AE48" s="20" t="s">
        <v>34</v>
      </c>
      <c r="AF48" s="20" t="s">
        <v>34</v>
      </c>
      <c r="AG48" s="20" t="s">
        <v>34</v>
      </c>
      <c r="AH48" s="20" t="s">
        <v>34</v>
      </c>
      <c r="AI48" s="20" t="s">
        <v>34</v>
      </c>
      <c r="AJ48" s="20" t="s">
        <v>34</v>
      </c>
      <c r="AK48" s="20" t="s">
        <v>34</v>
      </c>
      <c r="AL48" s="20" t="s">
        <v>34</v>
      </c>
      <c r="AM48" s="20" t="s">
        <v>34</v>
      </c>
      <c r="AN48" s="20" t="s">
        <v>34</v>
      </c>
      <c r="AO48" s="20" t="s">
        <v>34</v>
      </c>
      <c r="AP48" s="20" t="s">
        <v>34</v>
      </c>
      <c r="AQ48" s="20" t="s">
        <v>34</v>
      </c>
      <c r="AR48" s="20" t="s">
        <v>34</v>
      </c>
      <c r="AS48" s="20" t="s">
        <v>34</v>
      </c>
      <c r="AT48" s="10">
        <f t="shared" si="1"/>
        <v>2.5</v>
      </c>
      <c r="AU48" s="20" t="s">
        <v>34</v>
      </c>
      <c r="AV48" s="20" t="s">
        <v>34</v>
      </c>
      <c r="AW48" s="20" t="s">
        <v>34</v>
      </c>
      <c r="AX48" s="20" t="s">
        <v>34</v>
      </c>
      <c r="AY48" s="20" t="s">
        <v>34</v>
      </c>
    </row>
    <row r="49" spans="1:51" x14ac:dyDescent="0.25">
      <c r="A49">
        <v>57</v>
      </c>
      <c r="B49" s="14" t="s">
        <v>64</v>
      </c>
      <c r="C49" s="14" t="s">
        <v>68</v>
      </c>
      <c r="D49" s="20" t="s">
        <v>34</v>
      </c>
      <c r="E49" s="20" t="s">
        <v>34</v>
      </c>
      <c r="F49" s="20" t="s">
        <v>34</v>
      </c>
      <c r="G49" s="20" t="s">
        <v>34</v>
      </c>
      <c r="H49" s="20" t="s">
        <v>34</v>
      </c>
      <c r="I49" s="20" t="s">
        <v>34</v>
      </c>
      <c r="J49" s="20" t="s">
        <v>34</v>
      </c>
      <c r="K49" s="20" t="s">
        <v>34</v>
      </c>
      <c r="L49" s="20" t="s">
        <v>34</v>
      </c>
      <c r="M49" s="10">
        <f t="shared" si="2"/>
        <v>2.5</v>
      </c>
      <c r="N49" s="20" t="s">
        <v>34</v>
      </c>
      <c r="O49" s="4">
        <v>28</v>
      </c>
      <c r="P49" s="20" t="s">
        <v>34</v>
      </c>
      <c r="Q49" s="20" t="s">
        <v>34</v>
      </c>
      <c r="R49" s="20" t="s">
        <v>34</v>
      </c>
      <c r="S49" s="20" t="s">
        <v>34</v>
      </c>
      <c r="T49" s="10">
        <f>130/2</f>
        <v>65</v>
      </c>
      <c r="U49" s="20" t="s">
        <v>34</v>
      </c>
      <c r="V49" s="20" t="s">
        <v>34</v>
      </c>
      <c r="W49" s="20" t="s">
        <v>34</v>
      </c>
      <c r="X49" s="10">
        <f t="shared" si="3"/>
        <v>1</v>
      </c>
      <c r="Y49" s="20" t="s">
        <v>34</v>
      </c>
      <c r="Z49" s="20" t="s">
        <v>34</v>
      </c>
      <c r="AA49" s="20" t="s">
        <v>34</v>
      </c>
      <c r="AB49" s="20" t="s">
        <v>34</v>
      </c>
      <c r="AC49" s="20" t="s">
        <v>34</v>
      </c>
      <c r="AD49" s="10">
        <f>2/2</f>
        <v>1</v>
      </c>
      <c r="AE49" s="20" t="s">
        <v>34</v>
      </c>
      <c r="AF49" s="20" t="s">
        <v>34</v>
      </c>
      <c r="AG49" s="20" t="s">
        <v>34</v>
      </c>
      <c r="AH49" s="20" t="s">
        <v>34</v>
      </c>
      <c r="AI49" s="20" t="s">
        <v>34</v>
      </c>
      <c r="AJ49" s="20" t="s">
        <v>34</v>
      </c>
      <c r="AK49" s="20" t="s">
        <v>34</v>
      </c>
      <c r="AL49" s="20" t="s">
        <v>34</v>
      </c>
      <c r="AM49" s="20" t="s">
        <v>34</v>
      </c>
      <c r="AN49" s="20" t="s">
        <v>34</v>
      </c>
      <c r="AO49" s="20" t="s">
        <v>34</v>
      </c>
      <c r="AP49" s="20" t="s">
        <v>34</v>
      </c>
      <c r="AQ49" s="20" t="s">
        <v>34</v>
      </c>
      <c r="AR49" s="20" t="s">
        <v>34</v>
      </c>
      <c r="AS49" s="20" t="s">
        <v>34</v>
      </c>
      <c r="AT49" s="10">
        <f t="shared" si="1"/>
        <v>2.5</v>
      </c>
      <c r="AU49" s="20" t="s">
        <v>34</v>
      </c>
      <c r="AV49" s="20" t="s">
        <v>34</v>
      </c>
      <c r="AW49" s="20" t="s">
        <v>34</v>
      </c>
      <c r="AX49" s="20" t="s">
        <v>34</v>
      </c>
      <c r="AY49" s="20" t="s">
        <v>34</v>
      </c>
    </row>
    <row r="50" spans="1:51" x14ac:dyDescent="0.25">
      <c r="A50">
        <v>57</v>
      </c>
      <c r="B50" s="14" t="s">
        <v>71</v>
      </c>
      <c r="C50" s="14" t="s">
        <v>68</v>
      </c>
      <c r="D50" s="20" t="s">
        <v>34</v>
      </c>
      <c r="E50" s="20" t="s">
        <v>34</v>
      </c>
      <c r="F50" s="20" t="s">
        <v>34</v>
      </c>
      <c r="G50" s="20" t="s">
        <v>34</v>
      </c>
      <c r="H50" s="20" t="s">
        <v>34</v>
      </c>
      <c r="I50" s="20" t="s">
        <v>34</v>
      </c>
      <c r="J50" s="20" t="s">
        <v>34</v>
      </c>
      <c r="K50" s="20" t="s">
        <v>34</v>
      </c>
      <c r="L50" s="20" t="s">
        <v>34</v>
      </c>
      <c r="M50" s="10">
        <f t="shared" si="2"/>
        <v>2.5</v>
      </c>
      <c r="N50" s="20" t="s">
        <v>34</v>
      </c>
      <c r="O50" s="4">
        <v>12</v>
      </c>
      <c r="P50" s="20" t="s">
        <v>34</v>
      </c>
      <c r="Q50" s="20" t="s">
        <v>34</v>
      </c>
      <c r="R50" s="20" t="s">
        <v>34</v>
      </c>
      <c r="S50" s="20" t="s">
        <v>34</v>
      </c>
      <c r="T50" s="10">
        <f>130/2</f>
        <v>65</v>
      </c>
      <c r="U50" s="20" t="s">
        <v>34</v>
      </c>
      <c r="V50" s="20" t="s">
        <v>34</v>
      </c>
      <c r="W50" s="20" t="s">
        <v>34</v>
      </c>
      <c r="X50" s="10">
        <f t="shared" si="3"/>
        <v>1</v>
      </c>
      <c r="Y50" s="20" t="s">
        <v>34</v>
      </c>
      <c r="Z50" s="20" t="s">
        <v>34</v>
      </c>
      <c r="AA50" s="20" t="s">
        <v>34</v>
      </c>
      <c r="AB50" s="20" t="s">
        <v>34</v>
      </c>
      <c r="AC50" s="20" t="s">
        <v>34</v>
      </c>
      <c r="AD50" s="10">
        <f>2/2</f>
        <v>1</v>
      </c>
      <c r="AE50" s="20" t="s">
        <v>34</v>
      </c>
      <c r="AF50" s="20" t="s">
        <v>34</v>
      </c>
      <c r="AG50" s="20" t="s">
        <v>34</v>
      </c>
      <c r="AH50" s="20" t="s">
        <v>34</v>
      </c>
      <c r="AI50" s="20" t="s">
        <v>34</v>
      </c>
      <c r="AJ50" s="20" t="s">
        <v>34</v>
      </c>
      <c r="AK50" s="20" t="s">
        <v>34</v>
      </c>
      <c r="AL50" s="20" t="s">
        <v>34</v>
      </c>
      <c r="AM50" s="20" t="s">
        <v>34</v>
      </c>
      <c r="AN50" s="20" t="s">
        <v>34</v>
      </c>
      <c r="AO50" s="20" t="s">
        <v>34</v>
      </c>
      <c r="AP50" s="20" t="s">
        <v>34</v>
      </c>
      <c r="AQ50" s="20" t="s">
        <v>34</v>
      </c>
      <c r="AR50" s="20" t="s">
        <v>34</v>
      </c>
      <c r="AS50" s="20" t="s">
        <v>34</v>
      </c>
      <c r="AT50" s="10">
        <f t="shared" si="1"/>
        <v>2.5</v>
      </c>
      <c r="AU50" s="20" t="s">
        <v>34</v>
      </c>
      <c r="AV50" s="20" t="s">
        <v>34</v>
      </c>
      <c r="AW50" s="20" t="s">
        <v>34</v>
      </c>
      <c r="AX50" s="20" t="s">
        <v>34</v>
      </c>
      <c r="AY50" s="20" t="s">
        <v>34</v>
      </c>
    </row>
    <row r="51" spans="1:51" x14ac:dyDescent="0.25">
      <c r="A51">
        <v>57</v>
      </c>
      <c r="B51" s="14" t="s">
        <v>72</v>
      </c>
      <c r="C51" s="14" t="s">
        <v>68</v>
      </c>
      <c r="D51" s="20" t="s">
        <v>34</v>
      </c>
      <c r="E51" s="20" t="s">
        <v>34</v>
      </c>
      <c r="F51" s="20" t="s">
        <v>34</v>
      </c>
      <c r="G51" s="20" t="s">
        <v>34</v>
      </c>
      <c r="H51" s="20" t="s">
        <v>34</v>
      </c>
      <c r="I51" s="20" t="s">
        <v>34</v>
      </c>
      <c r="J51" s="20" t="s">
        <v>34</v>
      </c>
      <c r="K51" s="20" t="s">
        <v>34</v>
      </c>
      <c r="L51" s="20" t="s">
        <v>34</v>
      </c>
      <c r="M51" s="10">
        <f t="shared" si="2"/>
        <v>2.5</v>
      </c>
      <c r="N51" s="20" t="s">
        <v>34</v>
      </c>
      <c r="O51" s="10">
        <f>5/2</f>
        <v>2.5</v>
      </c>
      <c r="P51" s="20" t="s">
        <v>34</v>
      </c>
      <c r="Q51" s="20" t="s">
        <v>34</v>
      </c>
      <c r="R51" s="20" t="s">
        <v>34</v>
      </c>
      <c r="S51" s="20" t="s">
        <v>34</v>
      </c>
      <c r="T51" s="10">
        <f>130/2</f>
        <v>65</v>
      </c>
      <c r="U51" s="20" t="s">
        <v>34</v>
      </c>
      <c r="V51" s="20" t="s">
        <v>34</v>
      </c>
      <c r="W51" s="20" t="s">
        <v>34</v>
      </c>
      <c r="X51" s="10">
        <f t="shared" si="3"/>
        <v>1</v>
      </c>
      <c r="Y51" s="20" t="s">
        <v>34</v>
      </c>
      <c r="Z51" s="20" t="s">
        <v>34</v>
      </c>
      <c r="AA51" s="20" t="s">
        <v>34</v>
      </c>
      <c r="AB51" s="20" t="s">
        <v>34</v>
      </c>
      <c r="AC51" s="20" t="s">
        <v>34</v>
      </c>
      <c r="AD51" s="20">
        <v>290</v>
      </c>
      <c r="AE51" s="20" t="s">
        <v>34</v>
      </c>
      <c r="AF51" s="20" t="s">
        <v>34</v>
      </c>
      <c r="AG51" s="20" t="s">
        <v>34</v>
      </c>
      <c r="AH51" s="20" t="s">
        <v>34</v>
      </c>
      <c r="AI51" s="20" t="s">
        <v>34</v>
      </c>
      <c r="AJ51" s="20" t="s">
        <v>34</v>
      </c>
      <c r="AK51" s="20" t="s">
        <v>34</v>
      </c>
      <c r="AL51" s="20" t="s">
        <v>34</v>
      </c>
      <c r="AM51" s="20" t="s">
        <v>34</v>
      </c>
      <c r="AN51" s="20" t="s">
        <v>34</v>
      </c>
      <c r="AO51" s="20" t="s">
        <v>34</v>
      </c>
      <c r="AP51" s="20" t="s">
        <v>34</v>
      </c>
      <c r="AQ51" s="20" t="s">
        <v>34</v>
      </c>
      <c r="AR51" s="20" t="s">
        <v>34</v>
      </c>
      <c r="AS51" s="20" t="s">
        <v>34</v>
      </c>
      <c r="AT51" s="10">
        <f t="shared" si="1"/>
        <v>2.5</v>
      </c>
      <c r="AU51" s="20" t="s">
        <v>34</v>
      </c>
      <c r="AV51" s="20" t="s">
        <v>34</v>
      </c>
      <c r="AW51" s="20" t="s">
        <v>34</v>
      </c>
      <c r="AX51" s="20" t="s">
        <v>34</v>
      </c>
      <c r="AY51" s="20" t="s">
        <v>34</v>
      </c>
    </row>
    <row r="52" spans="1:51" x14ac:dyDescent="0.25">
      <c r="A52">
        <v>58</v>
      </c>
      <c r="B52" s="14" t="s">
        <v>72</v>
      </c>
      <c r="C52" s="14" t="s">
        <v>68</v>
      </c>
      <c r="D52" s="20" t="s">
        <v>34</v>
      </c>
      <c r="E52" s="20" t="s">
        <v>34</v>
      </c>
      <c r="F52" s="20" t="s">
        <v>34</v>
      </c>
      <c r="G52" s="20" t="s">
        <v>34</v>
      </c>
      <c r="H52" s="20" t="s">
        <v>34</v>
      </c>
      <c r="I52" s="20" t="s">
        <v>34</v>
      </c>
      <c r="J52" s="20" t="s">
        <v>34</v>
      </c>
      <c r="K52" s="20" t="s">
        <v>34</v>
      </c>
      <c r="L52" s="20" t="s">
        <v>34</v>
      </c>
      <c r="M52" s="10">
        <f t="shared" si="2"/>
        <v>2.5</v>
      </c>
      <c r="N52" s="20" t="s">
        <v>34</v>
      </c>
      <c r="O52" s="4">
        <v>3.6</v>
      </c>
      <c r="P52" s="20" t="s">
        <v>34</v>
      </c>
      <c r="Q52" s="20" t="s">
        <v>34</v>
      </c>
      <c r="R52" s="20" t="s">
        <v>34</v>
      </c>
      <c r="S52" s="20" t="s">
        <v>34</v>
      </c>
      <c r="T52" s="4">
        <v>125</v>
      </c>
      <c r="U52" s="20" t="s">
        <v>34</v>
      </c>
      <c r="V52" s="20" t="s">
        <v>34</v>
      </c>
      <c r="W52" s="20" t="s">
        <v>34</v>
      </c>
      <c r="X52" s="10">
        <f t="shared" si="3"/>
        <v>1</v>
      </c>
      <c r="Y52" s="20" t="s">
        <v>34</v>
      </c>
      <c r="Z52" s="20" t="s">
        <v>34</v>
      </c>
      <c r="AA52" s="20" t="s">
        <v>34</v>
      </c>
      <c r="AB52" s="20" t="s">
        <v>34</v>
      </c>
      <c r="AC52" s="20" t="s">
        <v>34</v>
      </c>
      <c r="AD52" s="20">
        <v>4.2</v>
      </c>
      <c r="AE52" s="20" t="s">
        <v>34</v>
      </c>
      <c r="AF52" s="20" t="s">
        <v>34</v>
      </c>
      <c r="AG52" s="20" t="s">
        <v>34</v>
      </c>
      <c r="AH52" s="20" t="s">
        <v>34</v>
      </c>
      <c r="AI52" s="20" t="s">
        <v>34</v>
      </c>
      <c r="AJ52" s="20" t="s">
        <v>34</v>
      </c>
      <c r="AK52" s="20" t="s">
        <v>34</v>
      </c>
      <c r="AL52" s="20" t="s">
        <v>34</v>
      </c>
      <c r="AM52" s="20" t="s">
        <v>34</v>
      </c>
      <c r="AN52" s="20" t="s">
        <v>34</v>
      </c>
      <c r="AO52" s="20" t="s">
        <v>34</v>
      </c>
      <c r="AP52" s="20" t="s">
        <v>34</v>
      </c>
      <c r="AQ52" s="20" t="s">
        <v>34</v>
      </c>
      <c r="AR52" s="20" t="s">
        <v>34</v>
      </c>
      <c r="AS52" s="20" t="s">
        <v>34</v>
      </c>
      <c r="AT52" s="10">
        <f t="shared" si="1"/>
        <v>2.5</v>
      </c>
      <c r="AU52" s="20" t="s">
        <v>34</v>
      </c>
      <c r="AV52" s="20" t="s">
        <v>34</v>
      </c>
      <c r="AW52" s="20" t="s">
        <v>34</v>
      </c>
      <c r="AX52" s="20" t="s">
        <v>34</v>
      </c>
      <c r="AY52" s="20" t="s">
        <v>34</v>
      </c>
    </row>
    <row r="53" spans="1:51" x14ac:dyDescent="0.25">
      <c r="A53">
        <v>58</v>
      </c>
      <c r="B53" s="14" t="s">
        <v>72</v>
      </c>
      <c r="C53" s="14" t="s">
        <v>68</v>
      </c>
      <c r="D53" s="20" t="s">
        <v>34</v>
      </c>
      <c r="E53" s="20" t="s">
        <v>34</v>
      </c>
      <c r="F53" s="20" t="s">
        <v>34</v>
      </c>
      <c r="G53" s="20" t="s">
        <v>34</v>
      </c>
      <c r="H53" s="20" t="s">
        <v>34</v>
      </c>
      <c r="I53" s="20" t="s">
        <v>34</v>
      </c>
      <c r="J53" s="20" t="s">
        <v>34</v>
      </c>
      <c r="K53" s="20" t="s">
        <v>34</v>
      </c>
      <c r="L53" s="20" t="s">
        <v>34</v>
      </c>
      <c r="M53" s="4">
        <v>52</v>
      </c>
      <c r="N53" s="20" t="s">
        <v>34</v>
      </c>
      <c r="O53" s="4">
        <v>360</v>
      </c>
      <c r="P53" s="20" t="s">
        <v>34</v>
      </c>
      <c r="Q53" s="20" t="s">
        <v>34</v>
      </c>
      <c r="R53" s="20" t="s">
        <v>34</v>
      </c>
      <c r="S53" s="20" t="s">
        <v>34</v>
      </c>
      <c r="T53" s="10">
        <f>130/2</f>
        <v>65</v>
      </c>
      <c r="U53" s="20" t="s">
        <v>34</v>
      </c>
      <c r="V53" s="20" t="s">
        <v>34</v>
      </c>
      <c r="W53" s="20" t="s">
        <v>34</v>
      </c>
      <c r="X53" s="10">
        <f t="shared" si="3"/>
        <v>1</v>
      </c>
      <c r="Y53" s="20" t="s">
        <v>34</v>
      </c>
      <c r="Z53" s="20" t="s">
        <v>34</v>
      </c>
      <c r="AA53" s="20" t="s">
        <v>34</v>
      </c>
      <c r="AB53" s="20" t="s">
        <v>34</v>
      </c>
      <c r="AC53" s="20" t="s">
        <v>34</v>
      </c>
      <c r="AD53" s="20">
        <v>130</v>
      </c>
      <c r="AE53" s="20" t="s">
        <v>34</v>
      </c>
      <c r="AF53" s="20" t="s">
        <v>34</v>
      </c>
      <c r="AG53" s="20" t="s">
        <v>34</v>
      </c>
      <c r="AH53" s="20" t="s">
        <v>34</v>
      </c>
      <c r="AI53" s="20" t="s">
        <v>34</v>
      </c>
      <c r="AJ53" s="20" t="s">
        <v>34</v>
      </c>
      <c r="AK53" s="20" t="s">
        <v>34</v>
      </c>
      <c r="AL53" s="20" t="s">
        <v>34</v>
      </c>
      <c r="AM53" s="20" t="s">
        <v>34</v>
      </c>
      <c r="AN53" s="20" t="s">
        <v>34</v>
      </c>
      <c r="AO53" s="20" t="s">
        <v>34</v>
      </c>
      <c r="AP53" s="20" t="s">
        <v>34</v>
      </c>
      <c r="AQ53" s="20" t="s">
        <v>34</v>
      </c>
      <c r="AR53" s="20" t="s">
        <v>34</v>
      </c>
      <c r="AS53" s="20" t="s">
        <v>34</v>
      </c>
      <c r="AT53" s="4">
        <v>150</v>
      </c>
      <c r="AU53" s="20" t="s">
        <v>34</v>
      </c>
      <c r="AV53" s="20" t="s">
        <v>34</v>
      </c>
      <c r="AW53" s="20" t="s">
        <v>34</v>
      </c>
      <c r="AX53" s="20" t="s">
        <v>34</v>
      </c>
      <c r="AY53" s="20" t="s">
        <v>34</v>
      </c>
    </row>
    <row r="54" spans="1:51" x14ac:dyDescent="0.25">
      <c r="A54">
        <v>58</v>
      </c>
      <c r="B54" s="14" t="s">
        <v>67</v>
      </c>
      <c r="C54" s="14" t="s">
        <v>68</v>
      </c>
      <c r="D54" s="20" t="s">
        <v>34</v>
      </c>
      <c r="E54" s="20" t="s">
        <v>34</v>
      </c>
      <c r="F54" s="20" t="s">
        <v>34</v>
      </c>
      <c r="G54" s="20" t="s">
        <v>34</v>
      </c>
      <c r="H54" s="20" t="s">
        <v>34</v>
      </c>
      <c r="I54" s="20" t="s">
        <v>34</v>
      </c>
      <c r="J54" s="20" t="s">
        <v>34</v>
      </c>
      <c r="K54" s="20" t="s">
        <v>34</v>
      </c>
      <c r="L54" s="20" t="s">
        <v>34</v>
      </c>
      <c r="M54" s="10">
        <f>5/2</f>
        <v>2.5</v>
      </c>
      <c r="N54" s="20" t="s">
        <v>34</v>
      </c>
      <c r="O54" s="4">
        <v>11</v>
      </c>
      <c r="P54" s="20" t="s">
        <v>34</v>
      </c>
      <c r="Q54" s="20" t="s">
        <v>34</v>
      </c>
      <c r="R54" s="20" t="s">
        <v>34</v>
      </c>
      <c r="S54" s="20" t="s">
        <v>34</v>
      </c>
      <c r="T54" s="4">
        <v>250</v>
      </c>
      <c r="U54" s="20" t="s">
        <v>34</v>
      </c>
      <c r="V54" s="20" t="s">
        <v>34</v>
      </c>
      <c r="W54" s="20" t="s">
        <v>34</v>
      </c>
      <c r="X54" s="20">
        <v>5.0999999999999996</v>
      </c>
      <c r="Y54" s="20" t="s">
        <v>34</v>
      </c>
      <c r="Z54" s="20" t="s">
        <v>34</v>
      </c>
      <c r="AA54" s="20" t="s">
        <v>34</v>
      </c>
      <c r="AB54" s="20" t="s">
        <v>34</v>
      </c>
      <c r="AC54" s="20" t="s">
        <v>34</v>
      </c>
      <c r="AD54" s="10">
        <f>2/2</f>
        <v>1</v>
      </c>
      <c r="AE54" s="20" t="s">
        <v>34</v>
      </c>
      <c r="AF54" s="20" t="s">
        <v>34</v>
      </c>
      <c r="AG54" s="20" t="s">
        <v>34</v>
      </c>
      <c r="AH54" s="20" t="s">
        <v>34</v>
      </c>
      <c r="AI54" s="20" t="s">
        <v>34</v>
      </c>
      <c r="AJ54" s="20" t="s">
        <v>34</v>
      </c>
      <c r="AK54" s="20" t="s">
        <v>34</v>
      </c>
      <c r="AL54" s="20" t="s">
        <v>34</v>
      </c>
      <c r="AM54" s="20" t="s">
        <v>34</v>
      </c>
      <c r="AN54" s="20" t="s">
        <v>34</v>
      </c>
      <c r="AO54" s="20" t="s">
        <v>34</v>
      </c>
      <c r="AP54" s="20" t="s">
        <v>34</v>
      </c>
      <c r="AQ54" s="20" t="s">
        <v>34</v>
      </c>
      <c r="AR54" s="20" t="s">
        <v>34</v>
      </c>
      <c r="AS54" s="20" t="s">
        <v>34</v>
      </c>
      <c r="AT54" s="10">
        <f>5/2</f>
        <v>2.5</v>
      </c>
      <c r="AU54" s="20" t="s">
        <v>34</v>
      </c>
      <c r="AV54" s="20" t="s">
        <v>34</v>
      </c>
      <c r="AW54" s="20" t="s">
        <v>34</v>
      </c>
      <c r="AX54" s="20" t="s">
        <v>34</v>
      </c>
      <c r="AY54" s="20" t="s">
        <v>34</v>
      </c>
    </row>
    <row r="55" spans="1:51" x14ac:dyDescent="0.25">
      <c r="A55">
        <v>58</v>
      </c>
      <c r="B55" s="14" t="s">
        <v>70</v>
      </c>
      <c r="C55" s="14" t="s">
        <v>68</v>
      </c>
      <c r="D55" s="20" t="s">
        <v>34</v>
      </c>
      <c r="E55" s="20" t="s">
        <v>34</v>
      </c>
      <c r="F55" s="20" t="s">
        <v>34</v>
      </c>
      <c r="G55" s="20" t="s">
        <v>34</v>
      </c>
      <c r="H55" s="20" t="s">
        <v>34</v>
      </c>
      <c r="I55" s="20" t="s">
        <v>34</v>
      </c>
      <c r="J55" s="20" t="s">
        <v>34</v>
      </c>
      <c r="K55" s="20" t="s">
        <v>34</v>
      </c>
      <c r="L55" s="20" t="s">
        <v>34</v>
      </c>
      <c r="M55" s="10">
        <f>5/2</f>
        <v>2.5</v>
      </c>
      <c r="N55" s="20" t="s">
        <v>34</v>
      </c>
      <c r="O55" s="4">
        <v>240</v>
      </c>
      <c r="P55" s="20" t="s">
        <v>34</v>
      </c>
      <c r="Q55" s="20" t="s">
        <v>34</v>
      </c>
      <c r="R55" s="20" t="s">
        <v>34</v>
      </c>
      <c r="S55" s="20" t="s">
        <v>34</v>
      </c>
      <c r="T55" s="10">
        <f>130/2</f>
        <v>65</v>
      </c>
      <c r="U55" s="20" t="s">
        <v>34</v>
      </c>
      <c r="V55" s="20" t="s">
        <v>34</v>
      </c>
      <c r="W55" s="20" t="s">
        <v>34</v>
      </c>
      <c r="X55" s="10">
        <f>2/2</f>
        <v>1</v>
      </c>
      <c r="Y55" s="20" t="s">
        <v>34</v>
      </c>
      <c r="Z55" s="20" t="s">
        <v>34</v>
      </c>
      <c r="AA55" s="20" t="s">
        <v>34</v>
      </c>
      <c r="AB55" s="20" t="s">
        <v>34</v>
      </c>
      <c r="AC55" s="20" t="s">
        <v>34</v>
      </c>
      <c r="AD55" s="10">
        <f>2/2</f>
        <v>1</v>
      </c>
      <c r="AE55" s="20" t="s">
        <v>34</v>
      </c>
      <c r="AF55" s="20" t="s">
        <v>34</v>
      </c>
      <c r="AG55" s="20" t="s">
        <v>34</v>
      </c>
      <c r="AH55" s="20" t="s">
        <v>34</v>
      </c>
      <c r="AI55" s="20" t="s">
        <v>34</v>
      </c>
      <c r="AJ55" s="20" t="s">
        <v>34</v>
      </c>
      <c r="AK55" s="20" t="s">
        <v>34</v>
      </c>
      <c r="AL55" s="20" t="s">
        <v>34</v>
      </c>
      <c r="AM55" s="20" t="s">
        <v>34</v>
      </c>
      <c r="AN55" s="20" t="s">
        <v>34</v>
      </c>
      <c r="AO55" s="20" t="s">
        <v>34</v>
      </c>
      <c r="AP55" s="20" t="s">
        <v>34</v>
      </c>
      <c r="AQ55" s="20" t="s">
        <v>34</v>
      </c>
      <c r="AR55" s="20" t="s">
        <v>34</v>
      </c>
      <c r="AS55" s="20" t="s">
        <v>34</v>
      </c>
      <c r="AT55" s="10">
        <f>5/2</f>
        <v>2.5</v>
      </c>
      <c r="AU55" s="20" t="s">
        <v>34</v>
      </c>
      <c r="AV55" s="20" t="s">
        <v>34</v>
      </c>
      <c r="AW55" s="20" t="s">
        <v>34</v>
      </c>
      <c r="AX55" s="20" t="s">
        <v>34</v>
      </c>
      <c r="AY55" s="20" t="s">
        <v>34</v>
      </c>
    </row>
    <row r="56" spans="1:51" x14ac:dyDescent="0.25">
      <c r="A56">
        <v>58</v>
      </c>
      <c r="B56" s="14" t="s">
        <v>69</v>
      </c>
      <c r="C56" s="14" t="s">
        <v>68</v>
      </c>
      <c r="D56" s="20" t="s">
        <v>34</v>
      </c>
      <c r="E56" s="20" t="s">
        <v>34</v>
      </c>
      <c r="F56" s="20" t="s">
        <v>34</v>
      </c>
      <c r="G56" s="20" t="s">
        <v>34</v>
      </c>
      <c r="H56" s="20" t="s">
        <v>34</v>
      </c>
      <c r="I56" s="20" t="s">
        <v>34</v>
      </c>
      <c r="J56" s="20" t="s">
        <v>34</v>
      </c>
      <c r="K56" s="20" t="s">
        <v>34</v>
      </c>
      <c r="L56" s="20" t="s">
        <v>34</v>
      </c>
      <c r="M56" s="10">
        <f>5/2</f>
        <v>2.5</v>
      </c>
      <c r="N56" s="20" t="s">
        <v>34</v>
      </c>
      <c r="O56" s="4">
        <v>11</v>
      </c>
      <c r="P56" s="20" t="s">
        <v>34</v>
      </c>
      <c r="Q56" s="20" t="s">
        <v>34</v>
      </c>
      <c r="R56" s="20" t="s">
        <v>34</v>
      </c>
      <c r="S56" s="20" t="s">
        <v>34</v>
      </c>
      <c r="T56" s="10">
        <f>130/2</f>
        <v>65</v>
      </c>
      <c r="U56" s="20" t="s">
        <v>34</v>
      </c>
      <c r="V56" s="20" t="s">
        <v>34</v>
      </c>
      <c r="W56" s="20" t="s">
        <v>34</v>
      </c>
      <c r="X56" s="10">
        <f>2/2</f>
        <v>1</v>
      </c>
      <c r="Y56" s="20" t="s">
        <v>34</v>
      </c>
      <c r="Z56" s="20" t="s">
        <v>34</v>
      </c>
      <c r="AA56" s="20" t="s">
        <v>34</v>
      </c>
      <c r="AB56" s="20" t="s">
        <v>34</v>
      </c>
      <c r="AC56" s="20" t="s">
        <v>34</v>
      </c>
      <c r="AD56" s="10">
        <f>2/2</f>
        <v>1</v>
      </c>
      <c r="AE56" s="20" t="s">
        <v>34</v>
      </c>
      <c r="AF56" s="20" t="s">
        <v>34</v>
      </c>
      <c r="AG56" s="20" t="s">
        <v>34</v>
      </c>
      <c r="AH56" s="20" t="s">
        <v>34</v>
      </c>
      <c r="AI56" s="20" t="s">
        <v>34</v>
      </c>
      <c r="AJ56" s="20" t="s">
        <v>34</v>
      </c>
      <c r="AK56" s="20" t="s">
        <v>34</v>
      </c>
      <c r="AL56" s="20" t="s">
        <v>34</v>
      </c>
      <c r="AM56" s="20" t="s">
        <v>34</v>
      </c>
      <c r="AN56" s="20" t="s">
        <v>34</v>
      </c>
      <c r="AO56" s="20" t="s">
        <v>34</v>
      </c>
      <c r="AP56" s="20" t="s">
        <v>34</v>
      </c>
      <c r="AQ56" s="20" t="s">
        <v>34</v>
      </c>
      <c r="AR56" s="20" t="s">
        <v>34</v>
      </c>
      <c r="AS56" s="20" t="s">
        <v>34</v>
      </c>
      <c r="AT56" s="10">
        <f>5/2</f>
        <v>2.5</v>
      </c>
      <c r="AU56" s="20" t="s">
        <v>34</v>
      </c>
      <c r="AV56" s="20" t="s">
        <v>34</v>
      </c>
      <c r="AW56" s="20" t="s">
        <v>34</v>
      </c>
      <c r="AX56" s="20" t="s">
        <v>34</v>
      </c>
      <c r="AY56" s="20" t="s">
        <v>34</v>
      </c>
    </row>
    <row r="57" spans="1:51" x14ac:dyDescent="0.25">
      <c r="A57">
        <v>52</v>
      </c>
      <c r="B57" s="14" t="s">
        <v>132</v>
      </c>
      <c r="C57" s="14" t="s">
        <v>51</v>
      </c>
      <c r="D57" s="20" t="s">
        <v>34</v>
      </c>
      <c r="E57" s="20" t="s">
        <v>34</v>
      </c>
      <c r="F57" s="20" t="s">
        <v>34</v>
      </c>
      <c r="G57" s="20" t="s">
        <v>34</v>
      </c>
      <c r="H57" s="20" t="s">
        <v>34</v>
      </c>
      <c r="I57" s="4">
        <v>0.08</v>
      </c>
      <c r="J57" s="20" t="s">
        <v>34</v>
      </c>
      <c r="K57" s="20" t="s">
        <v>34</v>
      </c>
      <c r="L57" s="4">
        <v>4.2</v>
      </c>
      <c r="M57" s="20" t="s">
        <v>34</v>
      </c>
      <c r="N57" s="20" t="s">
        <v>34</v>
      </c>
      <c r="O57" s="4">
        <v>11</v>
      </c>
      <c r="P57" s="4">
        <v>5.5E-2</v>
      </c>
      <c r="Q57" s="4">
        <v>0.08</v>
      </c>
      <c r="R57" s="4">
        <v>72</v>
      </c>
      <c r="S57" s="20" t="s">
        <v>34</v>
      </c>
      <c r="T57" s="4">
        <v>190</v>
      </c>
      <c r="U57" s="4">
        <v>8.5</v>
      </c>
      <c r="V57" s="20">
        <v>11</v>
      </c>
      <c r="W57" s="20">
        <v>0.48</v>
      </c>
      <c r="X57" s="20">
        <v>0.16</v>
      </c>
      <c r="Y57" s="20" t="s">
        <v>34</v>
      </c>
      <c r="Z57" s="4">
        <v>1.9</v>
      </c>
      <c r="AA57" s="20" t="s">
        <v>34</v>
      </c>
      <c r="AB57" s="20" t="s">
        <v>34</v>
      </c>
      <c r="AC57" s="4">
        <v>0.36</v>
      </c>
      <c r="AD57" s="20">
        <v>20</v>
      </c>
      <c r="AE57" s="4">
        <v>0.15</v>
      </c>
      <c r="AF57" s="20" t="s">
        <v>34</v>
      </c>
      <c r="AG57" s="20" t="s">
        <v>34</v>
      </c>
      <c r="AH57" s="20">
        <v>0.16</v>
      </c>
      <c r="AI57" s="20" t="s">
        <v>34</v>
      </c>
      <c r="AJ57" s="4">
        <v>13</v>
      </c>
      <c r="AK57" s="4">
        <v>4.8</v>
      </c>
      <c r="AL57" s="20" t="s">
        <v>34</v>
      </c>
      <c r="AM57" s="20" t="s">
        <v>34</v>
      </c>
      <c r="AN57" s="20" t="s">
        <v>34</v>
      </c>
      <c r="AO57" s="20" t="s">
        <v>34</v>
      </c>
      <c r="AP57" s="4">
        <v>0.69</v>
      </c>
      <c r="AQ57" s="20" t="s">
        <v>34</v>
      </c>
      <c r="AR57" s="4">
        <v>0.14000000000000001</v>
      </c>
      <c r="AS57" s="20" t="s">
        <v>34</v>
      </c>
      <c r="AT57" s="4">
        <v>2.5</v>
      </c>
      <c r="AU57" s="20" t="s">
        <v>34</v>
      </c>
      <c r="AV57" s="20">
        <v>0.06</v>
      </c>
      <c r="AW57" s="4">
        <v>0.125</v>
      </c>
      <c r="AX57" s="20" t="s">
        <v>34</v>
      </c>
      <c r="AY57" s="20" t="s">
        <v>34</v>
      </c>
    </row>
    <row r="58" spans="1:51" x14ac:dyDescent="0.25">
      <c r="A58">
        <v>52</v>
      </c>
      <c r="B58" s="14" t="s">
        <v>132</v>
      </c>
      <c r="C58" s="14" t="s">
        <v>51</v>
      </c>
      <c r="D58" s="20" t="s">
        <v>34</v>
      </c>
      <c r="E58" s="20" t="s">
        <v>34</v>
      </c>
      <c r="F58" s="20" t="s">
        <v>34</v>
      </c>
      <c r="G58" s="20" t="s">
        <v>34</v>
      </c>
      <c r="H58" s="20" t="s">
        <v>34</v>
      </c>
      <c r="I58" s="4">
        <v>0.08</v>
      </c>
      <c r="J58" s="20" t="s">
        <v>34</v>
      </c>
      <c r="K58" s="20" t="s">
        <v>34</v>
      </c>
      <c r="L58" s="4">
        <v>2.9</v>
      </c>
      <c r="M58" s="20" t="s">
        <v>34</v>
      </c>
      <c r="N58" s="20" t="s">
        <v>34</v>
      </c>
      <c r="O58" s="4">
        <v>6.3</v>
      </c>
      <c r="P58" s="4">
        <v>5.5E-2</v>
      </c>
      <c r="Q58" s="4">
        <v>0.08</v>
      </c>
      <c r="R58" s="4">
        <v>38</v>
      </c>
      <c r="S58" s="20" t="s">
        <v>34</v>
      </c>
      <c r="T58" s="4">
        <v>46</v>
      </c>
      <c r="U58" s="4">
        <v>2.9</v>
      </c>
      <c r="V58" s="20">
        <v>2.8</v>
      </c>
      <c r="W58" s="20">
        <v>0.12</v>
      </c>
      <c r="X58" s="20">
        <v>1.8</v>
      </c>
      <c r="Y58" s="20" t="s">
        <v>34</v>
      </c>
      <c r="Z58" s="4">
        <v>0.18</v>
      </c>
      <c r="AA58" s="20" t="s">
        <v>34</v>
      </c>
      <c r="AB58" s="20" t="s">
        <v>34</v>
      </c>
      <c r="AC58" s="4">
        <v>0.36</v>
      </c>
      <c r="AD58" s="20">
        <v>17</v>
      </c>
      <c r="AE58" s="4">
        <v>0.15</v>
      </c>
      <c r="AF58" s="20" t="s">
        <v>34</v>
      </c>
      <c r="AG58" s="20" t="s">
        <v>34</v>
      </c>
      <c r="AH58" s="20">
        <v>0.16</v>
      </c>
      <c r="AI58" s="20" t="s">
        <v>34</v>
      </c>
      <c r="AJ58" s="4">
        <v>3.9</v>
      </c>
      <c r="AK58" s="4">
        <v>5.3</v>
      </c>
      <c r="AL58" s="20" t="s">
        <v>34</v>
      </c>
      <c r="AM58" s="20" t="s">
        <v>34</v>
      </c>
      <c r="AN58" s="20" t="s">
        <v>34</v>
      </c>
      <c r="AO58" s="20" t="s">
        <v>34</v>
      </c>
      <c r="AP58" s="4">
        <v>0.96</v>
      </c>
      <c r="AQ58" s="20" t="s">
        <v>34</v>
      </c>
      <c r="AR58" s="4">
        <v>0.52</v>
      </c>
      <c r="AS58" s="20" t="s">
        <v>34</v>
      </c>
      <c r="AT58" s="4">
        <v>0.4</v>
      </c>
      <c r="AU58" s="20" t="s">
        <v>34</v>
      </c>
      <c r="AV58" s="20">
        <v>0.06</v>
      </c>
      <c r="AW58" s="4">
        <v>0.125</v>
      </c>
      <c r="AX58" s="20" t="s">
        <v>34</v>
      </c>
      <c r="AY58" s="20" t="s">
        <v>34</v>
      </c>
    </row>
    <row r="59" spans="1:51" x14ac:dyDescent="0.25">
      <c r="A59">
        <v>52</v>
      </c>
      <c r="B59" s="14" t="s">
        <v>133</v>
      </c>
      <c r="C59" s="14" t="s">
        <v>51</v>
      </c>
      <c r="D59" s="20" t="s">
        <v>34</v>
      </c>
      <c r="E59" s="20" t="s">
        <v>34</v>
      </c>
      <c r="F59" s="20" t="s">
        <v>34</v>
      </c>
      <c r="G59" s="20" t="s">
        <v>34</v>
      </c>
      <c r="H59" s="20" t="s">
        <v>34</v>
      </c>
      <c r="I59" s="4">
        <v>0.08</v>
      </c>
      <c r="J59" s="20" t="s">
        <v>34</v>
      </c>
      <c r="K59" s="20" t="s">
        <v>34</v>
      </c>
      <c r="L59" s="4">
        <v>16</v>
      </c>
      <c r="M59" s="20" t="s">
        <v>34</v>
      </c>
      <c r="N59" s="20" t="s">
        <v>34</v>
      </c>
      <c r="O59" s="4">
        <v>21</v>
      </c>
      <c r="P59" s="4">
        <v>0.82</v>
      </c>
      <c r="Q59" s="4">
        <v>0.67</v>
      </c>
      <c r="R59" s="4">
        <v>34</v>
      </c>
      <c r="S59" s="20" t="s">
        <v>34</v>
      </c>
      <c r="T59" s="4">
        <v>240</v>
      </c>
      <c r="U59" s="4">
        <v>20</v>
      </c>
      <c r="V59" s="20">
        <v>51</v>
      </c>
      <c r="W59" s="20">
        <v>0.77</v>
      </c>
      <c r="X59" s="20">
        <v>0.7</v>
      </c>
      <c r="Y59" s="20" t="s">
        <v>34</v>
      </c>
      <c r="Z59" s="4">
        <v>0.18</v>
      </c>
      <c r="AA59" s="20" t="s">
        <v>34</v>
      </c>
      <c r="AB59" s="20" t="s">
        <v>34</v>
      </c>
      <c r="AC59" s="4">
        <v>0.36</v>
      </c>
      <c r="AD59" s="20">
        <v>18</v>
      </c>
      <c r="AE59" s="4">
        <v>0.15</v>
      </c>
      <c r="AF59" s="20" t="s">
        <v>34</v>
      </c>
      <c r="AG59" s="20" t="s">
        <v>34</v>
      </c>
      <c r="AH59" s="20">
        <v>0.16</v>
      </c>
      <c r="AI59" s="20" t="s">
        <v>34</v>
      </c>
      <c r="AJ59" s="4">
        <v>3.8</v>
      </c>
      <c r="AK59" s="4">
        <v>0.7</v>
      </c>
      <c r="AL59" s="20" t="s">
        <v>34</v>
      </c>
      <c r="AM59" s="20" t="s">
        <v>34</v>
      </c>
      <c r="AN59" s="20" t="s">
        <v>34</v>
      </c>
      <c r="AO59" s="20" t="s">
        <v>34</v>
      </c>
      <c r="AP59" s="4">
        <v>0.08</v>
      </c>
      <c r="AQ59" s="20" t="s">
        <v>34</v>
      </c>
      <c r="AR59" s="4">
        <v>0.14000000000000001</v>
      </c>
      <c r="AS59" s="20" t="s">
        <v>34</v>
      </c>
      <c r="AT59" s="4">
        <v>0.4</v>
      </c>
      <c r="AU59" s="20" t="s">
        <v>34</v>
      </c>
      <c r="AV59" s="20">
        <v>0.06</v>
      </c>
      <c r="AW59" s="4">
        <v>0.125</v>
      </c>
      <c r="AX59" s="20" t="s">
        <v>34</v>
      </c>
      <c r="AY59" s="20" t="s">
        <v>34</v>
      </c>
    </row>
    <row r="60" spans="1:51" x14ac:dyDescent="0.25">
      <c r="A60">
        <v>52</v>
      </c>
      <c r="B60" s="14" t="s">
        <v>133</v>
      </c>
      <c r="C60" s="14" t="s">
        <v>51</v>
      </c>
      <c r="D60" s="20" t="s">
        <v>34</v>
      </c>
      <c r="E60" s="20" t="s">
        <v>34</v>
      </c>
      <c r="F60" s="20" t="s">
        <v>34</v>
      </c>
      <c r="G60" s="20" t="s">
        <v>34</v>
      </c>
      <c r="H60" s="20" t="s">
        <v>34</v>
      </c>
      <c r="I60" s="4">
        <v>0.08</v>
      </c>
      <c r="J60" s="20" t="s">
        <v>34</v>
      </c>
      <c r="K60" s="20" t="s">
        <v>34</v>
      </c>
      <c r="L60" s="4">
        <v>13</v>
      </c>
      <c r="M60" s="20" t="s">
        <v>34</v>
      </c>
      <c r="N60" s="20" t="s">
        <v>34</v>
      </c>
      <c r="O60" s="4">
        <v>26</v>
      </c>
      <c r="P60" s="4">
        <v>0.87</v>
      </c>
      <c r="Q60" s="4">
        <v>1.7</v>
      </c>
      <c r="R60" s="4">
        <v>35</v>
      </c>
      <c r="S60" s="20" t="s">
        <v>34</v>
      </c>
      <c r="T60" s="4">
        <v>310</v>
      </c>
      <c r="U60" s="4">
        <v>25</v>
      </c>
      <c r="V60" s="20">
        <v>48</v>
      </c>
      <c r="W60" s="20">
        <v>0.89</v>
      </c>
      <c r="X60" s="20">
        <v>0.94</v>
      </c>
      <c r="Y60" s="20" t="s">
        <v>34</v>
      </c>
      <c r="Z60" s="4">
        <v>0.18</v>
      </c>
      <c r="AA60" s="20" t="s">
        <v>34</v>
      </c>
      <c r="AB60" s="20" t="s">
        <v>34</v>
      </c>
      <c r="AC60" s="4">
        <v>0.36</v>
      </c>
      <c r="AD60" s="20">
        <v>17</v>
      </c>
      <c r="AE60" s="4">
        <v>0.15</v>
      </c>
      <c r="AF60" s="20" t="s">
        <v>34</v>
      </c>
      <c r="AG60" s="20" t="s">
        <v>34</v>
      </c>
      <c r="AH60" s="20">
        <v>0.52</v>
      </c>
      <c r="AI60" s="20" t="s">
        <v>34</v>
      </c>
      <c r="AJ60" s="4">
        <v>3.8</v>
      </c>
      <c r="AK60" s="4">
        <v>0.7</v>
      </c>
      <c r="AL60" s="20" t="s">
        <v>34</v>
      </c>
      <c r="AM60" s="20" t="s">
        <v>34</v>
      </c>
      <c r="AN60" s="20" t="s">
        <v>34</v>
      </c>
      <c r="AO60" s="20" t="s">
        <v>34</v>
      </c>
      <c r="AP60" s="4">
        <v>0.51</v>
      </c>
      <c r="AQ60" s="20" t="s">
        <v>34</v>
      </c>
      <c r="AR60" s="4">
        <v>0.47</v>
      </c>
      <c r="AS60" s="20" t="s">
        <v>34</v>
      </c>
      <c r="AT60" s="4">
        <v>0.4</v>
      </c>
      <c r="AU60" s="20" t="s">
        <v>34</v>
      </c>
      <c r="AV60" s="20">
        <v>0.06</v>
      </c>
      <c r="AW60" s="4">
        <v>0.125</v>
      </c>
      <c r="AX60" s="20" t="s">
        <v>34</v>
      </c>
      <c r="AY60" s="20" t="s">
        <v>34</v>
      </c>
    </row>
    <row r="61" spans="1:51" x14ac:dyDescent="0.25">
      <c r="A61">
        <v>52</v>
      </c>
      <c r="B61" s="14" t="s">
        <v>134</v>
      </c>
      <c r="C61" s="14" t="s">
        <v>51</v>
      </c>
      <c r="D61" s="20" t="s">
        <v>34</v>
      </c>
      <c r="E61" s="20" t="s">
        <v>34</v>
      </c>
      <c r="F61" s="20" t="s">
        <v>34</v>
      </c>
      <c r="G61" s="20" t="s">
        <v>34</v>
      </c>
      <c r="H61" s="20" t="s">
        <v>34</v>
      </c>
      <c r="I61" s="4">
        <v>0.08</v>
      </c>
      <c r="J61" s="20" t="s">
        <v>34</v>
      </c>
      <c r="K61" s="20" t="s">
        <v>34</v>
      </c>
      <c r="L61" s="4">
        <v>0.3</v>
      </c>
      <c r="M61" s="20" t="s">
        <v>34</v>
      </c>
      <c r="N61" s="20" t="s">
        <v>34</v>
      </c>
      <c r="O61" s="4">
        <v>2</v>
      </c>
      <c r="P61" s="4">
        <v>5.5E-2</v>
      </c>
      <c r="Q61" s="4">
        <v>0.08</v>
      </c>
      <c r="R61" s="4">
        <v>29</v>
      </c>
      <c r="S61" s="20" t="s">
        <v>34</v>
      </c>
      <c r="T61" s="4">
        <v>45</v>
      </c>
      <c r="U61" s="4">
        <v>4.0999999999999996</v>
      </c>
      <c r="V61" s="20">
        <v>56</v>
      </c>
      <c r="W61" s="20">
        <v>0.85</v>
      </c>
      <c r="X61" s="20">
        <v>0.16</v>
      </c>
      <c r="Y61" s="20" t="s">
        <v>34</v>
      </c>
      <c r="Z61" s="4">
        <v>0.18</v>
      </c>
      <c r="AA61" s="20" t="s">
        <v>34</v>
      </c>
      <c r="AB61" s="20" t="s">
        <v>34</v>
      </c>
      <c r="AC61" s="4">
        <v>0.36</v>
      </c>
      <c r="AD61" s="20">
        <v>3.1</v>
      </c>
      <c r="AE61" s="4">
        <v>0.15</v>
      </c>
      <c r="AF61" s="20" t="s">
        <v>34</v>
      </c>
      <c r="AG61" s="20" t="s">
        <v>34</v>
      </c>
      <c r="AH61" s="20">
        <v>0.16</v>
      </c>
      <c r="AI61" s="20" t="s">
        <v>34</v>
      </c>
      <c r="AJ61" s="4">
        <v>3</v>
      </c>
      <c r="AK61" s="4">
        <v>9.6</v>
      </c>
      <c r="AL61" s="20" t="s">
        <v>34</v>
      </c>
      <c r="AM61" s="20" t="s">
        <v>34</v>
      </c>
      <c r="AN61" s="20" t="s">
        <v>34</v>
      </c>
      <c r="AO61" s="20" t="s">
        <v>34</v>
      </c>
      <c r="AP61" s="4">
        <v>1.2</v>
      </c>
      <c r="AQ61" s="20" t="s">
        <v>34</v>
      </c>
      <c r="AR61" s="4">
        <v>1.2</v>
      </c>
      <c r="AS61" s="20" t="s">
        <v>34</v>
      </c>
      <c r="AT61" s="4">
        <v>0.4</v>
      </c>
      <c r="AU61" s="20" t="s">
        <v>34</v>
      </c>
      <c r="AV61" s="20">
        <v>0.85</v>
      </c>
      <c r="AW61" s="4">
        <v>0.125</v>
      </c>
      <c r="AX61" s="20" t="s">
        <v>34</v>
      </c>
      <c r="AY61" s="20" t="s">
        <v>34</v>
      </c>
    </row>
    <row r="62" spans="1:51" x14ac:dyDescent="0.25">
      <c r="A62">
        <v>52</v>
      </c>
      <c r="B62" s="14" t="s">
        <v>134</v>
      </c>
      <c r="C62" s="14" t="s">
        <v>51</v>
      </c>
      <c r="D62" s="20" t="s">
        <v>34</v>
      </c>
      <c r="E62" s="20" t="s">
        <v>34</v>
      </c>
      <c r="F62" s="20" t="s">
        <v>34</v>
      </c>
      <c r="G62" s="20" t="s">
        <v>34</v>
      </c>
      <c r="H62" s="20" t="s">
        <v>34</v>
      </c>
      <c r="I62" s="4">
        <v>0.08</v>
      </c>
      <c r="J62" s="20" t="s">
        <v>34</v>
      </c>
      <c r="K62" s="20" t="s">
        <v>34</v>
      </c>
      <c r="L62" s="4">
        <v>0.3</v>
      </c>
      <c r="M62" s="20" t="s">
        <v>34</v>
      </c>
      <c r="N62" s="20" t="s">
        <v>34</v>
      </c>
      <c r="O62" s="4">
        <v>2.2999999999999998</v>
      </c>
      <c r="P62" s="4">
        <v>5.5E-2</v>
      </c>
      <c r="Q62" s="4">
        <v>0.08</v>
      </c>
      <c r="R62" s="4">
        <v>18</v>
      </c>
      <c r="S62" s="20" t="s">
        <v>34</v>
      </c>
      <c r="T62" s="4">
        <v>54</v>
      </c>
      <c r="U62" s="4">
        <v>3.4</v>
      </c>
      <c r="V62" s="20">
        <v>13</v>
      </c>
      <c r="W62" s="20">
        <v>0.86</v>
      </c>
      <c r="X62" s="20">
        <v>0.16</v>
      </c>
      <c r="Y62" s="20" t="s">
        <v>34</v>
      </c>
      <c r="Z62" s="4">
        <v>0.18</v>
      </c>
      <c r="AA62" s="20" t="s">
        <v>34</v>
      </c>
      <c r="AB62" s="20" t="s">
        <v>34</v>
      </c>
      <c r="AC62" s="4">
        <v>0.36</v>
      </c>
      <c r="AD62" s="20">
        <v>5.3</v>
      </c>
      <c r="AE62" s="4">
        <v>0.15</v>
      </c>
      <c r="AF62" s="20" t="s">
        <v>34</v>
      </c>
      <c r="AG62" s="20" t="s">
        <v>34</v>
      </c>
      <c r="AH62" s="20">
        <v>0.79</v>
      </c>
      <c r="AI62" s="20" t="s">
        <v>34</v>
      </c>
      <c r="AJ62" s="4">
        <v>2.7</v>
      </c>
      <c r="AK62" s="4">
        <v>3.9</v>
      </c>
      <c r="AL62" s="20" t="s">
        <v>34</v>
      </c>
      <c r="AM62" s="20" t="s">
        <v>34</v>
      </c>
      <c r="AN62" s="20" t="s">
        <v>34</v>
      </c>
      <c r="AO62" s="20" t="s">
        <v>34</v>
      </c>
      <c r="AP62" s="4">
        <v>0.73</v>
      </c>
      <c r="AQ62" s="20" t="s">
        <v>34</v>
      </c>
      <c r="AR62" s="4">
        <v>0.14000000000000001</v>
      </c>
      <c r="AS62" s="20" t="s">
        <v>34</v>
      </c>
      <c r="AT62" s="4">
        <v>0.4</v>
      </c>
      <c r="AU62" s="20" t="s">
        <v>34</v>
      </c>
      <c r="AV62" s="20">
        <v>1.3</v>
      </c>
      <c r="AW62" s="4">
        <v>0.125</v>
      </c>
      <c r="AX62" s="20" t="s">
        <v>34</v>
      </c>
      <c r="AY62" s="20" t="s">
        <v>34</v>
      </c>
    </row>
    <row r="63" spans="1:51" x14ac:dyDescent="0.25">
      <c r="A63">
        <v>52</v>
      </c>
      <c r="B63" s="14" t="s">
        <v>135</v>
      </c>
      <c r="C63" s="14" t="s">
        <v>51</v>
      </c>
      <c r="D63" s="20" t="s">
        <v>34</v>
      </c>
      <c r="E63" s="20" t="s">
        <v>34</v>
      </c>
      <c r="F63" s="20" t="s">
        <v>34</v>
      </c>
      <c r="G63" s="20" t="s">
        <v>34</v>
      </c>
      <c r="H63" s="20" t="s">
        <v>34</v>
      </c>
      <c r="I63" s="4">
        <v>0.08</v>
      </c>
      <c r="J63" s="20" t="s">
        <v>34</v>
      </c>
      <c r="K63" s="20" t="s">
        <v>34</v>
      </c>
      <c r="L63" s="4">
        <v>24</v>
      </c>
      <c r="M63" s="20" t="s">
        <v>34</v>
      </c>
      <c r="N63" s="20" t="s">
        <v>34</v>
      </c>
      <c r="O63" s="4">
        <v>0.6</v>
      </c>
      <c r="P63" s="4">
        <v>5.5E-2</v>
      </c>
      <c r="Q63" s="4">
        <v>0.08</v>
      </c>
      <c r="R63" s="4">
        <v>140</v>
      </c>
      <c r="S63" s="20" t="s">
        <v>34</v>
      </c>
      <c r="T63" s="4">
        <v>220</v>
      </c>
      <c r="U63" s="4">
        <v>24</v>
      </c>
      <c r="V63" s="20">
        <v>5.6</v>
      </c>
      <c r="W63" s="20">
        <v>4.2</v>
      </c>
      <c r="X63" s="20">
        <v>0.16</v>
      </c>
      <c r="Y63" s="20" t="s">
        <v>34</v>
      </c>
      <c r="Z63" s="4">
        <v>0.18</v>
      </c>
      <c r="AA63" s="20" t="s">
        <v>34</v>
      </c>
      <c r="AB63" s="20" t="s">
        <v>34</v>
      </c>
      <c r="AC63" s="4">
        <v>3.5</v>
      </c>
      <c r="AD63" s="20">
        <v>780</v>
      </c>
      <c r="AE63" s="4">
        <v>2.9</v>
      </c>
      <c r="AF63" s="20" t="s">
        <v>34</v>
      </c>
      <c r="AG63" s="20" t="s">
        <v>34</v>
      </c>
      <c r="AH63" s="20">
        <v>0.16</v>
      </c>
      <c r="AI63" s="20" t="s">
        <v>34</v>
      </c>
      <c r="AJ63" s="4">
        <v>14</v>
      </c>
      <c r="AK63" s="4">
        <v>0.7</v>
      </c>
      <c r="AL63" s="20" t="s">
        <v>34</v>
      </c>
      <c r="AM63" s="20" t="s">
        <v>34</v>
      </c>
      <c r="AN63" s="20" t="s">
        <v>34</v>
      </c>
      <c r="AO63" s="20" t="s">
        <v>34</v>
      </c>
      <c r="AP63" s="4">
        <v>0.6</v>
      </c>
      <c r="AQ63" s="20" t="s">
        <v>34</v>
      </c>
      <c r="AR63" s="4">
        <v>0.14000000000000001</v>
      </c>
      <c r="AS63" s="20" t="s">
        <v>34</v>
      </c>
      <c r="AT63" s="4">
        <v>0.4</v>
      </c>
      <c r="AU63" s="20" t="s">
        <v>34</v>
      </c>
      <c r="AV63" s="20">
        <v>0.06</v>
      </c>
      <c r="AW63" s="4">
        <v>0.125</v>
      </c>
      <c r="AX63" s="20" t="s">
        <v>34</v>
      </c>
      <c r="AY63" s="20" t="s">
        <v>34</v>
      </c>
    </row>
    <row r="64" spans="1:51" x14ac:dyDescent="0.25">
      <c r="A64">
        <v>52</v>
      </c>
      <c r="B64" s="14" t="s">
        <v>135</v>
      </c>
      <c r="C64" s="14" t="s">
        <v>51</v>
      </c>
      <c r="D64" s="20" t="s">
        <v>34</v>
      </c>
      <c r="E64" s="20" t="s">
        <v>34</v>
      </c>
      <c r="F64" s="20" t="s">
        <v>34</v>
      </c>
      <c r="G64" s="20" t="s">
        <v>34</v>
      </c>
      <c r="H64" s="20" t="s">
        <v>34</v>
      </c>
      <c r="I64" s="4">
        <v>0.08</v>
      </c>
      <c r="J64" s="20" t="s">
        <v>34</v>
      </c>
      <c r="K64" s="20" t="s">
        <v>34</v>
      </c>
      <c r="L64" s="4">
        <v>0.3</v>
      </c>
      <c r="M64" s="20" t="s">
        <v>34</v>
      </c>
      <c r="N64" s="20" t="s">
        <v>34</v>
      </c>
      <c r="O64" s="4">
        <v>0.6</v>
      </c>
      <c r="P64" s="4">
        <v>5.5E-2</v>
      </c>
      <c r="Q64" s="4">
        <v>0.08</v>
      </c>
      <c r="R64" s="4">
        <v>120</v>
      </c>
      <c r="S64" s="20" t="s">
        <v>34</v>
      </c>
      <c r="T64" s="4">
        <v>250</v>
      </c>
      <c r="U64" s="4">
        <v>28</v>
      </c>
      <c r="V64" s="20">
        <v>7.6</v>
      </c>
      <c r="W64" s="20">
        <v>7.5</v>
      </c>
      <c r="X64" s="20">
        <v>0.16</v>
      </c>
      <c r="Y64" s="20" t="s">
        <v>34</v>
      </c>
      <c r="Z64" s="4">
        <v>0.18</v>
      </c>
      <c r="AA64" s="20" t="s">
        <v>34</v>
      </c>
      <c r="AB64" s="20" t="s">
        <v>34</v>
      </c>
      <c r="AC64" s="4">
        <v>3.4</v>
      </c>
      <c r="AD64" s="20">
        <v>880</v>
      </c>
      <c r="AE64" s="4">
        <v>0.15</v>
      </c>
      <c r="AF64" s="20" t="s">
        <v>34</v>
      </c>
      <c r="AG64" s="20" t="s">
        <v>34</v>
      </c>
      <c r="AH64" s="20">
        <v>1.7</v>
      </c>
      <c r="AI64" s="20" t="s">
        <v>34</v>
      </c>
      <c r="AJ64" s="4">
        <v>12</v>
      </c>
      <c r="AK64" s="4">
        <v>2.4</v>
      </c>
      <c r="AL64" s="20" t="s">
        <v>34</v>
      </c>
      <c r="AM64" s="20" t="s">
        <v>34</v>
      </c>
      <c r="AN64" s="20" t="s">
        <v>34</v>
      </c>
      <c r="AO64" s="20" t="s">
        <v>34</v>
      </c>
      <c r="AP64" s="4">
        <v>0.08</v>
      </c>
      <c r="AQ64" s="20" t="s">
        <v>34</v>
      </c>
      <c r="AR64" s="4">
        <v>0.14000000000000001</v>
      </c>
      <c r="AS64" s="20" t="s">
        <v>34</v>
      </c>
      <c r="AT64" s="4">
        <v>0.4</v>
      </c>
      <c r="AU64" s="20" t="s">
        <v>34</v>
      </c>
      <c r="AV64" s="20">
        <v>0.06</v>
      </c>
      <c r="AW64" s="4">
        <v>0.125</v>
      </c>
      <c r="AX64" s="20" t="s">
        <v>34</v>
      </c>
      <c r="AY64" s="20" t="s">
        <v>34</v>
      </c>
    </row>
    <row r="65" spans="1:51" x14ac:dyDescent="0.25">
      <c r="A65" s="19">
        <v>52</v>
      </c>
      <c r="B65" s="14" t="s">
        <v>136</v>
      </c>
      <c r="C65" s="14" t="s">
        <v>51</v>
      </c>
      <c r="D65" s="20" t="s">
        <v>34</v>
      </c>
      <c r="E65" s="20" t="s">
        <v>34</v>
      </c>
      <c r="F65" s="20" t="s">
        <v>34</v>
      </c>
      <c r="G65" s="20" t="s">
        <v>34</v>
      </c>
      <c r="H65" s="20" t="s">
        <v>34</v>
      </c>
      <c r="I65" s="20">
        <v>8.8000000000000007</v>
      </c>
      <c r="J65" s="20" t="s">
        <v>34</v>
      </c>
      <c r="K65" s="20" t="s">
        <v>34</v>
      </c>
      <c r="L65" s="20">
        <v>390</v>
      </c>
      <c r="M65" s="20" t="s">
        <v>34</v>
      </c>
      <c r="N65" s="20" t="s">
        <v>34</v>
      </c>
      <c r="O65" s="20">
        <v>31</v>
      </c>
      <c r="P65" s="20">
        <v>16</v>
      </c>
      <c r="Q65" s="20">
        <v>0.08</v>
      </c>
      <c r="R65" s="20">
        <v>1.75</v>
      </c>
      <c r="S65" s="20" t="s">
        <v>34</v>
      </c>
      <c r="T65" s="20">
        <v>40</v>
      </c>
      <c r="U65" s="20">
        <v>23</v>
      </c>
      <c r="V65" s="20">
        <v>13</v>
      </c>
      <c r="W65" s="20">
        <v>20</v>
      </c>
      <c r="X65" s="20">
        <v>10</v>
      </c>
      <c r="Y65" s="20" t="s">
        <v>34</v>
      </c>
      <c r="Z65" s="20">
        <v>5.4</v>
      </c>
      <c r="AA65" s="20" t="s">
        <v>34</v>
      </c>
      <c r="AB65" s="20" t="s">
        <v>34</v>
      </c>
      <c r="AC65" s="20">
        <v>0.36</v>
      </c>
      <c r="AD65" s="20">
        <v>140</v>
      </c>
      <c r="AE65" s="20">
        <v>0.15</v>
      </c>
      <c r="AF65" s="20" t="s">
        <v>34</v>
      </c>
      <c r="AG65" s="20" t="s">
        <v>34</v>
      </c>
      <c r="AH65" s="20">
        <v>18</v>
      </c>
      <c r="AI65" s="20" t="s">
        <v>34</v>
      </c>
      <c r="AJ65" s="20">
        <v>2.2000000000000002</v>
      </c>
      <c r="AK65" s="20">
        <v>0.7</v>
      </c>
      <c r="AL65" s="20" t="s">
        <v>34</v>
      </c>
      <c r="AM65" s="20" t="s">
        <v>34</v>
      </c>
      <c r="AN65" s="20" t="s">
        <v>34</v>
      </c>
      <c r="AO65" s="20" t="s">
        <v>34</v>
      </c>
      <c r="AP65" s="20">
        <v>14</v>
      </c>
      <c r="AQ65" s="20" t="s">
        <v>34</v>
      </c>
      <c r="AR65" s="20">
        <v>0.14000000000000001</v>
      </c>
      <c r="AS65" s="20" t="s">
        <v>34</v>
      </c>
      <c r="AT65" s="20">
        <v>4.3</v>
      </c>
      <c r="AU65" s="20" t="s">
        <v>34</v>
      </c>
      <c r="AV65" s="20">
        <v>0.06</v>
      </c>
      <c r="AW65" s="20">
        <v>93</v>
      </c>
      <c r="AX65" s="20" t="s">
        <v>34</v>
      </c>
      <c r="AY65" s="20" t="s">
        <v>34</v>
      </c>
    </row>
    <row r="66" spans="1:51" x14ac:dyDescent="0.25">
      <c r="A66">
        <v>52</v>
      </c>
      <c r="B66" s="14" t="s">
        <v>136</v>
      </c>
      <c r="C66" s="14" t="s">
        <v>51</v>
      </c>
      <c r="D66" s="20" t="s">
        <v>34</v>
      </c>
      <c r="E66" s="20" t="s">
        <v>34</v>
      </c>
      <c r="F66" s="20" t="s">
        <v>34</v>
      </c>
      <c r="G66" s="20" t="s">
        <v>34</v>
      </c>
      <c r="H66" s="20" t="s">
        <v>34</v>
      </c>
      <c r="I66" s="4">
        <v>42</v>
      </c>
      <c r="J66" s="20" t="s">
        <v>34</v>
      </c>
      <c r="K66" s="20" t="s">
        <v>34</v>
      </c>
      <c r="L66" s="4">
        <v>56</v>
      </c>
      <c r="M66" s="20" t="s">
        <v>34</v>
      </c>
      <c r="N66" s="20" t="s">
        <v>34</v>
      </c>
      <c r="O66" s="4">
        <v>3.9</v>
      </c>
      <c r="P66" s="4">
        <v>5.2</v>
      </c>
      <c r="Q66" s="4">
        <v>0.08</v>
      </c>
      <c r="R66" s="4">
        <v>970</v>
      </c>
      <c r="S66" s="20" t="s">
        <v>34</v>
      </c>
      <c r="T66" s="4">
        <v>28</v>
      </c>
      <c r="U66" s="4">
        <v>28</v>
      </c>
      <c r="V66" s="20">
        <v>5.3</v>
      </c>
      <c r="W66" s="20">
        <v>27</v>
      </c>
      <c r="X66" s="20">
        <v>9.4</v>
      </c>
      <c r="Y66" s="20" t="s">
        <v>34</v>
      </c>
      <c r="Z66" s="4">
        <v>0.18</v>
      </c>
      <c r="AA66" s="20" t="s">
        <v>34</v>
      </c>
      <c r="AB66" s="20" t="s">
        <v>34</v>
      </c>
      <c r="AC66" s="4">
        <v>0.36</v>
      </c>
      <c r="AD66" s="20">
        <v>170</v>
      </c>
      <c r="AE66" s="4">
        <v>18</v>
      </c>
      <c r="AF66" s="20" t="s">
        <v>34</v>
      </c>
      <c r="AG66" s="20" t="s">
        <v>34</v>
      </c>
      <c r="AH66" s="20">
        <v>18</v>
      </c>
      <c r="AI66" s="20" t="s">
        <v>34</v>
      </c>
      <c r="AJ66" s="4">
        <v>17</v>
      </c>
      <c r="AK66" s="4">
        <v>4.4000000000000004</v>
      </c>
      <c r="AL66" s="20" t="s">
        <v>34</v>
      </c>
      <c r="AM66" s="20" t="s">
        <v>34</v>
      </c>
      <c r="AN66" s="20" t="s">
        <v>34</v>
      </c>
      <c r="AO66" s="20" t="s">
        <v>34</v>
      </c>
      <c r="AP66" s="4">
        <v>52</v>
      </c>
      <c r="AQ66" s="20" t="s">
        <v>34</v>
      </c>
      <c r="AR66" s="4">
        <v>15</v>
      </c>
      <c r="AS66" s="20" t="s">
        <v>34</v>
      </c>
      <c r="AT66" s="4">
        <v>1.9</v>
      </c>
      <c r="AU66" s="20" t="s">
        <v>34</v>
      </c>
      <c r="AV66" s="20">
        <v>21</v>
      </c>
      <c r="AW66" s="4">
        <v>0.125</v>
      </c>
      <c r="AX66" s="20" t="s">
        <v>34</v>
      </c>
      <c r="AY66" s="20" t="s">
        <v>34</v>
      </c>
    </row>
    <row r="67" spans="1:51" x14ac:dyDescent="0.25">
      <c r="A67">
        <v>52</v>
      </c>
      <c r="B67" s="14" t="s">
        <v>137</v>
      </c>
      <c r="C67" s="14" t="s">
        <v>51</v>
      </c>
      <c r="D67" s="20" t="s">
        <v>34</v>
      </c>
      <c r="E67" s="20" t="s">
        <v>34</v>
      </c>
      <c r="F67" s="20" t="s">
        <v>34</v>
      </c>
      <c r="G67" s="20" t="s">
        <v>34</v>
      </c>
      <c r="H67" s="20" t="s">
        <v>34</v>
      </c>
      <c r="I67" s="4">
        <v>0.08</v>
      </c>
      <c r="J67" s="20" t="s">
        <v>34</v>
      </c>
      <c r="K67" s="20" t="s">
        <v>34</v>
      </c>
      <c r="L67" s="4">
        <v>0.3</v>
      </c>
      <c r="M67" s="20" t="s">
        <v>34</v>
      </c>
      <c r="N67" s="20" t="s">
        <v>34</v>
      </c>
      <c r="O67" s="4">
        <v>36</v>
      </c>
      <c r="P67" s="4">
        <v>2.2000000000000002</v>
      </c>
      <c r="Q67" s="4">
        <v>0.08</v>
      </c>
      <c r="R67" s="4">
        <v>54</v>
      </c>
      <c r="S67" s="20" t="s">
        <v>34</v>
      </c>
      <c r="T67" s="4">
        <v>900</v>
      </c>
      <c r="U67" s="4">
        <v>19</v>
      </c>
      <c r="V67" s="20">
        <v>4.5999999999999996</v>
      </c>
      <c r="W67" s="20">
        <v>4.3</v>
      </c>
      <c r="X67" s="20">
        <v>1.2</v>
      </c>
      <c r="Y67" s="20" t="s">
        <v>34</v>
      </c>
      <c r="Z67" s="4">
        <v>0.18</v>
      </c>
      <c r="AA67" s="20" t="s">
        <v>34</v>
      </c>
      <c r="AB67" s="20" t="s">
        <v>34</v>
      </c>
      <c r="AC67" s="4">
        <v>0.36</v>
      </c>
      <c r="AD67" s="20">
        <v>140</v>
      </c>
      <c r="AE67" s="4">
        <v>0.15</v>
      </c>
      <c r="AF67" s="20" t="s">
        <v>34</v>
      </c>
      <c r="AG67" s="20" t="s">
        <v>34</v>
      </c>
      <c r="AH67" s="20">
        <v>1.6</v>
      </c>
      <c r="AI67" s="20" t="s">
        <v>34</v>
      </c>
      <c r="AJ67" s="4">
        <v>3.9</v>
      </c>
      <c r="AK67" s="4">
        <v>0.7</v>
      </c>
      <c r="AL67" s="20" t="s">
        <v>34</v>
      </c>
      <c r="AM67" s="20" t="s">
        <v>34</v>
      </c>
      <c r="AN67" s="20" t="s">
        <v>34</v>
      </c>
      <c r="AO67" s="20" t="s">
        <v>34</v>
      </c>
      <c r="AP67" s="4">
        <v>1.9</v>
      </c>
      <c r="AQ67" s="20" t="s">
        <v>34</v>
      </c>
      <c r="AR67" s="4">
        <v>0.83</v>
      </c>
      <c r="AS67" s="20" t="s">
        <v>34</v>
      </c>
      <c r="AT67" s="4">
        <v>3</v>
      </c>
      <c r="AU67" s="20" t="s">
        <v>34</v>
      </c>
      <c r="AV67" s="20">
        <v>1.8</v>
      </c>
      <c r="AW67" s="4">
        <v>0.125</v>
      </c>
      <c r="AX67" s="20" t="s">
        <v>34</v>
      </c>
      <c r="AY67" s="20" t="s">
        <v>34</v>
      </c>
    </row>
    <row r="68" spans="1:51" x14ac:dyDescent="0.25">
      <c r="A68">
        <v>52</v>
      </c>
      <c r="B68" s="14" t="s">
        <v>137</v>
      </c>
      <c r="C68" s="14" t="s">
        <v>51</v>
      </c>
      <c r="D68" s="20" t="s">
        <v>34</v>
      </c>
      <c r="E68" s="20" t="s">
        <v>34</v>
      </c>
      <c r="F68" s="20" t="s">
        <v>34</v>
      </c>
      <c r="G68" s="20" t="s">
        <v>34</v>
      </c>
      <c r="H68" s="20" t="s">
        <v>34</v>
      </c>
      <c r="I68" s="4">
        <v>0.08</v>
      </c>
      <c r="J68" s="20" t="s">
        <v>34</v>
      </c>
      <c r="K68" s="20" t="s">
        <v>34</v>
      </c>
      <c r="L68" s="4">
        <v>17</v>
      </c>
      <c r="M68" s="20" t="s">
        <v>34</v>
      </c>
      <c r="N68" s="20" t="s">
        <v>34</v>
      </c>
      <c r="O68" s="4">
        <v>53</v>
      </c>
      <c r="P68" s="4">
        <v>6.1</v>
      </c>
      <c r="Q68" s="4">
        <v>0.08</v>
      </c>
      <c r="R68" s="4">
        <v>53</v>
      </c>
      <c r="S68" s="20" t="s">
        <v>34</v>
      </c>
      <c r="T68" s="4">
        <v>560</v>
      </c>
      <c r="U68" s="4">
        <v>22</v>
      </c>
      <c r="V68" s="20">
        <v>5.0999999999999996</v>
      </c>
      <c r="W68" s="20">
        <v>3.9</v>
      </c>
      <c r="X68" s="20">
        <v>3.3</v>
      </c>
      <c r="Y68" s="20" t="s">
        <v>34</v>
      </c>
      <c r="Z68" s="4">
        <v>0.18</v>
      </c>
      <c r="AA68" s="20" t="s">
        <v>34</v>
      </c>
      <c r="AB68" s="20" t="s">
        <v>34</v>
      </c>
      <c r="AC68" s="4">
        <v>0.36</v>
      </c>
      <c r="AD68" s="20">
        <v>63</v>
      </c>
      <c r="AE68" s="4">
        <v>0.15</v>
      </c>
      <c r="AF68" s="20" t="s">
        <v>34</v>
      </c>
      <c r="AG68" s="20" t="s">
        <v>34</v>
      </c>
      <c r="AH68" s="20">
        <v>2.4</v>
      </c>
      <c r="AI68" s="20" t="s">
        <v>34</v>
      </c>
      <c r="AJ68" s="4">
        <v>7.9</v>
      </c>
      <c r="AK68" s="4">
        <v>0.7</v>
      </c>
      <c r="AL68" s="20" t="s">
        <v>34</v>
      </c>
      <c r="AM68" s="20" t="s">
        <v>34</v>
      </c>
      <c r="AN68" s="20" t="s">
        <v>34</v>
      </c>
      <c r="AO68" s="20" t="s">
        <v>34</v>
      </c>
      <c r="AP68" s="4">
        <v>15</v>
      </c>
      <c r="AQ68" s="20" t="s">
        <v>34</v>
      </c>
      <c r="AR68" s="4">
        <v>6</v>
      </c>
      <c r="AS68" s="20" t="s">
        <v>34</v>
      </c>
      <c r="AT68" s="4">
        <v>2.8</v>
      </c>
      <c r="AU68" s="20" t="s">
        <v>34</v>
      </c>
      <c r="AV68" s="20">
        <v>84</v>
      </c>
      <c r="AW68" s="4">
        <v>0.125</v>
      </c>
      <c r="AX68" s="20" t="s">
        <v>34</v>
      </c>
      <c r="AY68" s="20" t="s">
        <v>34</v>
      </c>
    </row>
    <row r="69" spans="1:51" x14ac:dyDescent="0.25">
      <c r="A69">
        <v>52</v>
      </c>
      <c r="B69" s="14" t="s">
        <v>138</v>
      </c>
      <c r="C69" s="14" t="s">
        <v>51</v>
      </c>
      <c r="D69" s="20" t="s">
        <v>34</v>
      </c>
      <c r="E69" s="20" t="s">
        <v>34</v>
      </c>
      <c r="F69" s="20" t="s">
        <v>34</v>
      </c>
      <c r="G69" s="20" t="s">
        <v>34</v>
      </c>
      <c r="H69" s="20" t="s">
        <v>34</v>
      </c>
      <c r="I69" s="4">
        <v>0.08</v>
      </c>
      <c r="J69" s="20" t="s">
        <v>34</v>
      </c>
      <c r="K69" s="20" t="s">
        <v>34</v>
      </c>
      <c r="L69" s="4">
        <v>5.3</v>
      </c>
      <c r="M69" s="20" t="s">
        <v>34</v>
      </c>
      <c r="N69" s="20" t="s">
        <v>34</v>
      </c>
      <c r="O69" s="4">
        <v>18</v>
      </c>
      <c r="P69" s="4">
        <v>5.5E-2</v>
      </c>
      <c r="Q69" s="4">
        <v>5.0999999999999996</v>
      </c>
      <c r="R69" s="4">
        <v>55</v>
      </c>
      <c r="S69" s="20" t="s">
        <v>34</v>
      </c>
      <c r="T69" s="4">
        <v>410</v>
      </c>
      <c r="U69" s="4">
        <v>24</v>
      </c>
      <c r="V69" s="20">
        <v>15</v>
      </c>
      <c r="W69" s="20">
        <v>0.88</v>
      </c>
      <c r="X69" s="20">
        <v>0.16</v>
      </c>
      <c r="Y69" s="20" t="s">
        <v>34</v>
      </c>
      <c r="Z69" s="4">
        <v>2.6</v>
      </c>
      <c r="AA69" s="20" t="s">
        <v>34</v>
      </c>
      <c r="AB69" s="20" t="s">
        <v>34</v>
      </c>
      <c r="AC69" s="4">
        <v>41</v>
      </c>
      <c r="AD69" s="20">
        <v>30</v>
      </c>
      <c r="AE69" s="4">
        <v>160</v>
      </c>
      <c r="AF69" s="20" t="s">
        <v>34</v>
      </c>
      <c r="AG69" s="20" t="s">
        <v>34</v>
      </c>
      <c r="AH69" s="20">
        <v>0.16</v>
      </c>
      <c r="AI69" s="20" t="s">
        <v>34</v>
      </c>
      <c r="AJ69" s="4">
        <v>18</v>
      </c>
      <c r="AK69" s="4">
        <v>0.7</v>
      </c>
      <c r="AL69" s="20" t="s">
        <v>34</v>
      </c>
      <c r="AM69" s="20" t="s">
        <v>34</v>
      </c>
      <c r="AN69" s="20" t="s">
        <v>34</v>
      </c>
      <c r="AO69" s="20" t="s">
        <v>34</v>
      </c>
      <c r="AP69" s="4">
        <v>15</v>
      </c>
      <c r="AQ69" s="20" t="s">
        <v>34</v>
      </c>
      <c r="AR69" s="4">
        <v>6.1</v>
      </c>
      <c r="AS69" s="20" t="s">
        <v>34</v>
      </c>
      <c r="AT69" s="4">
        <v>3.2</v>
      </c>
      <c r="AU69" s="20" t="s">
        <v>34</v>
      </c>
      <c r="AV69" s="20">
        <v>0.06</v>
      </c>
      <c r="AW69" s="4">
        <v>0.125</v>
      </c>
      <c r="AX69" s="20" t="s">
        <v>34</v>
      </c>
      <c r="AY69" s="20" t="s">
        <v>34</v>
      </c>
    </row>
    <row r="70" spans="1:51" x14ac:dyDescent="0.25">
      <c r="A70">
        <v>52</v>
      </c>
      <c r="B70" s="14" t="s">
        <v>138</v>
      </c>
      <c r="C70" s="14" t="s">
        <v>51</v>
      </c>
      <c r="D70" s="20" t="s">
        <v>34</v>
      </c>
      <c r="E70" s="20" t="s">
        <v>34</v>
      </c>
      <c r="F70" s="20" t="s">
        <v>34</v>
      </c>
      <c r="G70" s="20" t="s">
        <v>34</v>
      </c>
      <c r="H70" s="20" t="s">
        <v>34</v>
      </c>
      <c r="I70" s="4">
        <v>0.08</v>
      </c>
      <c r="J70" s="20" t="s">
        <v>34</v>
      </c>
      <c r="K70" s="20" t="s">
        <v>34</v>
      </c>
      <c r="L70" s="4">
        <v>0.3</v>
      </c>
      <c r="M70" s="20" t="s">
        <v>34</v>
      </c>
      <c r="N70" s="20" t="s">
        <v>34</v>
      </c>
      <c r="O70" s="4">
        <v>9.8000000000000007</v>
      </c>
      <c r="P70" s="4">
        <v>5.5E-2</v>
      </c>
      <c r="Q70" s="4">
        <v>0.08</v>
      </c>
      <c r="R70" s="4">
        <v>130</v>
      </c>
      <c r="S70" s="20" t="s">
        <v>34</v>
      </c>
      <c r="T70" s="4">
        <v>840</v>
      </c>
      <c r="U70" s="4">
        <v>46</v>
      </c>
      <c r="V70" s="20">
        <v>31</v>
      </c>
      <c r="W70" s="20">
        <v>7.6</v>
      </c>
      <c r="X70" s="20">
        <v>2</v>
      </c>
      <c r="Y70" s="20" t="s">
        <v>34</v>
      </c>
      <c r="Z70" s="4">
        <v>7.7</v>
      </c>
      <c r="AA70" s="20" t="s">
        <v>34</v>
      </c>
      <c r="AB70" s="20" t="s">
        <v>34</v>
      </c>
      <c r="AC70" s="4">
        <v>0.36</v>
      </c>
      <c r="AD70" s="20">
        <v>58</v>
      </c>
      <c r="AE70" s="4">
        <v>0.15</v>
      </c>
      <c r="AF70" s="20" t="s">
        <v>34</v>
      </c>
      <c r="AG70" s="20" t="s">
        <v>34</v>
      </c>
      <c r="AH70" s="20">
        <v>0.16</v>
      </c>
      <c r="AI70" s="20" t="s">
        <v>34</v>
      </c>
      <c r="AJ70" s="4">
        <v>6.8</v>
      </c>
      <c r="AK70" s="4">
        <v>0.7</v>
      </c>
      <c r="AL70" s="20" t="s">
        <v>34</v>
      </c>
      <c r="AM70" s="20" t="s">
        <v>34</v>
      </c>
      <c r="AN70" s="20" t="s">
        <v>34</v>
      </c>
      <c r="AO70" s="20" t="s">
        <v>34</v>
      </c>
      <c r="AP70" s="4">
        <v>14</v>
      </c>
      <c r="AQ70" s="20" t="s">
        <v>34</v>
      </c>
      <c r="AR70" s="4">
        <v>5</v>
      </c>
      <c r="AS70" s="20" t="s">
        <v>34</v>
      </c>
      <c r="AT70" s="4">
        <v>0.4</v>
      </c>
      <c r="AU70" s="20" t="s">
        <v>34</v>
      </c>
      <c r="AV70" s="20">
        <v>0.06</v>
      </c>
      <c r="AW70" s="4">
        <v>0.125</v>
      </c>
      <c r="AX70" s="20" t="s">
        <v>34</v>
      </c>
      <c r="AY70" s="20" t="s">
        <v>34</v>
      </c>
    </row>
    <row r="71" spans="1:51" x14ac:dyDescent="0.25">
      <c r="A71">
        <v>52</v>
      </c>
      <c r="B71" s="14" t="s">
        <v>139</v>
      </c>
      <c r="C71" s="14" t="s">
        <v>51</v>
      </c>
      <c r="D71" s="20" t="s">
        <v>34</v>
      </c>
      <c r="E71" s="20" t="s">
        <v>34</v>
      </c>
      <c r="F71" s="20" t="s">
        <v>34</v>
      </c>
      <c r="G71" s="20" t="s">
        <v>34</v>
      </c>
      <c r="H71" s="20" t="s">
        <v>34</v>
      </c>
      <c r="I71" s="4">
        <v>0.08</v>
      </c>
      <c r="J71" s="20" t="s">
        <v>34</v>
      </c>
      <c r="K71" s="20" t="s">
        <v>34</v>
      </c>
      <c r="L71" s="4">
        <v>8.9</v>
      </c>
      <c r="M71" s="20" t="s">
        <v>34</v>
      </c>
      <c r="N71" s="20" t="s">
        <v>34</v>
      </c>
      <c r="O71" s="4">
        <v>5.9</v>
      </c>
      <c r="P71" s="4">
        <v>5.5E-2</v>
      </c>
      <c r="Q71" s="4">
        <v>0.08</v>
      </c>
      <c r="R71" s="4">
        <v>93</v>
      </c>
      <c r="S71" s="20" t="s">
        <v>34</v>
      </c>
      <c r="T71" s="4">
        <v>76</v>
      </c>
      <c r="U71" s="4">
        <v>0.28000000000000003</v>
      </c>
      <c r="V71" s="20">
        <v>18</v>
      </c>
      <c r="W71" s="20">
        <v>7</v>
      </c>
      <c r="X71" s="20">
        <v>0.16</v>
      </c>
      <c r="Y71" s="20" t="s">
        <v>34</v>
      </c>
      <c r="Z71" s="4">
        <v>6.4</v>
      </c>
      <c r="AA71" s="20" t="s">
        <v>34</v>
      </c>
      <c r="AB71" s="20" t="s">
        <v>34</v>
      </c>
      <c r="AC71" s="4">
        <v>15</v>
      </c>
      <c r="AD71" s="20">
        <v>180</v>
      </c>
      <c r="AE71" s="4">
        <v>100</v>
      </c>
      <c r="AF71" s="20" t="s">
        <v>34</v>
      </c>
      <c r="AG71" s="20" t="s">
        <v>34</v>
      </c>
      <c r="AH71" s="20">
        <v>0.16</v>
      </c>
      <c r="AI71" s="20" t="s">
        <v>34</v>
      </c>
      <c r="AJ71" s="4">
        <v>21</v>
      </c>
      <c r="AK71" s="4">
        <v>9.5</v>
      </c>
      <c r="AL71" s="20" t="s">
        <v>34</v>
      </c>
      <c r="AM71" s="20" t="s">
        <v>34</v>
      </c>
      <c r="AN71" s="20" t="s">
        <v>34</v>
      </c>
      <c r="AO71" s="20" t="s">
        <v>34</v>
      </c>
      <c r="AP71" s="4">
        <v>2.1</v>
      </c>
      <c r="AQ71" s="20" t="s">
        <v>34</v>
      </c>
      <c r="AR71" s="4">
        <v>0.73</v>
      </c>
      <c r="AS71" s="20" t="s">
        <v>34</v>
      </c>
      <c r="AT71" s="4">
        <v>0.4</v>
      </c>
      <c r="AU71" s="20" t="s">
        <v>34</v>
      </c>
      <c r="AV71" s="20">
        <v>4.5</v>
      </c>
      <c r="AW71" s="4">
        <v>1.5</v>
      </c>
      <c r="AX71" s="20" t="s">
        <v>34</v>
      </c>
      <c r="AY71" s="20" t="s">
        <v>34</v>
      </c>
    </row>
    <row r="72" spans="1:51" x14ac:dyDescent="0.25">
      <c r="A72" s="19">
        <v>52</v>
      </c>
      <c r="B72" s="14" t="s">
        <v>139</v>
      </c>
      <c r="C72" s="14" t="s">
        <v>51</v>
      </c>
      <c r="D72" s="20" t="s">
        <v>34</v>
      </c>
      <c r="E72" s="20" t="s">
        <v>34</v>
      </c>
      <c r="F72" s="20" t="s">
        <v>34</v>
      </c>
      <c r="G72" s="20" t="s">
        <v>34</v>
      </c>
      <c r="H72" s="20" t="s">
        <v>34</v>
      </c>
      <c r="I72" s="20">
        <v>0.08</v>
      </c>
      <c r="J72" s="20" t="s">
        <v>34</v>
      </c>
      <c r="K72" s="20" t="s">
        <v>34</v>
      </c>
      <c r="L72" s="20">
        <v>0.3</v>
      </c>
      <c r="M72" s="20" t="s">
        <v>34</v>
      </c>
      <c r="N72" s="20" t="s">
        <v>34</v>
      </c>
      <c r="O72" s="20">
        <v>140</v>
      </c>
      <c r="P72" s="20">
        <v>3.4</v>
      </c>
      <c r="Q72" s="20">
        <v>0.08</v>
      </c>
      <c r="R72" s="20">
        <v>220</v>
      </c>
      <c r="S72" s="20" t="s">
        <v>34</v>
      </c>
      <c r="T72" s="20">
        <v>350</v>
      </c>
      <c r="U72" s="20">
        <v>0.28000000000000003</v>
      </c>
      <c r="V72" s="20">
        <v>36</v>
      </c>
      <c r="W72" s="20">
        <v>6.1</v>
      </c>
      <c r="X72" s="20">
        <v>0.16</v>
      </c>
      <c r="Y72" s="20" t="s">
        <v>34</v>
      </c>
      <c r="Z72" s="20">
        <v>12</v>
      </c>
      <c r="AA72" s="20" t="s">
        <v>34</v>
      </c>
      <c r="AB72" s="20" t="s">
        <v>34</v>
      </c>
      <c r="AC72" s="20">
        <v>5.3</v>
      </c>
      <c r="AD72" s="20">
        <v>180</v>
      </c>
      <c r="AE72" s="20">
        <v>17</v>
      </c>
      <c r="AF72" s="20" t="s">
        <v>34</v>
      </c>
      <c r="AG72" s="20" t="s">
        <v>34</v>
      </c>
      <c r="AH72" s="20">
        <v>0.16</v>
      </c>
      <c r="AI72" s="20" t="s">
        <v>34</v>
      </c>
      <c r="AJ72" s="20">
        <v>3.5</v>
      </c>
      <c r="AK72" s="20">
        <v>7.7</v>
      </c>
      <c r="AL72" s="20" t="s">
        <v>34</v>
      </c>
      <c r="AM72" s="20" t="s">
        <v>34</v>
      </c>
      <c r="AN72" s="20" t="s">
        <v>34</v>
      </c>
      <c r="AO72" s="20" t="s">
        <v>34</v>
      </c>
      <c r="AP72" s="20">
        <v>0.08</v>
      </c>
      <c r="AQ72" s="20" t="s">
        <v>34</v>
      </c>
      <c r="AR72" s="20">
        <v>0.14000000000000001</v>
      </c>
      <c r="AS72" s="20" t="s">
        <v>34</v>
      </c>
      <c r="AT72" s="20">
        <v>0.4</v>
      </c>
      <c r="AU72" s="20" t="s">
        <v>34</v>
      </c>
      <c r="AV72" s="20">
        <v>0.06</v>
      </c>
      <c r="AW72" s="20">
        <v>1.4</v>
      </c>
      <c r="AX72" s="20" t="s">
        <v>34</v>
      </c>
      <c r="AY72" s="20" t="s">
        <v>34</v>
      </c>
    </row>
    <row r="73" spans="1:51" x14ac:dyDescent="0.25">
      <c r="A73">
        <v>52</v>
      </c>
      <c r="B73" s="14" t="s">
        <v>52</v>
      </c>
      <c r="C73" s="14" t="s">
        <v>51</v>
      </c>
      <c r="D73" s="20" t="s">
        <v>34</v>
      </c>
      <c r="E73" s="20" t="s">
        <v>34</v>
      </c>
      <c r="F73" s="20" t="s">
        <v>34</v>
      </c>
      <c r="G73" s="20" t="s">
        <v>34</v>
      </c>
      <c r="H73" s="20" t="s">
        <v>34</v>
      </c>
      <c r="I73" s="20" t="s">
        <v>34</v>
      </c>
      <c r="J73" s="20" t="s">
        <v>34</v>
      </c>
      <c r="K73" s="20" t="s">
        <v>34</v>
      </c>
      <c r="L73" s="20" t="s">
        <v>34</v>
      </c>
      <c r="M73" s="20" t="s">
        <v>34</v>
      </c>
      <c r="N73" s="20" t="s">
        <v>34</v>
      </c>
      <c r="O73" s="20" t="s">
        <v>34</v>
      </c>
      <c r="P73" s="20" t="s">
        <v>34</v>
      </c>
      <c r="Q73" s="20" t="s">
        <v>34</v>
      </c>
      <c r="R73" s="20" t="s">
        <v>34</v>
      </c>
      <c r="S73" s="20" t="s">
        <v>34</v>
      </c>
      <c r="T73" s="20" t="s">
        <v>34</v>
      </c>
      <c r="U73" s="20" t="s">
        <v>34</v>
      </c>
      <c r="V73" s="20">
        <v>64</v>
      </c>
      <c r="W73" s="20">
        <v>13</v>
      </c>
      <c r="X73" s="20">
        <v>38</v>
      </c>
      <c r="Y73" s="20" t="s">
        <v>34</v>
      </c>
      <c r="Z73" s="20" t="s">
        <v>34</v>
      </c>
      <c r="AA73" s="20" t="s">
        <v>34</v>
      </c>
      <c r="AB73" s="20" t="s">
        <v>34</v>
      </c>
      <c r="AC73" s="20" t="s">
        <v>34</v>
      </c>
      <c r="AD73" s="20">
        <v>66</v>
      </c>
      <c r="AE73" s="4">
        <v>0.15</v>
      </c>
      <c r="AF73" s="20" t="s">
        <v>34</v>
      </c>
      <c r="AG73" s="20" t="s">
        <v>34</v>
      </c>
      <c r="AH73" s="20">
        <v>21</v>
      </c>
      <c r="AI73" s="20" t="s">
        <v>34</v>
      </c>
      <c r="AJ73" s="4">
        <v>25</v>
      </c>
      <c r="AK73" s="20" t="s">
        <v>34</v>
      </c>
      <c r="AL73" s="20" t="s">
        <v>34</v>
      </c>
      <c r="AM73" s="20" t="s">
        <v>34</v>
      </c>
      <c r="AN73" s="20" t="s">
        <v>34</v>
      </c>
      <c r="AO73" s="20" t="s">
        <v>34</v>
      </c>
      <c r="AP73" s="20" t="s">
        <v>34</v>
      </c>
      <c r="AQ73" s="20" t="s">
        <v>34</v>
      </c>
      <c r="AR73" s="20" t="s">
        <v>34</v>
      </c>
      <c r="AS73" s="20" t="s">
        <v>34</v>
      </c>
      <c r="AT73" s="4">
        <v>16</v>
      </c>
      <c r="AU73" s="20" t="s">
        <v>34</v>
      </c>
      <c r="AV73" s="20" t="s">
        <v>34</v>
      </c>
      <c r="AW73" s="4">
        <v>0.125</v>
      </c>
      <c r="AX73" s="20" t="s">
        <v>34</v>
      </c>
      <c r="AY73" s="20" t="s">
        <v>34</v>
      </c>
    </row>
    <row r="74" spans="1:51" x14ac:dyDescent="0.25">
      <c r="A74">
        <v>52</v>
      </c>
      <c r="B74" s="14" t="s">
        <v>140</v>
      </c>
      <c r="C74" s="14" t="s">
        <v>51</v>
      </c>
      <c r="D74" s="20" t="s">
        <v>34</v>
      </c>
      <c r="E74" s="20" t="s">
        <v>34</v>
      </c>
      <c r="F74" s="20" t="s">
        <v>34</v>
      </c>
      <c r="G74" s="20" t="s">
        <v>34</v>
      </c>
      <c r="H74" s="20" t="s">
        <v>34</v>
      </c>
      <c r="I74" s="20" t="s">
        <v>34</v>
      </c>
      <c r="J74" s="20" t="s">
        <v>34</v>
      </c>
      <c r="K74" s="20" t="s">
        <v>34</v>
      </c>
      <c r="L74" s="20" t="s">
        <v>34</v>
      </c>
      <c r="M74" s="20" t="s">
        <v>34</v>
      </c>
      <c r="N74" s="20" t="s">
        <v>34</v>
      </c>
      <c r="O74" s="20" t="s">
        <v>34</v>
      </c>
      <c r="P74" s="20" t="s">
        <v>34</v>
      </c>
      <c r="Q74" s="20" t="s">
        <v>34</v>
      </c>
      <c r="R74" s="20" t="s">
        <v>34</v>
      </c>
      <c r="S74" s="20" t="s">
        <v>34</v>
      </c>
      <c r="T74" s="20" t="s">
        <v>34</v>
      </c>
      <c r="U74" s="20" t="s">
        <v>34</v>
      </c>
      <c r="V74" s="20">
        <v>15</v>
      </c>
      <c r="W74" s="20">
        <v>1.8</v>
      </c>
      <c r="X74" s="20">
        <v>0.32</v>
      </c>
      <c r="Y74" s="20" t="s">
        <v>34</v>
      </c>
      <c r="Z74" s="20" t="s">
        <v>34</v>
      </c>
      <c r="AA74" s="20" t="s">
        <v>34</v>
      </c>
      <c r="AB74" s="20" t="s">
        <v>34</v>
      </c>
      <c r="AC74" s="20" t="s">
        <v>34</v>
      </c>
      <c r="AD74" s="20">
        <v>120</v>
      </c>
      <c r="AE74" s="4">
        <v>0.15</v>
      </c>
      <c r="AF74" s="20" t="s">
        <v>34</v>
      </c>
      <c r="AG74" s="20" t="s">
        <v>34</v>
      </c>
      <c r="AH74" s="20">
        <v>0.16</v>
      </c>
      <c r="AI74" s="20" t="s">
        <v>34</v>
      </c>
      <c r="AJ74" s="4">
        <v>17</v>
      </c>
      <c r="AK74" s="20" t="s">
        <v>34</v>
      </c>
      <c r="AL74" s="20" t="s">
        <v>34</v>
      </c>
      <c r="AM74" s="20" t="s">
        <v>34</v>
      </c>
      <c r="AN74" s="20" t="s">
        <v>34</v>
      </c>
      <c r="AO74" s="20" t="s">
        <v>34</v>
      </c>
      <c r="AP74" s="20" t="s">
        <v>34</v>
      </c>
      <c r="AQ74" s="20" t="s">
        <v>34</v>
      </c>
      <c r="AR74" s="20" t="s">
        <v>34</v>
      </c>
      <c r="AS74" s="20" t="s">
        <v>34</v>
      </c>
      <c r="AT74" s="4">
        <v>7</v>
      </c>
      <c r="AU74" s="20" t="s">
        <v>34</v>
      </c>
      <c r="AV74" s="20" t="s">
        <v>34</v>
      </c>
      <c r="AW74" s="4">
        <v>0.125</v>
      </c>
      <c r="AX74" s="20" t="s">
        <v>34</v>
      </c>
      <c r="AY74" s="20" t="s">
        <v>34</v>
      </c>
    </row>
    <row r="75" spans="1:51" x14ac:dyDescent="0.25">
      <c r="A75">
        <v>52</v>
      </c>
      <c r="B75" s="14" t="s">
        <v>141</v>
      </c>
      <c r="C75" s="14" t="s">
        <v>51</v>
      </c>
      <c r="D75" s="20" t="s">
        <v>34</v>
      </c>
      <c r="E75" s="20" t="s">
        <v>34</v>
      </c>
      <c r="F75" s="20" t="s">
        <v>34</v>
      </c>
      <c r="G75" s="20" t="s">
        <v>34</v>
      </c>
      <c r="H75" s="20" t="s">
        <v>34</v>
      </c>
      <c r="I75" s="20" t="s">
        <v>34</v>
      </c>
      <c r="J75" s="20" t="s">
        <v>34</v>
      </c>
      <c r="K75" s="20" t="s">
        <v>34</v>
      </c>
      <c r="L75" s="20" t="s">
        <v>34</v>
      </c>
      <c r="M75" s="20" t="s">
        <v>34</v>
      </c>
      <c r="N75" s="20" t="s">
        <v>34</v>
      </c>
      <c r="O75" s="20" t="s">
        <v>34</v>
      </c>
      <c r="P75" s="20" t="s">
        <v>34</v>
      </c>
      <c r="Q75" s="20" t="s">
        <v>34</v>
      </c>
      <c r="R75" s="20" t="s">
        <v>34</v>
      </c>
      <c r="S75" s="20" t="s">
        <v>34</v>
      </c>
      <c r="T75" s="20" t="s">
        <v>34</v>
      </c>
      <c r="U75" s="20" t="s">
        <v>34</v>
      </c>
      <c r="V75" s="20">
        <v>7.9</v>
      </c>
      <c r="W75" s="20">
        <v>2.1</v>
      </c>
      <c r="X75" s="20">
        <v>0.55000000000000004</v>
      </c>
      <c r="Y75" s="20" t="s">
        <v>34</v>
      </c>
      <c r="Z75" s="20" t="s">
        <v>34</v>
      </c>
      <c r="AA75" s="20" t="s">
        <v>34</v>
      </c>
      <c r="AB75" s="20" t="s">
        <v>34</v>
      </c>
      <c r="AC75" s="20" t="s">
        <v>34</v>
      </c>
      <c r="AD75" s="20">
        <v>7.5</v>
      </c>
      <c r="AE75" s="4">
        <v>0.15</v>
      </c>
      <c r="AF75" s="20" t="s">
        <v>34</v>
      </c>
      <c r="AG75" s="20" t="s">
        <v>34</v>
      </c>
      <c r="AH75" s="20">
        <v>1.6</v>
      </c>
      <c r="AI75" s="20" t="s">
        <v>34</v>
      </c>
      <c r="AJ75" s="4">
        <v>0.27</v>
      </c>
      <c r="AK75" s="20" t="s">
        <v>34</v>
      </c>
      <c r="AL75" s="20" t="s">
        <v>34</v>
      </c>
      <c r="AM75" s="20" t="s">
        <v>34</v>
      </c>
      <c r="AN75" s="20" t="s">
        <v>34</v>
      </c>
      <c r="AO75" s="20" t="s">
        <v>34</v>
      </c>
      <c r="AP75" s="20" t="s">
        <v>34</v>
      </c>
      <c r="AQ75" s="20" t="s">
        <v>34</v>
      </c>
      <c r="AR75" s="20" t="s">
        <v>34</v>
      </c>
      <c r="AS75" s="20" t="s">
        <v>34</v>
      </c>
      <c r="AT75" s="4">
        <v>0.42</v>
      </c>
      <c r="AU75" s="20" t="s">
        <v>34</v>
      </c>
      <c r="AV75" s="20" t="s">
        <v>34</v>
      </c>
      <c r="AW75" s="4">
        <v>0.125</v>
      </c>
      <c r="AX75" s="20" t="s">
        <v>34</v>
      </c>
      <c r="AY75" s="20" t="s">
        <v>34</v>
      </c>
    </row>
    <row r="76" spans="1:51" x14ac:dyDescent="0.25">
      <c r="A76">
        <v>52</v>
      </c>
      <c r="B76" s="14" t="s">
        <v>142</v>
      </c>
      <c r="C76" s="14" t="s">
        <v>51</v>
      </c>
      <c r="D76" s="20" t="s">
        <v>34</v>
      </c>
      <c r="E76" s="20" t="s">
        <v>34</v>
      </c>
      <c r="F76" s="20" t="s">
        <v>34</v>
      </c>
      <c r="G76" s="20" t="s">
        <v>34</v>
      </c>
      <c r="H76" s="20" t="s">
        <v>34</v>
      </c>
      <c r="I76" s="20" t="s">
        <v>34</v>
      </c>
      <c r="J76" s="20" t="s">
        <v>34</v>
      </c>
      <c r="K76" s="20" t="s">
        <v>34</v>
      </c>
      <c r="L76" s="20" t="s">
        <v>34</v>
      </c>
      <c r="M76" s="20" t="s">
        <v>34</v>
      </c>
      <c r="N76" s="20" t="s">
        <v>34</v>
      </c>
      <c r="O76" s="20" t="s">
        <v>34</v>
      </c>
      <c r="P76" s="20" t="s">
        <v>34</v>
      </c>
      <c r="Q76" s="20" t="s">
        <v>34</v>
      </c>
      <c r="R76" s="20" t="s">
        <v>34</v>
      </c>
      <c r="S76" s="20" t="s">
        <v>34</v>
      </c>
      <c r="T76" s="20" t="s">
        <v>34</v>
      </c>
      <c r="U76" s="20" t="s">
        <v>34</v>
      </c>
      <c r="V76" s="20">
        <v>17</v>
      </c>
      <c r="W76" s="20">
        <v>1.9</v>
      </c>
      <c r="X76" s="20">
        <v>0.32</v>
      </c>
      <c r="Y76" s="20" t="s">
        <v>34</v>
      </c>
      <c r="Z76" s="20" t="s">
        <v>34</v>
      </c>
      <c r="AA76" s="20" t="s">
        <v>34</v>
      </c>
      <c r="AB76" s="20" t="s">
        <v>34</v>
      </c>
      <c r="AC76" s="20" t="s">
        <v>34</v>
      </c>
      <c r="AD76" s="20">
        <v>18</v>
      </c>
      <c r="AE76" s="4">
        <v>0.15</v>
      </c>
      <c r="AF76" s="20" t="s">
        <v>34</v>
      </c>
      <c r="AG76" s="20" t="s">
        <v>34</v>
      </c>
      <c r="AH76" s="20">
        <v>0.16</v>
      </c>
      <c r="AI76" s="20" t="s">
        <v>34</v>
      </c>
      <c r="AJ76" s="4">
        <v>11</v>
      </c>
      <c r="AK76" s="20" t="s">
        <v>34</v>
      </c>
      <c r="AL76" s="20" t="s">
        <v>34</v>
      </c>
      <c r="AM76" s="20" t="s">
        <v>34</v>
      </c>
      <c r="AN76" s="20" t="s">
        <v>34</v>
      </c>
      <c r="AO76" s="20" t="s">
        <v>34</v>
      </c>
      <c r="AP76" s="20" t="s">
        <v>34</v>
      </c>
      <c r="AQ76" s="20" t="s">
        <v>34</v>
      </c>
      <c r="AR76" s="20" t="s">
        <v>34</v>
      </c>
      <c r="AS76" s="20" t="s">
        <v>34</v>
      </c>
      <c r="AT76" s="4">
        <v>3.4</v>
      </c>
      <c r="AU76" s="20" t="s">
        <v>34</v>
      </c>
      <c r="AV76" s="20" t="s">
        <v>34</v>
      </c>
      <c r="AW76" s="4">
        <v>0.54</v>
      </c>
      <c r="AX76" s="20" t="s">
        <v>34</v>
      </c>
      <c r="AY76" s="20" t="s">
        <v>34</v>
      </c>
    </row>
    <row r="77" spans="1:51" x14ac:dyDescent="0.25">
      <c r="A77">
        <v>52</v>
      </c>
      <c r="B77" s="14" t="s">
        <v>143</v>
      </c>
      <c r="C77" s="14" t="s">
        <v>51</v>
      </c>
      <c r="D77" s="20" t="s">
        <v>34</v>
      </c>
      <c r="E77" s="20" t="s">
        <v>34</v>
      </c>
      <c r="F77" s="20" t="s">
        <v>34</v>
      </c>
      <c r="G77" s="20" t="s">
        <v>34</v>
      </c>
      <c r="H77" s="20" t="s">
        <v>34</v>
      </c>
      <c r="I77" s="20" t="s">
        <v>34</v>
      </c>
      <c r="J77" s="20" t="s">
        <v>34</v>
      </c>
      <c r="K77" s="20" t="s">
        <v>34</v>
      </c>
      <c r="L77" s="20" t="s">
        <v>34</v>
      </c>
      <c r="M77" s="20" t="s">
        <v>34</v>
      </c>
      <c r="N77" s="20" t="s">
        <v>34</v>
      </c>
      <c r="O77" s="20" t="s">
        <v>34</v>
      </c>
      <c r="P77" s="20" t="s">
        <v>34</v>
      </c>
      <c r="Q77" s="20" t="s">
        <v>34</v>
      </c>
      <c r="R77" s="4">
        <v>52</v>
      </c>
      <c r="S77" s="20" t="s">
        <v>34</v>
      </c>
      <c r="T77" s="4">
        <v>60</v>
      </c>
      <c r="U77" s="4">
        <v>9</v>
      </c>
      <c r="V77" s="20">
        <v>2.8</v>
      </c>
      <c r="W77" s="20">
        <v>7.2</v>
      </c>
      <c r="X77" s="20">
        <v>0.32</v>
      </c>
      <c r="Y77" s="20" t="s">
        <v>34</v>
      </c>
      <c r="Z77" s="20" t="s">
        <v>34</v>
      </c>
      <c r="AA77" s="20" t="s">
        <v>34</v>
      </c>
      <c r="AB77" s="20" t="s">
        <v>34</v>
      </c>
      <c r="AC77" s="20" t="s">
        <v>34</v>
      </c>
      <c r="AD77" s="20">
        <v>140</v>
      </c>
      <c r="AE77" s="4">
        <v>2.7</v>
      </c>
      <c r="AF77" s="20" t="s">
        <v>34</v>
      </c>
      <c r="AG77" s="20" t="s">
        <v>34</v>
      </c>
      <c r="AH77" s="20">
        <v>1.7</v>
      </c>
      <c r="AI77" s="20" t="s">
        <v>34</v>
      </c>
      <c r="AJ77" s="4">
        <v>14</v>
      </c>
      <c r="AK77" s="20" t="s">
        <v>34</v>
      </c>
      <c r="AL77" s="20" t="s">
        <v>34</v>
      </c>
      <c r="AM77" s="20" t="s">
        <v>34</v>
      </c>
      <c r="AN77" s="20" t="s">
        <v>34</v>
      </c>
      <c r="AO77" s="20" t="s">
        <v>34</v>
      </c>
      <c r="AP77" s="20" t="s">
        <v>34</v>
      </c>
      <c r="AQ77" s="20" t="s">
        <v>34</v>
      </c>
      <c r="AR77" s="20" t="s">
        <v>34</v>
      </c>
      <c r="AS77" s="20" t="s">
        <v>34</v>
      </c>
      <c r="AT77" s="4">
        <v>0.42</v>
      </c>
      <c r="AU77" s="20" t="s">
        <v>34</v>
      </c>
      <c r="AV77" s="20" t="s">
        <v>34</v>
      </c>
      <c r="AW77" s="4">
        <v>1.2</v>
      </c>
      <c r="AX77" s="20" t="s">
        <v>34</v>
      </c>
      <c r="AY77" s="20" t="s">
        <v>34</v>
      </c>
    </row>
    <row r="78" spans="1:51" x14ac:dyDescent="0.25">
      <c r="A78" s="19">
        <v>52</v>
      </c>
      <c r="B78" s="14" t="s">
        <v>57</v>
      </c>
      <c r="C78" s="14" t="s">
        <v>51</v>
      </c>
      <c r="D78" s="20" t="s">
        <v>34</v>
      </c>
      <c r="E78" s="20" t="s">
        <v>34</v>
      </c>
      <c r="F78" s="20" t="s">
        <v>34</v>
      </c>
      <c r="G78" s="20" t="s">
        <v>34</v>
      </c>
      <c r="H78" s="20" t="s">
        <v>34</v>
      </c>
      <c r="I78" s="20" t="s">
        <v>34</v>
      </c>
      <c r="J78" s="20" t="s">
        <v>34</v>
      </c>
      <c r="K78" s="20" t="s">
        <v>34</v>
      </c>
      <c r="L78" s="20" t="s">
        <v>34</v>
      </c>
      <c r="M78" s="20" t="s">
        <v>34</v>
      </c>
      <c r="N78" s="20" t="s">
        <v>34</v>
      </c>
      <c r="O78" s="20" t="s">
        <v>34</v>
      </c>
      <c r="P78" s="20" t="s">
        <v>34</v>
      </c>
      <c r="Q78" s="20" t="s">
        <v>34</v>
      </c>
      <c r="R78" s="20" t="s">
        <v>34</v>
      </c>
      <c r="S78" s="20" t="s">
        <v>34</v>
      </c>
      <c r="T78" s="20" t="s">
        <v>34</v>
      </c>
      <c r="U78" s="20" t="s">
        <v>34</v>
      </c>
      <c r="V78" s="20">
        <v>4</v>
      </c>
      <c r="W78" s="20">
        <v>7.9</v>
      </c>
      <c r="X78" s="20">
        <v>1.4</v>
      </c>
      <c r="Y78" s="20" t="s">
        <v>34</v>
      </c>
      <c r="Z78" s="20" t="s">
        <v>34</v>
      </c>
      <c r="AA78" s="20" t="s">
        <v>34</v>
      </c>
      <c r="AB78" s="20" t="s">
        <v>34</v>
      </c>
      <c r="AC78" s="20" t="s">
        <v>34</v>
      </c>
      <c r="AD78" s="20">
        <v>140</v>
      </c>
      <c r="AE78" s="20">
        <v>21</v>
      </c>
      <c r="AF78" s="20" t="s">
        <v>34</v>
      </c>
      <c r="AG78" s="20" t="s">
        <v>34</v>
      </c>
      <c r="AH78" s="20">
        <v>2.4</v>
      </c>
      <c r="AI78" s="20" t="s">
        <v>34</v>
      </c>
      <c r="AJ78" s="20">
        <v>17</v>
      </c>
      <c r="AK78" s="20" t="s">
        <v>34</v>
      </c>
      <c r="AL78" s="20" t="s">
        <v>34</v>
      </c>
      <c r="AM78" s="20" t="s">
        <v>34</v>
      </c>
      <c r="AN78" s="20" t="s">
        <v>34</v>
      </c>
      <c r="AO78" s="20" t="s">
        <v>34</v>
      </c>
      <c r="AP78" s="20" t="s">
        <v>34</v>
      </c>
      <c r="AQ78" s="20" t="s">
        <v>34</v>
      </c>
      <c r="AR78" s="20" t="s">
        <v>34</v>
      </c>
      <c r="AS78" s="20" t="s">
        <v>34</v>
      </c>
      <c r="AT78" s="20">
        <v>0.42</v>
      </c>
      <c r="AU78" s="20" t="s">
        <v>34</v>
      </c>
      <c r="AV78" s="20" t="s">
        <v>34</v>
      </c>
      <c r="AW78" s="20">
        <v>2.7</v>
      </c>
      <c r="AX78" s="20" t="s">
        <v>34</v>
      </c>
      <c r="AY78" s="20" t="s">
        <v>34</v>
      </c>
    </row>
    <row r="79" spans="1:51" x14ac:dyDescent="0.25">
      <c r="A79">
        <v>52</v>
      </c>
      <c r="B79" s="14" t="s">
        <v>50</v>
      </c>
      <c r="C79" s="14" t="s">
        <v>51</v>
      </c>
      <c r="D79" s="20" t="s">
        <v>34</v>
      </c>
      <c r="E79" s="20" t="s">
        <v>34</v>
      </c>
      <c r="F79" s="20" t="s">
        <v>34</v>
      </c>
      <c r="G79" s="20" t="s">
        <v>34</v>
      </c>
      <c r="H79" s="20" t="s">
        <v>34</v>
      </c>
      <c r="I79" s="20" t="s">
        <v>34</v>
      </c>
      <c r="J79" s="20" t="s">
        <v>34</v>
      </c>
      <c r="K79" s="20" t="s">
        <v>34</v>
      </c>
      <c r="L79" s="20" t="s">
        <v>34</v>
      </c>
      <c r="M79" s="20" t="s">
        <v>34</v>
      </c>
      <c r="N79" s="20" t="s">
        <v>34</v>
      </c>
      <c r="O79" s="10">
        <f>0.5/2</f>
        <v>0.25</v>
      </c>
      <c r="P79" s="20" t="s">
        <v>34</v>
      </c>
      <c r="Q79" s="20" t="s">
        <v>34</v>
      </c>
      <c r="R79" s="20" t="s">
        <v>34</v>
      </c>
      <c r="S79" s="20" t="s">
        <v>34</v>
      </c>
      <c r="T79" s="20" t="s">
        <v>34</v>
      </c>
      <c r="U79" s="20" t="s">
        <v>34</v>
      </c>
      <c r="V79" s="20" t="s">
        <v>34</v>
      </c>
      <c r="W79" s="20" t="s">
        <v>34</v>
      </c>
      <c r="X79" s="20" t="s">
        <v>34</v>
      </c>
      <c r="Y79" s="20" t="s">
        <v>34</v>
      </c>
      <c r="Z79" s="20" t="s">
        <v>34</v>
      </c>
      <c r="AA79" s="20" t="s">
        <v>34</v>
      </c>
      <c r="AB79" s="20" t="s">
        <v>34</v>
      </c>
      <c r="AC79" s="20" t="s">
        <v>34</v>
      </c>
      <c r="AD79" s="20" t="s">
        <v>34</v>
      </c>
      <c r="AE79" s="20" t="s">
        <v>34</v>
      </c>
      <c r="AF79" s="20" t="s">
        <v>34</v>
      </c>
      <c r="AG79" s="20" t="s">
        <v>34</v>
      </c>
      <c r="AH79" s="20" t="s">
        <v>34</v>
      </c>
      <c r="AI79" s="20" t="s">
        <v>34</v>
      </c>
      <c r="AJ79" s="20" t="s">
        <v>34</v>
      </c>
      <c r="AK79" s="20" t="s">
        <v>34</v>
      </c>
      <c r="AL79" s="20" t="s">
        <v>34</v>
      </c>
      <c r="AM79" s="20" t="s">
        <v>34</v>
      </c>
      <c r="AN79" s="10">
        <f>0.5/2</f>
        <v>0.25</v>
      </c>
      <c r="AO79" s="20" t="s">
        <v>34</v>
      </c>
      <c r="AP79" s="10">
        <f>0.5/2</f>
        <v>0.25</v>
      </c>
      <c r="AQ79" s="20" t="s">
        <v>34</v>
      </c>
      <c r="AR79" s="10">
        <f t="shared" ref="AR79:AR84" si="4">0.5/2</f>
        <v>0.25</v>
      </c>
      <c r="AS79" s="20" t="s">
        <v>34</v>
      </c>
      <c r="AT79" s="10">
        <f>0.5/2</f>
        <v>0.25</v>
      </c>
      <c r="AU79" s="20" t="s">
        <v>34</v>
      </c>
      <c r="AV79" s="20" t="s">
        <v>34</v>
      </c>
      <c r="AW79" s="10">
        <f>0.5/2</f>
        <v>0.25</v>
      </c>
      <c r="AX79" s="20" t="s">
        <v>34</v>
      </c>
      <c r="AY79" s="20" t="s">
        <v>34</v>
      </c>
    </row>
    <row r="80" spans="1:51" x14ac:dyDescent="0.25">
      <c r="A80">
        <v>52</v>
      </c>
      <c r="B80" s="14" t="s">
        <v>52</v>
      </c>
      <c r="C80" s="14" t="s">
        <v>51</v>
      </c>
      <c r="D80" s="20" t="s">
        <v>34</v>
      </c>
      <c r="E80" s="20" t="s">
        <v>34</v>
      </c>
      <c r="F80" s="20" t="s">
        <v>34</v>
      </c>
      <c r="G80" s="20" t="s">
        <v>34</v>
      </c>
      <c r="H80" s="20" t="s">
        <v>34</v>
      </c>
      <c r="I80" s="20" t="s">
        <v>34</v>
      </c>
      <c r="J80" s="20" t="s">
        <v>34</v>
      </c>
      <c r="K80" s="20" t="s">
        <v>34</v>
      </c>
      <c r="L80" s="20" t="s">
        <v>34</v>
      </c>
      <c r="M80" s="20" t="s">
        <v>34</v>
      </c>
      <c r="N80" s="20" t="s">
        <v>34</v>
      </c>
      <c r="O80" s="10">
        <f>0.5/2</f>
        <v>0.25</v>
      </c>
      <c r="P80" s="20" t="s">
        <v>34</v>
      </c>
      <c r="Q80" s="20" t="s">
        <v>34</v>
      </c>
      <c r="R80" s="20" t="s">
        <v>34</v>
      </c>
      <c r="S80" s="20" t="s">
        <v>34</v>
      </c>
      <c r="T80" s="20" t="s">
        <v>34</v>
      </c>
      <c r="U80" s="20" t="s">
        <v>34</v>
      </c>
      <c r="V80" s="20" t="s">
        <v>34</v>
      </c>
      <c r="W80" s="20" t="s">
        <v>34</v>
      </c>
      <c r="X80" s="20" t="s">
        <v>34</v>
      </c>
      <c r="Y80" s="20" t="s">
        <v>34</v>
      </c>
      <c r="Z80" s="20" t="s">
        <v>34</v>
      </c>
      <c r="AA80" s="20" t="s">
        <v>34</v>
      </c>
      <c r="AB80" s="20" t="s">
        <v>34</v>
      </c>
      <c r="AC80" s="20" t="s">
        <v>34</v>
      </c>
      <c r="AD80" s="20" t="s">
        <v>34</v>
      </c>
      <c r="AE80" s="20" t="s">
        <v>34</v>
      </c>
      <c r="AF80" s="20" t="s">
        <v>34</v>
      </c>
      <c r="AG80" s="20" t="s">
        <v>34</v>
      </c>
      <c r="AH80" s="20" t="s">
        <v>34</v>
      </c>
      <c r="AI80" s="20" t="s">
        <v>34</v>
      </c>
      <c r="AJ80" s="20" t="s">
        <v>34</v>
      </c>
      <c r="AK80" s="20" t="s">
        <v>34</v>
      </c>
      <c r="AL80" s="20" t="s">
        <v>34</v>
      </c>
      <c r="AM80" s="20" t="s">
        <v>34</v>
      </c>
      <c r="AN80" s="4">
        <v>1.1000000000000001</v>
      </c>
      <c r="AO80" s="20" t="s">
        <v>34</v>
      </c>
      <c r="AP80" s="4">
        <v>4.4000000000000004</v>
      </c>
      <c r="AQ80" s="20" t="s">
        <v>34</v>
      </c>
      <c r="AR80" s="10">
        <f t="shared" si="4"/>
        <v>0.25</v>
      </c>
      <c r="AS80" s="20" t="s">
        <v>34</v>
      </c>
      <c r="AT80" s="10">
        <f>0.5/2</f>
        <v>0.25</v>
      </c>
      <c r="AU80" s="20" t="s">
        <v>34</v>
      </c>
      <c r="AV80" s="20" t="s">
        <v>34</v>
      </c>
      <c r="AW80" s="4">
        <v>1.3</v>
      </c>
      <c r="AX80" s="20" t="s">
        <v>34</v>
      </c>
      <c r="AY80" s="20" t="s">
        <v>34</v>
      </c>
    </row>
    <row r="81" spans="1:51" x14ac:dyDescent="0.25">
      <c r="A81">
        <v>52</v>
      </c>
      <c r="B81" s="14" t="s">
        <v>53</v>
      </c>
      <c r="C81" s="14" t="s">
        <v>51</v>
      </c>
      <c r="D81" s="20" t="s">
        <v>34</v>
      </c>
      <c r="E81" s="20" t="s">
        <v>34</v>
      </c>
      <c r="F81" s="20" t="s">
        <v>34</v>
      </c>
      <c r="G81" s="20" t="s">
        <v>34</v>
      </c>
      <c r="H81" s="20" t="s">
        <v>34</v>
      </c>
      <c r="I81" s="20" t="s">
        <v>34</v>
      </c>
      <c r="J81" s="20" t="s">
        <v>34</v>
      </c>
      <c r="K81" s="20" t="s">
        <v>34</v>
      </c>
      <c r="L81" s="20" t="s">
        <v>34</v>
      </c>
      <c r="M81" s="20" t="s">
        <v>34</v>
      </c>
      <c r="N81" s="20" t="s">
        <v>34</v>
      </c>
      <c r="O81" s="4">
        <v>97</v>
      </c>
      <c r="P81" s="20" t="s">
        <v>34</v>
      </c>
      <c r="Q81" s="20" t="s">
        <v>34</v>
      </c>
      <c r="R81" s="20" t="s">
        <v>34</v>
      </c>
      <c r="S81" s="20" t="s">
        <v>34</v>
      </c>
      <c r="T81" s="20" t="s">
        <v>34</v>
      </c>
      <c r="U81" s="20" t="s">
        <v>34</v>
      </c>
      <c r="V81" s="20" t="s">
        <v>34</v>
      </c>
      <c r="W81" s="20" t="s">
        <v>34</v>
      </c>
      <c r="X81" s="20" t="s">
        <v>34</v>
      </c>
      <c r="Y81" s="20" t="s">
        <v>34</v>
      </c>
      <c r="Z81" s="20" t="s">
        <v>34</v>
      </c>
      <c r="AA81" s="20" t="s">
        <v>34</v>
      </c>
      <c r="AB81" s="20" t="s">
        <v>34</v>
      </c>
      <c r="AC81" s="20" t="s">
        <v>34</v>
      </c>
      <c r="AD81" s="20" t="s">
        <v>34</v>
      </c>
      <c r="AE81" s="20" t="s">
        <v>34</v>
      </c>
      <c r="AF81" s="20" t="s">
        <v>34</v>
      </c>
      <c r="AG81" s="20" t="s">
        <v>34</v>
      </c>
      <c r="AH81" s="20" t="s">
        <v>34</v>
      </c>
      <c r="AI81" s="20" t="s">
        <v>34</v>
      </c>
      <c r="AJ81" s="20" t="s">
        <v>34</v>
      </c>
      <c r="AK81" s="20" t="s">
        <v>34</v>
      </c>
      <c r="AL81" s="20" t="s">
        <v>34</v>
      </c>
      <c r="AM81" s="20" t="s">
        <v>34</v>
      </c>
      <c r="AN81" s="10">
        <f>0.5/2</f>
        <v>0.25</v>
      </c>
      <c r="AO81" s="20" t="s">
        <v>34</v>
      </c>
      <c r="AP81" s="10">
        <f>0.5/2</f>
        <v>0.25</v>
      </c>
      <c r="AQ81" s="20" t="s">
        <v>34</v>
      </c>
      <c r="AR81" s="10">
        <f t="shared" si="4"/>
        <v>0.25</v>
      </c>
      <c r="AS81" s="20" t="s">
        <v>34</v>
      </c>
      <c r="AT81" s="4">
        <v>13</v>
      </c>
      <c r="AU81" s="20" t="s">
        <v>34</v>
      </c>
      <c r="AV81" s="20" t="s">
        <v>34</v>
      </c>
      <c r="AW81" s="4">
        <v>73</v>
      </c>
      <c r="AX81" s="20" t="s">
        <v>34</v>
      </c>
      <c r="AY81" s="20" t="s">
        <v>34</v>
      </c>
    </row>
    <row r="82" spans="1:51" x14ac:dyDescent="0.25">
      <c r="A82">
        <v>52</v>
      </c>
      <c r="B82" s="14" t="s">
        <v>54</v>
      </c>
      <c r="C82" s="14" t="s">
        <v>51</v>
      </c>
      <c r="D82" s="20" t="s">
        <v>34</v>
      </c>
      <c r="E82" s="20" t="s">
        <v>34</v>
      </c>
      <c r="F82" s="20" t="s">
        <v>34</v>
      </c>
      <c r="G82" s="20" t="s">
        <v>34</v>
      </c>
      <c r="H82" s="20" t="s">
        <v>34</v>
      </c>
      <c r="I82" s="20" t="s">
        <v>34</v>
      </c>
      <c r="J82" s="20" t="s">
        <v>34</v>
      </c>
      <c r="K82" s="20" t="s">
        <v>34</v>
      </c>
      <c r="L82" s="20" t="s">
        <v>34</v>
      </c>
      <c r="M82" s="20" t="s">
        <v>34</v>
      </c>
      <c r="N82" s="20" t="s">
        <v>34</v>
      </c>
      <c r="O82" s="10">
        <f>0.5/2</f>
        <v>0.25</v>
      </c>
      <c r="P82" s="20" t="s">
        <v>34</v>
      </c>
      <c r="Q82" s="20" t="s">
        <v>34</v>
      </c>
      <c r="R82" s="20" t="s">
        <v>34</v>
      </c>
      <c r="S82" s="20" t="s">
        <v>34</v>
      </c>
      <c r="T82" s="20" t="s">
        <v>34</v>
      </c>
      <c r="U82" s="20" t="s">
        <v>34</v>
      </c>
      <c r="V82" s="20" t="s">
        <v>34</v>
      </c>
      <c r="W82" s="20" t="s">
        <v>34</v>
      </c>
      <c r="X82" s="20" t="s">
        <v>34</v>
      </c>
      <c r="Y82" s="20" t="s">
        <v>34</v>
      </c>
      <c r="Z82" s="20" t="s">
        <v>34</v>
      </c>
      <c r="AA82" s="20" t="s">
        <v>34</v>
      </c>
      <c r="AB82" s="20" t="s">
        <v>34</v>
      </c>
      <c r="AC82" s="20" t="s">
        <v>34</v>
      </c>
      <c r="AD82" s="20" t="s">
        <v>34</v>
      </c>
      <c r="AE82" s="20" t="s">
        <v>34</v>
      </c>
      <c r="AF82" s="20" t="s">
        <v>34</v>
      </c>
      <c r="AG82" s="20" t="s">
        <v>34</v>
      </c>
      <c r="AH82" s="20" t="s">
        <v>34</v>
      </c>
      <c r="AI82" s="20" t="s">
        <v>34</v>
      </c>
      <c r="AJ82" s="20" t="s">
        <v>34</v>
      </c>
      <c r="AK82" s="20" t="s">
        <v>34</v>
      </c>
      <c r="AL82" s="20" t="s">
        <v>34</v>
      </c>
      <c r="AM82" s="20" t="s">
        <v>34</v>
      </c>
      <c r="AN82" s="10">
        <f>0.5/2</f>
        <v>0.25</v>
      </c>
      <c r="AO82" s="20" t="s">
        <v>34</v>
      </c>
      <c r="AP82" s="10">
        <f>0.5/2</f>
        <v>0.25</v>
      </c>
      <c r="AQ82" s="20" t="s">
        <v>34</v>
      </c>
      <c r="AR82" s="10">
        <f t="shared" si="4"/>
        <v>0.25</v>
      </c>
      <c r="AS82" s="20" t="s">
        <v>34</v>
      </c>
      <c r="AT82" s="10">
        <f>0.5/2</f>
        <v>0.25</v>
      </c>
      <c r="AU82" s="20" t="s">
        <v>34</v>
      </c>
      <c r="AV82" s="20" t="s">
        <v>34</v>
      </c>
      <c r="AW82" s="10">
        <f>0.5/2</f>
        <v>0.25</v>
      </c>
      <c r="AX82" s="20" t="s">
        <v>34</v>
      </c>
      <c r="AY82" s="20" t="s">
        <v>34</v>
      </c>
    </row>
    <row r="83" spans="1:51" x14ac:dyDescent="0.25">
      <c r="A83">
        <v>52</v>
      </c>
      <c r="B83" s="14" t="s">
        <v>54</v>
      </c>
      <c r="C83" s="14" t="s">
        <v>51</v>
      </c>
      <c r="D83" s="20" t="s">
        <v>34</v>
      </c>
      <c r="E83" s="20" t="s">
        <v>34</v>
      </c>
      <c r="F83" s="20" t="s">
        <v>34</v>
      </c>
      <c r="G83" s="20" t="s">
        <v>34</v>
      </c>
      <c r="H83" s="20" t="s">
        <v>34</v>
      </c>
      <c r="I83" s="20" t="s">
        <v>34</v>
      </c>
      <c r="J83" s="20" t="s">
        <v>34</v>
      </c>
      <c r="K83" s="20" t="s">
        <v>34</v>
      </c>
      <c r="L83" s="20" t="s">
        <v>34</v>
      </c>
      <c r="M83" s="20" t="s">
        <v>34</v>
      </c>
      <c r="N83" s="20" t="s">
        <v>34</v>
      </c>
      <c r="O83" s="4">
        <v>5.8</v>
      </c>
      <c r="P83" s="20" t="s">
        <v>34</v>
      </c>
      <c r="Q83" s="20" t="s">
        <v>34</v>
      </c>
      <c r="R83" s="20" t="s">
        <v>34</v>
      </c>
      <c r="S83" s="20" t="s">
        <v>34</v>
      </c>
      <c r="T83" s="20" t="s">
        <v>34</v>
      </c>
      <c r="U83" s="20" t="s">
        <v>34</v>
      </c>
      <c r="V83" s="20" t="s">
        <v>34</v>
      </c>
      <c r="W83" s="20" t="s">
        <v>34</v>
      </c>
      <c r="X83" s="20" t="s">
        <v>34</v>
      </c>
      <c r="Y83" s="20" t="s">
        <v>34</v>
      </c>
      <c r="Z83" s="20" t="s">
        <v>34</v>
      </c>
      <c r="AA83" s="20" t="s">
        <v>34</v>
      </c>
      <c r="AB83" s="20" t="s">
        <v>34</v>
      </c>
      <c r="AC83" s="20" t="s">
        <v>34</v>
      </c>
      <c r="AD83" s="20" t="s">
        <v>34</v>
      </c>
      <c r="AE83" s="20" t="s">
        <v>34</v>
      </c>
      <c r="AF83" s="20" t="s">
        <v>34</v>
      </c>
      <c r="AG83" s="20" t="s">
        <v>34</v>
      </c>
      <c r="AH83" s="20" t="s">
        <v>34</v>
      </c>
      <c r="AI83" s="20" t="s">
        <v>34</v>
      </c>
      <c r="AJ83" s="20" t="s">
        <v>34</v>
      </c>
      <c r="AK83" s="20" t="s">
        <v>34</v>
      </c>
      <c r="AL83" s="20" t="s">
        <v>34</v>
      </c>
      <c r="AM83" s="20" t="s">
        <v>34</v>
      </c>
      <c r="AN83" s="10">
        <f>0.5/2</f>
        <v>0.25</v>
      </c>
      <c r="AO83" s="20" t="s">
        <v>34</v>
      </c>
      <c r="AP83" s="10">
        <f>0.5/2</f>
        <v>0.25</v>
      </c>
      <c r="AQ83" s="20" t="s">
        <v>34</v>
      </c>
      <c r="AR83" s="10">
        <f t="shared" si="4"/>
        <v>0.25</v>
      </c>
      <c r="AS83" s="20" t="s">
        <v>34</v>
      </c>
      <c r="AT83" s="10">
        <f>0.5/2</f>
        <v>0.25</v>
      </c>
      <c r="AU83" s="20" t="s">
        <v>34</v>
      </c>
      <c r="AV83" s="20" t="s">
        <v>34</v>
      </c>
      <c r="AW83" s="10">
        <f>0.5/2</f>
        <v>0.25</v>
      </c>
      <c r="AX83" s="20" t="s">
        <v>34</v>
      </c>
      <c r="AY83" s="20" t="s">
        <v>34</v>
      </c>
    </row>
    <row r="84" spans="1:51" x14ac:dyDescent="0.25">
      <c r="A84">
        <v>52</v>
      </c>
      <c r="B84" s="14" t="s">
        <v>55</v>
      </c>
      <c r="C84" s="14" t="s">
        <v>51</v>
      </c>
      <c r="D84" s="20" t="s">
        <v>34</v>
      </c>
      <c r="E84" s="20" t="s">
        <v>34</v>
      </c>
      <c r="F84" s="20" t="s">
        <v>34</v>
      </c>
      <c r="G84" s="20" t="s">
        <v>34</v>
      </c>
      <c r="H84" s="20" t="s">
        <v>34</v>
      </c>
      <c r="I84" s="20" t="s">
        <v>34</v>
      </c>
      <c r="J84" s="20" t="s">
        <v>34</v>
      </c>
      <c r="K84" s="20" t="s">
        <v>34</v>
      </c>
      <c r="L84" s="20" t="s">
        <v>34</v>
      </c>
      <c r="M84" s="20" t="s">
        <v>34</v>
      </c>
      <c r="N84" s="20" t="s">
        <v>34</v>
      </c>
      <c r="O84" s="10">
        <f>0.5/2</f>
        <v>0.25</v>
      </c>
      <c r="P84" s="20" t="s">
        <v>34</v>
      </c>
      <c r="Q84" s="20" t="s">
        <v>34</v>
      </c>
      <c r="R84" s="20" t="s">
        <v>34</v>
      </c>
      <c r="S84" s="20" t="s">
        <v>34</v>
      </c>
      <c r="T84" s="20" t="s">
        <v>34</v>
      </c>
      <c r="U84" s="20" t="s">
        <v>34</v>
      </c>
      <c r="V84" s="20" t="s">
        <v>34</v>
      </c>
      <c r="W84" s="20" t="s">
        <v>34</v>
      </c>
      <c r="X84" s="20" t="s">
        <v>34</v>
      </c>
      <c r="Y84" s="20" t="s">
        <v>34</v>
      </c>
      <c r="Z84" s="20" t="s">
        <v>34</v>
      </c>
      <c r="AA84" s="20" t="s">
        <v>34</v>
      </c>
      <c r="AB84" s="20" t="s">
        <v>34</v>
      </c>
      <c r="AC84" s="20" t="s">
        <v>34</v>
      </c>
      <c r="AD84" s="20" t="s">
        <v>34</v>
      </c>
      <c r="AE84" s="20" t="s">
        <v>34</v>
      </c>
      <c r="AF84" s="20" t="s">
        <v>34</v>
      </c>
      <c r="AG84" s="20" t="s">
        <v>34</v>
      </c>
      <c r="AH84" s="20" t="s">
        <v>34</v>
      </c>
      <c r="AI84" s="20" t="s">
        <v>34</v>
      </c>
      <c r="AJ84" s="20" t="s">
        <v>34</v>
      </c>
      <c r="AK84" s="20" t="s">
        <v>34</v>
      </c>
      <c r="AL84" s="20" t="s">
        <v>34</v>
      </c>
      <c r="AM84" s="20" t="s">
        <v>34</v>
      </c>
      <c r="AN84" s="10">
        <f>0.5/2</f>
        <v>0.25</v>
      </c>
      <c r="AO84" s="20" t="s">
        <v>34</v>
      </c>
      <c r="AP84" s="10">
        <f>0.5/2</f>
        <v>0.25</v>
      </c>
      <c r="AQ84" s="20" t="s">
        <v>34</v>
      </c>
      <c r="AR84" s="10">
        <f t="shared" si="4"/>
        <v>0.25</v>
      </c>
      <c r="AS84" s="20" t="s">
        <v>34</v>
      </c>
      <c r="AT84" s="10">
        <f>0.5/2</f>
        <v>0.25</v>
      </c>
      <c r="AU84" s="20" t="s">
        <v>34</v>
      </c>
      <c r="AV84" s="20" t="s">
        <v>34</v>
      </c>
      <c r="AW84" s="10">
        <f>0.5/2</f>
        <v>0.25</v>
      </c>
      <c r="AX84" s="20" t="s">
        <v>34</v>
      </c>
      <c r="AY84" s="20" t="s">
        <v>34</v>
      </c>
    </row>
    <row r="85" spans="1:51" x14ac:dyDescent="0.25">
      <c r="A85">
        <v>52</v>
      </c>
      <c r="B85" s="14" t="s">
        <v>56</v>
      </c>
      <c r="C85" s="14" t="s">
        <v>51</v>
      </c>
      <c r="D85" s="20" t="s">
        <v>34</v>
      </c>
      <c r="E85" s="20" t="s">
        <v>34</v>
      </c>
      <c r="F85" s="20" t="s">
        <v>34</v>
      </c>
      <c r="G85" s="20" t="s">
        <v>34</v>
      </c>
      <c r="H85" s="20" t="s">
        <v>34</v>
      </c>
      <c r="I85" s="20" t="s">
        <v>34</v>
      </c>
      <c r="J85" s="20" t="s">
        <v>34</v>
      </c>
      <c r="K85" s="20" t="s">
        <v>34</v>
      </c>
      <c r="L85" s="20" t="s">
        <v>34</v>
      </c>
      <c r="M85" s="20" t="s">
        <v>34</v>
      </c>
      <c r="N85" s="20" t="s">
        <v>34</v>
      </c>
      <c r="O85" s="10">
        <f t="shared" ref="O85:O86" si="5">0.5/2</f>
        <v>0.25</v>
      </c>
      <c r="P85" s="20" t="s">
        <v>34</v>
      </c>
      <c r="Q85" s="20" t="s">
        <v>34</v>
      </c>
      <c r="R85" s="20" t="s">
        <v>34</v>
      </c>
      <c r="S85" s="20" t="s">
        <v>34</v>
      </c>
      <c r="T85" s="20" t="s">
        <v>34</v>
      </c>
      <c r="U85" s="20" t="s">
        <v>34</v>
      </c>
      <c r="V85" s="20" t="s">
        <v>34</v>
      </c>
      <c r="W85" s="20" t="s">
        <v>34</v>
      </c>
      <c r="X85" s="20" t="s">
        <v>34</v>
      </c>
      <c r="Y85" s="20" t="s">
        <v>34</v>
      </c>
      <c r="Z85" s="20" t="s">
        <v>34</v>
      </c>
      <c r="AA85" s="20" t="s">
        <v>34</v>
      </c>
      <c r="AB85" s="20" t="s">
        <v>34</v>
      </c>
      <c r="AC85" s="20" t="s">
        <v>34</v>
      </c>
      <c r="AD85" s="20" t="s">
        <v>34</v>
      </c>
      <c r="AE85" s="20" t="s">
        <v>34</v>
      </c>
      <c r="AF85" s="20" t="s">
        <v>34</v>
      </c>
      <c r="AG85" s="20" t="s">
        <v>34</v>
      </c>
      <c r="AH85" s="20" t="s">
        <v>34</v>
      </c>
      <c r="AI85" s="20" t="s">
        <v>34</v>
      </c>
      <c r="AJ85" s="20" t="s">
        <v>34</v>
      </c>
      <c r="AK85" s="20" t="s">
        <v>34</v>
      </c>
      <c r="AL85" s="20" t="s">
        <v>34</v>
      </c>
      <c r="AM85" s="20" t="s">
        <v>34</v>
      </c>
      <c r="AN85" s="4">
        <v>9.6</v>
      </c>
      <c r="AO85" s="20" t="s">
        <v>34</v>
      </c>
      <c r="AP85" s="4">
        <v>37</v>
      </c>
      <c r="AQ85" s="20" t="s">
        <v>34</v>
      </c>
      <c r="AR85" s="4">
        <v>15</v>
      </c>
      <c r="AS85" s="20" t="s">
        <v>34</v>
      </c>
      <c r="AT85" s="10">
        <f>0.5/2</f>
        <v>0.25</v>
      </c>
      <c r="AU85" s="20" t="s">
        <v>34</v>
      </c>
      <c r="AV85" s="20" t="s">
        <v>34</v>
      </c>
      <c r="AW85" s="4">
        <v>1.2</v>
      </c>
      <c r="AX85" s="20" t="s">
        <v>34</v>
      </c>
      <c r="AY85" s="20" t="s">
        <v>34</v>
      </c>
    </row>
    <row r="86" spans="1:51" x14ac:dyDescent="0.25">
      <c r="A86" s="19">
        <v>52</v>
      </c>
      <c r="B86" s="14" t="s">
        <v>57</v>
      </c>
      <c r="C86" s="14" t="s">
        <v>51</v>
      </c>
      <c r="D86" s="20" t="s">
        <v>34</v>
      </c>
      <c r="E86" s="20" t="s">
        <v>34</v>
      </c>
      <c r="F86" s="20" t="s">
        <v>34</v>
      </c>
      <c r="G86" s="20" t="s">
        <v>34</v>
      </c>
      <c r="H86" s="20" t="s">
        <v>34</v>
      </c>
      <c r="I86" s="20" t="s">
        <v>34</v>
      </c>
      <c r="J86" s="20" t="s">
        <v>34</v>
      </c>
      <c r="K86" s="20" t="s">
        <v>34</v>
      </c>
      <c r="L86" s="20" t="s">
        <v>34</v>
      </c>
      <c r="M86" s="20" t="s">
        <v>34</v>
      </c>
      <c r="N86" s="20" t="s">
        <v>34</v>
      </c>
      <c r="O86" s="10">
        <f t="shared" si="5"/>
        <v>0.25</v>
      </c>
      <c r="P86" s="20" t="s">
        <v>34</v>
      </c>
      <c r="Q86" s="20" t="s">
        <v>34</v>
      </c>
      <c r="R86" s="20" t="s">
        <v>34</v>
      </c>
      <c r="S86" s="20" t="s">
        <v>34</v>
      </c>
      <c r="T86" s="20" t="s">
        <v>34</v>
      </c>
      <c r="U86" s="20" t="s">
        <v>34</v>
      </c>
      <c r="V86" s="20" t="s">
        <v>34</v>
      </c>
      <c r="W86" s="20" t="s">
        <v>34</v>
      </c>
      <c r="X86" s="20" t="s">
        <v>34</v>
      </c>
      <c r="Y86" s="20" t="s">
        <v>34</v>
      </c>
      <c r="Z86" s="20" t="s">
        <v>34</v>
      </c>
      <c r="AA86" s="20" t="s">
        <v>34</v>
      </c>
      <c r="AB86" s="20" t="s">
        <v>34</v>
      </c>
      <c r="AC86" s="20" t="s">
        <v>34</v>
      </c>
      <c r="AD86" s="20" t="s">
        <v>34</v>
      </c>
      <c r="AE86" s="20" t="s">
        <v>34</v>
      </c>
      <c r="AF86" s="20" t="s">
        <v>34</v>
      </c>
      <c r="AG86" s="20" t="s">
        <v>34</v>
      </c>
      <c r="AH86" s="20" t="s">
        <v>34</v>
      </c>
      <c r="AI86" s="20" t="s">
        <v>34</v>
      </c>
      <c r="AJ86" s="20" t="s">
        <v>34</v>
      </c>
      <c r="AK86" s="20" t="s">
        <v>34</v>
      </c>
      <c r="AL86" s="20" t="s">
        <v>34</v>
      </c>
      <c r="AM86" s="20" t="s">
        <v>34</v>
      </c>
      <c r="AN86" s="10">
        <f>0.5/2</f>
        <v>0.25</v>
      </c>
      <c r="AO86" s="20" t="s">
        <v>34</v>
      </c>
      <c r="AP86" s="10">
        <f>0.5/2</f>
        <v>0.25</v>
      </c>
      <c r="AQ86" s="20" t="s">
        <v>34</v>
      </c>
      <c r="AR86" s="10">
        <f>0.5/2</f>
        <v>0.25</v>
      </c>
      <c r="AS86" s="20" t="s">
        <v>34</v>
      </c>
      <c r="AT86" s="10">
        <f>0.5/2</f>
        <v>0.25</v>
      </c>
      <c r="AU86" s="20" t="s">
        <v>34</v>
      </c>
      <c r="AV86" s="20" t="s">
        <v>34</v>
      </c>
      <c r="AW86" s="20">
        <v>1.6</v>
      </c>
      <c r="AX86" s="20" t="s">
        <v>34</v>
      </c>
      <c r="AY86" s="20" t="s">
        <v>34</v>
      </c>
    </row>
    <row r="87" spans="1:51" x14ac:dyDescent="0.25">
      <c r="A87">
        <v>52</v>
      </c>
      <c r="B87" s="14" t="s">
        <v>144</v>
      </c>
      <c r="C87" s="14" t="s">
        <v>51</v>
      </c>
      <c r="D87" s="20" t="s">
        <v>34</v>
      </c>
      <c r="E87" s="20" t="s">
        <v>34</v>
      </c>
      <c r="F87" s="20" t="s">
        <v>34</v>
      </c>
      <c r="G87" s="20" t="s">
        <v>34</v>
      </c>
      <c r="H87" s="20" t="s">
        <v>34</v>
      </c>
      <c r="I87" s="10">
        <f>0.5/2</f>
        <v>0.25</v>
      </c>
      <c r="J87" s="20" t="s">
        <v>34</v>
      </c>
      <c r="K87" s="20" t="s">
        <v>34</v>
      </c>
      <c r="L87" s="20" t="s">
        <v>34</v>
      </c>
      <c r="M87" s="20" t="s">
        <v>34</v>
      </c>
      <c r="N87" s="20" t="s">
        <v>34</v>
      </c>
      <c r="O87" s="20" t="s">
        <v>34</v>
      </c>
      <c r="P87" s="20" t="s">
        <v>34</v>
      </c>
      <c r="Q87" s="20" t="s">
        <v>34</v>
      </c>
      <c r="R87" s="4">
        <v>27</v>
      </c>
      <c r="S87" s="20" t="s">
        <v>34</v>
      </c>
      <c r="T87" s="20" t="s">
        <v>34</v>
      </c>
      <c r="U87" s="4">
        <v>73</v>
      </c>
      <c r="V87" s="20" t="s">
        <v>34</v>
      </c>
      <c r="W87" s="20" t="s">
        <v>34</v>
      </c>
      <c r="X87" s="20" t="s">
        <v>34</v>
      </c>
      <c r="Y87" s="20" t="s">
        <v>34</v>
      </c>
      <c r="Z87" s="20" t="s">
        <v>34</v>
      </c>
      <c r="AA87" s="20" t="s">
        <v>34</v>
      </c>
      <c r="AB87" s="20" t="s">
        <v>34</v>
      </c>
      <c r="AC87" s="20" t="s">
        <v>34</v>
      </c>
      <c r="AD87" s="20" t="s">
        <v>34</v>
      </c>
      <c r="AE87" s="20" t="s">
        <v>34</v>
      </c>
      <c r="AF87" s="20" t="s">
        <v>34</v>
      </c>
      <c r="AG87" s="20" t="s">
        <v>34</v>
      </c>
      <c r="AH87" s="20" t="s">
        <v>34</v>
      </c>
      <c r="AI87" s="20" t="s">
        <v>34</v>
      </c>
      <c r="AJ87" s="20" t="s">
        <v>34</v>
      </c>
      <c r="AK87" s="20" t="s">
        <v>34</v>
      </c>
      <c r="AL87" s="20" t="s">
        <v>34</v>
      </c>
      <c r="AM87" s="20" t="s">
        <v>34</v>
      </c>
      <c r="AN87" s="20" t="s">
        <v>34</v>
      </c>
      <c r="AO87" s="20" t="s">
        <v>34</v>
      </c>
      <c r="AP87" s="4">
        <v>1.7</v>
      </c>
      <c r="AQ87" s="20" t="s">
        <v>34</v>
      </c>
      <c r="AR87" s="4">
        <v>0.56999999999999995</v>
      </c>
      <c r="AS87" s="20" t="s">
        <v>34</v>
      </c>
      <c r="AT87" s="20" t="s">
        <v>34</v>
      </c>
      <c r="AU87" s="20" t="s">
        <v>34</v>
      </c>
      <c r="AV87" s="20" t="s">
        <v>34</v>
      </c>
      <c r="AW87" s="20" t="s">
        <v>34</v>
      </c>
      <c r="AX87" s="20" t="s">
        <v>34</v>
      </c>
      <c r="AY87" s="20" t="s">
        <v>34</v>
      </c>
    </row>
    <row r="88" spans="1:51" x14ac:dyDescent="0.25">
      <c r="A88">
        <v>52</v>
      </c>
      <c r="B88" s="14" t="s">
        <v>144</v>
      </c>
      <c r="C88" s="14" t="s">
        <v>51</v>
      </c>
      <c r="D88" s="20" t="s">
        <v>34</v>
      </c>
      <c r="E88" s="20" t="s">
        <v>34</v>
      </c>
      <c r="F88" s="20" t="s">
        <v>34</v>
      </c>
      <c r="G88" s="20" t="s">
        <v>34</v>
      </c>
      <c r="H88" s="20" t="s">
        <v>34</v>
      </c>
      <c r="I88" s="4">
        <v>1.7</v>
      </c>
      <c r="J88" s="20" t="s">
        <v>34</v>
      </c>
      <c r="K88" s="20" t="s">
        <v>34</v>
      </c>
      <c r="L88" s="20" t="s">
        <v>34</v>
      </c>
      <c r="M88" s="20" t="s">
        <v>34</v>
      </c>
      <c r="N88" s="20" t="s">
        <v>34</v>
      </c>
      <c r="O88" s="20" t="s">
        <v>34</v>
      </c>
      <c r="P88" s="20" t="s">
        <v>34</v>
      </c>
      <c r="Q88" s="20" t="s">
        <v>34</v>
      </c>
      <c r="R88" s="4">
        <v>41</v>
      </c>
      <c r="S88" s="20" t="s">
        <v>34</v>
      </c>
      <c r="T88" s="20" t="s">
        <v>34</v>
      </c>
      <c r="U88" s="4">
        <v>300</v>
      </c>
      <c r="V88" s="20" t="s">
        <v>34</v>
      </c>
      <c r="W88" s="20" t="s">
        <v>34</v>
      </c>
      <c r="X88" s="20" t="s">
        <v>34</v>
      </c>
      <c r="Y88" s="20" t="s">
        <v>34</v>
      </c>
      <c r="Z88" s="20" t="s">
        <v>34</v>
      </c>
      <c r="AA88" s="20" t="s">
        <v>34</v>
      </c>
      <c r="AB88" s="20" t="s">
        <v>34</v>
      </c>
      <c r="AC88" s="20" t="s">
        <v>34</v>
      </c>
      <c r="AD88" s="20" t="s">
        <v>34</v>
      </c>
      <c r="AE88" s="20" t="s">
        <v>34</v>
      </c>
      <c r="AF88" s="20" t="s">
        <v>34</v>
      </c>
      <c r="AG88" s="20" t="s">
        <v>34</v>
      </c>
      <c r="AH88" s="20" t="s">
        <v>34</v>
      </c>
      <c r="AI88" s="20" t="s">
        <v>34</v>
      </c>
      <c r="AJ88" s="20" t="s">
        <v>34</v>
      </c>
      <c r="AK88" s="20" t="s">
        <v>34</v>
      </c>
      <c r="AL88" s="20" t="s">
        <v>34</v>
      </c>
      <c r="AM88" s="20" t="s">
        <v>34</v>
      </c>
      <c r="AN88" s="20" t="s">
        <v>34</v>
      </c>
      <c r="AO88" s="20" t="s">
        <v>34</v>
      </c>
      <c r="AP88" s="4">
        <v>13</v>
      </c>
      <c r="AQ88" s="20" t="s">
        <v>34</v>
      </c>
      <c r="AR88" s="4">
        <v>2.8</v>
      </c>
      <c r="AS88" s="20" t="s">
        <v>34</v>
      </c>
      <c r="AT88" s="20" t="s">
        <v>34</v>
      </c>
      <c r="AU88" s="20" t="s">
        <v>34</v>
      </c>
      <c r="AV88" s="20" t="s">
        <v>34</v>
      </c>
      <c r="AW88" s="20" t="s">
        <v>34</v>
      </c>
      <c r="AX88" s="20" t="s">
        <v>34</v>
      </c>
      <c r="AY88" s="20" t="s">
        <v>34</v>
      </c>
    </row>
    <row r="90" spans="1:51" x14ac:dyDescent="0.25">
      <c r="A90" s="8"/>
      <c r="B90" s="8" t="s">
        <v>145</v>
      </c>
      <c r="C90" s="8"/>
      <c r="D90" s="9">
        <f>AVERAGE(D3:D88)</f>
        <v>0</v>
      </c>
      <c r="E90" s="9">
        <f>AVERAGE(E3:E88)</f>
        <v>3.3</v>
      </c>
      <c r="F90" s="9">
        <f t="shared" ref="F90:AY90" si="6">AVERAGE(F3:F88)</f>
        <v>0</v>
      </c>
      <c r="G90" s="9">
        <f t="shared" si="6"/>
        <v>0</v>
      </c>
      <c r="H90" s="9">
        <f t="shared" si="6"/>
        <v>0.26</v>
      </c>
      <c r="I90" s="9">
        <f>AVERAGE(I3:I88)</f>
        <v>2.9940909090909087</v>
      </c>
      <c r="J90" s="9">
        <f t="shared" si="6"/>
        <v>1.4</v>
      </c>
      <c r="K90" s="9">
        <f t="shared" si="6"/>
        <v>0.96999999999999986</v>
      </c>
      <c r="L90" s="9">
        <f t="shared" si="6"/>
        <v>33.693749999999987</v>
      </c>
      <c r="M90" s="9">
        <f t="shared" si="6"/>
        <v>6.625</v>
      </c>
      <c r="N90" s="9">
        <f t="shared" si="6"/>
        <v>0</v>
      </c>
      <c r="O90" s="9">
        <f>AVERAGE(O3:O88)</f>
        <v>23.315517241379311</v>
      </c>
      <c r="P90" s="9">
        <f t="shared" si="6"/>
        <v>2.1928124999999996</v>
      </c>
      <c r="Q90" s="9">
        <f t="shared" si="6"/>
        <v>0.53187499999999999</v>
      </c>
      <c r="R90" s="9">
        <f>AVERAGE(R3:R88)</f>
        <v>71.833720930232559</v>
      </c>
      <c r="S90" s="9">
        <f t="shared" si="6"/>
        <v>0</v>
      </c>
      <c r="T90" s="9">
        <f t="shared" si="6"/>
        <v>159.27118644067798</v>
      </c>
      <c r="U90" s="9">
        <f t="shared" si="6"/>
        <v>36.450285714285705</v>
      </c>
      <c r="V90" s="9">
        <f t="shared" si="6"/>
        <v>20.75090909090909</v>
      </c>
      <c r="W90" s="9">
        <f t="shared" si="6"/>
        <v>3.1382978723404249</v>
      </c>
      <c r="X90" s="9">
        <f t="shared" si="6"/>
        <v>2.2583050847457624</v>
      </c>
      <c r="Y90" s="9">
        <f t="shared" si="6"/>
        <v>0</v>
      </c>
      <c r="Z90" s="9">
        <f t="shared" si="6"/>
        <v>2.4195238095238096</v>
      </c>
      <c r="AA90" s="9">
        <f t="shared" si="6"/>
        <v>0</v>
      </c>
      <c r="AB90" s="9">
        <f t="shared" si="6"/>
        <v>0</v>
      </c>
      <c r="AC90" s="9">
        <f t="shared" si="6"/>
        <v>4.51</v>
      </c>
      <c r="AD90" s="9">
        <f t="shared" si="6"/>
        <v>126.21470588235294</v>
      </c>
      <c r="AE90" s="9">
        <f t="shared" si="6"/>
        <v>11.994444444444442</v>
      </c>
      <c r="AF90" s="9">
        <f t="shared" si="6"/>
        <v>0</v>
      </c>
      <c r="AG90" s="9">
        <f t="shared" si="6"/>
        <v>0</v>
      </c>
      <c r="AH90" s="9">
        <f t="shared" si="6"/>
        <v>1.8807894736842101</v>
      </c>
      <c r="AI90" s="9">
        <f t="shared" si="6"/>
        <v>0</v>
      </c>
      <c r="AJ90" s="9">
        <f t="shared" si="6"/>
        <v>8.938958333333332</v>
      </c>
      <c r="AK90" s="9">
        <f t="shared" si="6"/>
        <v>3.6840000000000011</v>
      </c>
      <c r="AL90" s="9">
        <f t="shared" si="6"/>
        <v>2.4</v>
      </c>
      <c r="AM90" s="9">
        <f t="shared" si="6"/>
        <v>0</v>
      </c>
      <c r="AN90" s="9">
        <f t="shared" si="6"/>
        <v>1.4352941176470588</v>
      </c>
      <c r="AO90" s="9">
        <f t="shared" si="6"/>
        <v>0</v>
      </c>
      <c r="AP90" s="9">
        <f t="shared" si="6"/>
        <v>5.2245238095238093</v>
      </c>
      <c r="AQ90" s="9">
        <f t="shared" si="6"/>
        <v>0</v>
      </c>
      <c r="AR90" s="9">
        <f t="shared" si="6"/>
        <v>1.939473684210526</v>
      </c>
      <c r="AS90" s="9">
        <f t="shared" si="6"/>
        <v>0</v>
      </c>
      <c r="AT90" s="9">
        <f t="shared" si="6"/>
        <v>3.7808000000000015</v>
      </c>
      <c r="AU90" s="9">
        <f t="shared" si="6"/>
        <v>1.4750000000000001</v>
      </c>
      <c r="AV90" s="9">
        <f t="shared" si="6"/>
        <v>6.7088235294117657</v>
      </c>
      <c r="AW90" s="9">
        <f t="shared" si="6"/>
        <v>5.4678787878787878</v>
      </c>
      <c r="AX90" s="9">
        <f t="shared" si="6"/>
        <v>0</v>
      </c>
      <c r="AY90" s="9">
        <f t="shared" si="6"/>
        <v>0</v>
      </c>
    </row>
    <row r="91" spans="1:51" x14ac:dyDescent="0.25">
      <c r="A91" s="8"/>
      <c r="B91" s="8" t="s">
        <v>73</v>
      </c>
      <c r="C91" s="8"/>
      <c r="D91" s="9" t="e">
        <f>STDEV(D3:D88)</f>
        <v>#DIV/0!</v>
      </c>
      <c r="E91" s="9">
        <f>STDEV(E3:E88)</f>
        <v>5.2370475142647566</v>
      </c>
      <c r="F91" s="9">
        <f t="shared" ref="F91:AY91" si="7">STDEV(F3:F88)</f>
        <v>0</v>
      </c>
      <c r="G91" s="9">
        <f t="shared" si="7"/>
        <v>0</v>
      </c>
      <c r="H91" s="9">
        <f t="shared" si="7"/>
        <v>0.36769552621700474</v>
      </c>
      <c r="I91" s="9">
        <f t="shared" si="7"/>
        <v>9.2357002256466014</v>
      </c>
      <c r="J91" s="9">
        <f t="shared" si="7"/>
        <v>2.8</v>
      </c>
      <c r="K91" s="9">
        <f t="shared" si="7"/>
        <v>1.1915116449284076</v>
      </c>
      <c r="L91" s="9">
        <f t="shared" si="7"/>
        <v>96.08870532828854</v>
      </c>
      <c r="M91" s="9">
        <f t="shared" si="7"/>
        <v>14.289419162443238</v>
      </c>
      <c r="N91" s="9" t="e">
        <f t="shared" si="7"/>
        <v>#DIV/0!</v>
      </c>
      <c r="O91" s="9">
        <f t="shared" si="7"/>
        <v>59.037214108795538</v>
      </c>
      <c r="P91" s="9">
        <f t="shared" si="7"/>
        <v>4.1727025490082559</v>
      </c>
      <c r="Q91" s="9">
        <f t="shared" si="7"/>
        <v>1.2885610514575292</v>
      </c>
      <c r="R91" s="9">
        <f t="shared" si="7"/>
        <v>158.97577560333579</v>
      </c>
      <c r="S91" s="9" t="e">
        <f t="shared" si="7"/>
        <v>#DIV/0!</v>
      </c>
      <c r="T91" s="9">
        <f t="shared" si="7"/>
        <v>229.92578116670566</v>
      </c>
      <c r="U91" s="9">
        <f t="shared" si="7"/>
        <v>72.587403764083504</v>
      </c>
      <c r="V91" s="9">
        <f t="shared" si="7"/>
        <v>25.981201343131218</v>
      </c>
      <c r="W91" s="9">
        <f t="shared" si="7"/>
        <v>5.338834068754247</v>
      </c>
      <c r="X91" s="9">
        <f t="shared" si="7"/>
        <v>5.7075232120126653</v>
      </c>
      <c r="Y91" s="9">
        <f t="shared" si="7"/>
        <v>0</v>
      </c>
      <c r="Z91" s="9">
        <f t="shared" si="7"/>
        <v>3.5895688824571619</v>
      </c>
      <c r="AA91" s="9">
        <f t="shared" si="7"/>
        <v>0</v>
      </c>
      <c r="AB91" s="9">
        <f t="shared" si="7"/>
        <v>0</v>
      </c>
      <c r="AC91" s="9">
        <f t="shared" si="7"/>
        <v>10.43674278690435</v>
      </c>
      <c r="AD91" s="9">
        <f t="shared" si="7"/>
        <v>331.3029935147772</v>
      </c>
      <c r="AE91" s="9">
        <f t="shared" si="7"/>
        <v>35.510365045167106</v>
      </c>
      <c r="AF91" s="9">
        <f t="shared" si="7"/>
        <v>0</v>
      </c>
      <c r="AG91" s="9" t="e">
        <f t="shared" si="7"/>
        <v>#DIV/0!</v>
      </c>
      <c r="AH91" s="9">
        <f t="shared" si="7"/>
        <v>5.1417109265086172</v>
      </c>
      <c r="AI91" s="9">
        <f t="shared" si="7"/>
        <v>0</v>
      </c>
      <c r="AJ91" s="9">
        <f t="shared" si="7"/>
        <v>12.610472722943392</v>
      </c>
      <c r="AK91" s="9">
        <f t="shared" si="7"/>
        <v>3.2765174601498255</v>
      </c>
      <c r="AL91" s="9">
        <f t="shared" si="7"/>
        <v>4.8000000000000007</v>
      </c>
      <c r="AM91" s="9" t="e">
        <f t="shared" si="7"/>
        <v>#DIV/0!</v>
      </c>
      <c r="AN91" s="9">
        <f t="shared" si="7"/>
        <v>3.0869566680775149</v>
      </c>
      <c r="AO91" s="9">
        <f t="shared" si="7"/>
        <v>0</v>
      </c>
      <c r="AP91" s="9">
        <f t="shared" si="7"/>
        <v>11.434834072058798</v>
      </c>
      <c r="AQ91" s="9">
        <f t="shared" si="7"/>
        <v>0</v>
      </c>
      <c r="AR91" s="9">
        <f t="shared" si="7"/>
        <v>4.1674445779277711</v>
      </c>
      <c r="AS91" s="9" t="e">
        <f t="shared" si="7"/>
        <v>#DIV/0!</v>
      </c>
      <c r="AT91" s="9">
        <f t="shared" si="7"/>
        <v>17.36794210218542</v>
      </c>
      <c r="AU91" s="9">
        <f t="shared" si="7"/>
        <v>2.95</v>
      </c>
      <c r="AV91" s="9">
        <f t="shared" si="7"/>
        <v>20.551455508781167</v>
      </c>
      <c r="AW91" s="9">
        <f t="shared" si="7"/>
        <v>20.16401307986207</v>
      </c>
      <c r="AX91" s="9">
        <f t="shared" si="7"/>
        <v>0</v>
      </c>
      <c r="AY91" s="9">
        <f t="shared" si="7"/>
        <v>0</v>
      </c>
    </row>
    <row r="92" spans="1:51" x14ac:dyDescent="0.25">
      <c r="A92" s="8"/>
      <c r="B92" s="8" t="s">
        <v>74</v>
      </c>
      <c r="C92" s="8"/>
      <c r="D92" s="9" t="e">
        <f>D90-CONFIDENCE(0.05,D91,D94)</f>
        <v>#DIV/0!</v>
      </c>
      <c r="E92" s="9">
        <f>E90-CONFIDENCE(0.05,E91,E94)</f>
        <v>-1.8322122566419683</v>
      </c>
      <c r="F92" s="9" t="e">
        <f t="shared" ref="F92:AY92" si="8">F90-CONFIDENCE(0.05,F91,F94)</f>
        <v>#NUM!</v>
      </c>
      <c r="G92" s="9" t="e">
        <f t="shared" si="8"/>
        <v>#NUM!</v>
      </c>
      <c r="H92" s="9">
        <f t="shared" si="8"/>
        <v>-0.24959063598041398</v>
      </c>
      <c r="I92" s="9">
        <f t="shared" si="8"/>
        <v>-0.86519166652392787</v>
      </c>
      <c r="J92" s="9">
        <f t="shared" si="8"/>
        <v>-1.3439495783560749</v>
      </c>
      <c r="K92" s="9">
        <f t="shared" si="8"/>
        <v>-0.3782975793866189</v>
      </c>
      <c r="L92" s="9">
        <f t="shared" si="8"/>
        <v>-13.388850441131886</v>
      </c>
      <c r="M92" s="9">
        <f t="shared" si="8"/>
        <v>-1.4598514362277211</v>
      </c>
      <c r="N92" s="9" t="e">
        <f t="shared" si="8"/>
        <v>#DIV/0!</v>
      </c>
      <c r="O92" s="9">
        <f t="shared" si="8"/>
        <v>8.1219430904207641</v>
      </c>
      <c r="P92" s="9">
        <f t="shared" si="8"/>
        <v>0.14822582143633456</v>
      </c>
      <c r="Q92" s="9">
        <f t="shared" si="8"/>
        <v>-9.9508313184454966E-2</v>
      </c>
      <c r="R92" s="9">
        <f t="shared" si="8"/>
        <v>24.317180219692546</v>
      </c>
      <c r="S92" s="9" t="e">
        <f t="shared" si="8"/>
        <v>#DIV/0!</v>
      </c>
      <c r="T92" s="9">
        <f t="shared" si="8"/>
        <v>100.60204188902983</v>
      </c>
      <c r="U92" s="9">
        <f t="shared" si="8"/>
        <v>12.402486779036753</v>
      </c>
      <c r="V92" s="9">
        <f t="shared" si="8"/>
        <v>13.884558494140872</v>
      </c>
      <c r="W92" s="9">
        <f t="shared" si="8"/>
        <v>1.6119779066902244</v>
      </c>
      <c r="X92" s="9">
        <f t="shared" si="8"/>
        <v>0.80194163277308372</v>
      </c>
      <c r="Y92" s="9" t="e">
        <f t="shared" si="8"/>
        <v>#NUM!</v>
      </c>
      <c r="Z92" s="9">
        <f t="shared" si="8"/>
        <v>0.88426804988937469</v>
      </c>
      <c r="AA92" s="9" t="e">
        <f t="shared" si="8"/>
        <v>#NUM!</v>
      </c>
      <c r="AB92" s="9" t="e">
        <f t="shared" si="8"/>
        <v>#NUM!</v>
      </c>
      <c r="AC92" s="9">
        <f t="shared" si="8"/>
        <v>-0.60390999456017891</v>
      </c>
      <c r="AD92" s="9">
        <f t="shared" si="8"/>
        <v>47.470429817148357</v>
      </c>
      <c r="AE92" s="9">
        <f t="shared" si="8"/>
        <v>-1.3998963878716388</v>
      </c>
      <c r="AF92" s="9" t="e">
        <f t="shared" si="8"/>
        <v>#NUM!</v>
      </c>
      <c r="AG92" s="9" t="e">
        <f t="shared" si="8"/>
        <v>#DIV/0!</v>
      </c>
      <c r="AH92" s="9">
        <f t="shared" si="8"/>
        <v>0.24599203308088824</v>
      </c>
      <c r="AI92" s="9" t="e">
        <f t="shared" si="8"/>
        <v>#NUM!</v>
      </c>
      <c r="AJ92" s="9">
        <f t="shared" si="8"/>
        <v>5.3715005750234734</v>
      </c>
      <c r="AK92" s="9">
        <f t="shared" si="8"/>
        <v>2.3996287566779397</v>
      </c>
      <c r="AL92" s="9">
        <f t="shared" si="8"/>
        <v>-2.3039135628961298</v>
      </c>
      <c r="AM92" s="9" t="e">
        <f t="shared" si="8"/>
        <v>#DIV/0!</v>
      </c>
      <c r="AN92" s="9">
        <f t="shared" si="8"/>
        <v>-3.2124968993809455E-2</v>
      </c>
      <c r="AO92" s="9" t="e">
        <f t="shared" si="8"/>
        <v>#NUM!</v>
      </c>
      <c r="AP92" s="9">
        <f t="shared" si="8"/>
        <v>1.7662982773816718</v>
      </c>
      <c r="AQ92" s="9" t="e">
        <f t="shared" si="8"/>
        <v>#NUM!</v>
      </c>
      <c r="AR92" s="9">
        <f t="shared" si="8"/>
        <v>0.61444241986469028</v>
      </c>
      <c r="AS92" s="9" t="e">
        <f t="shared" si="8"/>
        <v>#DIV/0!</v>
      </c>
      <c r="AT92" s="9">
        <f t="shared" si="8"/>
        <v>-0.14986310261878488</v>
      </c>
      <c r="AU92" s="9">
        <f t="shared" si="8"/>
        <v>-1.4159468771965793</v>
      </c>
      <c r="AV92" s="9">
        <f t="shared" si="8"/>
        <v>-3.0605387631330006</v>
      </c>
      <c r="AW92" s="9">
        <f t="shared" si="8"/>
        <v>-1.4117988920471971</v>
      </c>
      <c r="AX92" s="9" t="e">
        <f t="shared" si="8"/>
        <v>#NUM!</v>
      </c>
      <c r="AY92" s="9" t="e">
        <f t="shared" si="8"/>
        <v>#NUM!</v>
      </c>
    </row>
    <row r="93" spans="1:51" x14ac:dyDescent="0.25">
      <c r="A93" s="8"/>
      <c r="B93" s="8" t="s">
        <v>75</v>
      </c>
      <c r="C93" s="8"/>
      <c r="D93" s="9" t="e">
        <f>D90+CONFIDENCE(0.05,D91,D94)</f>
        <v>#DIV/0!</v>
      </c>
      <c r="E93" s="9">
        <f>E90+CONFIDENCE(0.05,E91,E94)</f>
        <v>8.4322122566419679</v>
      </c>
      <c r="F93" s="9" t="e">
        <f t="shared" ref="F93:AY93" si="9">F90+CONFIDENCE(0.05,F91,F94)</f>
        <v>#NUM!</v>
      </c>
      <c r="G93" s="9" t="e">
        <f t="shared" si="9"/>
        <v>#NUM!</v>
      </c>
      <c r="H93" s="9">
        <f t="shared" si="9"/>
        <v>0.769590635980414</v>
      </c>
      <c r="I93" s="9">
        <f t="shared" si="9"/>
        <v>6.8533734847057453</v>
      </c>
      <c r="J93" s="9">
        <f t="shared" si="9"/>
        <v>4.1439495783560751</v>
      </c>
      <c r="K93" s="9">
        <f t="shared" si="9"/>
        <v>2.3182975793866185</v>
      </c>
      <c r="L93" s="9">
        <f t="shared" si="9"/>
        <v>80.776350441131854</v>
      </c>
      <c r="M93" s="9">
        <f t="shared" si="9"/>
        <v>14.709851436227721</v>
      </c>
      <c r="N93" s="9" t="e">
        <f t="shared" si="9"/>
        <v>#DIV/0!</v>
      </c>
      <c r="O93" s="9">
        <f t="shared" si="9"/>
        <v>38.509091392337858</v>
      </c>
      <c r="P93" s="9">
        <f t="shared" si="9"/>
        <v>4.2373991785636651</v>
      </c>
      <c r="Q93" s="9">
        <f t="shared" si="9"/>
        <v>1.1632583131844549</v>
      </c>
      <c r="R93" s="9">
        <f t="shared" si="9"/>
        <v>119.35026164077257</v>
      </c>
      <c r="S93" s="9" t="e">
        <f t="shared" si="9"/>
        <v>#DIV/0!</v>
      </c>
      <c r="T93" s="9">
        <f t="shared" si="9"/>
        <v>217.94033099232612</v>
      </c>
      <c r="U93" s="9">
        <f t="shared" si="9"/>
        <v>60.498084649534661</v>
      </c>
      <c r="V93" s="9">
        <f t="shared" si="9"/>
        <v>27.617259687677308</v>
      </c>
      <c r="W93" s="9">
        <f t="shared" si="9"/>
        <v>4.6646178379906251</v>
      </c>
      <c r="X93" s="9">
        <f t="shared" si="9"/>
        <v>3.7146685367184409</v>
      </c>
      <c r="Y93" s="9" t="e">
        <f t="shared" si="9"/>
        <v>#NUM!</v>
      </c>
      <c r="Z93" s="9">
        <f t="shared" si="9"/>
        <v>3.9547795691582444</v>
      </c>
      <c r="AA93" s="9" t="e">
        <f t="shared" si="9"/>
        <v>#NUM!</v>
      </c>
      <c r="AB93" s="9" t="e">
        <f t="shared" si="9"/>
        <v>#NUM!</v>
      </c>
      <c r="AC93" s="9">
        <f t="shared" si="9"/>
        <v>9.6239099945601794</v>
      </c>
      <c r="AD93" s="9">
        <f t="shared" si="9"/>
        <v>204.95898194755753</v>
      </c>
      <c r="AE93" s="9">
        <f t="shared" si="9"/>
        <v>25.388785276760522</v>
      </c>
      <c r="AF93" s="9" t="e">
        <f t="shared" si="9"/>
        <v>#NUM!</v>
      </c>
      <c r="AG93" s="9" t="e">
        <f t="shared" si="9"/>
        <v>#DIV/0!</v>
      </c>
      <c r="AH93" s="9">
        <f t="shared" si="9"/>
        <v>3.5155869142875318</v>
      </c>
      <c r="AI93" s="9" t="e">
        <f t="shared" si="9"/>
        <v>#NUM!</v>
      </c>
      <c r="AJ93" s="9">
        <f t="shared" si="9"/>
        <v>12.506416091643191</v>
      </c>
      <c r="AK93" s="9">
        <f t="shared" si="9"/>
        <v>4.9683712433220624</v>
      </c>
      <c r="AL93" s="9">
        <f t="shared" si="9"/>
        <v>7.1039135628961301</v>
      </c>
      <c r="AM93" s="9" t="e">
        <f t="shared" si="9"/>
        <v>#DIV/0!</v>
      </c>
      <c r="AN93" s="9">
        <f t="shared" si="9"/>
        <v>2.9027132042879273</v>
      </c>
      <c r="AO93" s="9" t="e">
        <f t="shared" si="9"/>
        <v>#NUM!</v>
      </c>
      <c r="AP93" s="9">
        <f t="shared" si="9"/>
        <v>8.6827493416659465</v>
      </c>
      <c r="AQ93" s="9" t="e">
        <f t="shared" si="9"/>
        <v>#NUM!</v>
      </c>
      <c r="AR93" s="9">
        <f t="shared" si="9"/>
        <v>3.264504948556362</v>
      </c>
      <c r="AS93" s="9" t="e">
        <f t="shared" si="9"/>
        <v>#DIV/0!</v>
      </c>
      <c r="AT93" s="9">
        <f t="shared" si="9"/>
        <v>7.7114631026187883</v>
      </c>
      <c r="AU93" s="9">
        <f t="shared" si="9"/>
        <v>4.3659468771965795</v>
      </c>
      <c r="AV93" s="9">
        <f t="shared" si="9"/>
        <v>16.478185821956533</v>
      </c>
      <c r="AW93" s="9">
        <f t="shared" si="9"/>
        <v>12.347556467804772</v>
      </c>
      <c r="AX93" s="9" t="e">
        <f t="shared" si="9"/>
        <v>#NUM!</v>
      </c>
      <c r="AY93" s="9" t="e">
        <f t="shared" si="9"/>
        <v>#NUM!</v>
      </c>
    </row>
    <row r="94" spans="1:51" x14ac:dyDescent="0.25">
      <c r="A94" s="8"/>
      <c r="B94" s="8" t="s">
        <v>76</v>
      </c>
      <c r="C94" s="8"/>
      <c r="D94" s="8">
        <f>COUNTIF(D3:D88, "&gt;=0")</f>
        <v>1</v>
      </c>
      <c r="E94" s="8">
        <f>COUNTIF(E3:E88, "&gt;=0")</f>
        <v>4</v>
      </c>
      <c r="F94" s="8">
        <f t="shared" ref="F94:AY94" si="10">COUNTIF(F3:F88, "&gt;=0")</f>
        <v>4</v>
      </c>
      <c r="G94" s="8">
        <f t="shared" si="10"/>
        <v>4</v>
      </c>
      <c r="H94" s="8">
        <f t="shared" si="10"/>
        <v>2</v>
      </c>
      <c r="I94" s="8">
        <f t="shared" si="10"/>
        <v>22</v>
      </c>
      <c r="J94" s="8">
        <f t="shared" si="10"/>
        <v>4</v>
      </c>
      <c r="K94" s="8">
        <f t="shared" si="10"/>
        <v>3</v>
      </c>
      <c r="L94" s="8">
        <f t="shared" si="10"/>
        <v>16</v>
      </c>
      <c r="M94" s="8">
        <f t="shared" si="10"/>
        <v>12</v>
      </c>
      <c r="N94" s="8">
        <f t="shared" si="10"/>
        <v>1</v>
      </c>
      <c r="O94" s="8">
        <f t="shared" si="10"/>
        <v>58</v>
      </c>
      <c r="P94" s="8">
        <f t="shared" si="10"/>
        <v>16</v>
      </c>
      <c r="Q94" s="8">
        <f t="shared" si="10"/>
        <v>16</v>
      </c>
      <c r="R94" s="8">
        <f>COUNTIF(R3:R88, "&gt;=0")</f>
        <v>43</v>
      </c>
      <c r="S94" s="8">
        <f t="shared" si="10"/>
        <v>1</v>
      </c>
      <c r="T94" s="8">
        <f t="shared" si="10"/>
        <v>59</v>
      </c>
      <c r="U94" s="8">
        <f t="shared" si="10"/>
        <v>35</v>
      </c>
      <c r="V94" s="8">
        <f t="shared" si="10"/>
        <v>55</v>
      </c>
      <c r="W94" s="8">
        <f t="shared" si="10"/>
        <v>47</v>
      </c>
      <c r="X94" s="8">
        <f t="shared" si="10"/>
        <v>59</v>
      </c>
      <c r="Y94" s="8">
        <f t="shared" si="10"/>
        <v>4</v>
      </c>
      <c r="Z94" s="8">
        <f t="shared" si="10"/>
        <v>21</v>
      </c>
      <c r="AA94" s="8">
        <f t="shared" si="10"/>
        <v>6</v>
      </c>
      <c r="AB94" s="8">
        <f t="shared" si="10"/>
        <v>4</v>
      </c>
      <c r="AC94" s="8">
        <f t="shared" si="10"/>
        <v>16</v>
      </c>
      <c r="AD94" s="8">
        <f t="shared" si="10"/>
        <v>68</v>
      </c>
      <c r="AE94" s="8">
        <f t="shared" si="10"/>
        <v>27</v>
      </c>
      <c r="AF94" s="8">
        <f t="shared" si="10"/>
        <v>4</v>
      </c>
      <c r="AG94" s="8">
        <f t="shared" si="10"/>
        <v>1</v>
      </c>
      <c r="AH94" s="8">
        <f t="shared" si="10"/>
        <v>38</v>
      </c>
      <c r="AI94" s="8">
        <f t="shared" si="10"/>
        <v>4</v>
      </c>
      <c r="AJ94" s="8">
        <f t="shared" si="10"/>
        <v>48</v>
      </c>
      <c r="AK94" s="8">
        <f t="shared" si="10"/>
        <v>25</v>
      </c>
      <c r="AL94" s="8">
        <f t="shared" si="10"/>
        <v>4</v>
      </c>
      <c r="AM94" s="8">
        <f t="shared" si="10"/>
        <v>1</v>
      </c>
      <c r="AN94" s="8">
        <f t="shared" si="10"/>
        <v>17</v>
      </c>
      <c r="AO94" s="8">
        <f t="shared" si="10"/>
        <v>5</v>
      </c>
      <c r="AP94" s="8">
        <f t="shared" si="10"/>
        <v>42</v>
      </c>
      <c r="AQ94" s="8">
        <f t="shared" si="10"/>
        <v>4</v>
      </c>
      <c r="AR94" s="8">
        <f t="shared" si="10"/>
        <v>38</v>
      </c>
      <c r="AS94" s="8">
        <f t="shared" si="10"/>
        <v>1</v>
      </c>
      <c r="AT94" s="8">
        <f t="shared" si="10"/>
        <v>75</v>
      </c>
      <c r="AU94" s="8">
        <f t="shared" si="10"/>
        <v>4</v>
      </c>
      <c r="AV94" s="8">
        <f t="shared" si="10"/>
        <v>17</v>
      </c>
      <c r="AW94" s="8">
        <f t="shared" si="10"/>
        <v>33</v>
      </c>
      <c r="AX94" s="8">
        <f t="shared" si="10"/>
        <v>4</v>
      </c>
      <c r="AY94" s="8">
        <f t="shared" si="10"/>
        <v>2</v>
      </c>
    </row>
    <row r="97" spans="3:51" x14ac:dyDescent="0.25">
      <c r="K97" s="11"/>
      <c r="R97" s="27"/>
      <c r="V97" s="19"/>
      <c r="W97" s="19"/>
      <c r="X97" s="19"/>
      <c r="AD97" s="19"/>
      <c r="AH97" s="19"/>
      <c r="AV97" s="19"/>
    </row>
    <row r="98" spans="3:51" ht="24.5" customHeight="1" x14ac:dyDescent="0.35">
      <c r="C98" s="16"/>
      <c r="E98" s="17"/>
      <c r="F98" s="17"/>
      <c r="G98" s="17"/>
      <c r="H98" s="17"/>
      <c r="I98" s="17"/>
      <c r="J98" s="17"/>
      <c r="K98" s="17"/>
      <c r="L98" s="17"/>
      <c r="M98" s="17"/>
      <c r="N98" s="17"/>
      <c r="O98" s="17"/>
      <c r="P98" s="17"/>
      <c r="Q98" s="17"/>
      <c r="R98" s="28"/>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row>
    <row r="99" spans="3:51" x14ac:dyDescent="0.25">
      <c r="D99" s="17">
        <f t="shared" ref="D99:E99" si="11">D90*$R$98/1000000000</f>
        <v>0</v>
      </c>
      <c r="E99" s="17">
        <f t="shared" si="11"/>
        <v>0</v>
      </c>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row>
    <row r="100" spans="3:51" x14ac:dyDescent="0.25">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row>
    <row r="107" spans="3:51" x14ac:dyDescent="0.25">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row>
    <row r="108" spans="3:51" x14ac:dyDescent="0.25">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row>
  </sheetData>
  <autoFilter ref="A1:AY88" xr:uid="{7CE7CDF5-6E0B-4ABF-A605-F9A3DCC995CE}"/>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6AE52-B301-46EB-BDD6-193C8F0A60C3}">
  <dimension ref="A1:H19"/>
  <sheetViews>
    <sheetView workbookViewId="0">
      <selection activeCell="B13" sqref="B13"/>
    </sheetView>
  </sheetViews>
  <sheetFormatPr defaultColWidth="8.81640625" defaultRowHeight="12.5" x14ac:dyDescent="0.25"/>
  <cols>
    <col min="1" max="1" width="13.6328125" customWidth="1"/>
    <col min="2" max="2" width="189.1796875" bestFit="1" customWidth="1"/>
  </cols>
  <sheetData>
    <row r="1" spans="1:8" x14ac:dyDescent="0.25">
      <c r="A1" t="s">
        <v>0</v>
      </c>
      <c r="B1" t="s">
        <v>161</v>
      </c>
    </row>
    <row r="2" spans="1:8" ht="14.5" x14ac:dyDescent="0.35">
      <c r="A2">
        <v>1</v>
      </c>
      <c r="B2" s="24" t="s">
        <v>148</v>
      </c>
      <c r="C2" s="25"/>
      <c r="D2" s="25"/>
      <c r="E2" s="25"/>
      <c r="F2" s="25"/>
      <c r="G2" s="25"/>
      <c r="H2" s="25"/>
    </row>
    <row r="3" spans="1:8" ht="14.5" x14ac:dyDescent="0.35">
      <c r="A3">
        <v>4</v>
      </c>
      <c r="B3" s="26" t="s">
        <v>168</v>
      </c>
      <c r="C3" s="25"/>
      <c r="D3" s="25"/>
      <c r="E3" s="25"/>
      <c r="F3" s="25"/>
      <c r="G3" s="25"/>
      <c r="H3" s="25"/>
    </row>
    <row r="4" spans="1:8" ht="14.5" x14ac:dyDescent="0.35">
      <c r="A4">
        <v>5</v>
      </c>
      <c r="B4" s="24" t="s">
        <v>169</v>
      </c>
      <c r="C4" s="25"/>
      <c r="D4" s="25"/>
      <c r="E4" s="25"/>
      <c r="F4" s="25"/>
      <c r="G4" s="25"/>
      <c r="H4" s="25"/>
    </row>
    <row r="5" spans="1:8" ht="14.5" x14ac:dyDescent="0.35">
      <c r="A5">
        <v>6</v>
      </c>
      <c r="B5" s="24" t="s">
        <v>170</v>
      </c>
      <c r="C5" s="25"/>
      <c r="D5" s="25"/>
      <c r="E5" s="25"/>
      <c r="F5" s="25"/>
      <c r="G5" s="25"/>
      <c r="H5" s="25"/>
    </row>
    <row r="6" spans="1:8" ht="14.5" x14ac:dyDescent="0.35">
      <c r="A6">
        <v>7</v>
      </c>
      <c r="B6" s="24" t="s">
        <v>167</v>
      </c>
      <c r="C6" s="25"/>
      <c r="D6" s="25"/>
      <c r="E6" s="25"/>
      <c r="F6" s="25"/>
      <c r="G6" s="25"/>
      <c r="H6" s="25"/>
    </row>
    <row r="7" spans="1:8" ht="14.5" x14ac:dyDescent="0.35">
      <c r="A7">
        <v>40</v>
      </c>
      <c r="B7" s="24" t="s">
        <v>159</v>
      </c>
      <c r="C7" s="25"/>
      <c r="D7" s="25"/>
      <c r="E7" s="25"/>
      <c r="F7" s="25"/>
      <c r="G7" s="25"/>
      <c r="H7" s="25"/>
    </row>
    <row r="8" spans="1:8" ht="14.5" x14ac:dyDescent="0.35">
      <c r="A8">
        <v>41</v>
      </c>
      <c r="B8" s="25" t="s">
        <v>160</v>
      </c>
      <c r="C8" s="25"/>
      <c r="D8" s="25"/>
      <c r="E8" s="25"/>
      <c r="F8" s="25"/>
      <c r="G8" s="25"/>
      <c r="H8" s="25"/>
    </row>
    <row r="9" spans="1:8" ht="14.5" x14ac:dyDescent="0.35">
      <c r="A9">
        <v>42</v>
      </c>
      <c r="B9" s="24" t="s">
        <v>152</v>
      </c>
      <c r="C9" s="25"/>
      <c r="D9" s="25"/>
      <c r="E9" s="25"/>
      <c r="F9" s="25"/>
      <c r="G9" s="25"/>
      <c r="H9" s="25"/>
    </row>
    <row r="10" spans="1:8" ht="14.5" x14ac:dyDescent="0.35">
      <c r="A10">
        <v>50</v>
      </c>
      <c r="B10" s="24" t="s">
        <v>149</v>
      </c>
      <c r="C10" s="25"/>
      <c r="D10" s="25"/>
      <c r="E10" s="25"/>
      <c r="F10" s="25"/>
      <c r="G10" s="25"/>
      <c r="H10" s="25"/>
    </row>
    <row r="11" spans="1:8" ht="14.5" x14ac:dyDescent="0.35">
      <c r="A11">
        <v>51</v>
      </c>
      <c r="B11" s="24" t="s">
        <v>150</v>
      </c>
      <c r="C11" s="25"/>
      <c r="D11" s="25"/>
      <c r="E11" s="25"/>
      <c r="F11" s="25"/>
      <c r="G11" s="25"/>
      <c r="H11" s="25"/>
    </row>
    <row r="12" spans="1:8" ht="14.5" x14ac:dyDescent="0.35">
      <c r="A12">
        <v>52</v>
      </c>
      <c r="B12" s="24" t="s">
        <v>150</v>
      </c>
      <c r="C12" s="25"/>
      <c r="D12" s="25"/>
      <c r="E12" s="25"/>
      <c r="F12" s="25"/>
      <c r="G12" s="25"/>
      <c r="H12" s="25"/>
    </row>
    <row r="13" spans="1:8" ht="14.5" x14ac:dyDescent="0.35">
      <c r="A13">
        <v>53</v>
      </c>
      <c r="B13" s="24" t="s">
        <v>153</v>
      </c>
      <c r="C13" s="25"/>
      <c r="D13" s="25"/>
      <c r="E13" s="25"/>
      <c r="F13" s="25"/>
      <c r="G13" s="25"/>
      <c r="H13" s="25"/>
    </row>
    <row r="14" spans="1:8" ht="14.5" x14ac:dyDescent="0.35">
      <c r="A14">
        <v>54</v>
      </c>
      <c r="B14" s="24" t="s">
        <v>154</v>
      </c>
      <c r="C14" s="25"/>
      <c r="D14" s="25"/>
      <c r="E14" s="25"/>
      <c r="F14" s="25"/>
      <c r="G14" s="25"/>
      <c r="H14" s="25"/>
    </row>
    <row r="15" spans="1:8" ht="14.5" x14ac:dyDescent="0.35">
      <c r="A15">
        <v>55</v>
      </c>
      <c r="B15" s="24" t="s">
        <v>155</v>
      </c>
      <c r="C15" s="25"/>
      <c r="D15" s="25"/>
      <c r="E15" s="25"/>
      <c r="F15" s="25"/>
      <c r="G15" s="25"/>
      <c r="H15" s="25"/>
    </row>
    <row r="16" spans="1:8" ht="14.5" x14ac:dyDescent="0.35">
      <c r="A16">
        <v>56</v>
      </c>
      <c r="B16" s="24" t="s">
        <v>156</v>
      </c>
      <c r="C16" s="25"/>
      <c r="D16" s="25"/>
      <c r="E16" s="25"/>
      <c r="F16" s="25"/>
      <c r="G16" s="25"/>
      <c r="H16" s="25"/>
    </row>
    <row r="17" spans="1:8" ht="14.5" x14ac:dyDescent="0.35">
      <c r="A17">
        <v>57</v>
      </c>
      <c r="B17" s="24" t="s">
        <v>157</v>
      </c>
      <c r="C17" s="25"/>
      <c r="D17" s="25"/>
      <c r="E17" s="25"/>
      <c r="F17" s="25"/>
      <c r="G17" s="25"/>
      <c r="H17" s="25"/>
    </row>
    <row r="18" spans="1:8" ht="14.5" x14ac:dyDescent="0.35">
      <c r="A18">
        <v>58</v>
      </c>
      <c r="B18" s="24" t="s">
        <v>158</v>
      </c>
      <c r="C18" s="25"/>
      <c r="D18" s="25"/>
      <c r="E18" s="25"/>
      <c r="F18" s="25"/>
      <c r="G18" s="25"/>
      <c r="H18" s="25"/>
    </row>
    <row r="19" spans="1:8" ht="14.5" x14ac:dyDescent="0.35">
      <c r="A19">
        <v>59</v>
      </c>
      <c r="B19" s="24" t="s">
        <v>151</v>
      </c>
      <c r="C19" s="25"/>
      <c r="D19" s="25"/>
      <c r="E19" s="25"/>
      <c r="F19" s="25"/>
      <c r="G19" s="25"/>
      <c r="H19" s="25"/>
    </row>
  </sheetData>
  <autoFilter ref="A1:B19" xr:uid="{DE0BC752-8A82-4E4F-9B44-841780162091}">
    <sortState xmlns:xlrd2="http://schemas.microsoft.com/office/spreadsheetml/2017/richdata2" ref="A2:B19">
      <sortCondition ref="A1"/>
    </sortState>
  </autoFilter>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D5AB8-738E-498F-A329-9CBB11873843}">
  <dimension ref="A1:AZ132"/>
  <sheetViews>
    <sheetView zoomScale="55" zoomScaleNormal="55" workbookViewId="0">
      <pane xSplit="12" ySplit="3" topLeftCell="M76" activePane="bottomRight" state="frozen"/>
      <selection pane="topRight" activeCell="L1" sqref="L1"/>
      <selection pane="bottomLeft" activeCell="A4" sqref="A4"/>
      <selection pane="bottomRight" activeCell="AX133" sqref="AX133"/>
    </sheetView>
  </sheetViews>
  <sheetFormatPr defaultRowHeight="12.5" x14ac:dyDescent="0.25"/>
  <cols>
    <col min="8" max="8" width="8.7265625" style="29"/>
    <col min="13" max="13" width="56.08984375" customWidth="1"/>
    <col min="50" max="50" width="25.54296875" customWidth="1"/>
  </cols>
  <sheetData>
    <row r="1" spans="1:52" ht="13" x14ac:dyDescent="0.3">
      <c r="N1" s="131" t="s">
        <v>948</v>
      </c>
      <c r="O1" s="132"/>
      <c r="P1" s="132"/>
      <c r="Q1" s="132"/>
      <c r="R1" s="132"/>
      <c r="S1" s="132"/>
      <c r="T1" s="132"/>
      <c r="U1" s="132"/>
      <c r="V1" s="132"/>
      <c r="W1" s="132"/>
      <c r="X1" s="132"/>
      <c r="Y1" s="132"/>
      <c r="Z1" s="132"/>
      <c r="AA1" s="132"/>
      <c r="AB1" s="132"/>
      <c r="AC1" s="132"/>
      <c r="AD1" s="132"/>
      <c r="AE1" s="132"/>
      <c r="AF1" s="133" t="s">
        <v>265</v>
      </c>
      <c r="AG1" s="134"/>
      <c r="AH1" s="134"/>
      <c r="AI1" s="134"/>
      <c r="AJ1" s="134"/>
      <c r="AK1" s="134"/>
      <c r="AL1" s="134"/>
      <c r="AM1" s="134"/>
      <c r="AN1" s="134"/>
      <c r="AO1" s="134"/>
      <c r="AP1" s="134"/>
      <c r="AQ1" s="134"/>
      <c r="AR1" s="134"/>
      <c r="AS1" s="134"/>
      <c r="AT1" s="134"/>
      <c r="AU1" s="134"/>
      <c r="AV1" s="134"/>
      <c r="AW1" s="134"/>
      <c r="AX1" s="135"/>
    </row>
    <row r="2" spans="1:52" ht="100" x14ac:dyDescent="0.25">
      <c r="A2" t="s">
        <v>1122</v>
      </c>
      <c r="B2" t="s">
        <v>0</v>
      </c>
      <c r="C2" t="s">
        <v>949</v>
      </c>
      <c r="D2" t="s">
        <v>950</v>
      </c>
      <c r="E2" t="s">
        <v>951</v>
      </c>
      <c r="F2" s="16" t="s">
        <v>952</v>
      </c>
      <c r="G2" s="16" t="s">
        <v>953</v>
      </c>
      <c r="H2" s="115" t="s">
        <v>954</v>
      </c>
      <c r="I2" s="16" t="s">
        <v>955</v>
      </c>
      <c r="J2" s="16" t="s">
        <v>956</v>
      </c>
      <c r="K2" s="112" t="s">
        <v>957</v>
      </c>
      <c r="L2" t="s">
        <v>958</v>
      </c>
      <c r="M2" s="16" t="s">
        <v>959</v>
      </c>
      <c r="N2" s="117" t="s">
        <v>960</v>
      </c>
      <c r="O2" s="117" t="s">
        <v>1073</v>
      </c>
      <c r="P2" s="117" t="s">
        <v>961</v>
      </c>
      <c r="Q2" s="117" t="s">
        <v>1074</v>
      </c>
      <c r="R2" s="117" t="s">
        <v>962</v>
      </c>
      <c r="S2" s="117" t="s">
        <v>963</v>
      </c>
      <c r="T2" s="117" t="s">
        <v>1075</v>
      </c>
      <c r="U2" s="117" t="s">
        <v>1076</v>
      </c>
      <c r="V2" s="117" t="s">
        <v>964</v>
      </c>
      <c r="W2" s="118" t="s">
        <v>1077</v>
      </c>
      <c r="X2" s="117" t="s">
        <v>1078</v>
      </c>
      <c r="Y2" s="117" t="s">
        <v>965</v>
      </c>
      <c r="Z2" s="117" t="s">
        <v>966</v>
      </c>
      <c r="AA2" s="117" t="s">
        <v>1079</v>
      </c>
      <c r="AB2" s="117" t="s">
        <v>967</v>
      </c>
      <c r="AC2" s="117" t="s">
        <v>1080</v>
      </c>
      <c r="AD2" s="117" t="s">
        <v>968</v>
      </c>
      <c r="AE2" s="117" t="s">
        <v>969</v>
      </c>
      <c r="AF2" s="113" t="s">
        <v>970</v>
      </c>
      <c r="AG2" s="113" t="s">
        <v>971</v>
      </c>
      <c r="AH2" s="113" t="s">
        <v>972</v>
      </c>
      <c r="AI2" s="113" t="s">
        <v>973</v>
      </c>
      <c r="AJ2" s="113" t="s">
        <v>974</v>
      </c>
      <c r="AK2" s="113" t="s">
        <v>975</v>
      </c>
      <c r="AL2" s="113" t="s">
        <v>976</v>
      </c>
      <c r="AM2" s="113" t="s">
        <v>977</v>
      </c>
      <c r="AN2" s="114" t="s">
        <v>978</v>
      </c>
      <c r="AO2" s="113" t="s">
        <v>979</v>
      </c>
      <c r="AP2" s="113" t="s">
        <v>980</v>
      </c>
      <c r="AQ2" s="114" t="s">
        <v>981</v>
      </c>
      <c r="AR2" s="114" t="s">
        <v>982</v>
      </c>
      <c r="AS2" s="114" t="s">
        <v>983</v>
      </c>
      <c r="AT2" s="114" t="s">
        <v>1081</v>
      </c>
      <c r="AU2" s="114" t="s">
        <v>1082</v>
      </c>
      <c r="AV2" s="114" t="s">
        <v>1083</v>
      </c>
      <c r="AW2" s="114" t="s">
        <v>984</v>
      </c>
      <c r="AX2" s="114" t="s">
        <v>985</v>
      </c>
      <c r="AY2" s="15" t="s">
        <v>1126</v>
      </c>
      <c r="AZ2" s="15" t="s">
        <v>1127</v>
      </c>
    </row>
    <row r="3" spans="1:52" x14ac:dyDescent="0.25">
      <c r="A3">
        <v>1</v>
      </c>
      <c r="B3" t="s">
        <v>986</v>
      </c>
      <c r="C3" t="s">
        <v>994</v>
      </c>
      <c r="D3" t="s">
        <v>990</v>
      </c>
      <c r="F3" s="29"/>
      <c r="G3" s="29"/>
      <c r="I3" s="29"/>
      <c r="J3" t="s">
        <v>995</v>
      </c>
      <c r="K3" s="29"/>
      <c r="L3" s="29"/>
      <c r="M3" s="16" t="s">
        <v>829</v>
      </c>
      <c r="N3" t="s">
        <v>1084</v>
      </c>
      <c r="O3" s="29" t="s">
        <v>34</v>
      </c>
      <c r="P3" t="s">
        <v>1085</v>
      </c>
      <c r="Q3" s="29" t="s">
        <v>34</v>
      </c>
      <c r="R3" s="15" t="s">
        <v>1084</v>
      </c>
      <c r="S3" s="15">
        <v>5.0000000000000001E-3</v>
      </c>
      <c r="T3" s="29" t="s">
        <v>34</v>
      </c>
      <c r="U3" s="29" t="s">
        <v>34</v>
      </c>
      <c r="V3" s="15">
        <v>5.0000000000000001E-3</v>
      </c>
      <c r="W3" s="29" t="s">
        <v>34</v>
      </c>
      <c r="X3" s="29" t="s">
        <v>34</v>
      </c>
      <c r="Y3" s="15">
        <v>1E-4</v>
      </c>
      <c r="Z3" s="15">
        <v>5.0000000000000001E-3</v>
      </c>
      <c r="AA3" s="29" t="s">
        <v>34</v>
      </c>
      <c r="AB3" s="29" t="s">
        <v>34</v>
      </c>
      <c r="AC3" s="29" t="s">
        <v>34</v>
      </c>
      <c r="AD3" s="15">
        <v>5.0000000000000001E-3</v>
      </c>
      <c r="AE3">
        <v>0.02</v>
      </c>
      <c r="AF3" s="15">
        <v>5.0000000000000001E-3</v>
      </c>
      <c r="AG3" s="15">
        <v>5.0000000000000001E-3</v>
      </c>
      <c r="AH3" s="15">
        <v>5.0000000000000001E-3</v>
      </c>
      <c r="AI3" s="15">
        <v>5.0000000000000001E-3</v>
      </c>
      <c r="AJ3" s="15">
        <v>5.0000000000000001E-3</v>
      </c>
      <c r="AK3" s="15">
        <v>5.0000000000000001E-3</v>
      </c>
      <c r="AL3" s="15">
        <v>5.0000000000000001E-3</v>
      </c>
      <c r="AM3" s="15">
        <v>5.0000000000000001E-3</v>
      </c>
      <c r="AN3" s="15">
        <v>5.0000000000000001E-3</v>
      </c>
      <c r="AO3" s="15">
        <v>5.0000000000000001E-3</v>
      </c>
      <c r="AP3" t="s">
        <v>34</v>
      </c>
      <c r="AQ3" s="15">
        <v>5.0000000000000001E-3</v>
      </c>
      <c r="AR3" s="15">
        <v>5.0000000000000001E-3</v>
      </c>
      <c r="AS3" s="15">
        <v>5.0000000000000001E-3</v>
      </c>
      <c r="AT3" s="15">
        <v>5.0000000000000001E-3</v>
      </c>
      <c r="AU3" s="15">
        <v>5.0000000000000001E-3</v>
      </c>
      <c r="AV3" s="15">
        <v>5.0000000000000001E-3</v>
      </c>
      <c r="AW3" t="s">
        <v>34</v>
      </c>
      <c r="AX3" s="15">
        <v>2.5000000000000001E-3</v>
      </c>
      <c r="AY3">
        <v>11</v>
      </c>
      <c r="AZ3" s="15">
        <v>5.0000000000000001E-3</v>
      </c>
    </row>
    <row r="4" spans="1:52" x14ac:dyDescent="0.25">
      <c r="A4">
        <v>1</v>
      </c>
      <c r="B4" t="s">
        <v>986</v>
      </c>
      <c r="C4" t="s">
        <v>994</v>
      </c>
      <c r="D4" t="s">
        <v>990</v>
      </c>
      <c r="F4">
        <v>10.8</v>
      </c>
      <c r="G4" t="s">
        <v>992</v>
      </c>
      <c r="H4" s="29" t="s">
        <v>993</v>
      </c>
      <c r="I4">
        <v>164</v>
      </c>
      <c r="J4" s="16">
        <v>164</v>
      </c>
      <c r="K4">
        <v>10</v>
      </c>
      <c r="L4">
        <v>2.35</v>
      </c>
      <c r="M4" s="16" t="s">
        <v>1045</v>
      </c>
      <c r="N4">
        <v>0.01</v>
      </c>
      <c r="O4" s="29" t="s">
        <v>34</v>
      </c>
      <c r="P4" t="s">
        <v>1085</v>
      </c>
      <c r="Q4" s="29" t="s">
        <v>34</v>
      </c>
      <c r="R4" s="29">
        <v>0.03</v>
      </c>
      <c r="S4">
        <v>0.08</v>
      </c>
      <c r="T4" s="29" t="s">
        <v>34</v>
      </c>
      <c r="U4" s="29" t="s">
        <v>34</v>
      </c>
      <c r="V4">
        <v>0.09</v>
      </c>
      <c r="W4" s="29" t="s">
        <v>34</v>
      </c>
      <c r="X4" s="29" t="s">
        <v>34</v>
      </c>
      <c r="Y4" s="15">
        <v>1E-4</v>
      </c>
      <c r="Z4">
        <v>0.13</v>
      </c>
      <c r="AA4" s="29" t="s">
        <v>34</v>
      </c>
      <c r="AB4" s="29" t="s">
        <v>34</v>
      </c>
      <c r="AC4" s="29" t="s">
        <v>34</v>
      </c>
      <c r="AD4">
        <v>0.5</v>
      </c>
      <c r="AE4">
        <v>7.0000000000000007E-2</v>
      </c>
      <c r="AF4">
        <v>3.4</v>
      </c>
      <c r="AG4">
        <v>0.05</v>
      </c>
      <c r="AH4">
        <v>0.12</v>
      </c>
      <c r="AI4">
        <v>0.35</v>
      </c>
      <c r="AJ4">
        <v>0.62</v>
      </c>
      <c r="AK4" s="15">
        <v>5.0000000000000001E-3</v>
      </c>
      <c r="AL4">
        <v>0.03</v>
      </c>
      <c r="AM4">
        <v>0.04</v>
      </c>
      <c r="AN4">
        <v>0.02</v>
      </c>
      <c r="AO4">
        <v>0.04</v>
      </c>
      <c r="AP4" t="s">
        <v>34</v>
      </c>
      <c r="AQ4" s="15">
        <v>5.0000000000000001E-3</v>
      </c>
      <c r="AR4" s="15">
        <v>5.0000000000000001E-3</v>
      </c>
      <c r="AS4" s="15">
        <v>5.0000000000000001E-3</v>
      </c>
      <c r="AT4" s="15">
        <v>5.0000000000000001E-3</v>
      </c>
      <c r="AU4" s="15">
        <v>5.0000000000000001E-3</v>
      </c>
      <c r="AV4" s="15">
        <v>5.0000000000000001E-3</v>
      </c>
      <c r="AW4" t="s">
        <v>34</v>
      </c>
      <c r="AX4">
        <v>4.67</v>
      </c>
      <c r="AY4">
        <v>9.9</v>
      </c>
      <c r="AZ4" s="15">
        <v>5.0000000000000001E-3</v>
      </c>
    </row>
    <row r="5" spans="1:52" x14ac:dyDescent="0.25">
      <c r="A5">
        <v>1</v>
      </c>
      <c r="B5" t="s">
        <v>986</v>
      </c>
      <c r="C5" t="s">
        <v>999</v>
      </c>
      <c r="D5" t="s">
        <v>990</v>
      </c>
      <c r="F5" s="29"/>
      <c r="G5" s="29"/>
      <c r="I5" s="29"/>
      <c r="J5" t="s">
        <v>995</v>
      </c>
      <c r="K5" s="29"/>
      <c r="L5" s="29"/>
      <c r="M5" s="16" t="s">
        <v>829</v>
      </c>
      <c r="N5" s="15">
        <v>5.0000000000000001E-3</v>
      </c>
      <c r="O5" t="s">
        <v>34</v>
      </c>
      <c r="P5" s="15">
        <v>1E-3</v>
      </c>
      <c r="Q5" t="s">
        <v>34</v>
      </c>
      <c r="R5" s="15">
        <v>5.0000000000000001E-3</v>
      </c>
      <c r="S5" s="15">
        <v>5.0000000000000001E-3</v>
      </c>
      <c r="T5" s="29" t="s">
        <v>34</v>
      </c>
      <c r="U5" s="29" t="s">
        <v>34</v>
      </c>
      <c r="V5" s="15">
        <v>5.0000000000000001E-3</v>
      </c>
      <c r="W5" s="29" t="s">
        <v>34</v>
      </c>
      <c r="X5" s="29" t="s">
        <v>34</v>
      </c>
      <c r="Y5" s="15">
        <v>1E-4</v>
      </c>
      <c r="Z5" s="15">
        <v>5.0000000000000001E-3</v>
      </c>
      <c r="AA5" s="29" t="s">
        <v>34</v>
      </c>
      <c r="AB5" s="29" t="s">
        <v>34</v>
      </c>
      <c r="AC5" s="29" t="s">
        <v>34</v>
      </c>
      <c r="AD5" s="15">
        <v>5.0000000000000001E-3</v>
      </c>
      <c r="AE5" s="15">
        <v>0.01</v>
      </c>
      <c r="AF5" s="15">
        <v>5.0000000000000001E-3</v>
      </c>
      <c r="AG5" s="15">
        <v>5.0000000000000001E-3</v>
      </c>
      <c r="AH5" s="15">
        <v>5.0000000000000001E-3</v>
      </c>
      <c r="AI5" s="15">
        <v>5.0000000000000001E-3</v>
      </c>
      <c r="AJ5">
        <v>0.01</v>
      </c>
      <c r="AK5" s="15">
        <v>5.0000000000000001E-3</v>
      </c>
      <c r="AL5" s="15">
        <v>5.0000000000000001E-3</v>
      </c>
      <c r="AM5" s="15">
        <v>5.0000000000000001E-3</v>
      </c>
      <c r="AN5" s="15">
        <v>5.0000000000000001E-3</v>
      </c>
      <c r="AO5" s="15">
        <v>5.0000000000000001E-3</v>
      </c>
      <c r="AP5" t="s">
        <v>34</v>
      </c>
      <c r="AQ5" s="15">
        <v>5.0000000000000001E-3</v>
      </c>
      <c r="AR5" s="15">
        <v>5.0000000000000001E-3</v>
      </c>
      <c r="AS5" s="15">
        <v>5.0000000000000001E-3</v>
      </c>
      <c r="AT5" s="15">
        <v>5.0000000000000001E-3</v>
      </c>
      <c r="AU5" s="15">
        <v>5.0000000000000001E-3</v>
      </c>
      <c r="AV5" s="15">
        <v>5.0000000000000001E-3</v>
      </c>
      <c r="AW5" t="s">
        <v>34</v>
      </c>
      <c r="AX5">
        <v>0.01</v>
      </c>
      <c r="AY5">
        <v>14.1</v>
      </c>
      <c r="AZ5" s="15">
        <v>5.0000000000000001E-3</v>
      </c>
    </row>
    <row r="6" spans="1:52" x14ac:dyDescent="0.25">
      <c r="A6">
        <v>1</v>
      </c>
      <c r="B6" t="s">
        <v>986</v>
      </c>
      <c r="C6" t="s">
        <v>999</v>
      </c>
      <c r="D6" t="s">
        <v>990</v>
      </c>
      <c r="F6">
        <v>10.8</v>
      </c>
      <c r="G6" t="s">
        <v>992</v>
      </c>
      <c r="H6" s="29" t="s">
        <v>993</v>
      </c>
      <c r="I6">
        <v>468</v>
      </c>
      <c r="J6">
        <v>468</v>
      </c>
      <c r="K6">
        <v>40</v>
      </c>
      <c r="L6">
        <v>2.87</v>
      </c>
      <c r="M6" s="16" t="s">
        <v>1045</v>
      </c>
      <c r="N6" s="15">
        <v>5.0000000000000001E-3</v>
      </c>
      <c r="O6" s="29" t="s">
        <v>34</v>
      </c>
      <c r="P6" s="15">
        <v>0.01</v>
      </c>
      <c r="Q6" s="29" t="s">
        <v>34</v>
      </c>
      <c r="R6">
        <v>0.03</v>
      </c>
      <c r="S6">
        <v>0.03</v>
      </c>
      <c r="T6" s="29" t="s">
        <v>34</v>
      </c>
      <c r="U6" s="29" t="s">
        <v>34</v>
      </c>
      <c r="V6">
        <v>0.12</v>
      </c>
      <c r="W6" s="29" t="s">
        <v>34</v>
      </c>
      <c r="X6" s="29" t="s">
        <v>34</v>
      </c>
      <c r="Y6" s="15">
        <v>1E-4</v>
      </c>
      <c r="Z6">
        <v>0.09</v>
      </c>
      <c r="AA6" s="29" t="s">
        <v>34</v>
      </c>
      <c r="AB6" s="29" t="s">
        <v>34</v>
      </c>
      <c r="AC6" s="29" t="s">
        <v>34</v>
      </c>
      <c r="AD6">
        <v>0.3</v>
      </c>
      <c r="AE6">
        <v>0.03</v>
      </c>
      <c r="AF6">
        <v>6</v>
      </c>
      <c r="AG6">
        <v>0.24</v>
      </c>
      <c r="AH6">
        <v>0.18</v>
      </c>
      <c r="AI6">
        <v>0.43</v>
      </c>
      <c r="AJ6">
        <v>1</v>
      </c>
      <c r="AK6">
        <v>0.11</v>
      </c>
      <c r="AL6">
        <v>0.15</v>
      </c>
      <c r="AM6">
        <v>0.28000000000000003</v>
      </c>
      <c r="AN6">
        <v>0.15</v>
      </c>
      <c r="AO6">
        <v>0.22</v>
      </c>
      <c r="AP6" t="s">
        <v>34</v>
      </c>
      <c r="AQ6">
        <v>0.05</v>
      </c>
      <c r="AR6">
        <v>0.02</v>
      </c>
      <c r="AS6">
        <v>0.04</v>
      </c>
      <c r="AT6" s="15">
        <v>5.0000000000000001E-3</v>
      </c>
      <c r="AU6" s="15">
        <v>5.0000000000000001E-3</v>
      </c>
      <c r="AV6" s="15">
        <v>5.0000000000000001E-3</v>
      </c>
      <c r="AW6" t="s">
        <v>34</v>
      </c>
      <c r="AX6">
        <v>8.8699999999999992</v>
      </c>
      <c r="AY6">
        <v>12.5</v>
      </c>
      <c r="AZ6" s="15">
        <v>5.0000000000000001E-3</v>
      </c>
    </row>
    <row r="7" spans="1:52" x14ac:dyDescent="0.25">
      <c r="A7">
        <v>1</v>
      </c>
      <c r="B7" t="s">
        <v>986</v>
      </c>
      <c r="C7" t="s">
        <v>999</v>
      </c>
      <c r="D7" t="s">
        <v>990</v>
      </c>
      <c r="F7">
        <v>10.8</v>
      </c>
      <c r="G7" t="s">
        <v>992</v>
      </c>
      <c r="H7" s="29" t="s">
        <v>993</v>
      </c>
      <c r="I7">
        <v>471</v>
      </c>
      <c r="J7">
        <v>471</v>
      </c>
      <c r="K7">
        <v>28</v>
      </c>
      <c r="L7">
        <v>2.87</v>
      </c>
      <c r="M7" s="16" t="s">
        <v>1045</v>
      </c>
      <c r="N7" s="15">
        <v>5.0000000000000001E-3</v>
      </c>
      <c r="O7" s="29" t="s">
        <v>34</v>
      </c>
      <c r="P7" s="15">
        <v>1E-3</v>
      </c>
      <c r="Q7" s="29" t="s">
        <v>34</v>
      </c>
      <c r="R7" s="15">
        <v>5.0000000000000001E-3</v>
      </c>
      <c r="S7" s="15">
        <v>5.0000000000000001E-3</v>
      </c>
      <c r="T7" s="29" t="s">
        <v>34</v>
      </c>
      <c r="U7" s="29" t="s">
        <v>34</v>
      </c>
      <c r="V7" s="15">
        <v>5.0000000000000001E-3</v>
      </c>
      <c r="W7" s="29" t="s">
        <v>34</v>
      </c>
      <c r="X7" s="29" t="s">
        <v>34</v>
      </c>
      <c r="Y7" s="15">
        <v>1E-4</v>
      </c>
      <c r="Z7">
        <v>0.03</v>
      </c>
      <c r="AA7" s="29" t="s">
        <v>34</v>
      </c>
      <c r="AB7" s="29" t="s">
        <v>34</v>
      </c>
      <c r="AC7" s="29" t="s">
        <v>34</v>
      </c>
      <c r="AD7">
        <v>0.13</v>
      </c>
      <c r="AE7" s="15">
        <v>0.01</v>
      </c>
      <c r="AF7">
        <v>5</v>
      </c>
      <c r="AG7">
        <v>0.18</v>
      </c>
      <c r="AH7">
        <v>0.16</v>
      </c>
      <c r="AI7">
        <v>0.43</v>
      </c>
      <c r="AJ7">
        <v>1</v>
      </c>
      <c r="AK7">
        <v>0.04</v>
      </c>
      <c r="AL7">
        <v>0.12</v>
      </c>
      <c r="AM7">
        <v>0.12</v>
      </c>
      <c r="AN7">
        <v>7.0000000000000007E-2</v>
      </c>
      <c r="AO7">
        <v>7.0000000000000007E-2</v>
      </c>
      <c r="AP7" t="s">
        <v>34</v>
      </c>
      <c r="AQ7">
        <v>0.02</v>
      </c>
      <c r="AR7" s="15">
        <v>5.0000000000000001E-3</v>
      </c>
      <c r="AS7">
        <v>0.01</v>
      </c>
      <c r="AT7" s="15">
        <v>5.0000000000000001E-3</v>
      </c>
      <c r="AU7" s="15">
        <v>5.0000000000000001E-3</v>
      </c>
      <c r="AV7" s="15">
        <v>5.0000000000000001E-3</v>
      </c>
      <c r="AW7" t="s">
        <v>34</v>
      </c>
      <c r="AX7">
        <v>7.22</v>
      </c>
      <c r="AY7">
        <v>14.2</v>
      </c>
      <c r="AZ7">
        <v>0.12</v>
      </c>
    </row>
    <row r="8" spans="1:52" x14ac:dyDescent="0.25">
      <c r="A8">
        <v>1</v>
      </c>
      <c r="B8" t="s">
        <v>986</v>
      </c>
      <c r="C8" t="s">
        <v>996</v>
      </c>
      <c r="D8" t="s">
        <v>997</v>
      </c>
      <c r="F8" s="29"/>
      <c r="G8" s="29"/>
      <c r="I8" s="29"/>
      <c r="J8">
        <v>180.5</v>
      </c>
      <c r="K8" s="29"/>
      <c r="L8" s="29"/>
      <c r="M8" s="16" t="s">
        <v>1022</v>
      </c>
      <c r="N8" s="15">
        <v>5.0000000000000001E-3</v>
      </c>
      <c r="O8" s="29" t="s">
        <v>34</v>
      </c>
      <c r="P8" s="15">
        <v>1E-3</v>
      </c>
      <c r="Q8" s="29" t="s">
        <v>34</v>
      </c>
      <c r="R8" s="15">
        <v>5.0000000000000001E-3</v>
      </c>
      <c r="S8" s="15">
        <v>5.0000000000000001E-3</v>
      </c>
      <c r="T8" s="29" t="s">
        <v>34</v>
      </c>
      <c r="U8" s="29" t="s">
        <v>34</v>
      </c>
      <c r="V8" s="15">
        <v>5.0000000000000001E-3</v>
      </c>
      <c r="W8" s="29" t="s">
        <v>34</v>
      </c>
      <c r="X8" s="29" t="s">
        <v>34</v>
      </c>
      <c r="Y8" s="15">
        <v>1E-4</v>
      </c>
      <c r="Z8" s="15">
        <v>5.0000000000000001E-3</v>
      </c>
      <c r="AA8" s="29" t="s">
        <v>34</v>
      </c>
      <c r="AB8" s="29" t="s">
        <v>34</v>
      </c>
      <c r="AC8" s="29" t="s">
        <v>34</v>
      </c>
      <c r="AD8" s="15">
        <v>5.0000000000000001E-3</v>
      </c>
      <c r="AE8" s="15">
        <v>5.0000000000000001E-3</v>
      </c>
      <c r="AF8" s="15">
        <v>5.0000000000000001E-3</v>
      </c>
      <c r="AG8" s="15">
        <v>5.0000000000000001E-3</v>
      </c>
      <c r="AH8" s="15">
        <v>5.0000000000000001E-3</v>
      </c>
      <c r="AI8" s="15">
        <v>5.0000000000000001E-3</v>
      </c>
      <c r="AJ8" s="15">
        <v>5.0000000000000001E-3</v>
      </c>
      <c r="AK8" s="15">
        <v>5.0000000000000001E-3</v>
      </c>
      <c r="AL8" s="15">
        <v>5.0000000000000001E-3</v>
      </c>
      <c r="AM8" s="15">
        <v>5.0000000000000001E-3</v>
      </c>
      <c r="AN8" s="15">
        <v>5.0000000000000001E-3</v>
      </c>
      <c r="AO8" s="15">
        <v>5.0000000000000001E-3</v>
      </c>
      <c r="AP8" t="s">
        <v>34</v>
      </c>
      <c r="AQ8" s="15">
        <v>5.0000000000000001E-3</v>
      </c>
      <c r="AR8" s="15">
        <v>5.0000000000000001E-3</v>
      </c>
      <c r="AS8" s="15">
        <v>5.0000000000000001E-3</v>
      </c>
      <c r="AT8" s="15">
        <v>5.0000000000000001E-3</v>
      </c>
      <c r="AU8" s="15">
        <v>5.0000000000000001E-3</v>
      </c>
      <c r="AV8" s="15">
        <v>5.0000000000000001E-3</v>
      </c>
      <c r="AW8" t="s">
        <v>34</v>
      </c>
      <c r="AX8">
        <v>0</v>
      </c>
      <c r="AY8">
        <v>18.3</v>
      </c>
      <c r="AZ8" s="15">
        <v>5.0000000000000001E-3</v>
      </c>
    </row>
    <row r="9" spans="1:52" x14ac:dyDescent="0.25">
      <c r="A9">
        <v>1</v>
      </c>
      <c r="B9" t="s">
        <v>986</v>
      </c>
      <c r="C9" t="s">
        <v>996</v>
      </c>
      <c r="D9" t="s">
        <v>997</v>
      </c>
      <c r="F9">
        <v>8.4</v>
      </c>
      <c r="G9" t="s">
        <v>992</v>
      </c>
      <c r="H9" s="29" t="s">
        <v>993</v>
      </c>
      <c r="I9">
        <v>180.5</v>
      </c>
      <c r="J9">
        <v>180.5</v>
      </c>
      <c r="K9">
        <v>36</v>
      </c>
      <c r="L9">
        <v>2.12</v>
      </c>
      <c r="M9" s="16" t="s">
        <v>1045</v>
      </c>
      <c r="N9" s="15">
        <v>5.0000000000000001E-3</v>
      </c>
      <c r="O9" s="29" t="s">
        <v>34</v>
      </c>
      <c r="P9" s="15">
        <v>1E-3</v>
      </c>
      <c r="Q9" s="29" t="s">
        <v>34</v>
      </c>
      <c r="R9" s="15">
        <v>5.0000000000000001E-3</v>
      </c>
      <c r="S9" s="15">
        <v>5.0000000000000001E-3</v>
      </c>
      <c r="T9" s="29" t="s">
        <v>34</v>
      </c>
      <c r="U9" s="29" t="s">
        <v>34</v>
      </c>
      <c r="V9" s="15">
        <v>5.0000000000000001E-3</v>
      </c>
      <c r="W9" s="29" t="s">
        <v>34</v>
      </c>
      <c r="X9" s="29" t="s">
        <v>34</v>
      </c>
      <c r="Y9" s="15">
        <v>1E-4</v>
      </c>
      <c r="Z9">
        <v>0.03</v>
      </c>
      <c r="AA9" s="29" t="s">
        <v>34</v>
      </c>
      <c r="AB9" s="29" t="s">
        <v>34</v>
      </c>
      <c r="AC9" s="29" t="s">
        <v>34</v>
      </c>
      <c r="AD9">
        <v>0.1</v>
      </c>
      <c r="AE9">
        <v>0.03</v>
      </c>
      <c r="AF9">
        <v>0.56999999999999995</v>
      </c>
      <c r="AG9">
        <v>7.0000000000000007E-2</v>
      </c>
      <c r="AH9">
        <v>0.02</v>
      </c>
      <c r="AI9">
        <v>0.1</v>
      </c>
      <c r="AJ9">
        <v>0.39</v>
      </c>
      <c r="AK9">
        <v>0.02</v>
      </c>
      <c r="AL9">
        <v>0.06</v>
      </c>
      <c r="AM9">
        <v>0.05</v>
      </c>
      <c r="AN9">
        <v>0.02</v>
      </c>
      <c r="AO9">
        <v>0.04</v>
      </c>
      <c r="AP9" t="s">
        <v>34</v>
      </c>
      <c r="AQ9">
        <v>0.01</v>
      </c>
      <c r="AR9" s="15">
        <v>5.0000000000000001E-3</v>
      </c>
      <c r="AS9">
        <v>0.01</v>
      </c>
      <c r="AT9" s="15">
        <v>5.0000000000000001E-3</v>
      </c>
      <c r="AU9" s="15">
        <v>5.0000000000000001E-3</v>
      </c>
      <c r="AV9" s="15">
        <v>5.0000000000000001E-3</v>
      </c>
      <c r="AW9" t="s">
        <v>34</v>
      </c>
      <c r="AX9">
        <v>1.36</v>
      </c>
      <c r="AY9">
        <v>22.3</v>
      </c>
      <c r="AZ9" s="15">
        <v>5.0000000000000001E-3</v>
      </c>
    </row>
    <row r="10" spans="1:52" x14ac:dyDescent="0.25">
      <c r="A10">
        <v>1</v>
      </c>
      <c r="B10" t="s">
        <v>986</v>
      </c>
      <c r="C10" t="s">
        <v>1024</v>
      </c>
      <c r="D10" t="s">
        <v>997</v>
      </c>
      <c r="F10" s="29"/>
      <c r="G10" s="29"/>
      <c r="I10" s="29"/>
      <c r="J10" t="s">
        <v>995</v>
      </c>
      <c r="K10" s="29"/>
      <c r="L10" s="29"/>
      <c r="M10" s="16" t="s">
        <v>829</v>
      </c>
      <c r="N10">
        <v>0.03</v>
      </c>
      <c r="O10" s="29" t="s">
        <v>34</v>
      </c>
      <c r="P10" s="15">
        <v>1E-3</v>
      </c>
      <c r="Q10" s="29" t="s">
        <v>34</v>
      </c>
      <c r="R10">
        <v>0.05</v>
      </c>
      <c r="S10">
        <v>7.0000000000000007E-2</v>
      </c>
      <c r="T10" s="29" t="s">
        <v>34</v>
      </c>
      <c r="U10" s="29" t="s">
        <v>34</v>
      </c>
      <c r="V10">
        <v>7.0000000000000007E-2</v>
      </c>
      <c r="W10" s="29" t="s">
        <v>34</v>
      </c>
      <c r="X10" s="29" t="s">
        <v>34</v>
      </c>
      <c r="Y10" s="15">
        <v>2.0000000000000001E-4</v>
      </c>
      <c r="Z10">
        <v>0.03</v>
      </c>
      <c r="AA10" s="29" t="s">
        <v>34</v>
      </c>
      <c r="AB10" s="29" t="s">
        <v>34</v>
      </c>
      <c r="AC10" s="29" t="s">
        <v>34</v>
      </c>
      <c r="AD10">
        <v>0.06</v>
      </c>
      <c r="AE10">
        <v>0.31</v>
      </c>
      <c r="AF10" t="s">
        <v>34</v>
      </c>
      <c r="AG10" t="s">
        <v>34</v>
      </c>
      <c r="AH10" t="s">
        <v>34</v>
      </c>
      <c r="AI10" t="s">
        <v>34</v>
      </c>
      <c r="AJ10" t="s">
        <v>34</v>
      </c>
      <c r="AK10" t="s">
        <v>34</v>
      </c>
      <c r="AL10" t="s">
        <v>34</v>
      </c>
      <c r="AM10" t="s">
        <v>34</v>
      </c>
      <c r="AN10" t="s">
        <v>34</v>
      </c>
      <c r="AO10" t="s">
        <v>34</v>
      </c>
      <c r="AP10" t="s">
        <v>34</v>
      </c>
      <c r="AQ10" t="s">
        <v>34</v>
      </c>
      <c r="AR10" t="s">
        <v>34</v>
      </c>
      <c r="AS10" t="s">
        <v>34</v>
      </c>
      <c r="AT10" t="s">
        <v>34</v>
      </c>
      <c r="AU10" t="s">
        <v>34</v>
      </c>
      <c r="AV10" t="s">
        <v>34</v>
      </c>
      <c r="AW10" t="s">
        <v>34</v>
      </c>
      <c r="AX10" t="s">
        <v>34</v>
      </c>
      <c r="AY10">
        <v>7.1</v>
      </c>
      <c r="AZ10" s="15">
        <v>5.0000000000000001E-3</v>
      </c>
    </row>
    <row r="11" spans="1:52" x14ac:dyDescent="0.25">
      <c r="A11">
        <v>1</v>
      </c>
      <c r="B11" t="s">
        <v>986</v>
      </c>
      <c r="C11" t="s">
        <v>1024</v>
      </c>
      <c r="D11" t="s">
        <v>997</v>
      </c>
      <c r="F11">
        <v>8.4</v>
      </c>
      <c r="G11" t="s">
        <v>992</v>
      </c>
      <c r="H11" s="29" t="s">
        <v>1001</v>
      </c>
      <c r="I11" t="s">
        <v>995</v>
      </c>
      <c r="J11">
        <v>1.5</v>
      </c>
      <c r="K11">
        <v>30</v>
      </c>
      <c r="L11">
        <v>2.38</v>
      </c>
      <c r="M11" s="16" t="s">
        <v>1045</v>
      </c>
      <c r="N11" s="15">
        <v>5.0000000000000001E-3</v>
      </c>
      <c r="O11" s="29" t="s">
        <v>34</v>
      </c>
      <c r="P11" s="15">
        <v>1E-3</v>
      </c>
      <c r="Q11" s="29" t="s">
        <v>34</v>
      </c>
      <c r="R11">
        <v>14</v>
      </c>
      <c r="S11">
        <v>0.03</v>
      </c>
      <c r="T11" s="29" t="s">
        <v>34</v>
      </c>
      <c r="U11" s="29" t="s">
        <v>34</v>
      </c>
      <c r="V11" s="15">
        <v>5.0000000000000001E-3</v>
      </c>
      <c r="W11" s="29" t="s">
        <v>34</v>
      </c>
      <c r="X11" s="29" t="s">
        <v>34</v>
      </c>
      <c r="Y11" s="15">
        <v>1E-4</v>
      </c>
      <c r="Z11">
        <v>4.3</v>
      </c>
      <c r="AA11" s="29" t="s">
        <v>34</v>
      </c>
      <c r="AB11" s="29" t="s">
        <v>34</v>
      </c>
      <c r="AC11" s="29" t="s">
        <v>34</v>
      </c>
      <c r="AD11">
        <v>14</v>
      </c>
      <c r="AE11">
        <v>2.4</v>
      </c>
      <c r="AF11">
        <v>0.72</v>
      </c>
      <c r="AG11">
        <v>0.03</v>
      </c>
      <c r="AH11">
        <v>0.25</v>
      </c>
      <c r="AI11">
        <v>0.56999999999999995</v>
      </c>
      <c r="AJ11">
        <v>2.2000000000000002</v>
      </c>
      <c r="AK11">
        <v>7.0000000000000007E-2</v>
      </c>
      <c r="AL11">
        <v>0.44</v>
      </c>
      <c r="AM11">
        <v>0.5</v>
      </c>
      <c r="AN11">
        <v>0.09</v>
      </c>
      <c r="AO11">
        <v>0.16</v>
      </c>
      <c r="AP11" t="s">
        <v>34</v>
      </c>
      <c r="AQ11">
        <v>0.06</v>
      </c>
      <c r="AR11" s="15">
        <v>5.0000000000000001E-3</v>
      </c>
      <c r="AS11" s="15">
        <v>5.0000000000000001E-3</v>
      </c>
      <c r="AT11" s="15">
        <v>5.0000000000000001E-3</v>
      </c>
      <c r="AU11" s="15">
        <v>5.0000000000000001E-3</v>
      </c>
      <c r="AV11" s="15">
        <v>5.0000000000000001E-3</v>
      </c>
      <c r="AW11" t="s">
        <v>34</v>
      </c>
      <c r="AX11">
        <v>5.09</v>
      </c>
      <c r="AY11">
        <v>90.4</v>
      </c>
      <c r="AZ11" s="15">
        <v>5.0000000000000001E-3</v>
      </c>
    </row>
    <row r="12" spans="1:52" x14ac:dyDescent="0.25">
      <c r="A12">
        <v>1</v>
      </c>
      <c r="B12" t="s">
        <v>986</v>
      </c>
      <c r="C12" t="s">
        <v>1000</v>
      </c>
      <c r="D12" t="s">
        <v>997</v>
      </c>
      <c r="F12" s="29"/>
      <c r="G12" s="29"/>
      <c r="I12" s="29"/>
      <c r="J12" t="s">
        <v>995</v>
      </c>
      <c r="K12" s="29"/>
      <c r="L12" s="29"/>
      <c r="M12" s="16" t="s">
        <v>829</v>
      </c>
      <c r="N12" s="15">
        <v>5.0000000000000001E-3</v>
      </c>
      <c r="O12" s="29" t="s">
        <v>34</v>
      </c>
      <c r="P12" s="15">
        <v>1E-3</v>
      </c>
      <c r="Q12" s="29" t="s">
        <v>34</v>
      </c>
      <c r="R12" s="15">
        <v>5.0000000000000001E-3</v>
      </c>
      <c r="S12">
        <v>0.02</v>
      </c>
      <c r="T12" s="29" t="s">
        <v>34</v>
      </c>
      <c r="U12" s="29" t="s">
        <v>34</v>
      </c>
      <c r="V12" s="15">
        <v>5.0000000000000001E-3</v>
      </c>
      <c r="W12" s="29" t="s">
        <v>34</v>
      </c>
      <c r="X12" s="29" t="s">
        <v>34</v>
      </c>
      <c r="Y12" s="15">
        <v>1E-4</v>
      </c>
      <c r="Z12" s="15">
        <v>5.0000000000000001E-3</v>
      </c>
      <c r="AA12" s="29" t="s">
        <v>34</v>
      </c>
      <c r="AB12" s="29" t="s">
        <v>34</v>
      </c>
      <c r="AC12" s="29" t="s">
        <v>34</v>
      </c>
      <c r="AD12" s="15">
        <v>5.0000000000000001E-3</v>
      </c>
      <c r="AE12">
        <v>0.22</v>
      </c>
      <c r="AF12" s="15">
        <v>5.0000000000000001E-3</v>
      </c>
      <c r="AG12" s="15">
        <v>5.0000000000000001E-3</v>
      </c>
      <c r="AH12" s="15">
        <v>5.0000000000000001E-3</v>
      </c>
      <c r="AI12" s="15">
        <v>5.0000000000000001E-3</v>
      </c>
      <c r="AJ12" s="15">
        <v>5.0000000000000001E-3</v>
      </c>
      <c r="AK12" s="15">
        <v>5.0000000000000001E-3</v>
      </c>
      <c r="AL12" s="15">
        <v>5.0000000000000001E-3</v>
      </c>
      <c r="AM12" s="15">
        <v>5.0000000000000001E-3</v>
      </c>
      <c r="AN12" s="15">
        <v>5.0000000000000001E-3</v>
      </c>
      <c r="AO12" s="15">
        <v>5.0000000000000001E-3</v>
      </c>
      <c r="AP12" t="s">
        <v>34</v>
      </c>
      <c r="AQ12" s="15">
        <v>5.0000000000000001E-3</v>
      </c>
      <c r="AR12" s="15">
        <v>5.0000000000000001E-3</v>
      </c>
      <c r="AS12" s="15">
        <v>5.0000000000000001E-3</v>
      </c>
      <c r="AT12" s="15">
        <v>5.0000000000000001E-3</v>
      </c>
      <c r="AU12" s="15">
        <v>5.0000000000000001E-3</v>
      </c>
      <c r="AV12" s="15">
        <v>5.0000000000000001E-3</v>
      </c>
      <c r="AW12" t="s">
        <v>34</v>
      </c>
      <c r="AX12">
        <v>0</v>
      </c>
      <c r="AY12">
        <v>21.2</v>
      </c>
      <c r="AZ12" s="15">
        <v>5.0000000000000001E-3</v>
      </c>
    </row>
    <row r="13" spans="1:52" x14ac:dyDescent="0.25">
      <c r="A13">
        <v>1</v>
      </c>
      <c r="B13" t="s">
        <v>986</v>
      </c>
      <c r="C13" t="s">
        <v>1000</v>
      </c>
      <c r="D13" t="s">
        <v>997</v>
      </c>
      <c r="F13">
        <v>8.4</v>
      </c>
      <c r="G13" t="s">
        <v>992</v>
      </c>
      <c r="H13" s="29" t="s">
        <v>1001</v>
      </c>
      <c r="I13" t="s">
        <v>995</v>
      </c>
      <c r="J13">
        <v>1.5</v>
      </c>
      <c r="K13">
        <v>78</v>
      </c>
      <c r="L13">
        <v>2.12</v>
      </c>
      <c r="M13" s="16" t="s">
        <v>1045</v>
      </c>
      <c r="N13" s="15">
        <v>5.0000000000000001E-3</v>
      </c>
      <c r="O13" s="29" t="s">
        <v>34</v>
      </c>
      <c r="P13" s="15">
        <v>1E-3</v>
      </c>
      <c r="Q13" s="29" t="s">
        <v>34</v>
      </c>
      <c r="R13">
        <v>4.3</v>
      </c>
      <c r="S13" s="15">
        <v>5.0000000000000001E-3</v>
      </c>
      <c r="T13" s="29" t="s">
        <v>34</v>
      </c>
      <c r="U13" s="29" t="s">
        <v>34</v>
      </c>
      <c r="V13" s="15">
        <v>5.0000000000000001E-3</v>
      </c>
      <c r="W13" s="29" t="s">
        <v>34</v>
      </c>
      <c r="X13" s="29" t="s">
        <v>34</v>
      </c>
      <c r="Y13" s="15">
        <v>1E-4</v>
      </c>
      <c r="Z13">
        <v>2.7</v>
      </c>
      <c r="AA13" s="29" t="s">
        <v>34</v>
      </c>
      <c r="AB13" s="29" t="s">
        <v>34</v>
      </c>
      <c r="AC13" s="29" t="s">
        <v>34</v>
      </c>
      <c r="AD13">
        <v>6</v>
      </c>
      <c r="AE13">
        <v>0.94</v>
      </c>
      <c r="AF13">
        <v>0.21</v>
      </c>
      <c r="AG13">
        <v>0.02</v>
      </c>
      <c r="AH13">
        <v>0.03</v>
      </c>
      <c r="AI13">
        <v>0.14000000000000001</v>
      </c>
      <c r="AJ13">
        <v>0.61</v>
      </c>
      <c r="AK13" s="15">
        <v>5.0000000000000001E-3</v>
      </c>
      <c r="AL13">
        <v>0.05</v>
      </c>
      <c r="AM13">
        <v>0.05</v>
      </c>
      <c r="AN13" s="15">
        <v>5.0000000000000001E-3</v>
      </c>
      <c r="AO13" s="15">
        <v>0.01</v>
      </c>
      <c r="AP13" t="s">
        <v>34</v>
      </c>
      <c r="AQ13" s="15">
        <v>1.4999999999999999E-2</v>
      </c>
      <c r="AR13" s="15">
        <v>0.02</v>
      </c>
      <c r="AS13" s="15">
        <v>2.5000000000000001E-2</v>
      </c>
      <c r="AT13" s="15">
        <v>0.03</v>
      </c>
      <c r="AU13" s="15">
        <v>3.5000000000000003E-2</v>
      </c>
      <c r="AV13" s="15">
        <v>0.04</v>
      </c>
      <c r="AW13" t="s">
        <v>34</v>
      </c>
      <c r="AX13">
        <v>1.1100000000000001</v>
      </c>
      <c r="AY13">
        <v>194</v>
      </c>
      <c r="AZ13" s="15">
        <v>5.0000000000000001E-3</v>
      </c>
    </row>
    <row r="14" spans="1:52" x14ac:dyDescent="0.25">
      <c r="A14">
        <v>1</v>
      </c>
      <c r="B14" t="s">
        <v>986</v>
      </c>
      <c r="C14" t="s">
        <v>1023</v>
      </c>
      <c r="D14" t="s">
        <v>990</v>
      </c>
      <c r="F14" s="29"/>
      <c r="G14" s="29"/>
      <c r="I14" s="29"/>
      <c r="J14">
        <v>756</v>
      </c>
      <c r="K14" s="29"/>
      <c r="L14" s="29"/>
      <c r="M14" s="16" t="s">
        <v>1022</v>
      </c>
      <c r="N14" s="15">
        <v>5.0000000000000001E-3</v>
      </c>
      <c r="O14" s="29" t="s">
        <v>34</v>
      </c>
      <c r="P14" s="15">
        <v>1E-3</v>
      </c>
      <c r="Q14" s="29" t="s">
        <v>34</v>
      </c>
      <c r="R14">
        <v>0.01</v>
      </c>
      <c r="S14">
        <v>0.08</v>
      </c>
      <c r="T14" s="29" t="s">
        <v>34</v>
      </c>
      <c r="U14" s="29" t="s">
        <v>34</v>
      </c>
      <c r="V14" s="15">
        <v>5.0000000000000001E-3</v>
      </c>
      <c r="W14" s="29" t="s">
        <v>34</v>
      </c>
      <c r="X14" s="29" t="s">
        <v>34</v>
      </c>
      <c r="Y14" s="15">
        <v>1E-4</v>
      </c>
      <c r="Z14" s="15">
        <v>5.0000000000000001E-3</v>
      </c>
      <c r="AA14" s="29" t="s">
        <v>34</v>
      </c>
      <c r="AB14" s="29" t="s">
        <v>34</v>
      </c>
      <c r="AC14" s="29" t="s">
        <v>34</v>
      </c>
      <c r="AD14" s="15">
        <v>5.0000000000000001E-3</v>
      </c>
      <c r="AE14">
        <v>0.08</v>
      </c>
      <c r="AF14" s="15">
        <v>5.0000000000000001E-3</v>
      </c>
      <c r="AG14" s="15">
        <v>5.0000000000000001E-3</v>
      </c>
      <c r="AH14" s="15">
        <v>5.0000000000000001E-3</v>
      </c>
      <c r="AI14" s="15">
        <v>5.0000000000000001E-3</v>
      </c>
      <c r="AJ14">
        <v>0.05</v>
      </c>
      <c r="AK14">
        <v>0.01</v>
      </c>
      <c r="AL14">
        <v>0.01</v>
      </c>
      <c r="AM14">
        <v>0.01</v>
      </c>
      <c r="AN14">
        <v>0.02</v>
      </c>
      <c r="AO14" s="15">
        <v>5.0000000000000001E-3</v>
      </c>
      <c r="AP14" t="s">
        <v>34</v>
      </c>
      <c r="AQ14" s="15">
        <v>5.0000000000000001E-3</v>
      </c>
      <c r="AR14" s="15">
        <v>5.0000000000000001E-3</v>
      </c>
      <c r="AS14" s="15">
        <v>5.0000000000000001E-3</v>
      </c>
      <c r="AT14" s="15">
        <v>5.0000000000000001E-3</v>
      </c>
      <c r="AU14" s="15">
        <v>5.0000000000000001E-3</v>
      </c>
      <c r="AV14" s="15">
        <v>5.0000000000000001E-3</v>
      </c>
      <c r="AW14" t="s">
        <v>34</v>
      </c>
      <c r="AX14">
        <v>0.1</v>
      </c>
      <c r="AY14">
        <v>12.6</v>
      </c>
      <c r="AZ14" s="15">
        <v>5.0000000000000001E-3</v>
      </c>
    </row>
    <row r="15" spans="1:52" x14ac:dyDescent="0.25">
      <c r="A15">
        <v>1</v>
      </c>
      <c r="B15" t="s">
        <v>986</v>
      </c>
      <c r="C15" t="s">
        <v>1023</v>
      </c>
      <c r="D15" t="s">
        <v>990</v>
      </c>
      <c r="F15">
        <v>20</v>
      </c>
      <c r="G15" t="s">
        <v>1003</v>
      </c>
      <c r="H15" s="29" t="s">
        <v>993</v>
      </c>
      <c r="I15">
        <v>756</v>
      </c>
      <c r="J15">
        <v>756</v>
      </c>
      <c r="K15" t="s">
        <v>1086</v>
      </c>
      <c r="L15">
        <v>2.2799999999999998</v>
      </c>
      <c r="M15" s="16" t="s">
        <v>1045</v>
      </c>
      <c r="N15" s="15">
        <v>5.0000000000000001E-3</v>
      </c>
      <c r="O15" s="29" t="s">
        <v>34</v>
      </c>
      <c r="P15" s="15">
        <v>1E-3</v>
      </c>
      <c r="Q15" s="29" t="s">
        <v>34</v>
      </c>
      <c r="R15" s="15">
        <v>5.0000000000000001E-3</v>
      </c>
      <c r="S15">
        <v>0.02</v>
      </c>
      <c r="T15" s="29" t="s">
        <v>34</v>
      </c>
      <c r="U15" s="29" t="s">
        <v>34</v>
      </c>
      <c r="V15" s="15">
        <v>5.0000000000000001E-3</v>
      </c>
      <c r="W15" s="29" t="s">
        <v>34</v>
      </c>
      <c r="X15" s="29" t="s">
        <v>34</v>
      </c>
      <c r="Y15" s="15">
        <v>1E-4</v>
      </c>
      <c r="Z15">
        <v>0.03</v>
      </c>
      <c r="AA15" s="29" t="s">
        <v>34</v>
      </c>
      <c r="AB15" s="29" t="s">
        <v>34</v>
      </c>
      <c r="AC15" s="29" t="s">
        <v>34</v>
      </c>
      <c r="AD15">
        <v>0.12</v>
      </c>
      <c r="AE15" s="15">
        <v>0.01</v>
      </c>
      <c r="AF15">
        <v>0.57999999999999996</v>
      </c>
      <c r="AG15">
        <v>0.23</v>
      </c>
      <c r="AH15">
        <v>0.23</v>
      </c>
      <c r="AI15">
        <v>0.4</v>
      </c>
      <c r="AJ15">
        <v>2.2000000000000002</v>
      </c>
      <c r="AK15">
        <v>0.34</v>
      </c>
      <c r="AL15">
        <v>0.62</v>
      </c>
      <c r="AM15">
        <v>1.4</v>
      </c>
      <c r="AN15">
        <v>0.88</v>
      </c>
      <c r="AO15">
        <v>0.55000000000000004</v>
      </c>
      <c r="AP15" t="s">
        <v>34</v>
      </c>
      <c r="AQ15">
        <v>0.21</v>
      </c>
      <c r="AR15">
        <v>0.08</v>
      </c>
      <c r="AS15">
        <v>0.19</v>
      </c>
      <c r="AT15" s="15">
        <v>5.0000000000000001E-3</v>
      </c>
      <c r="AU15">
        <v>0.03</v>
      </c>
      <c r="AV15">
        <v>0.02</v>
      </c>
      <c r="AW15" t="s">
        <v>34</v>
      </c>
      <c r="AX15">
        <v>7.96</v>
      </c>
      <c r="AY15">
        <v>13.8</v>
      </c>
      <c r="AZ15" s="15">
        <v>5.0000000000000001E-3</v>
      </c>
    </row>
    <row r="16" spans="1:52" x14ac:dyDescent="0.25">
      <c r="A16">
        <v>1</v>
      </c>
      <c r="B16" t="s">
        <v>986</v>
      </c>
      <c r="C16" t="s">
        <v>1021</v>
      </c>
      <c r="D16" t="s">
        <v>990</v>
      </c>
      <c r="F16" s="29"/>
      <c r="G16" s="29"/>
      <c r="I16" s="29"/>
      <c r="J16">
        <v>953</v>
      </c>
      <c r="K16" s="29"/>
      <c r="L16" s="29"/>
      <c r="M16" s="16" t="s">
        <v>1022</v>
      </c>
      <c r="N16" s="15">
        <v>5.0000000000000001E-3</v>
      </c>
      <c r="O16" s="29" t="s">
        <v>34</v>
      </c>
      <c r="P16" s="15">
        <v>1E-3</v>
      </c>
      <c r="Q16" s="29" t="s">
        <v>34</v>
      </c>
      <c r="R16" s="15">
        <v>5.0000000000000001E-3</v>
      </c>
      <c r="S16">
        <v>0.04</v>
      </c>
      <c r="T16" s="29" t="s">
        <v>34</v>
      </c>
      <c r="U16" s="29" t="s">
        <v>34</v>
      </c>
      <c r="V16" s="15">
        <v>5.0000000000000001E-3</v>
      </c>
      <c r="W16" s="29" t="s">
        <v>34</v>
      </c>
      <c r="X16" s="29" t="s">
        <v>34</v>
      </c>
      <c r="Y16" s="15">
        <v>1E-4</v>
      </c>
      <c r="Z16" s="15">
        <v>5.0000000000000001E-3</v>
      </c>
      <c r="AA16" s="29" t="s">
        <v>34</v>
      </c>
      <c r="AB16" s="29" t="s">
        <v>34</v>
      </c>
      <c r="AC16" s="29" t="s">
        <v>34</v>
      </c>
      <c r="AD16" s="15">
        <v>5.0000000000000001E-3</v>
      </c>
      <c r="AE16">
        <v>0.19</v>
      </c>
      <c r="AF16" s="15">
        <v>5.0000000000000001E-3</v>
      </c>
      <c r="AG16" s="15">
        <v>5.0000000000000001E-3</v>
      </c>
      <c r="AH16" s="15">
        <v>5.0000000000000001E-3</v>
      </c>
      <c r="AI16" s="15">
        <v>5.0000000000000001E-3</v>
      </c>
      <c r="AJ16">
        <v>0.03</v>
      </c>
      <c r="AK16" s="15">
        <v>5.0000000000000001E-3</v>
      </c>
      <c r="AL16">
        <v>0.01</v>
      </c>
      <c r="AM16" s="15">
        <v>5.0000000000000001E-3</v>
      </c>
      <c r="AN16" s="15">
        <v>5.0000000000000001E-3</v>
      </c>
      <c r="AO16" s="15">
        <v>5.0000000000000001E-3</v>
      </c>
      <c r="AP16" t="s">
        <v>34</v>
      </c>
      <c r="AQ16" s="15">
        <v>5.0000000000000001E-3</v>
      </c>
      <c r="AR16" s="15">
        <v>5.0000000000000001E-3</v>
      </c>
      <c r="AS16" s="15">
        <v>5.0000000000000001E-3</v>
      </c>
      <c r="AT16" s="15">
        <v>5.0000000000000001E-3</v>
      </c>
      <c r="AU16" s="15">
        <v>5.0000000000000001E-3</v>
      </c>
      <c r="AV16" s="15">
        <v>5.0000000000000001E-3</v>
      </c>
      <c r="AW16" t="s">
        <v>34</v>
      </c>
      <c r="AX16">
        <v>0.04</v>
      </c>
      <c r="AY16">
        <v>4.5999999999999996</v>
      </c>
      <c r="AZ16" s="15">
        <v>5.0000000000000001E-3</v>
      </c>
    </row>
    <row r="17" spans="1:52" x14ac:dyDescent="0.25">
      <c r="A17">
        <v>1</v>
      </c>
      <c r="B17" t="s">
        <v>986</v>
      </c>
      <c r="C17" t="s">
        <v>1021</v>
      </c>
      <c r="D17" t="s">
        <v>990</v>
      </c>
      <c r="F17">
        <v>20</v>
      </c>
      <c r="G17" t="s">
        <v>1003</v>
      </c>
      <c r="H17" s="29" t="s">
        <v>993</v>
      </c>
      <c r="I17">
        <v>953</v>
      </c>
      <c r="J17">
        <v>953</v>
      </c>
      <c r="K17" t="s">
        <v>1087</v>
      </c>
      <c r="L17">
        <v>2.6</v>
      </c>
      <c r="M17" s="16" t="s">
        <v>1045</v>
      </c>
      <c r="N17" s="15">
        <v>5.0000000000000001E-3</v>
      </c>
      <c r="O17" s="29" t="s">
        <v>34</v>
      </c>
      <c r="P17" s="15">
        <v>1E-3</v>
      </c>
      <c r="Q17" s="29" t="s">
        <v>34</v>
      </c>
      <c r="R17" s="15">
        <v>5.0000000000000001E-3</v>
      </c>
      <c r="S17">
        <v>0.12</v>
      </c>
      <c r="T17" s="29" t="s">
        <v>34</v>
      </c>
      <c r="U17" s="29" t="s">
        <v>34</v>
      </c>
      <c r="V17" s="15">
        <v>5.0000000000000001E-3</v>
      </c>
      <c r="W17" s="29" t="s">
        <v>34</v>
      </c>
      <c r="X17" s="29" t="s">
        <v>34</v>
      </c>
      <c r="Y17" s="15">
        <v>1E-4</v>
      </c>
      <c r="Z17">
        <v>0.04</v>
      </c>
      <c r="AA17" s="29" t="s">
        <v>34</v>
      </c>
      <c r="AB17" s="29" t="s">
        <v>34</v>
      </c>
      <c r="AC17" s="29" t="s">
        <v>34</v>
      </c>
      <c r="AD17">
        <v>0.08</v>
      </c>
      <c r="AE17">
        <v>0.13</v>
      </c>
      <c r="AF17">
        <v>0.94</v>
      </c>
      <c r="AG17">
        <v>0.03</v>
      </c>
      <c r="AH17">
        <v>0.1</v>
      </c>
      <c r="AI17">
        <v>0.27</v>
      </c>
      <c r="AJ17">
        <v>0.81</v>
      </c>
      <c r="AK17">
        <v>0.02</v>
      </c>
      <c r="AL17">
        <v>7.0000000000000007E-2</v>
      </c>
      <c r="AM17">
        <v>0.06</v>
      </c>
      <c r="AN17" s="15">
        <v>5.0000000000000001E-3</v>
      </c>
      <c r="AO17">
        <v>0.02</v>
      </c>
      <c r="AP17" t="s">
        <v>34</v>
      </c>
      <c r="AQ17" s="15">
        <v>5.0000000000000001E-3</v>
      </c>
      <c r="AR17" s="15">
        <v>5.0000000000000001E-3</v>
      </c>
      <c r="AS17" s="15">
        <v>5.0000000000000001E-3</v>
      </c>
      <c r="AT17" s="15">
        <v>5.0000000000000001E-3</v>
      </c>
      <c r="AU17" s="15">
        <v>5.0000000000000001E-3</v>
      </c>
      <c r="AV17" s="15">
        <v>5.0000000000000001E-3</v>
      </c>
      <c r="AW17" t="s">
        <v>34</v>
      </c>
      <c r="AX17">
        <v>2.3199999999999998</v>
      </c>
      <c r="AY17">
        <v>6.6</v>
      </c>
      <c r="AZ17" s="15">
        <v>5.0000000000000001E-3</v>
      </c>
    </row>
    <row r="18" spans="1:52" x14ac:dyDescent="0.25">
      <c r="A18">
        <v>1</v>
      </c>
      <c r="B18" t="s">
        <v>986</v>
      </c>
      <c r="C18" t="s">
        <v>1014</v>
      </c>
      <c r="D18" t="s">
        <v>1015</v>
      </c>
      <c r="F18" s="29"/>
      <c r="G18" s="29"/>
      <c r="I18" s="29"/>
      <c r="J18" t="s">
        <v>995</v>
      </c>
      <c r="K18" s="29"/>
      <c r="L18" s="29"/>
      <c r="M18" s="16" t="s">
        <v>829</v>
      </c>
      <c r="N18" s="15">
        <v>5.0000000000000001E-3</v>
      </c>
      <c r="O18" s="29" t="s">
        <v>34</v>
      </c>
      <c r="P18" s="15">
        <v>1E-3</v>
      </c>
      <c r="Q18" s="29" t="s">
        <v>34</v>
      </c>
      <c r="R18" s="15">
        <v>5.0000000000000001E-3</v>
      </c>
      <c r="S18" s="15">
        <v>5.0000000000000001E-3</v>
      </c>
      <c r="T18" s="29" t="s">
        <v>34</v>
      </c>
      <c r="U18" s="29" t="s">
        <v>34</v>
      </c>
      <c r="V18" s="15">
        <v>5.0000000000000001E-3</v>
      </c>
      <c r="W18" s="29" t="s">
        <v>34</v>
      </c>
      <c r="X18" s="29" t="s">
        <v>34</v>
      </c>
      <c r="Y18" s="15">
        <v>1E-4</v>
      </c>
      <c r="Z18" s="15">
        <v>5.0000000000000001E-3</v>
      </c>
      <c r="AA18" s="29" t="s">
        <v>34</v>
      </c>
      <c r="AB18" s="29" t="s">
        <v>34</v>
      </c>
      <c r="AC18" s="29" t="s">
        <v>34</v>
      </c>
      <c r="AD18" s="15">
        <v>5.0000000000000001E-3</v>
      </c>
      <c r="AE18" s="15">
        <v>0.01</v>
      </c>
      <c r="AF18" s="15">
        <v>5.0000000000000001E-3</v>
      </c>
      <c r="AG18" s="15">
        <v>5.0000000000000001E-3</v>
      </c>
      <c r="AH18" s="15">
        <v>5.0000000000000001E-3</v>
      </c>
      <c r="AI18" s="15">
        <v>5.0000000000000001E-3</v>
      </c>
      <c r="AJ18">
        <v>0.05</v>
      </c>
      <c r="AK18" s="15">
        <v>5.0000000000000001E-3</v>
      </c>
      <c r="AL18">
        <v>0.02</v>
      </c>
      <c r="AM18">
        <v>0.01</v>
      </c>
      <c r="AN18" s="15">
        <v>0.5</v>
      </c>
      <c r="AO18" s="15">
        <v>5.0000000000000001E-3</v>
      </c>
      <c r="AP18" t="s">
        <v>34</v>
      </c>
      <c r="AQ18" s="15">
        <v>5.0000000000000001E-3</v>
      </c>
      <c r="AR18" s="15">
        <v>5.0000000000000001E-3</v>
      </c>
      <c r="AS18" s="15">
        <v>5.0000000000000001E-3</v>
      </c>
      <c r="AT18" s="15">
        <v>5.0000000000000001E-3</v>
      </c>
      <c r="AU18" s="15">
        <v>5.0000000000000001E-3</v>
      </c>
      <c r="AV18" s="15">
        <v>5.0000000000000001E-3</v>
      </c>
      <c r="AW18" t="s">
        <v>34</v>
      </c>
      <c r="AX18">
        <v>0.08</v>
      </c>
      <c r="AY18" t="s">
        <v>1128</v>
      </c>
      <c r="AZ18" t="s">
        <v>1128</v>
      </c>
    </row>
    <row r="19" spans="1:52" x14ac:dyDescent="0.25">
      <c r="A19">
        <v>1</v>
      </c>
      <c r="B19" t="s">
        <v>986</v>
      </c>
      <c r="C19" t="s">
        <v>1014</v>
      </c>
      <c r="D19" t="s">
        <v>1015</v>
      </c>
      <c r="F19">
        <v>12.6</v>
      </c>
      <c r="G19" t="s">
        <v>1035</v>
      </c>
      <c r="H19" s="29" t="s">
        <v>1001</v>
      </c>
      <c r="I19" t="s">
        <v>995</v>
      </c>
      <c r="J19">
        <v>3</v>
      </c>
      <c r="K19">
        <v>74</v>
      </c>
      <c r="L19">
        <v>2.33</v>
      </c>
      <c r="M19" s="16" t="s">
        <v>1045</v>
      </c>
      <c r="N19">
        <v>0.03</v>
      </c>
      <c r="O19" s="29" t="s">
        <v>34</v>
      </c>
      <c r="P19" s="15">
        <v>1E-3</v>
      </c>
      <c r="Q19" s="29" t="s">
        <v>34</v>
      </c>
      <c r="R19">
        <v>0.02</v>
      </c>
      <c r="S19">
        <v>0.09</v>
      </c>
      <c r="T19" s="29" t="s">
        <v>34</v>
      </c>
      <c r="U19" s="29" t="s">
        <v>34</v>
      </c>
      <c r="V19" s="15">
        <v>5.0000000000000001E-3</v>
      </c>
      <c r="W19" s="29" t="s">
        <v>34</v>
      </c>
      <c r="X19" s="29" t="s">
        <v>34</v>
      </c>
      <c r="Y19" s="15">
        <v>1E-4</v>
      </c>
      <c r="Z19">
        <v>4.9000000000000004</v>
      </c>
      <c r="AA19" s="29" t="s">
        <v>34</v>
      </c>
      <c r="AB19" s="29" t="s">
        <v>34</v>
      </c>
      <c r="AC19" s="29" t="s">
        <v>34</v>
      </c>
      <c r="AD19">
        <v>25</v>
      </c>
      <c r="AE19">
        <v>0.14000000000000001</v>
      </c>
      <c r="AF19">
        <v>0.06</v>
      </c>
      <c r="AG19">
        <v>0.01</v>
      </c>
      <c r="AH19">
        <v>0.03</v>
      </c>
      <c r="AI19">
        <v>0.09</v>
      </c>
      <c r="AJ19">
        <v>0.49</v>
      </c>
      <c r="AK19">
        <v>0.03</v>
      </c>
      <c r="AL19">
        <v>0.04</v>
      </c>
      <c r="AM19">
        <v>0.04</v>
      </c>
      <c r="AN19" s="15">
        <v>5.0000000000000001E-3</v>
      </c>
      <c r="AO19" s="15">
        <v>5.0000000000000001E-3</v>
      </c>
      <c r="AP19" t="s">
        <v>34</v>
      </c>
      <c r="AQ19" s="15">
        <v>5.0000000000000001E-3</v>
      </c>
      <c r="AR19" s="15">
        <v>5.0000000000000001E-3</v>
      </c>
      <c r="AS19" s="15">
        <v>5.0000000000000001E-3</v>
      </c>
      <c r="AT19" s="15">
        <v>5.0000000000000001E-3</v>
      </c>
      <c r="AU19" s="15">
        <v>5.0000000000000001E-3</v>
      </c>
      <c r="AV19" s="15">
        <v>5.0000000000000001E-3</v>
      </c>
      <c r="AW19" t="s">
        <v>34</v>
      </c>
      <c r="AX19">
        <v>0.79</v>
      </c>
      <c r="AY19" t="s">
        <v>1128</v>
      </c>
      <c r="AZ19" t="s">
        <v>1128</v>
      </c>
    </row>
    <row r="20" spans="1:52" x14ac:dyDescent="0.25">
      <c r="A20">
        <v>1</v>
      </c>
      <c r="B20" t="s">
        <v>986</v>
      </c>
      <c r="C20" t="s">
        <v>1019</v>
      </c>
      <c r="D20" t="s">
        <v>1020</v>
      </c>
      <c r="F20" s="29"/>
      <c r="G20" s="29"/>
      <c r="I20" s="29"/>
      <c r="J20">
        <v>537</v>
      </c>
      <c r="K20" s="29"/>
      <c r="L20" s="29"/>
      <c r="M20" s="16" t="s">
        <v>1022</v>
      </c>
      <c r="N20" s="15">
        <v>5.0000000000000001E-3</v>
      </c>
      <c r="O20" s="29" t="s">
        <v>34</v>
      </c>
      <c r="P20" s="15">
        <v>1E-3</v>
      </c>
      <c r="Q20" s="29" t="s">
        <v>34</v>
      </c>
      <c r="R20" s="15">
        <v>5.0000000000000001E-3</v>
      </c>
      <c r="S20">
        <v>0.01</v>
      </c>
      <c r="T20" s="29" t="s">
        <v>34</v>
      </c>
      <c r="U20" s="29" t="s">
        <v>34</v>
      </c>
      <c r="V20" s="15">
        <v>5.0000000000000001E-3</v>
      </c>
      <c r="W20" s="29" t="s">
        <v>34</v>
      </c>
      <c r="X20" s="29" t="s">
        <v>34</v>
      </c>
      <c r="Y20" s="15">
        <v>1E-4</v>
      </c>
      <c r="Z20">
        <v>0.01</v>
      </c>
      <c r="AA20" s="29" t="s">
        <v>34</v>
      </c>
      <c r="AB20" s="29" t="s">
        <v>34</v>
      </c>
      <c r="AC20" s="29" t="s">
        <v>34</v>
      </c>
      <c r="AD20">
        <v>0.03</v>
      </c>
      <c r="AE20">
        <v>0.03</v>
      </c>
      <c r="AF20" s="15">
        <v>5.0000000000000001E-3</v>
      </c>
      <c r="AG20" s="15">
        <v>5.0000000000000001E-3</v>
      </c>
      <c r="AH20" s="15">
        <v>5.0000000000000001E-3</v>
      </c>
      <c r="AI20" s="15">
        <v>5.0000000000000001E-3</v>
      </c>
      <c r="AJ20">
        <v>0.05</v>
      </c>
      <c r="AK20">
        <v>0.01</v>
      </c>
      <c r="AL20" s="15">
        <v>5.0000000000000001E-3</v>
      </c>
      <c r="AM20">
        <v>0.02</v>
      </c>
      <c r="AN20" s="15">
        <v>5.0000000000000001E-3</v>
      </c>
      <c r="AO20">
        <v>0.02</v>
      </c>
      <c r="AP20" t="s">
        <v>34</v>
      </c>
      <c r="AQ20" s="15">
        <v>5.0000000000000001E-3</v>
      </c>
      <c r="AR20" s="15">
        <v>5.0000000000000001E-3</v>
      </c>
      <c r="AS20" s="15">
        <v>5.0000000000000001E-3</v>
      </c>
      <c r="AT20" s="15">
        <v>5.0000000000000001E-3</v>
      </c>
      <c r="AU20" s="15">
        <v>5.0000000000000001E-3</v>
      </c>
      <c r="AV20" s="15">
        <v>5.0000000000000001E-3</v>
      </c>
      <c r="AW20" t="s">
        <v>34</v>
      </c>
      <c r="AX20">
        <v>0.1</v>
      </c>
      <c r="AY20" s="15">
        <v>0.125</v>
      </c>
      <c r="AZ20" s="15">
        <v>5.0000000000000001E-3</v>
      </c>
    </row>
    <row r="21" spans="1:52" x14ac:dyDescent="0.25">
      <c r="A21">
        <v>1</v>
      </c>
      <c r="B21" t="s">
        <v>986</v>
      </c>
      <c r="C21" t="s">
        <v>1019</v>
      </c>
      <c r="D21" t="s">
        <v>1020</v>
      </c>
      <c r="F21">
        <v>21.25</v>
      </c>
      <c r="G21" t="s">
        <v>992</v>
      </c>
      <c r="H21" s="29" t="s">
        <v>993</v>
      </c>
      <c r="I21">
        <v>537</v>
      </c>
      <c r="J21">
        <v>537</v>
      </c>
      <c r="K21">
        <v>24</v>
      </c>
      <c r="L21">
        <v>2.19</v>
      </c>
      <c r="M21" s="16" t="s">
        <v>1045</v>
      </c>
      <c r="N21" s="15">
        <v>5.0000000000000001E-3</v>
      </c>
      <c r="O21" s="29" t="s">
        <v>34</v>
      </c>
      <c r="P21" s="15">
        <v>1E-3</v>
      </c>
      <c r="Q21" s="29" t="s">
        <v>34</v>
      </c>
      <c r="R21">
        <v>0.04</v>
      </c>
      <c r="S21">
        <v>0.02</v>
      </c>
      <c r="T21" s="29" t="s">
        <v>34</v>
      </c>
      <c r="U21" s="29" t="s">
        <v>34</v>
      </c>
      <c r="V21" s="15">
        <v>5.0000000000000001E-3</v>
      </c>
      <c r="W21" s="29" t="s">
        <v>34</v>
      </c>
      <c r="X21" s="29" t="s">
        <v>34</v>
      </c>
      <c r="Y21" s="15">
        <v>1E-4</v>
      </c>
      <c r="Z21">
        <v>0.05</v>
      </c>
      <c r="AA21" s="29" t="s">
        <v>34</v>
      </c>
      <c r="AB21" s="29" t="s">
        <v>34</v>
      </c>
      <c r="AC21" s="29" t="s">
        <v>34</v>
      </c>
      <c r="AD21">
        <v>0.17</v>
      </c>
      <c r="AE21">
        <v>0.03</v>
      </c>
      <c r="AF21">
        <v>4.8</v>
      </c>
      <c r="AG21">
        <v>0.13</v>
      </c>
      <c r="AH21">
        <v>0.28000000000000003</v>
      </c>
      <c r="AI21">
        <v>1.2</v>
      </c>
      <c r="AJ21">
        <v>2.9</v>
      </c>
      <c r="AK21">
        <v>0.32</v>
      </c>
      <c r="AL21">
        <v>0.76</v>
      </c>
      <c r="AM21">
        <v>1.6</v>
      </c>
      <c r="AN21">
        <v>1.2</v>
      </c>
      <c r="AO21">
        <v>1.3</v>
      </c>
      <c r="AP21" t="s">
        <v>34</v>
      </c>
      <c r="AQ21">
        <v>0.3</v>
      </c>
      <c r="AR21">
        <v>0.04</v>
      </c>
      <c r="AS21">
        <v>0.15</v>
      </c>
      <c r="AT21" s="15">
        <v>5.0000000000000001E-3</v>
      </c>
      <c r="AU21" s="15">
        <v>5.0000000000000001E-3</v>
      </c>
      <c r="AV21" s="15">
        <v>5.0000000000000001E-3</v>
      </c>
      <c r="AW21" t="s">
        <v>34</v>
      </c>
      <c r="AX21">
        <v>14.98</v>
      </c>
      <c r="AY21" s="15">
        <v>0.125</v>
      </c>
      <c r="AZ21" s="15">
        <v>5.0000000000000001E-3</v>
      </c>
    </row>
    <row r="22" spans="1:52" x14ac:dyDescent="0.25">
      <c r="A22">
        <v>1</v>
      </c>
      <c r="B22" t="s">
        <v>986</v>
      </c>
      <c r="C22" t="s">
        <v>1002</v>
      </c>
      <c r="D22" t="s">
        <v>990</v>
      </c>
      <c r="F22" s="29"/>
      <c r="G22" s="29"/>
      <c r="I22" s="29"/>
      <c r="J22">
        <v>1092</v>
      </c>
      <c r="K22" s="29"/>
      <c r="L22" s="29"/>
      <c r="M22" s="16" t="s">
        <v>1022</v>
      </c>
      <c r="N22" s="15">
        <v>5.0000000000000001E-3</v>
      </c>
      <c r="O22" s="29" t="s">
        <v>34</v>
      </c>
      <c r="P22" s="15">
        <v>1E-3</v>
      </c>
      <c r="Q22" s="29" t="s">
        <v>34</v>
      </c>
      <c r="R22" s="15">
        <v>5.0000000000000001E-3</v>
      </c>
      <c r="S22">
        <v>0.05</v>
      </c>
      <c r="T22" s="29" t="s">
        <v>34</v>
      </c>
      <c r="U22" s="29" t="s">
        <v>34</v>
      </c>
      <c r="V22">
        <v>0.02</v>
      </c>
      <c r="W22" s="29" t="s">
        <v>34</v>
      </c>
      <c r="X22" s="29" t="s">
        <v>34</v>
      </c>
      <c r="Y22" s="15">
        <v>1E-4</v>
      </c>
      <c r="Z22" s="15">
        <v>5.0000000000000001E-3</v>
      </c>
      <c r="AA22" s="29" t="s">
        <v>34</v>
      </c>
      <c r="AB22" s="29" t="s">
        <v>34</v>
      </c>
      <c r="AC22" s="29" t="s">
        <v>34</v>
      </c>
      <c r="AD22" s="15">
        <v>5.0000000000000001E-3</v>
      </c>
      <c r="AE22">
        <v>0.48</v>
      </c>
      <c r="AF22" s="15">
        <v>5.0000000000000001E-3</v>
      </c>
      <c r="AG22" s="15">
        <v>5.0000000000000001E-3</v>
      </c>
      <c r="AH22" s="15">
        <v>5.0000000000000001E-3</v>
      </c>
      <c r="AI22" s="15">
        <v>5.0000000000000001E-3</v>
      </c>
      <c r="AJ22" t="s">
        <v>1088</v>
      </c>
      <c r="AK22" s="15">
        <v>5.0000000000000001E-3</v>
      </c>
      <c r="AL22" s="15">
        <v>5.0000000000000001E-3</v>
      </c>
      <c r="AM22" s="15">
        <v>5.0000000000000001E-3</v>
      </c>
      <c r="AN22" s="15">
        <v>5.0000000000000001E-3</v>
      </c>
      <c r="AO22" s="15">
        <v>5.0000000000000001E-3</v>
      </c>
      <c r="AP22" t="s">
        <v>34</v>
      </c>
      <c r="AQ22" s="15">
        <v>5.0000000000000001E-3</v>
      </c>
      <c r="AR22" s="15">
        <v>5.0000000000000001E-3</v>
      </c>
      <c r="AS22" s="15">
        <v>5.0000000000000001E-3</v>
      </c>
      <c r="AT22" s="15">
        <v>5.0000000000000001E-3</v>
      </c>
      <c r="AU22" s="15">
        <v>5.0000000000000001E-3</v>
      </c>
      <c r="AV22" s="15">
        <v>5.0000000000000001E-3</v>
      </c>
      <c r="AW22" t="s">
        <v>34</v>
      </c>
      <c r="AX22">
        <v>0</v>
      </c>
      <c r="AY22" s="15">
        <v>0.125</v>
      </c>
      <c r="AZ22">
        <v>0.06</v>
      </c>
    </row>
    <row r="23" spans="1:52" x14ac:dyDescent="0.25">
      <c r="A23">
        <v>1</v>
      </c>
      <c r="B23" t="s">
        <v>986</v>
      </c>
      <c r="C23" t="s">
        <v>1002</v>
      </c>
      <c r="D23" t="s">
        <v>990</v>
      </c>
      <c r="F23">
        <v>20.8</v>
      </c>
      <c r="G23" t="s">
        <v>1003</v>
      </c>
      <c r="H23" s="29" t="s">
        <v>993</v>
      </c>
      <c r="I23">
        <v>1092</v>
      </c>
      <c r="J23">
        <v>1092</v>
      </c>
      <c r="K23" t="s">
        <v>1089</v>
      </c>
      <c r="L23">
        <v>2.5099999999999998</v>
      </c>
      <c r="M23" s="16" t="s">
        <v>1045</v>
      </c>
      <c r="N23" s="15">
        <v>5.0000000000000001E-3</v>
      </c>
      <c r="O23" s="29" t="s">
        <v>34</v>
      </c>
      <c r="P23" s="15">
        <v>1E-3</v>
      </c>
      <c r="Q23" s="29" t="s">
        <v>34</v>
      </c>
      <c r="R23" s="15">
        <v>5.0000000000000001E-3</v>
      </c>
      <c r="S23" s="15">
        <v>5.0000000000000001E-3</v>
      </c>
      <c r="T23" s="29" t="s">
        <v>34</v>
      </c>
      <c r="U23" s="29" t="s">
        <v>34</v>
      </c>
      <c r="V23" s="15">
        <v>5.0000000000000001E-3</v>
      </c>
      <c r="W23" s="29" t="s">
        <v>34</v>
      </c>
      <c r="X23" s="29" t="s">
        <v>34</v>
      </c>
      <c r="Y23" s="15">
        <v>1E-4</v>
      </c>
      <c r="Z23">
        <v>0.02</v>
      </c>
      <c r="AA23" s="29" t="s">
        <v>34</v>
      </c>
      <c r="AB23" s="29" t="s">
        <v>34</v>
      </c>
      <c r="AC23" s="29" t="s">
        <v>34</v>
      </c>
      <c r="AD23">
        <v>0.15</v>
      </c>
      <c r="AE23" s="15">
        <v>0.01</v>
      </c>
      <c r="AF23">
        <v>0.34</v>
      </c>
      <c r="AG23">
        <v>0.03</v>
      </c>
      <c r="AH23">
        <v>0.01</v>
      </c>
      <c r="AI23">
        <v>0.04</v>
      </c>
      <c r="AJ23" s="15">
        <v>4.4999999999999998E-2</v>
      </c>
      <c r="AK23" s="15">
        <v>5.0000000000000001E-3</v>
      </c>
      <c r="AL23" s="15">
        <v>5.0000000000000001E-3</v>
      </c>
      <c r="AM23">
        <v>0.01</v>
      </c>
      <c r="AN23" s="15">
        <v>5.0000000000000001E-3</v>
      </c>
      <c r="AO23" s="15">
        <v>5.0000000000000001E-3</v>
      </c>
      <c r="AP23" t="s">
        <v>34</v>
      </c>
      <c r="AQ23" s="15">
        <v>5.0000000000000001E-3</v>
      </c>
      <c r="AR23" s="15">
        <v>5.0000000000000001E-3</v>
      </c>
      <c r="AS23" s="15">
        <v>5.0000000000000001E-3</v>
      </c>
      <c r="AT23" s="15">
        <v>5.0000000000000001E-3</v>
      </c>
      <c r="AU23" s="15">
        <v>5.0000000000000001E-3</v>
      </c>
      <c r="AV23" s="15">
        <v>5.0000000000000001E-3</v>
      </c>
      <c r="AW23" t="s">
        <v>34</v>
      </c>
      <c r="AX23">
        <v>0.52</v>
      </c>
      <c r="AY23">
        <v>1</v>
      </c>
      <c r="AZ23">
        <v>0.11</v>
      </c>
    </row>
    <row r="24" spans="1:52" x14ac:dyDescent="0.25">
      <c r="A24">
        <v>1</v>
      </c>
      <c r="B24" t="s">
        <v>986</v>
      </c>
      <c r="C24" t="s">
        <v>1002</v>
      </c>
      <c r="D24" t="s">
        <v>990</v>
      </c>
      <c r="F24">
        <v>20.8</v>
      </c>
      <c r="G24" t="s">
        <v>1003</v>
      </c>
      <c r="H24" s="29" t="s">
        <v>993</v>
      </c>
      <c r="I24">
        <v>1054</v>
      </c>
      <c r="J24">
        <v>1054</v>
      </c>
      <c r="K24" t="s">
        <v>1090</v>
      </c>
      <c r="L24" t="s">
        <v>1004</v>
      </c>
      <c r="M24" s="16" t="s">
        <v>1045</v>
      </c>
      <c r="N24" s="15">
        <v>5.0000000000000001E-3</v>
      </c>
      <c r="O24" s="29" t="s">
        <v>34</v>
      </c>
      <c r="P24" s="15">
        <v>1E-3</v>
      </c>
      <c r="Q24" s="29" t="s">
        <v>34</v>
      </c>
      <c r="R24" s="15">
        <v>5.0000000000000001E-3</v>
      </c>
      <c r="S24" s="15">
        <v>5.0000000000000001E-3</v>
      </c>
      <c r="T24" s="29" t="s">
        <v>34</v>
      </c>
      <c r="U24" s="29" t="s">
        <v>34</v>
      </c>
      <c r="V24" s="15">
        <v>5.0000000000000001E-3</v>
      </c>
      <c r="W24" s="29" t="s">
        <v>34</v>
      </c>
      <c r="X24" s="29" t="s">
        <v>34</v>
      </c>
      <c r="Y24" s="15">
        <v>1E-4</v>
      </c>
      <c r="Z24">
        <v>0.02</v>
      </c>
      <c r="AA24" s="29" t="s">
        <v>34</v>
      </c>
      <c r="AB24" s="29" t="s">
        <v>34</v>
      </c>
      <c r="AC24" s="29" t="s">
        <v>34</v>
      </c>
      <c r="AD24">
        <v>0.14000000000000001</v>
      </c>
      <c r="AE24" s="15">
        <v>0.01</v>
      </c>
      <c r="AF24">
        <v>0.32</v>
      </c>
      <c r="AG24">
        <v>0.03</v>
      </c>
      <c r="AH24">
        <v>0.01</v>
      </c>
      <c r="AI24">
        <v>0.04</v>
      </c>
      <c r="AJ24">
        <v>0.08</v>
      </c>
      <c r="AK24" s="15">
        <v>5.0000000000000001E-3</v>
      </c>
      <c r="AL24" s="15">
        <v>5.0000000000000001E-3</v>
      </c>
      <c r="AM24">
        <v>0.01</v>
      </c>
      <c r="AN24" s="15">
        <v>5.0000000000000001E-3</v>
      </c>
      <c r="AO24" s="15">
        <v>5.0000000000000001E-3</v>
      </c>
      <c r="AP24" t="s">
        <v>34</v>
      </c>
      <c r="AQ24" s="15">
        <v>0.01</v>
      </c>
      <c r="AR24" s="15">
        <v>1.4999999999999999E-2</v>
      </c>
      <c r="AS24" s="15">
        <v>0.02</v>
      </c>
      <c r="AT24" s="15">
        <v>2.5000000000000001E-2</v>
      </c>
      <c r="AU24" s="15">
        <v>0.03</v>
      </c>
      <c r="AV24" s="15">
        <v>3.5000000000000003E-2</v>
      </c>
      <c r="AW24" t="s">
        <v>34</v>
      </c>
      <c r="AX24">
        <v>0.49</v>
      </c>
      <c r="AY24" s="15">
        <v>0.125</v>
      </c>
      <c r="AZ24">
        <v>0.1</v>
      </c>
    </row>
    <row r="25" spans="1:52" x14ac:dyDescent="0.25">
      <c r="A25">
        <v>1</v>
      </c>
      <c r="B25" t="s">
        <v>986</v>
      </c>
      <c r="C25" t="s">
        <v>991</v>
      </c>
      <c r="D25" t="s">
        <v>988</v>
      </c>
      <c r="F25" s="29"/>
      <c r="G25" s="29"/>
      <c r="I25" s="29"/>
      <c r="J25">
        <v>930</v>
      </c>
      <c r="K25" s="29"/>
      <c r="L25" s="29"/>
      <c r="M25" s="16" t="s">
        <v>1022</v>
      </c>
      <c r="N25" s="15">
        <v>5.0000000000000001E-3</v>
      </c>
      <c r="O25" s="29" t="s">
        <v>34</v>
      </c>
      <c r="P25" s="15">
        <v>1E-3</v>
      </c>
      <c r="Q25" s="29" t="s">
        <v>34</v>
      </c>
      <c r="R25">
        <v>0.03</v>
      </c>
      <c r="S25" s="15">
        <v>5.0000000000000001E-3</v>
      </c>
      <c r="T25" s="29" t="s">
        <v>34</v>
      </c>
      <c r="U25" s="29" t="s">
        <v>34</v>
      </c>
      <c r="V25" s="15">
        <v>5.0000000000000001E-3</v>
      </c>
      <c r="W25" s="29" t="s">
        <v>34</v>
      </c>
      <c r="X25" s="29" t="s">
        <v>34</v>
      </c>
      <c r="Y25" s="15">
        <v>1E-4</v>
      </c>
      <c r="Z25">
        <v>0.02</v>
      </c>
      <c r="AA25" s="29" t="s">
        <v>34</v>
      </c>
      <c r="AB25" s="29" t="s">
        <v>34</v>
      </c>
      <c r="AC25" s="29" t="s">
        <v>34</v>
      </c>
      <c r="AD25" s="15">
        <v>5.0000000000000001E-3</v>
      </c>
      <c r="AE25" s="15">
        <v>0.01</v>
      </c>
      <c r="AF25" s="15">
        <v>5.0000000000000001E-3</v>
      </c>
      <c r="AG25" s="15">
        <v>5.0000000000000001E-3</v>
      </c>
      <c r="AH25" s="15">
        <v>5.0000000000000001E-3</v>
      </c>
      <c r="AI25" s="15">
        <v>5.0000000000000001E-3</v>
      </c>
      <c r="AJ25" s="15">
        <v>5.0000000000000001E-3</v>
      </c>
      <c r="AK25" s="15">
        <v>5.0000000000000001E-3</v>
      </c>
      <c r="AL25" s="15">
        <v>5.0000000000000001E-3</v>
      </c>
      <c r="AM25" s="15">
        <v>5.0000000000000001E-3</v>
      </c>
      <c r="AN25" s="15">
        <v>5.0000000000000001E-3</v>
      </c>
      <c r="AO25" s="15">
        <v>5.0000000000000001E-3</v>
      </c>
      <c r="AP25" t="s">
        <v>34</v>
      </c>
      <c r="AQ25" s="15">
        <v>5.0000000000000001E-3</v>
      </c>
      <c r="AR25" s="15">
        <v>5.0000000000000001E-3</v>
      </c>
      <c r="AS25" s="15">
        <v>5.0000000000000001E-3</v>
      </c>
      <c r="AT25" s="15">
        <v>5.0000000000000001E-3</v>
      </c>
      <c r="AU25" s="15">
        <v>5.0000000000000001E-3</v>
      </c>
      <c r="AV25" s="15">
        <v>5.0000000000000001E-3</v>
      </c>
      <c r="AW25" t="s">
        <v>34</v>
      </c>
      <c r="AX25">
        <v>0</v>
      </c>
      <c r="AY25">
        <v>0.5</v>
      </c>
      <c r="AZ25" s="15">
        <v>5.0000000000000001E-3</v>
      </c>
    </row>
    <row r="26" spans="1:52" x14ac:dyDescent="0.25">
      <c r="A26">
        <v>1</v>
      </c>
      <c r="B26" t="s">
        <v>986</v>
      </c>
      <c r="C26" t="s">
        <v>991</v>
      </c>
      <c r="D26" t="s">
        <v>988</v>
      </c>
      <c r="F26">
        <v>31.5</v>
      </c>
      <c r="G26" t="s">
        <v>992</v>
      </c>
      <c r="H26" s="29" t="s">
        <v>993</v>
      </c>
      <c r="I26">
        <v>930</v>
      </c>
      <c r="J26">
        <v>930</v>
      </c>
      <c r="K26">
        <v>54</v>
      </c>
      <c r="L26">
        <v>2.36</v>
      </c>
      <c r="M26" s="16" t="s">
        <v>1045</v>
      </c>
      <c r="N26" s="15">
        <v>5.0000000000000001E-3</v>
      </c>
      <c r="O26" s="29" t="s">
        <v>34</v>
      </c>
      <c r="P26" s="15">
        <v>1E-3</v>
      </c>
      <c r="Q26" s="29" t="s">
        <v>34</v>
      </c>
      <c r="R26">
        <v>0.01</v>
      </c>
      <c r="S26" s="15">
        <v>5.0000000000000001E-3</v>
      </c>
      <c r="T26" s="29" t="s">
        <v>34</v>
      </c>
      <c r="U26" s="29" t="s">
        <v>34</v>
      </c>
      <c r="V26" s="15">
        <v>5.0000000000000001E-3</v>
      </c>
      <c r="W26" s="29" t="s">
        <v>34</v>
      </c>
      <c r="X26" s="29" t="s">
        <v>34</v>
      </c>
      <c r="Y26" s="15">
        <v>1E-4</v>
      </c>
      <c r="Z26">
        <v>0.06</v>
      </c>
      <c r="AA26" s="29" t="s">
        <v>34</v>
      </c>
      <c r="AB26" s="29" t="s">
        <v>34</v>
      </c>
      <c r="AC26" s="29" t="s">
        <v>34</v>
      </c>
      <c r="AD26">
        <v>0.24</v>
      </c>
      <c r="AE26" s="15">
        <v>0.01</v>
      </c>
      <c r="AF26">
        <v>0.2</v>
      </c>
      <c r="AG26">
        <v>0.02</v>
      </c>
      <c r="AH26">
        <v>0.04</v>
      </c>
      <c r="AI26">
        <v>0.06</v>
      </c>
      <c r="AJ26">
        <v>0.22</v>
      </c>
      <c r="AK26">
        <v>0.02</v>
      </c>
      <c r="AL26">
        <v>0.01</v>
      </c>
      <c r="AM26">
        <v>0.05</v>
      </c>
      <c r="AN26" s="15">
        <v>5.0000000000000001E-3</v>
      </c>
      <c r="AO26" s="15">
        <v>5.0000000000000001E-3</v>
      </c>
      <c r="AP26" t="s">
        <v>34</v>
      </c>
      <c r="AQ26" s="15">
        <v>5.0000000000000001E-3</v>
      </c>
      <c r="AR26" s="15">
        <v>5.0000000000000001E-3</v>
      </c>
      <c r="AS26" s="15">
        <v>5.0000000000000001E-3</v>
      </c>
      <c r="AT26" s="15">
        <v>5.0000000000000001E-3</v>
      </c>
      <c r="AU26" s="15">
        <v>5.0000000000000001E-3</v>
      </c>
      <c r="AV26" s="15">
        <v>5.0000000000000001E-3</v>
      </c>
      <c r="AW26" t="s">
        <v>34</v>
      </c>
      <c r="AX26">
        <v>0.62</v>
      </c>
      <c r="AY26" s="15">
        <v>0.125</v>
      </c>
      <c r="AZ26" s="15">
        <v>5.0000000000000001E-3</v>
      </c>
    </row>
    <row r="27" spans="1:52" x14ac:dyDescent="0.25">
      <c r="A27">
        <v>1</v>
      </c>
      <c r="B27" t="s">
        <v>986</v>
      </c>
      <c r="C27" t="s">
        <v>998</v>
      </c>
      <c r="D27" t="s">
        <v>988</v>
      </c>
      <c r="F27" s="29"/>
      <c r="G27" s="29"/>
      <c r="I27" s="29"/>
      <c r="J27">
        <v>930</v>
      </c>
      <c r="K27" s="29"/>
      <c r="L27" s="29"/>
      <c r="M27" s="16" t="s">
        <v>1022</v>
      </c>
      <c r="N27" s="15">
        <v>5.0000000000000001E-3</v>
      </c>
      <c r="O27" s="29" t="s">
        <v>34</v>
      </c>
      <c r="P27" s="15">
        <v>1E-3</v>
      </c>
      <c r="Q27" s="29" t="s">
        <v>34</v>
      </c>
      <c r="R27" s="15">
        <v>5.0000000000000001E-3</v>
      </c>
      <c r="S27" s="15">
        <v>5.0000000000000001E-3</v>
      </c>
      <c r="T27" s="29" t="s">
        <v>34</v>
      </c>
      <c r="U27" s="29" t="s">
        <v>34</v>
      </c>
      <c r="V27" s="15">
        <v>5.0000000000000001E-3</v>
      </c>
      <c r="W27" s="29" t="s">
        <v>34</v>
      </c>
      <c r="X27" s="29" t="s">
        <v>34</v>
      </c>
      <c r="Y27" s="15">
        <v>1E-4</v>
      </c>
      <c r="Z27" s="15">
        <v>5.0000000000000001E-3</v>
      </c>
      <c r="AA27" s="29" t="s">
        <v>34</v>
      </c>
      <c r="AB27" s="29" t="s">
        <v>34</v>
      </c>
      <c r="AC27" s="29" t="s">
        <v>34</v>
      </c>
      <c r="AD27" s="15">
        <v>5.0000000000000001E-3</v>
      </c>
      <c r="AE27" s="15">
        <v>0.01</v>
      </c>
      <c r="AF27">
        <v>0.02</v>
      </c>
      <c r="AG27" s="15">
        <v>5.0000000000000001E-3</v>
      </c>
      <c r="AH27" s="15">
        <v>5.0000000000000001E-3</v>
      </c>
      <c r="AI27" s="15">
        <v>5.0000000000000001E-3</v>
      </c>
      <c r="AJ27" s="15">
        <v>5.0000000000000001E-3</v>
      </c>
      <c r="AK27" s="15">
        <v>5.0000000000000001E-3</v>
      </c>
      <c r="AL27" s="15">
        <v>5.0000000000000001E-3</v>
      </c>
      <c r="AM27" s="15">
        <v>5.0000000000000001E-3</v>
      </c>
      <c r="AN27" s="15">
        <v>5.0000000000000001E-3</v>
      </c>
      <c r="AO27" s="15">
        <v>5.0000000000000001E-3</v>
      </c>
      <c r="AP27" t="s">
        <v>34</v>
      </c>
      <c r="AQ27" s="15">
        <v>5.0000000000000001E-3</v>
      </c>
      <c r="AR27" s="15">
        <v>5.0000000000000001E-3</v>
      </c>
      <c r="AS27" s="15">
        <v>5.0000000000000001E-3</v>
      </c>
      <c r="AT27" s="15">
        <v>5.0000000000000001E-3</v>
      </c>
      <c r="AU27" s="15">
        <v>5.0000000000000001E-3</v>
      </c>
      <c r="AV27" s="15">
        <v>5.0000000000000001E-3</v>
      </c>
      <c r="AW27" t="s">
        <v>34</v>
      </c>
      <c r="AX27">
        <v>0.02</v>
      </c>
      <c r="AY27">
        <v>0.7</v>
      </c>
      <c r="AZ27" s="15">
        <v>5.0000000000000001E-3</v>
      </c>
    </row>
    <row r="28" spans="1:52" x14ac:dyDescent="0.25">
      <c r="A28">
        <v>1</v>
      </c>
      <c r="B28" t="s">
        <v>986</v>
      </c>
      <c r="C28" t="s">
        <v>998</v>
      </c>
      <c r="D28" t="s">
        <v>988</v>
      </c>
      <c r="F28">
        <v>31.5</v>
      </c>
      <c r="G28" t="s">
        <v>992</v>
      </c>
      <c r="H28" s="29" t="s">
        <v>993</v>
      </c>
      <c r="I28">
        <v>930</v>
      </c>
      <c r="J28">
        <v>930</v>
      </c>
      <c r="K28">
        <v>13</v>
      </c>
      <c r="L28">
        <v>2.36</v>
      </c>
      <c r="M28" s="16" t="s">
        <v>1045</v>
      </c>
      <c r="N28" s="15">
        <v>5.0000000000000001E-3</v>
      </c>
      <c r="O28" s="29" t="s">
        <v>34</v>
      </c>
      <c r="P28" s="15">
        <v>1E-3</v>
      </c>
      <c r="Q28" s="29" t="s">
        <v>34</v>
      </c>
      <c r="R28">
        <v>0.01</v>
      </c>
      <c r="S28" s="15">
        <v>5.0000000000000001E-3</v>
      </c>
      <c r="T28" s="29" t="s">
        <v>34</v>
      </c>
      <c r="U28" s="29" t="s">
        <v>34</v>
      </c>
      <c r="V28" s="15">
        <v>5.0000000000000001E-3</v>
      </c>
      <c r="W28" s="29" t="s">
        <v>34</v>
      </c>
      <c r="X28" s="29" t="s">
        <v>34</v>
      </c>
      <c r="Y28" s="15">
        <v>1E-4</v>
      </c>
      <c r="Z28">
        <v>0.02</v>
      </c>
      <c r="AA28" s="29" t="s">
        <v>34</v>
      </c>
      <c r="AB28" s="29" t="s">
        <v>34</v>
      </c>
      <c r="AC28" s="29" t="s">
        <v>34</v>
      </c>
      <c r="AD28">
        <v>0.11</v>
      </c>
      <c r="AE28" s="15">
        <v>0.01</v>
      </c>
      <c r="AF28">
        <v>0.61</v>
      </c>
      <c r="AG28">
        <v>0.04</v>
      </c>
      <c r="AH28">
        <v>0.05</v>
      </c>
      <c r="AI28">
        <v>0.16</v>
      </c>
      <c r="AJ28">
        <v>0.56000000000000005</v>
      </c>
      <c r="AK28" s="15">
        <v>5.0000000000000001E-3</v>
      </c>
      <c r="AL28">
        <v>0.02</v>
      </c>
      <c r="AM28">
        <v>0.03</v>
      </c>
      <c r="AN28" s="15">
        <v>5.0000000000000001E-3</v>
      </c>
      <c r="AO28" s="15">
        <v>5.0000000000000001E-3</v>
      </c>
      <c r="AP28" t="s">
        <v>34</v>
      </c>
      <c r="AQ28" s="15">
        <v>5.0000000000000001E-3</v>
      </c>
      <c r="AR28" s="15">
        <v>5.0000000000000001E-3</v>
      </c>
      <c r="AS28" s="15">
        <v>5.0000000000000001E-3</v>
      </c>
      <c r="AT28" s="15">
        <v>5.0000000000000001E-3</v>
      </c>
      <c r="AU28" s="15">
        <v>5.0000000000000001E-3</v>
      </c>
      <c r="AV28" s="15">
        <v>5.0000000000000001E-3</v>
      </c>
      <c r="AW28" t="s">
        <v>34</v>
      </c>
      <c r="AX28">
        <v>1.47</v>
      </c>
      <c r="AY28">
        <v>1.7</v>
      </c>
      <c r="AZ28" s="15">
        <v>5.0000000000000001E-3</v>
      </c>
    </row>
    <row r="29" spans="1:52" x14ac:dyDescent="0.25">
      <c r="A29">
        <v>1</v>
      </c>
      <c r="B29" t="s">
        <v>986</v>
      </c>
      <c r="C29" t="s">
        <v>987</v>
      </c>
      <c r="D29" t="s">
        <v>988</v>
      </c>
      <c r="F29" s="29"/>
      <c r="G29" s="29"/>
      <c r="I29" s="29"/>
      <c r="J29">
        <v>300</v>
      </c>
      <c r="K29" s="29"/>
      <c r="L29" s="29"/>
      <c r="M29" s="16" t="s">
        <v>1022</v>
      </c>
      <c r="N29" s="15">
        <v>5.0000000000000001E-3</v>
      </c>
      <c r="O29" s="29" t="s">
        <v>34</v>
      </c>
      <c r="P29" s="15">
        <v>1E-3</v>
      </c>
      <c r="Q29" s="29" t="s">
        <v>34</v>
      </c>
      <c r="R29" s="15">
        <v>5.0000000000000001E-3</v>
      </c>
      <c r="S29" s="15">
        <v>5.0000000000000001E-3</v>
      </c>
      <c r="T29" s="29" t="s">
        <v>34</v>
      </c>
      <c r="U29" s="29" t="s">
        <v>34</v>
      </c>
      <c r="V29" s="15">
        <v>5.0000000000000001E-3</v>
      </c>
      <c r="W29" s="29" t="s">
        <v>34</v>
      </c>
      <c r="X29" s="29" t="s">
        <v>34</v>
      </c>
      <c r="Y29" s="15">
        <v>1E-4</v>
      </c>
      <c r="Z29" s="15">
        <v>5.0000000000000001E-3</v>
      </c>
      <c r="AA29" s="29" t="s">
        <v>34</v>
      </c>
      <c r="AB29" s="29" t="s">
        <v>34</v>
      </c>
      <c r="AC29" s="29" t="s">
        <v>34</v>
      </c>
      <c r="AD29" s="15">
        <v>5.0000000000000001E-3</v>
      </c>
      <c r="AE29">
        <v>0.57999999999999996</v>
      </c>
      <c r="AF29" s="15">
        <v>5.0000000000000001E-3</v>
      </c>
      <c r="AG29" s="15">
        <v>5.0000000000000001E-3</v>
      </c>
      <c r="AH29" s="15">
        <v>5.0000000000000001E-3</v>
      </c>
      <c r="AI29" s="15">
        <v>5.0000000000000001E-3</v>
      </c>
      <c r="AJ29" s="15">
        <v>5.0000000000000001E-3</v>
      </c>
      <c r="AK29" s="15">
        <v>5.0000000000000001E-3</v>
      </c>
      <c r="AL29" s="15">
        <v>5.0000000000000001E-3</v>
      </c>
      <c r="AM29" s="15">
        <v>5.0000000000000001E-3</v>
      </c>
      <c r="AN29" s="15">
        <v>5.0000000000000001E-3</v>
      </c>
      <c r="AO29" s="15">
        <v>5.0000000000000001E-3</v>
      </c>
      <c r="AP29" t="s">
        <v>34</v>
      </c>
      <c r="AQ29" s="15">
        <v>5.0000000000000001E-3</v>
      </c>
      <c r="AR29" s="15">
        <v>5.0000000000000001E-3</v>
      </c>
      <c r="AS29" s="15">
        <v>5.0000000000000001E-3</v>
      </c>
      <c r="AT29" s="15">
        <v>5.0000000000000001E-3</v>
      </c>
      <c r="AU29" s="15">
        <v>5.0000000000000001E-3</v>
      </c>
      <c r="AV29" s="15">
        <v>5.0000000000000001E-3</v>
      </c>
      <c r="AW29" t="s">
        <v>34</v>
      </c>
      <c r="AX29">
        <v>0</v>
      </c>
      <c r="AY29" s="15">
        <v>1.2500000000000001E-2</v>
      </c>
      <c r="AZ29" s="15">
        <v>5.0000000000000001E-3</v>
      </c>
    </row>
    <row r="30" spans="1:52" x14ac:dyDescent="0.25">
      <c r="A30">
        <v>1</v>
      </c>
      <c r="B30" t="s">
        <v>986</v>
      </c>
      <c r="C30" t="s">
        <v>987</v>
      </c>
      <c r="D30" t="s">
        <v>988</v>
      </c>
      <c r="F30">
        <v>7.8</v>
      </c>
      <c r="G30" t="s">
        <v>992</v>
      </c>
      <c r="H30" s="29" t="s">
        <v>993</v>
      </c>
      <c r="I30">
        <v>300</v>
      </c>
      <c r="J30">
        <v>300</v>
      </c>
      <c r="K30">
        <v>38</v>
      </c>
      <c r="L30">
        <v>2.2400000000000002</v>
      </c>
      <c r="M30" s="16" t="s">
        <v>1045</v>
      </c>
      <c r="N30" s="15">
        <v>5.0000000000000001E-3</v>
      </c>
      <c r="O30" s="29" t="s">
        <v>34</v>
      </c>
      <c r="P30" s="15">
        <v>1E-3</v>
      </c>
      <c r="Q30" s="29" t="s">
        <v>34</v>
      </c>
      <c r="R30" s="15">
        <v>5.0000000000000001E-3</v>
      </c>
      <c r="S30">
        <v>0.02</v>
      </c>
      <c r="T30" s="29" t="s">
        <v>34</v>
      </c>
      <c r="U30" s="29" t="s">
        <v>34</v>
      </c>
      <c r="V30" s="15">
        <v>5.0000000000000001E-3</v>
      </c>
      <c r="W30" s="29" t="s">
        <v>34</v>
      </c>
      <c r="X30" s="29" t="s">
        <v>34</v>
      </c>
      <c r="Y30" s="15">
        <v>1E-4</v>
      </c>
      <c r="Z30">
        <v>0.02</v>
      </c>
      <c r="AA30" s="29" t="s">
        <v>34</v>
      </c>
      <c r="AB30" s="29" t="s">
        <v>34</v>
      </c>
      <c r="AC30" s="29" t="s">
        <v>34</v>
      </c>
      <c r="AD30">
        <v>7.0000000000000007E-2</v>
      </c>
      <c r="AE30" s="15">
        <v>0.01</v>
      </c>
      <c r="AF30">
        <v>3.7</v>
      </c>
      <c r="AG30">
        <v>0.17</v>
      </c>
      <c r="AH30">
        <v>0.21</v>
      </c>
      <c r="AI30">
        <v>0.26</v>
      </c>
      <c r="AJ30">
        <v>0.79</v>
      </c>
      <c r="AK30">
        <v>0.02</v>
      </c>
      <c r="AL30">
        <v>0.05</v>
      </c>
      <c r="AM30">
        <v>0.11</v>
      </c>
      <c r="AN30">
        <v>7.0000000000000007E-2</v>
      </c>
      <c r="AO30">
        <v>7.0000000000000007E-2</v>
      </c>
      <c r="AP30" t="s">
        <v>34</v>
      </c>
      <c r="AQ30" s="15">
        <v>5.0000000000000001E-3</v>
      </c>
      <c r="AR30" s="15">
        <v>5.0000000000000001E-3</v>
      </c>
      <c r="AS30" s="15">
        <v>5.0000000000000001E-3</v>
      </c>
      <c r="AT30" s="15">
        <v>5.0000000000000001E-3</v>
      </c>
      <c r="AU30" s="15">
        <v>5.0000000000000001E-3</v>
      </c>
      <c r="AV30" s="15">
        <v>5.0000000000000001E-3</v>
      </c>
      <c r="AW30" t="s">
        <v>34</v>
      </c>
      <c r="AX30">
        <v>5.45</v>
      </c>
      <c r="AY30" s="15">
        <v>0.125</v>
      </c>
      <c r="AZ30">
        <v>0.03</v>
      </c>
    </row>
    <row r="31" spans="1:52" x14ac:dyDescent="0.25">
      <c r="A31">
        <v>1</v>
      </c>
      <c r="B31" t="s">
        <v>986</v>
      </c>
      <c r="C31" t="s">
        <v>989</v>
      </c>
      <c r="D31" t="s">
        <v>990</v>
      </c>
      <c r="F31" s="29"/>
      <c r="G31" s="29"/>
      <c r="I31" s="29"/>
      <c r="J31">
        <v>346</v>
      </c>
      <c r="K31" s="29"/>
      <c r="L31" s="29"/>
      <c r="M31" s="16" t="s">
        <v>1022</v>
      </c>
      <c r="N31" s="15">
        <v>5.0000000000000001E-3</v>
      </c>
      <c r="O31" s="29" t="s">
        <v>34</v>
      </c>
      <c r="P31" s="15">
        <v>1E-3</v>
      </c>
      <c r="Q31" s="29" t="s">
        <v>34</v>
      </c>
      <c r="R31" s="15">
        <v>5.0000000000000001E-3</v>
      </c>
      <c r="S31" s="15">
        <v>5.0000000000000001E-3</v>
      </c>
      <c r="T31" s="29" t="s">
        <v>34</v>
      </c>
      <c r="U31" s="29" t="s">
        <v>34</v>
      </c>
      <c r="V31" s="15">
        <v>5.0000000000000001E-3</v>
      </c>
      <c r="W31" s="29" t="s">
        <v>34</v>
      </c>
      <c r="X31" s="29" t="s">
        <v>34</v>
      </c>
      <c r="Y31" s="15">
        <v>1E-4</v>
      </c>
      <c r="Z31" s="15">
        <v>5.0000000000000001E-3</v>
      </c>
      <c r="AA31" s="29" t="s">
        <v>34</v>
      </c>
      <c r="AB31" s="29" t="s">
        <v>34</v>
      </c>
      <c r="AC31" s="29" t="s">
        <v>34</v>
      </c>
      <c r="AD31" s="15">
        <v>5.0000000000000001E-3</v>
      </c>
      <c r="AE31" s="15">
        <v>0.01</v>
      </c>
      <c r="AF31" s="15">
        <v>5.0000000000000001E-3</v>
      </c>
      <c r="AG31" s="15">
        <v>5.0000000000000001E-3</v>
      </c>
      <c r="AH31" s="15">
        <v>5.0000000000000001E-3</v>
      </c>
      <c r="AI31" s="15">
        <v>5.0000000000000001E-3</v>
      </c>
      <c r="AJ31">
        <v>0.02</v>
      </c>
      <c r="AK31" s="15">
        <v>5.0000000000000001E-3</v>
      </c>
      <c r="AL31" s="15">
        <v>5.0000000000000001E-3</v>
      </c>
      <c r="AM31" s="15">
        <v>5.0000000000000001E-3</v>
      </c>
      <c r="AN31" s="15">
        <v>5.0000000000000001E-3</v>
      </c>
      <c r="AO31" s="15">
        <v>5.0000000000000001E-3</v>
      </c>
      <c r="AP31" t="s">
        <v>34</v>
      </c>
      <c r="AQ31" s="15">
        <v>5.0000000000000001E-3</v>
      </c>
      <c r="AR31" s="15">
        <v>5.0000000000000001E-3</v>
      </c>
      <c r="AS31" s="15">
        <v>5.0000000000000001E-3</v>
      </c>
      <c r="AT31" s="15">
        <v>5.0000000000000001E-3</v>
      </c>
      <c r="AU31" s="15">
        <v>5.0000000000000001E-3</v>
      </c>
      <c r="AV31" s="15">
        <v>5.0000000000000001E-3</v>
      </c>
      <c r="AW31" t="s">
        <v>34</v>
      </c>
      <c r="AX31">
        <v>0.02</v>
      </c>
      <c r="AY31" s="15">
        <v>0.125</v>
      </c>
      <c r="AZ31" s="15">
        <v>5.0000000000000001E-3</v>
      </c>
    </row>
    <row r="32" spans="1:52" x14ac:dyDescent="0.25">
      <c r="A32">
        <v>1</v>
      </c>
      <c r="B32" t="s">
        <v>986</v>
      </c>
      <c r="C32" t="s">
        <v>989</v>
      </c>
      <c r="D32" t="s">
        <v>990</v>
      </c>
      <c r="F32">
        <v>8.64</v>
      </c>
      <c r="G32" t="s">
        <v>992</v>
      </c>
      <c r="H32" s="29" t="s">
        <v>993</v>
      </c>
      <c r="I32">
        <v>346</v>
      </c>
      <c r="J32">
        <v>346</v>
      </c>
      <c r="K32" t="s">
        <v>1091</v>
      </c>
      <c r="L32">
        <v>2.3199999999999998</v>
      </c>
      <c r="M32" s="16" t="s">
        <v>1045</v>
      </c>
      <c r="N32" s="15">
        <v>5.0000000000000001E-3</v>
      </c>
      <c r="O32" s="29" t="s">
        <v>34</v>
      </c>
      <c r="P32" s="15">
        <v>1E-3</v>
      </c>
      <c r="Q32" s="29" t="s">
        <v>34</v>
      </c>
      <c r="R32" s="15">
        <v>5.0000000000000001E-3</v>
      </c>
      <c r="S32">
        <v>0.03</v>
      </c>
      <c r="T32" s="29" t="s">
        <v>34</v>
      </c>
      <c r="U32" s="29" t="s">
        <v>34</v>
      </c>
      <c r="V32" s="15">
        <v>5.0000000000000001E-3</v>
      </c>
      <c r="W32" s="29" t="s">
        <v>34</v>
      </c>
      <c r="X32" s="29" t="s">
        <v>34</v>
      </c>
      <c r="Y32" s="15">
        <v>1E-4</v>
      </c>
      <c r="Z32">
        <v>0.15</v>
      </c>
      <c r="AA32" s="29" t="s">
        <v>34</v>
      </c>
      <c r="AB32" s="29" t="s">
        <v>34</v>
      </c>
      <c r="AC32" s="29" t="s">
        <v>34</v>
      </c>
      <c r="AD32">
        <v>0.5</v>
      </c>
      <c r="AE32" s="15">
        <v>0.01</v>
      </c>
      <c r="AF32">
        <v>1.8</v>
      </c>
      <c r="AG32">
        <v>7.0000000000000007E-2</v>
      </c>
      <c r="AH32">
        <v>0.15</v>
      </c>
      <c r="AI32">
        <v>0.66</v>
      </c>
      <c r="AJ32">
        <v>1.9</v>
      </c>
      <c r="AK32">
        <v>0.08</v>
      </c>
      <c r="AL32">
        <v>7.0000000000000007E-2</v>
      </c>
      <c r="AM32">
        <v>0.7</v>
      </c>
      <c r="AN32">
        <v>0.05</v>
      </c>
      <c r="AO32">
        <v>0.04</v>
      </c>
      <c r="AP32" t="s">
        <v>34</v>
      </c>
      <c r="AQ32" s="15">
        <v>5.0000000000000001E-3</v>
      </c>
      <c r="AR32" s="15">
        <v>5.0000000000000001E-3</v>
      </c>
      <c r="AS32" s="15">
        <v>5.0000000000000001E-3</v>
      </c>
      <c r="AT32" s="15">
        <v>5.0000000000000001E-3</v>
      </c>
      <c r="AU32" s="15">
        <v>5.0000000000000001E-3</v>
      </c>
      <c r="AV32" s="15">
        <v>5.0000000000000001E-3</v>
      </c>
      <c r="AW32" t="s">
        <v>34</v>
      </c>
      <c r="AX32">
        <v>4.8899999999999997</v>
      </c>
      <c r="AY32" s="15">
        <v>0.125</v>
      </c>
      <c r="AZ32" s="15">
        <v>5.0000000000000001E-3</v>
      </c>
    </row>
    <row r="33" spans="1:50" x14ac:dyDescent="0.25">
      <c r="A33">
        <v>1</v>
      </c>
      <c r="B33" t="s">
        <v>986</v>
      </c>
      <c r="C33" t="s">
        <v>1005</v>
      </c>
      <c r="D33" t="s">
        <v>990</v>
      </c>
      <c r="F33" s="29"/>
      <c r="G33" s="29"/>
      <c r="I33" s="29"/>
      <c r="J33">
        <v>529</v>
      </c>
      <c r="K33" s="29"/>
      <c r="L33" s="29"/>
      <c r="M33" s="16" t="s">
        <v>1022</v>
      </c>
      <c r="N33" s="15">
        <v>5.0000000000000001E-3</v>
      </c>
      <c r="O33" s="29" t="s">
        <v>34</v>
      </c>
      <c r="P33" s="15">
        <v>1E-3</v>
      </c>
      <c r="Q33" s="29" t="s">
        <v>34</v>
      </c>
      <c r="R33" s="15">
        <v>5.0000000000000001E-3</v>
      </c>
      <c r="S33" s="15">
        <v>5.0000000000000001E-3</v>
      </c>
      <c r="T33" s="29" t="s">
        <v>34</v>
      </c>
      <c r="U33" s="29" t="s">
        <v>34</v>
      </c>
      <c r="V33" s="15">
        <v>5.0000000000000001E-3</v>
      </c>
      <c r="W33" s="29" t="s">
        <v>34</v>
      </c>
      <c r="X33" s="29" t="s">
        <v>34</v>
      </c>
      <c r="Y33" s="29" t="s">
        <v>34</v>
      </c>
      <c r="Z33" s="15">
        <v>5.0000000000000001E-3</v>
      </c>
      <c r="AA33" s="29" t="s">
        <v>34</v>
      </c>
      <c r="AB33" s="29" t="s">
        <v>34</v>
      </c>
      <c r="AC33" s="29" t="s">
        <v>34</v>
      </c>
      <c r="AD33" s="15">
        <v>5.0000000000000001E-3</v>
      </c>
      <c r="AE33" s="15">
        <v>0.01</v>
      </c>
      <c r="AF33" s="15">
        <v>5.0000000000000001E-3</v>
      </c>
      <c r="AG33" s="15">
        <v>0.01</v>
      </c>
      <c r="AH33" s="15">
        <v>1.4999999999999999E-2</v>
      </c>
      <c r="AI33" s="15">
        <v>0.02</v>
      </c>
      <c r="AJ33" s="15">
        <v>2.5000000000000001E-2</v>
      </c>
      <c r="AK33" s="15">
        <v>0.03</v>
      </c>
      <c r="AL33" s="15">
        <v>3.5000000000000003E-2</v>
      </c>
      <c r="AM33" s="15">
        <v>0.04</v>
      </c>
      <c r="AN33" s="15">
        <v>4.4999999999999998E-2</v>
      </c>
      <c r="AO33" s="15">
        <v>0.05</v>
      </c>
      <c r="AP33" t="s">
        <v>34</v>
      </c>
      <c r="AQ33" s="15">
        <v>5.5E-2</v>
      </c>
      <c r="AR33" s="15">
        <v>0.06</v>
      </c>
      <c r="AS33" s="15">
        <v>6.5000000000000002E-2</v>
      </c>
      <c r="AT33" s="15">
        <v>7.0000000000000007E-2</v>
      </c>
      <c r="AU33" s="15">
        <v>7.4999999999999997E-2</v>
      </c>
      <c r="AV33" s="15">
        <v>0.08</v>
      </c>
      <c r="AW33" t="s">
        <v>34</v>
      </c>
      <c r="AX33" t="s">
        <v>34</v>
      </c>
    </row>
    <row r="34" spans="1:50" x14ac:dyDescent="0.25">
      <c r="A34">
        <v>1</v>
      </c>
      <c r="B34" t="s">
        <v>986</v>
      </c>
      <c r="C34" t="s">
        <v>1005</v>
      </c>
      <c r="D34" t="s">
        <v>990</v>
      </c>
      <c r="F34">
        <v>18.16</v>
      </c>
      <c r="G34" t="s">
        <v>992</v>
      </c>
      <c r="H34" s="29" t="s">
        <v>993</v>
      </c>
      <c r="I34">
        <v>529</v>
      </c>
      <c r="J34">
        <v>535</v>
      </c>
      <c r="K34" t="s">
        <v>1092</v>
      </c>
      <c r="L34">
        <v>2.5499999999999998</v>
      </c>
      <c r="M34" s="16" t="s">
        <v>1045</v>
      </c>
      <c r="N34" s="15">
        <v>5.0000000000000001E-3</v>
      </c>
      <c r="O34" s="29" t="s">
        <v>34</v>
      </c>
      <c r="P34" s="15">
        <v>1E-3</v>
      </c>
      <c r="Q34" s="29" t="s">
        <v>34</v>
      </c>
      <c r="R34">
        <v>0.03</v>
      </c>
      <c r="S34" s="15">
        <v>5.0000000000000001E-3</v>
      </c>
      <c r="T34" s="29" t="s">
        <v>34</v>
      </c>
      <c r="U34" s="29" t="s">
        <v>34</v>
      </c>
      <c r="V34" s="15">
        <v>5.0000000000000001E-3</v>
      </c>
      <c r="W34" s="29" t="s">
        <v>34</v>
      </c>
      <c r="X34" s="29" t="s">
        <v>34</v>
      </c>
      <c r="Y34" s="29" t="s">
        <v>34</v>
      </c>
      <c r="Z34">
        <v>0.03</v>
      </c>
      <c r="AA34" s="29" t="s">
        <v>34</v>
      </c>
      <c r="AB34" s="29" t="s">
        <v>34</v>
      </c>
      <c r="AC34" s="29" t="s">
        <v>34</v>
      </c>
      <c r="AD34">
        <v>0.05</v>
      </c>
      <c r="AE34" s="15">
        <v>0.01</v>
      </c>
      <c r="AF34">
        <v>8.8000000000000007</v>
      </c>
      <c r="AG34" s="15">
        <v>5.0000000000000001E-3</v>
      </c>
      <c r="AH34">
        <v>0.46</v>
      </c>
      <c r="AI34">
        <v>0.77</v>
      </c>
      <c r="AJ34">
        <v>1.9</v>
      </c>
      <c r="AK34">
        <v>0.02</v>
      </c>
      <c r="AL34">
        <v>0.08</v>
      </c>
      <c r="AM34">
        <v>0.21</v>
      </c>
      <c r="AN34" s="15">
        <v>5.0000000000000001E-3</v>
      </c>
      <c r="AO34">
        <v>0.05</v>
      </c>
      <c r="AP34" t="s">
        <v>34</v>
      </c>
      <c r="AQ34" s="15">
        <v>5.0000000000000001E-3</v>
      </c>
      <c r="AR34" s="15">
        <v>5.0000000000000001E-3</v>
      </c>
      <c r="AS34" s="15">
        <v>5.0000000000000001E-3</v>
      </c>
      <c r="AT34" s="15">
        <v>5.0000000000000001E-3</v>
      </c>
      <c r="AU34" s="15">
        <v>5.0000000000000001E-3</v>
      </c>
      <c r="AV34" s="15">
        <v>5.0000000000000001E-3</v>
      </c>
      <c r="AW34" t="s">
        <v>34</v>
      </c>
      <c r="AX34">
        <v>12.29</v>
      </c>
    </row>
    <row r="35" spans="1:50" x14ac:dyDescent="0.25">
      <c r="A35">
        <v>1</v>
      </c>
      <c r="B35" t="s">
        <v>986</v>
      </c>
      <c r="C35" t="s">
        <v>1011</v>
      </c>
      <c r="D35" t="s">
        <v>990</v>
      </c>
      <c r="F35" s="29"/>
      <c r="G35" s="29"/>
      <c r="I35" s="29"/>
      <c r="J35">
        <v>527</v>
      </c>
      <c r="K35" s="29"/>
      <c r="L35" s="29"/>
      <c r="M35" s="16" t="s">
        <v>1022</v>
      </c>
      <c r="N35" s="15">
        <v>5.0000000000000001E-3</v>
      </c>
      <c r="O35" s="29" t="s">
        <v>34</v>
      </c>
      <c r="P35" s="15">
        <v>1E-3</v>
      </c>
      <c r="Q35" s="29" t="s">
        <v>34</v>
      </c>
      <c r="R35" s="15">
        <v>5.0000000000000001E-3</v>
      </c>
      <c r="S35" s="15">
        <v>5.0000000000000001E-3</v>
      </c>
      <c r="T35" s="29" t="s">
        <v>34</v>
      </c>
      <c r="U35" s="29" t="s">
        <v>34</v>
      </c>
      <c r="V35" s="15">
        <v>5.0000000000000001E-3</v>
      </c>
      <c r="W35" s="29" t="s">
        <v>34</v>
      </c>
      <c r="X35" s="29" t="s">
        <v>34</v>
      </c>
      <c r="Y35" s="29" t="s">
        <v>34</v>
      </c>
      <c r="Z35" s="15">
        <v>5.0000000000000001E-3</v>
      </c>
      <c r="AA35" s="29" t="s">
        <v>34</v>
      </c>
      <c r="AB35" s="29" t="s">
        <v>34</v>
      </c>
      <c r="AC35" s="29" t="s">
        <v>34</v>
      </c>
      <c r="AD35" s="15">
        <v>5.0000000000000001E-3</v>
      </c>
      <c r="AE35" s="15">
        <v>0.01</v>
      </c>
      <c r="AF35" s="15">
        <v>5.0000000000000001E-3</v>
      </c>
      <c r="AG35" s="15">
        <v>5.0000000000000001E-3</v>
      </c>
      <c r="AH35" s="15">
        <v>5.0000000000000001E-3</v>
      </c>
      <c r="AI35" s="15">
        <v>5.0000000000000001E-3</v>
      </c>
      <c r="AJ35">
        <v>0.01</v>
      </c>
      <c r="AK35" s="15">
        <v>5.0000000000000001E-3</v>
      </c>
      <c r="AL35" s="15">
        <v>5.0000000000000001E-3</v>
      </c>
      <c r="AM35" s="15">
        <v>5.0000000000000001E-3</v>
      </c>
      <c r="AN35" s="15">
        <v>5.0000000000000001E-3</v>
      </c>
      <c r="AO35" s="15">
        <v>5.0000000000000001E-3</v>
      </c>
      <c r="AP35" t="s">
        <v>34</v>
      </c>
      <c r="AQ35" s="15">
        <v>5.0000000000000001E-3</v>
      </c>
      <c r="AR35" s="15">
        <v>5.0000000000000001E-3</v>
      </c>
      <c r="AS35" s="15">
        <v>5.0000000000000001E-3</v>
      </c>
      <c r="AT35" s="15">
        <v>5.0000000000000001E-3</v>
      </c>
      <c r="AU35" s="15">
        <v>5.0000000000000001E-3</v>
      </c>
      <c r="AV35" s="15">
        <v>5.0000000000000001E-3</v>
      </c>
      <c r="AW35" t="s">
        <v>34</v>
      </c>
      <c r="AX35">
        <v>0.01</v>
      </c>
    </row>
    <row r="36" spans="1:50" x14ac:dyDescent="0.25">
      <c r="A36">
        <v>1</v>
      </c>
      <c r="B36" t="s">
        <v>986</v>
      </c>
      <c r="C36" t="s">
        <v>1011</v>
      </c>
      <c r="D36" t="s">
        <v>990</v>
      </c>
      <c r="F36">
        <v>18.16</v>
      </c>
      <c r="G36" t="s">
        <v>992</v>
      </c>
      <c r="H36" s="29" t="s">
        <v>993</v>
      </c>
      <c r="I36">
        <v>527</v>
      </c>
      <c r="J36">
        <v>527</v>
      </c>
      <c r="K36" t="s">
        <v>1093</v>
      </c>
      <c r="L36">
        <v>2.5499999999999998</v>
      </c>
      <c r="M36" s="16" t="s">
        <v>1045</v>
      </c>
      <c r="N36" s="15">
        <v>5.0000000000000001E-3</v>
      </c>
      <c r="O36" s="29" t="s">
        <v>34</v>
      </c>
      <c r="P36" s="15">
        <v>1</v>
      </c>
      <c r="Q36" s="29" t="s">
        <v>34</v>
      </c>
      <c r="R36">
        <v>0.05</v>
      </c>
      <c r="S36" s="15">
        <v>5.0000000000000001E-3</v>
      </c>
      <c r="T36" s="29" t="s">
        <v>34</v>
      </c>
      <c r="U36" s="29" t="s">
        <v>34</v>
      </c>
      <c r="V36" s="15">
        <v>5.0000000000000001E-3</v>
      </c>
      <c r="W36" s="29" t="s">
        <v>34</v>
      </c>
      <c r="X36" s="29" t="s">
        <v>34</v>
      </c>
      <c r="Y36" s="29" t="s">
        <v>34</v>
      </c>
      <c r="Z36">
        <v>0.05</v>
      </c>
      <c r="AA36" s="29" t="s">
        <v>34</v>
      </c>
      <c r="AB36" s="29" t="s">
        <v>34</v>
      </c>
      <c r="AC36" s="29" t="s">
        <v>34</v>
      </c>
      <c r="AD36">
        <v>0.11</v>
      </c>
      <c r="AE36" s="15">
        <v>0.01</v>
      </c>
      <c r="AF36">
        <v>6</v>
      </c>
      <c r="AG36" s="15">
        <v>5.0000000000000001E-3</v>
      </c>
      <c r="AH36">
        <v>0.3</v>
      </c>
      <c r="AI36">
        <v>0.54</v>
      </c>
      <c r="AJ36">
        <v>1.3</v>
      </c>
      <c r="AK36">
        <v>0.02</v>
      </c>
      <c r="AL36">
        <v>0.06</v>
      </c>
      <c r="AM36">
        <v>0.12</v>
      </c>
      <c r="AN36" s="15">
        <v>5.0000000000000001E-3</v>
      </c>
      <c r="AO36">
        <v>0.05</v>
      </c>
      <c r="AP36" t="s">
        <v>34</v>
      </c>
      <c r="AQ36" s="15">
        <v>5.0000000000000001E-3</v>
      </c>
      <c r="AR36" s="15">
        <v>5.0000000000000001E-3</v>
      </c>
      <c r="AS36" s="15">
        <v>5.0000000000000001E-3</v>
      </c>
      <c r="AT36" s="15">
        <v>5.0000000000000001E-3</v>
      </c>
      <c r="AU36" s="15">
        <v>5.0000000000000001E-3</v>
      </c>
      <c r="AV36" s="15">
        <v>5.0000000000000001E-3</v>
      </c>
      <c r="AW36" t="s">
        <v>34</v>
      </c>
      <c r="AX36">
        <v>8.39</v>
      </c>
    </row>
    <row r="37" spans="1:50" x14ac:dyDescent="0.25">
      <c r="A37">
        <v>1</v>
      </c>
      <c r="B37" t="s">
        <v>986</v>
      </c>
      <c r="C37" t="s">
        <v>1031</v>
      </c>
      <c r="D37" t="s">
        <v>990</v>
      </c>
      <c r="F37" s="29"/>
      <c r="G37" s="29"/>
      <c r="I37" s="29"/>
      <c r="J37">
        <v>989</v>
      </c>
      <c r="K37" s="29"/>
      <c r="L37" s="29"/>
      <c r="M37" s="16" t="s">
        <v>1022</v>
      </c>
      <c r="N37" s="15">
        <v>5.0000000000000001E-3</v>
      </c>
      <c r="O37" s="29" t="s">
        <v>34</v>
      </c>
      <c r="P37" s="15">
        <v>1</v>
      </c>
      <c r="Q37" s="29" t="s">
        <v>34</v>
      </c>
      <c r="R37" s="15">
        <v>5.0000000000000001E-3</v>
      </c>
      <c r="S37" s="15">
        <v>3.5000000000000003E-2</v>
      </c>
      <c r="T37" s="29" t="s">
        <v>34</v>
      </c>
      <c r="U37" s="29" t="s">
        <v>34</v>
      </c>
      <c r="V37" s="15">
        <v>5.0000000000000001E-3</v>
      </c>
      <c r="W37" s="29" t="s">
        <v>34</v>
      </c>
      <c r="X37" s="29" t="s">
        <v>34</v>
      </c>
      <c r="Y37" s="29" t="s">
        <v>34</v>
      </c>
      <c r="Z37" s="15">
        <v>5.0000000000000001E-3</v>
      </c>
      <c r="AA37" s="29" t="s">
        <v>34</v>
      </c>
      <c r="AB37" s="29" t="s">
        <v>34</v>
      </c>
      <c r="AC37" s="29" t="s">
        <v>34</v>
      </c>
      <c r="AD37" s="15">
        <v>5.0000000000000001E-3</v>
      </c>
      <c r="AE37">
        <v>0.15</v>
      </c>
      <c r="AF37" s="15">
        <v>5.0000000000000001E-3</v>
      </c>
      <c r="AG37" s="15">
        <v>5.0000000000000001E-3</v>
      </c>
      <c r="AH37" s="15">
        <v>5.0000000000000001E-3</v>
      </c>
      <c r="AI37" s="15">
        <v>5.0000000000000001E-3</v>
      </c>
      <c r="AJ37" s="15">
        <v>5.0000000000000001E-3</v>
      </c>
      <c r="AK37" s="15">
        <v>5.0000000000000001E-3</v>
      </c>
      <c r="AL37" s="15">
        <v>5.0000000000000001E-3</v>
      </c>
      <c r="AM37" s="15">
        <v>5.0000000000000001E-3</v>
      </c>
      <c r="AN37" s="15">
        <v>5.0000000000000001E-3</v>
      </c>
      <c r="AO37" s="15">
        <v>5.0000000000000001E-3</v>
      </c>
      <c r="AP37" t="s">
        <v>34</v>
      </c>
      <c r="AQ37" s="15">
        <v>5.0000000000000001E-3</v>
      </c>
      <c r="AR37" s="15">
        <v>5.0000000000000001E-3</v>
      </c>
      <c r="AS37" s="15">
        <v>5.0000000000000001E-3</v>
      </c>
      <c r="AT37" s="15">
        <v>5.0000000000000001E-3</v>
      </c>
      <c r="AU37" s="15">
        <v>5.0000000000000001E-3</v>
      </c>
      <c r="AV37" s="15">
        <v>5.0000000000000001E-3</v>
      </c>
      <c r="AW37" t="s">
        <v>34</v>
      </c>
      <c r="AX37" t="s">
        <v>34</v>
      </c>
    </row>
    <row r="38" spans="1:50" x14ac:dyDescent="0.25">
      <c r="A38">
        <v>1</v>
      </c>
      <c r="B38" t="s">
        <v>986</v>
      </c>
      <c r="C38" t="s">
        <v>1031</v>
      </c>
      <c r="D38" t="s">
        <v>990</v>
      </c>
      <c r="F38">
        <v>20.07</v>
      </c>
      <c r="G38" t="s">
        <v>992</v>
      </c>
      <c r="H38" s="29" t="s">
        <v>993</v>
      </c>
      <c r="I38">
        <v>989</v>
      </c>
      <c r="J38">
        <v>989</v>
      </c>
      <c r="K38">
        <v>72.5</v>
      </c>
      <c r="L38">
        <v>2.84</v>
      </c>
      <c r="M38" s="16" t="s">
        <v>1045</v>
      </c>
      <c r="N38" s="15">
        <v>5.0000000000000001E-3</v>
      </c>
      <c r="O38" s="29" t="s">
        <v>34</v>
      </c>
      <c r="P38" s="15">
        <v>1</v>
      </c>
      <c r="Q38" s="29" t="s">
        <v>34</v>
      </c>
      <c r="R38" s="15">
        <v>5.0000000000000001E-3</v>
      </c>
      <c r="S38">
        <v>0.02</v>
      </c>
      <c r="T38" s="29" t="s">
        <v>34</v>
      </c>
      <c r="U38" s="29" t="s">
        <v>34</v>
      </c>
      <c r="V38" s="15">
        <v>5.0000000000000001E-3</v>
      </c>
      <c r="W38" s="29" t="s">
        <v>34</v>
      </c>
      <c r="X38" s="29" t="s">
        <v>34</v>
      </c>
      <c r="Y38" s="29" t="s">
        <v>34</v>
      </c>
      <c r="Z38">
        <v>0.03</v>
      </c>
      <c r="AA38" s="29" t="s">
        <v>34</v>
      </c>
      <c r="AB38" s="29" t="s">
        <v>34</v>
      </c>
      <c r="AC38" s="29" t="s">
        <v>34</v>
      </c>
      <c r="AD38">
        <v>0.12</v>
      </c>
      <c r="AE38">
        <v>0.33</v>
      </c>
      <c r="AF38">
        <v>0.32</v>
      </c>
      <c r="AG38" s="15">
        <v>5.0000000000000001E-3</v>
      </c>
      <c r="AH38">
        <v>0.06</v>
      </c>
      <c r="AI38">
        <v>0.17</v>
      </c>
      <c r="AJ38">
        <v>0.52</v>
      </c>
      <c r="AK38">
        <v>0.03</v>
      </c>
      <c r="AL38">
        <v>0.03</v>
      </c>
      <c r="AM38">
        <v>0.1</v>
      </c>
      <c r="AN38">
        <v>0.05</v>
      </c>
      <c r="AO38">
        <v>0.04</v>
      </c>
      <c r="AP38" t="s">
        <v>34</v>
      </c>
      <c r="AQ38" s="15">
        <v>5.0000000000000001E-3</v>
      </c>
      <c r="AR38" s="15">
        <v>5.0000000000000001E-3</v>
      </c>
      <c r="AS38" s="15">
        <v>5.0000000000000001E-3</v>
      </c>
      <c r="AT38" s="15">
        <v>5.0000000000000001E-3</v>
      </c>
      <c r="AU38" s="15">
        <v>5.0000000000000001E-3</v>
      </c>
      <c r="AV38" s="15">
        <v>5.0000000000000001E-3</v>
      </c>
      <c r="AW38" t="s">
        <v>34</v>
      </c>
      <c r="AX38">
        <v>1.32</v>
      </c>
    </row>
    <row r="39" spans="1:50" x14ac:dyDescent="0.25">
      <c r="A39">
        <v>1</v>
      </c>
      <c r="B39" t="s">
        <v>986</v>
      </c>
      <c r="C39" t="s">
        <v>1032</v>
      </c>
      <c r="D39" t="s">
        <v>990</v>
      </c>
      <c r="F39" s="29"/>
      <c r="G39" s="29"/>
      <c r="I39" s="29"/>
      <c r="J39">
        <v>420</v>
      </c>
      <c r="K39" s="29"/>
      <c r="L39" s="29"/>
      <c r="M39" s="16" t="s">
        <v>1022</v>
      </c>
      <c r="N39" s="15">
        <v>5.0000000000000001E-3</v>
      </c>
      <c r="O39" s="29" t="s">
        <v>34</v>
      </c>
      <c r="P39" s="15">
        <v>1E-3</v>
      </c>
      <c r="Q39" s="29" t="s">
        <v>34</v>
      </c>
      <c r="R39">
        <v>0.02</v>
      </c>
      <c r="S39">
        <v>0.34</v>
      </c>
      <c r="T39" s="29" t="s">
        <v>34</v>
      </c>
      <c r="U39" s="29" t="s">
        <v>34</v>
      </c>
      <c r="V39">
        <v>0.12</v>
      </c>
      <c r="W39" s="29" t="s">
        <v>34</v>
      </c>
      <c r="X39" s="29" t="s">
        <v>34</v>
      </c>
      <c r="Y39" s="29" t="s">
        <v>34</v>
      </c>
      <c r="Z39">
        <v>0.02</v>
      </c>
      <c r="AA39" s="29" t="s">
        <v>34</v>
      </c>
      <c r="AB39" s="29" t="s">
        <v>34</v>
      </c>
      <c r="AC39" s="29" t="s">
        <v>34</v>
      </c>
      <c r="AD39" s="15">
        <v>5.0000000000000001E-3</v>
      </c>
      <c r="AE39">
        <v>1.2</v>
      </c>
      <c r="AF39">
        <v>0.03</v>
      </c>
      <c r="AG39" s="15">
        <v>5.0000000000000001E-3</v>
      </c>
      <c r="AH39" s="15">
        <v>5.0000000000000001E-3</v>
      </c>
      <c r="AI39" s="15">
        <v>5.0000000000000001E-3</v>
      </c>
      <c r="AJ39" s="15">
        <v>5.0000000000000001E-3</v>
      </c>
      <c r="AK39" s="15">
        <v>5.0000000000000001E-3</v>
      </c>
      <c r="AL39" s="15">
        <v>5.0000000000000001E-3</v>
      </c>
      <c r="AM39" s="15">
        <v>5.0000000000000001E-3</v>
      </c>
      <c r="AN39" s="15">
        <v>5.0000000000000001E-3</v>
      </c>
      <c r="AO39" s="15">
        <v>5.0000000000000001E-3</v>
      </c>
      <c r="AP39" t="s">
        <v>34</v>
      </c>
      <c r="AQ39" s="15">
        <v>5.0000000000000001E-3</v>
      </c>
      <c r="AR39" s="15">
        <v>5.0000000000000001E-3</v>
      </c>
      <c r="AS39" s="15">
        <v>5.0000000000000001E-3</v>
      </c>
      <c r="AT39" s="15">
        <v>5.0000000000000001E-3</v>
      </c>
      <c r="AU39" s="15">
        <v>5.0000000000000001E-3</v>
      </c>
      <c r="AV39" s="15">
        <v>5.0000000000000001E-3</v>
      </c>
      <c r="AW39" t="s">
        <v>34</v>
      </c>
      <c r="AX39">
        <v>0.03</v>
      </c>
    </row>
    <row r="40" spans="1:50" x14ac:dyDescent="0.25">
      <c r="A40">
        <v>1</v>
      </c>
      <c r="B40" t="s">
        <v>986</v>
      </c>
      <c r="C40" t="s">
        <v>1032</v>
      </c>
      <c r="D40" t="s">
        <v>990</v>
      </c>
      <c r="F40">
        <v>12.6</v>
      </c>
      <c r="G40" t="s">
        <v>992</v>
      </c>
      <c r="H40" s="29" t="s">
        <v>993</v>
      </c>
      <c r="I40">
        <v>420</v>
      </c>
      <c r="J40">
        <v>420</v>
      </c>
      <c r="K40">
        <v>74</v>
      </c>
      <c r="L40">
        <v>2.1</v>
      </c>
      <c r="M40" s="16" t="s">
        <v>1045</v>
      </c>
      <c r="N40" s="15">
        <v>5.0000000000000001E-3</v>
      </c>
      <c r="O40" s="29" t="s">
        <v>34</v>
      </c>
      <c r="P40" s="15">
        <v>1E-3</v>
      </c>
      <c r="Q40" s="29" t="s">
        <v>34</v>
      </c>
      <c r="R40" s="15">
        <v>5.0000000000000001E-3</v>
      </c>
      <c r="S40">
        <v>0.11</v>
      </c>
      <c r="T40" s="29" t="s">
        <v>34</v>
      </c>
      <c r="U40" s="29" t="s">
        <v>34</v>
      </c>
      <c r="V40">
        <v>0.02</v>
      </c>
      <c r="W40" s="29" t="s">
        <v>34</v>
      </c>
      <c r="X40" s="29" t="s">
        <v>34</v>
      </c>
      <c r="Y40" s="29" t="s">
        <v>34</v>
      </c>
      <c r="Z40">
        <v>0.03</v>
      </c>
      <c r="AA40" s="29" t="s">
        <v>34</v>
      </c>
      <c r="AB40" s="29" t="s">
        <v>34</v>
      </c>
      <c r="AC40" s="29" t="s">
        <v>34</v>
      </c>
      <c r="AD40">
        <v>0.08</v>
      </c>
      <c r="AE40">
        <v>2</v>
      </c>
      <c r="AF40">
        <v>7.2</v>
      </c>
      <c r="AG40">
        <v>0.12</v>
      </c>
      <c r="AH40">
        <v>0.45</v>
      </c>
      <c r="AI40">
        <v>1.2</v>
      </c>
      <c r="AJ40">
        <v>3.4</v>
      </c>
      <c r="AK40">
        <v>7.0000000000000007E-2</v>
      </c>
      <c r="AL40">
        <v>0.22</v>
      </c>
      <c r="AM40">
        <v>0.44</v>
      </c>
      <c r="AN40">
        <v>0.11</v>
      </c>
      <c r="AO40">
        <v>0.32</v>
      </c>
      <c r="AP40" t="s">
        <v>34</v>
      </c>
      <c r="AQ40">
        <v>0.04</v>
      </c>
      <c r="AR40">
        <v>0.01</v>
      </c>
      <c r="AS40">
        <v>0.03</v>
      </c>
      <c r="AT40" s="15">
        <v>5.0000000000000001E-3</v>
      </c>
      <c r="AU40">
        <v>0.01</v>
      </c>
      <c r="AV40" s="15">
        <v>5.0000000000000001E-3</v>
      </c>
      <c r="AW40" t="s">
        <v>34</v>
      </c>
      <c r="AX40">
        <v>13.62</v>
      </c>
    </row>
    <row r="41" spans="1:50" x14ac:dyDescent="0.25">
      <c r="A41">
        <v>1</v>
      </c>
      <c r="B41" t="s">
        <v>986</v>
      </c>
      <c r="C41" t="s">
        <v>1034</v>
      </c>
      <c r="D41" t="s">
        <v>990</v>
      </c>
      <c r="F41" s="29"/>
      <c r="G41" s="29"/>
      <c r="I41" s="29"/>
      <c r="J41">
        <v>1332</v>
      </c>
      <c r="K41" s="29"/>
      <c r="L41" s="29"/>
      <c r="M41" s="16" t="s">
        <v>1022</v>
      </c>
      <c r="N41" s="15">
        <v>5.0000000000000001E-3</v>
      </c>
      <c r="O41" s="29" t="s">
        <v>34</v>
      </c>
      <c r="P41" s="15">
        <v>1E-3</v>
      </c>
      <c r="Q41" s="29" t="s">
        <v>34</v>
      </c>
      <c r="R41" s="15">
        <v>5.0000000000000001E-3</v>
      </c>
      <c r="S41">
        <v>0.01</v>
      </c>
      <c r="T41" s="29" t="s">
        <v>34</v>
      </c>
      <c r="U41" s="29" t="s">
        <v>34</v>
      </c>
      <c r="V41" s="15">
        <v>5.0000000000000001E-3</v>
      </c>
      <c r="W41" s="29" t="s">
        <v>34</v>
      </c>
      <c r="X41" s="29" t="s">
        <v>34</v>
      </c>
      <c r="Y41" s="29" t="s">
        <v>34</v>
      </c>
      <c r="Z41" s="15">
        <v>5.0000000000000001E-3</v>
      </c>
      <c r="AA41" s="29" t="s">
        <v>34</v>
      </c>
      <c r="AB41" s="29" t="s">
        <v>34</v>
      </c>
      <c r="AC41" s="29" t="s">
        <v>34</v>
      </c>
      <c r="AD41" s="15">
        <v>5.0000000000000001E-3</v>
      </c>
      <c r="AE41">
        <v>0.08</v>
      </c>
      <c r="AF41">
        <v>0.02</v>
      </c>
      <c r="AG41">
        <v>0.01</v>
      </c>
      <c r="AH41" s="15">
        <v>5.0000000000000001E-3</v>
      </c>
      <c r="AI41">
        <v>0.05</v>
      </c>
      <c r="AJ41">
        <v>0.01</v>
      </c>
      <c r="AK41" s="15">
        <v>5.0000000000000001E-3</v>
      </c>
      <c r="AL41" s="15">
        <v>5.0000000000000001E-3</v>
      </c>
      <c r="AM41" s="15">
        <v>5.0000000000000001E-3</v>
      </c>
      <c r="AN41" s="15">
        <v>5.0000000000000001E-3</v>
      </c>
      <c r="AO41" s="15">
        <v>5.0000000000000001E-3</v>
      </c>
      <c r="AP41" t="s">
        <v>34</v>
      </c>
      <c r="AQ41" s="15">
        <v>5.0000000000000001E-3</v>
      </c>
      <c r="AR41" s="15">
        <v>5.0000000000000001E-3</v>
      </c>
      <c r="AS41" s="15">
        <v>5.0000000000000001E-3</v>
      </c>
      <c r="AT41" s="15">
        <v>5.0000000000000001E-3</v>
      </c>
      <c r="AU41" s="15">
        <v>5.0000000000000001E-3</v>
      </c>
      <c r="AV41" s="15">
        <v>5.0000000000000001E-3</v>
      </c>
      <c r="AW41" t="s">
        <v>34</v>
      </c>
      <c r="AX41">
        <v>0.09</v>
      </c>
    </row>
    <row r="42" spans="1:50" x14ac:dyDescent="0.25">
      <c r="A42">
        <v>1</v>
      </c>
      <c r="B42" t="s">
        <v>986</v>
      </c>
      <c r="C42" t="s">
        <v>1034</v>
      </c>
      <c r="D42" t="s">
        <v>990</v>
      </c>
      <c r="F42">
        <v>25.2</v>
      </c>
      <c r="G42" t="s">
        <v>992</v>
      </c>
      <c r="H42" s="29" t="s">
        <v>993</v>
      </c>
      <c r="I42" t="s">
        <v>1038</v>
      </c>
      <c r="J42">
        <v>1332</v>
      </c>
      <c r="K42">
        <v>76.5</v>
      </c>
      <c r="L42">
        <v>2.6</v>
      </c>
      <c r="M42" s="16" t="s">
        <v>1045</v>
      </c>
      <c r="N42" s="15">
        <v>5.0000000000000001E-3</v>
      </c>
      <c r="O42" s="29" t="s">
        <v>34</v>
      </c>
      <c r="P42" s="15">
        <v>1E-3</v>
      </c>
      <c r="Q42" s="29" t="s">
        <v>34</v>
      </c>
      <c r="R42">
        <v>0.02</v>
      </c>
      <c r="S42">
        <v>7.0000000000000007E-2</v>
      </c>
      <c r="T42" s="29" t="s">
        <v>34</v>
      </c>
      <c r="U42" s="29" t="s">
        <v>34</v>
      </c>
      <c r="V42" s="15">
        <v>5.0000000000000001E-3</v>
      </c>
      <c r="W42" s="29" t="s">
        <v>34</v>
      </c>
      <c r="X42" s="29" t="s">
        <v>34</v>
      </c>
      <c r="Y42" s="29" t="s">
        <v>34</v>
      </c>
      <c r="Z42">
        <v>0.12</v>
      </c>
      <c r="AA42" s="29" t="s">
        <v>34</v>
      </c>
      <c r="AB42" s="29" t="s">
        <v>34</v>
      </c>
      <c r="AC42" s="29" t="s">
        <v>34</v>
      </c>
      <c r="AD42">
        <v>0.42</v>
      </c>
      <c r="AE42">
        <v>0.03</v>
      </c>
      <c r="AF42">
        <v>14</v>
      </c>
      <c r="AG42">
        <v>0.11</v>
      </c>
      <c r="AH42">
        <v>0.25</v>
      </c>
      <c r="AI42">
        <v>1.2</v>
      </c>
      <c r="AJ42">
        <v>1.6</v>
      </c>
      <c r="AK42">
        <v>0.02</v>
      </c>
      <c r="AL42">
        <v>0.1</v>
      </c>
      <c r="AM42">
        <v>0.05</v>
      </c>
      <c r="AN42">
        <v>0.06</v>
      </c>
      <c r="AO42">
        <v>0.06</v>
      </c>
      <c r="AP42" t="s">
        <v>34</v>
      </c>
      <c r="AQ42">
        <v>0.02</v>
      </c>
      <c r="AR42" s="15">
        <v>5.0000000000000001E-3</v>
      </c>
      <c r="AS42" s="15">
        <v>5.0000000000000001E-3</v>
      </c>
      <c r="AT42" s="15">
        <v>5.0000000000000001E-3</v>
      </c>
      <c r="AU42" s="15">
        <v>5.0000000000000001E-3</v>
      </c>
      <c r="AV42" s="15">
        <v>5.0000000000000001E-3</v>
      </c>
      <c r="AW42" t="s">
        <v>34</v>
      </c>
      <c r="AX42">
        <v>17.47</v>
      </c>
    </row>
    <row r="43" spans="1:50" x14ac:dyDescent="0.25">
      <c r="A43">
        <v>1</v>
      </c>
      <c r="B43" t="s">
        <v>986</v>
      </c>
      <c r="C43" t="s">
        <v>1033</v>
      </c>
      <c r="D43" t="s">
        <v>990</v>
      </c>
      <c r="F43" s="29"/>
      <c r="G43" s="29"/>
      <c r="I43" s="29"/>
      <c r="J43">
        <v>805</v>
      </c>
      <c r="K43" s="29"/>
      <c r="L43" s="29"/>
      <c r="M43" s="16" t="s">
        <v>832</v>
      </c>
      <c r="N43" s="15">
        <v>5.0000000000000001E-3</v>
      </c>
      <c r="O43" s="29" t="s">
        <v>34</v>
      </c>
      <c r="P43" s="15">
        <v>1E-3</v>
      </c>
      <c r="Q43" s="29" t="s">
        <v>34</v>
      </c>
      <c r="R43" s="15">
        <v>5.0000000000000001E-3</v>
      </c>
      <c r="S43">
        <v>0.01</v>
      </c>
      <c r="T43" s="29" t="s">
        <v>34</v>
      </c>
      <c r="U43" s="29" t="s">
        <v>34</v>
      </c>
      <c r="V43" s="15">
        <v>5.0000000000000001E-3</v>
      </c>
      <c r="W43" s="29" t="s">
        <v>34</v>
      </c>
      <c r="X43" s="29" t="s">
        <v>34</v>
      </c>
      <c r="Y43" s="29" t="s">
        <v>34</v>
      </c>
      <c r="Z43" s="15">
        <v>5.0000000000000001E-3</v>
      </c>
      <c r="AA43" s="29" t="s">
        <v>34</v>
      </c>
      <c r="AB43" s="29" t="s">
        <v>34</v>
      </c>
      <c r="AC43" s="29" t="s">
        <v>34</v>
      </c>
      <c r="AD43" s="15">
        <v>5.0000000000000001E-3</v>
      </c>
      <c r="AE43">
        <v>0.41</v>
      </c>
      <c r="AF43" s="15">
        <v>5.0000000000000001E-3</v>
      </c>
      <c r="AG43">
        <v>0.02</v>
      </c>
      <c r="AH43" s="15">
        <v>5.0000000000000001E-3</v>
      </c>
      <c r="AI43">
        <v>0.06</v>
      </c>
      <c r="AJ43" s="15">
        <v>5.0000000000000001E-3</v>
      </c>
      <c r="AK43" s="15">
        <v>0.01</v>
      </c>
      <c r="AL43" s="15">
        <v>1.4999999999999999E-2</v>
      </c>
      <c r="AM43" s="15">
        <v>0.02</v>
      </c>
      <c r="AN43" s="15">
        <v>2.5000000000000001E-2</v>
      </c>
      <c r="AO43" s="15">
        <v>0.03</v>
      </c>
      <c r="AP43" t="s">
        <v>34</v>
      </c>
      <c r="AQ43" s="15">
        <v>3.5000000000000003E-2</v>
      </c>
      <c r="AR43" s="15">
        <v>0.04</v>
      </c>
      <c r="AS43" s="15">
        <v>4.4999999999999998E-2</v>
      </c>
      <c r="AT43" s="15">
        <v>0.05</v>
      </c>
      <c r="AU43" s="15">
        <v>5.5E-2</v>
      </c>
      <c r="AV43" s="15">
        <v>0.06</v>
      </c>
      <c r="AW43" t="s">
        <v>34</v>
      </c>
      <c r="AX43">
        <v>0.08</v>
      </c>
    </row>
    <row r="44" spans="1:50" x14ac:dyDescent="0.25">
      <c r="A44">
        <v>1</v>
      </c>
      <c r="B44" t="s">
        <v>986</v>
      </c>
      <c r="C44" t="s">
        <v>1033</v>
      </c>
      <c r="D44" t="s">
        <v>990</v>
      </c>
      <c r="F44">
        <v>25.2</v>
      </c>
      <c r="G44" t="s">
        <v>992</v>
      </c>
      <c r="H44" s="29" t="s">
        <v>1001</v>
      </c>
      <c r="I44" t="s">
        <v>995</v>
      </c>
      <c r="J44">
        <v>4.95</v>
      </c>
      <c r="K44">
        <v>33</v>
      </c>
      <c r="L44">
        <v>2.6</v>
      </c>
      <c r="M44" s="16" t="s">
        <v>1045</v>
      </c>
      <c r="N44" s="15">
        <v>5.0000000000000001E-3</v>
      </c>
      <c r="O44" s="29" t="s">
        <v>34</v>
      </c>
      <c r="P44" s="15">
        <v>1E-3</v>
      </c>
      <c r="Q44" s="29" t="s">
        <v>34</v>
      </c>
      <c r="R44" s="15">
        <v>5.0000000000000001E-3</v>
      </c>
      <c r="S44">
        <v>0.15</v>
      </c>
      <c r="T44" s="29" t="s">
        <v>34</v>
      </c>
      <c r="U44" s="29" t="s">
        <v>34</v>
      </c>
      <c r="V44" s="15">
        <v>5.0000000000000001E-3</v>
      </c>
      <c r="W44" s="29" t="s">
        <v>34</v>
      </c>
      <c r="X44" s="29" t="s">
        <v>34</v>
      </c>
      <c r="Y44" s="29" t="s">
        <v>34</v>
      </c>
      <c r="Z44">
        <v>0.24</v>
      </c>
      <c r="AA44" s="29" t="s">
        <v>34</v>
      </c>
      <c r="AB44" s="29" t="s">
        <v>34</v>
      </c>
      <c r="AC44" s="29" t="s">
        <v>34</v>
      </c>
      <c r="AD44">
        <v>2.8</v>
      </c>
      <c r="AE44">
        <v>0.04</v>
      </c>
      <c r="AF44">
        <v>5.7</v>
      </c>
      <c r="AG44">
        <v>7.0000000000000007E-2</v>
      </c>
      <c r="AH44">
        <v>0.49</v>
      </c>
      <c r="AI44">
        <v>1.9</v>
      </c>
      <c r="AJ44">
        <v>3.8</v>
      </c>
      <c r="AK44">
        <v>0.03</v>
      </c>
      <c r="AL44">
        <v>0.25</v>
      </c>
      <c r="AM44">
        <v>0.21</v>
      </c>
      <c r="AN44">
        <v>0.05</v>
      </c>
      <c r="AO44">
        <v>0.06</v>
      </c>
      <c r="AP44" t="s">
        <v>34</v>
      </c>
      <c r="AQ44">
        <v>0.02</v>
      </c>
      <c r="AR44" s="15">
        <v>5.0000000000000001E-3</v>
      </c>
      <c r="AS44" s="15">
        <v>5.0000000000000001E-3</v>
      </c>
      <c r="AT44" s="15">
        <v>5.0000000000000001E-3</v>
      </c>
      <c r="AU44" s="15">
        <v>5.0000000000000001E-3</v>
      </c>
      <c r="AV44" s="15">
        <v>5.0000000000000001E-3</v>
      </c>
      <c r="AW44" t="s">
        <v>34</v>
      </c>
      <c r="AX44">
        <v>12.58</v>
      </c>
    </row>
    <row r="45" spans="1:50" x14ac:dyDescent="0.25">
      <c r="A45">
        <v>1</v>
      </c>
      <c r="B45" t="s">
        <v>986</v>
      </c>
      <c r="C45" t="s">
        <v>1030</v>
      </c>
      <c r="D45" t="s">
        <v>990</v>
      </c>
      <c r="F45" s="29"/>
      <c r="G45" s="29"/>
      <c r="I45" s="29"/>
      <c r="J45" t="s">
        <v>995</v>
      </c>
      <c r="K45" s="29"/>
      <c r="L45" s="29"/>
      <c r="M45" s="16" t="s">
        <v>832</v>
      </c>
      <c r="N45" s="15">
        <v>5.0000000000000001E-3</v>
      </c>
      <c r="O45" s="29" t="s">
        <v>34</v>
      </c>
      <c r="P45" s="15">
        <v>1E-3</v>
      </c>
      <c r="Q45" s="29" t="s">
        <v>34</v>
      </c>
      <c r="R45">
        <v>0.48</v>
      </c>
      <c r="S45">
        <v>0.08</v>
      </c>
      <c r="T45" s="29" t="s">
        <v>34</v>
      </c>
      <c r="U45" s="29" t="s">
        <v>34</v>
      </c>
      <c r="V45" s="15">
        <v>0.5</v>
      </c>
      <c r="W45" s="29" t="s">
        <v>34</v>
      </c>
      <c r="X45" s="29" t="s">
        <v>34</v>
      </c>
      <c r="Y45" s="29" t="s">
        <v>34</v>
      </c>
      <c r="Z45">
        <v>0.12</v>
      </c>
      <c r="AA45" s="29" t="s">
        <v>34</v>
      </c>
      <c r="AB45" s="29" t="s">
        <v>34</v>
      </c>
      <c r="AC45" s="29" t="s">
        <v>34</v>
      </c>
      <c r="AD45" s="15">
        <v>5.0000000000000001E-3</v>
      </c>
      <c r="AE45" s="15">
        <v>0.01</v>
      </c>
      <c r="AF45" s="15">
        <v>5.0000000000000001E-3</v>
      </c>
      <c r="AG45" s="15">
        <v>5.0000000000000001E-3</v>
      </c>
      <c r="AH45" s="15">
        <v>5.0000000000000001E-3</v>
      </c>
      <c r="AI45" s="15">
        <v>5.0000000000000001E-3</v>
      </c>
      <c r="AJ45" s="15">
        <v>5.0000000000000001E-3</v>
      </c>
      <c r="AK45" s="15">
        <v>5.0000000000000001E-3</v>
      </c>
      <c r="AL45" s="15">
        <v>5.0000000000000001E-3</v>
      </c>
      <c r="AM45" s="15">
        <v>5.0000000000000001E-3</v>
      </c>
      <c r="AN45" s="15">
        <v>5.0000000000000001E-3</v>
      </c>
      <c r="AO45" s="15">
        <v>5.0000000000000001E-3</v>
      </c>
      <c r="AP45" t="s">
        <v>34</v>
      </c>
      <c r="AQ45" s="15">
        <v>5.0000000000000001E-3</v>
      </c>
      <c r="AR45" s="15">
        <v>5.0000000000000001E-3</v>
      </c>
      <c r="AS45" s="15">
        <v>5.0000000000000001E-3</v>
      </c>
      <c r="AT45" s="15">
        <v>5.0000000000000001E-3</v>
      </c>
      <c r="AU45" s="15">
        <v>5.0000000000000001E-3</v>
      </c>
      <c r="AV45" s="15">
        <v>5.0000000000000001E-3</v>
      </c>
      <c r="AW45" t="s">
        <v>34</v>
      </c>
      <c r="AX45" t="s">
        <v>34</v>
      </c>
    </row>
    <row r="46" spans="1:50" x14ac:dyDescent="0.25">
      <c r="A46">
        <v>1</v>
      </c>
      <c r="B46" t="s">
        <v>986</v>
      </c>
      <c r="C46" t="s">
        <v>1030</v>
      </c>
      <c r="D46" t="s">
        <v>990</v>
      </c>
      <c r="F46">
        <v>10.8</v>
      </c>
      <c r="G46" t="s">
        <v>992</v>
      </c>
      <c r="H46" s="29" t="s">
        <v>993</v>
      </c>
      <c r="I46">
        <v>870</v>
      </c>
      <c r="J46">
        <v>870</v>
      </c>
      <c r="K46">
        <v>37</v>
      </c>
      <c r="L46">
        <v>2.0499999999999998</v>
      </c>
      <c r="M46" s="16" t="s">
        <v>1045</v>
      </c>
      <c r="N46" s="15">
        <v>5.0000000000000001E-3</v>
      </c>
      <c r="O46" s="29" t="s">
        <v>34</v>
      </c>
      <c r="P46" s="15">
        <v>1E-3</v>
      </c>
      <c r="Q46" s="29" t="s">
        <v>34</v>
      </c>
      <c r="R46">
        <v>0.06</v>
      </c>
      <c r="S46">
        <v>0.01</v>
      </c>
      <c r="T46" s="29" t="s">
        <v>34</v>
      </c>
      <c r="U46" s="29" t="s">
        <v>34</v>
      </c>
      <c r="V46" s="15">
        <v>5.0000000000000001E-3</v>
      </c>
      <c r="W46" s="29" t="s">
        <v>34</v>
      </c>
      <c r="X46" s="29" t="s">
        <v>34</v>
      </c>
      <c r="Y46" s="29" t="s">
        <v>34</v>
      </c>
      <c r="Z46">
        <v>0.02</v>
      </c>
      <c r="AA46" s="29" t="s">
        <v>34</v>
      </c>
      <c r="AB46" s="29" t="s">
        <v>34</v>
      </c>
      <c r="AC46" s="29" t="s">
        <v>34</v>
      </c>
      <c r="AD46">
        <v>0.05</v>
      </c>
      <c r="AE46" s="15">
        <v>0.01</v>
      </c>
      <c r="AF46">
        <v>2.4</v>
      </c>
      <c r="AG46">
        <v>0.1</v>
      </c>
      <c r="AH46">
        <v>0.37</v>
      </c>
      <c r="AI46">
        <v>0.88</v>
      </c>
      <c r="AJ46">
        <v>3.4</v>
      </c>
      <c r="AK46">
        <v>0.04</v>
      </c>
      <c r="AL46">
        <v>0.27</v>
      </c>
      <c r="AM46">
        <v>0.6</v>
      </c>
      <c r="AN46" s="15">
        <v>5.0000000000000001E-3</v>
      </c>
      <c r="AO46">
        <v>0.19</v>
      </c>
      <c r="AP46" t="s">
        <v>34</v>
      </c>
      <c r="AQ46">
        <v>0.06</v>
      </c>
      <c r="AR46" s="15">
        <v>5.0000000000000001E-3</v>
      </c>
      <c r="AS46">
        <v>0.03</v>
      </c>
      <c r="AT46" s="15">
        <v>5.0000000000000001E-3</v>
      </c>
      <c r="AU46" s="15">
        <v>5.0000000000000001E-3</v>
      </c>
      <c r="AV46" s="15">
        <v>5.0000000000000001E-3</v>
      </c>
      <c r="AW46" t="s">
        <v>34</v>
      </c>
      <c r="AX46">
        <v>8.34</v>
      </c>
    </row>
    <row r="47" spans="1:50" x14ac:dyDescent="0.25">
      <c r="A47">
        <v>1</v>
      </c>
      <c r="B47" t="s">
        <v>986</v>
      </c>
      <c r="C47" t="s">
        <v>1030</v>
      </c>
      <c r="D47" t="s">
        <v>990</v>
      </c>
      <c r="F47" s="29">
        <v>10.8</v>
      </c>
      <c r="G47" s="29" t="s">
        <v>992</v>
      </c>
      <c r="H47" s="29" t="s">
        <v>993</v>
      </c>
      <c r="I47">
        <v>872</v>
      </c>
      <c r="J47">
        <v>872</v>
      </c>
      <c r="K47" s="29">
        <v>44</v>
      </c>
      <c r="L47" s="29">
        <v>2.0499999999999998</v>
      </c>
      <c r="M47" s="16" t="s">
        <v>1045</v>
      </c>
      <c r="N47" s="15">
        <v>5.0000000000000001E-3</v>
      </c>
      <c r="O47" s="29" t="s">
        <v>34</v>
      </c>
      <c r="P47" s="15">
        <v>1E-3</v>
      </c>
      <c r="Q47" s="29" t="s">
        <v>34</v>
      </c>
      <c r="R47">
        <v>0.04</v>
      </c>
      <c r="S47">
        <v>0.01</v>
      </c>
      <c r="T47" s="29" t="s">
        <v>34</v>
      </c>
      <c r="U47" s="29" t="s">
        <v>34</v>
      </c>
      <c r="V47" s="15">
        <v>5.0000000000000001E-3</v>
      </c>
      <c r="W47" s="29" t="s">
        <v>34</v>
      </c>
      <c r="X47" s="29" t="s">
        <v>34</v>
      </c>
      <c r="Y47" s="29" t="s">
        <v>34</v>
      </c>
      <c r="Z47">
        <v>0.03</v>
      </c>
      <c r="AA47" s="29" t="s">
        <v>34</v>
      </c>
      <c r="AB47" s="29" t="s">
        <v>34</v>
      </c>
      <c r="AC47" s="29" t="s">
        <v>34</v>
      </c>
      <c r="AD47">
        <v>0.08</v>
      </c>
      <c r="AE47" s="15">
        <v>1E-3</v>
      </c>
      <c r="AF47">
        <v>2.8</v>
      </c>
      <c r="AG47">
        <v>0.1</v>
      </c>
      <c r="AH47">
        <v>0.38</v>
      </c>
      <c r="AI47">
        <v>0.91</v>
      </c>
      <c r="AJ47">
        <v>3.9</v>
      </c>
      <c r="AK47">
        <v>0.11</v>
      </c>
      <c r="AL47">
        <v>0.53</v>
      </c>
      <c r="AM47">
        <v>1.1000000000000001</v>
      </c>
      <c r="AN47" s="15">
        <v>0.05</v>
      </c>
      <c r="AO47">
        <v>0.34</v>
      </c>
      <c r="AP47" t="s">
        <v>34</v>
      </c>
      <c r="AQ47">
        <v>0.14000000000000001</v>
      </c>
      <c r="AR47">
        <v>0.02</v>
      </c>
      <c r="AS47">
        <v>0.08</v>
      </c>
      <c r="AT47">
        <v>0.01</v>
      </c>
      <c r="AU47">
        <v>0.02</v>
      </c>
      <c r="AV47">
        <v>0.01</v>
      </c>
      <c r="AW47" t="s">
        <v>34</v>
      </c>
      <c r="AX47">
        <v>10.45</v>
      </c>
    </row>
    <row r="48" spans="1:50" x14ac:dyDescent="0.25">
      <c r="A48">
        <v>1</v>
      </c>
      <c r="B48" t="s">
        <v>986</v>
      </c>
      <c r="C48" t="s">
        <v>1016</v>
      </c>
      <c r="D48" t="s">
        <v>1017</v>
      </c>
      <c r="F48" s="29"/>
      <c r="G48" s="29"/>
      <c r="I48" s="29"/>
      <c r="J48">
        <v>850</v>
      </c>
      <c r="K48" s="29"/>
      <c r="L48" s="29"/>
      <c r="M48" s="16" t="s">
        <v>1022</v>
      </c>
      <c r="N48" s="15">
        <v>5.0000000000000001E-3</v>
      </c>
      <c r="O48" s="29" t="s">
        <v>34</v>
      </c>
      <c r="P48" s="15">
        <v>1E-3</v>
      </c>
      <c r="Q48" t="s">
        <v>34</v>
      </c>
      <c r="R48" s="15">
        <v>5.0000000000000001E-3</v>
      </c>
      <c r="S48">
        <v>0.06</v>
      </c>
      <c r="T48" s="29" t="s">
        <v>34</v>
      </c>
      <c r="U48" s="29" t="s">
        <v>34</v>
      </c>
      <c r="V48" s="15">
        <v>5.0000000000000001E-3</v>
      </c>
      <c r="W48" s="29" t="s">
        <v>34</v>
      </c>
      <c r="X48" s="29" t="s">
        <v>34</v>
      </c>
      <c r="Y48" s="29" t="s">
        <v>34</v>
      </c>
      <c r="Z48" s="15">
        <v>5.0000000000000001E-3</v>
      </c>
      <c r="AA48" s="29" t="s">
        <v>34</v>
      </c>
      <c r="AB48" s="29" t="s">
        <v>34</v>
      </c>
      <c r="AC48" s="29" t="s">
        <v>34</v>
      </c>
      <c r="AD48" s="15">
        <v>5.0000000000000001E-3</v>
      </c>
      <c r="AE48">
        <v>7.0000000000000007E-2</v>
      </c>
      <c r="AF48" s="15">
        <v>5.0000000000000001E-3</v>
      </c>
      <c r="AG48" s="15">
        <v>5.0000000000000001E-3</v>
      </c>
      <c r="AH48" s="15">
        <v>5.0000000000000001E-3</v>
      </c>
      <c r="AI48" s="15">
        <v>5.0000000000000001E-3</v>
      </c>
      <c r="AJ48" s="15">
        <v>5.0000000000000001E-3</v>
      </c>
      <c r="AK48" s="15">
        <v>5.0000000000000001E-3</v>
      </c>
      <c r="AL48" s="15">
        <v>5.0000000000000001E-3</v>
      </c>
      <c r="AM48" s="15">
        <v>5.0000000000000001E-3</v>
      </c>
      <c r="AN48" s="15">
        <v>5.0000000000000001E-3</v>
      </c>
      <c r="AO48" s="15">
        <v>5.0000000000000001E-3</v>
      </c>
      <c r="AP48" t="s">
        <v>34</v>
      </c>
      <c r="AQ48" s="15">
        <v>5.0000000000000001E-3</v>
      </c>
      <c r="AR48" s="15">
        <v>5.0000000000000001E-3</v>
      </c>
      <c r="AS48" s="15">
        <v>5.0000000000000001E-3</v>
      </c>
      <c r="AT48" s="15">
        <v>5.0000000000000001E-3</v>
      </c>
      <c r="AU48" s="15">
        <v>5.0000000000000001E-3</v>
      </c>
      <c r="AV48" s="15">
        <v>5.0000000000000001E-3</v>
      </c>
      <c r="AW48" t="s">
        <v>34</v>
      </c>
      <c r="AX48" t="s">
        <v>34</v>
      </c>
    </row>
    <row r="49" spans="1:50" x14ac:dyDescent="0.25">
      <c r="A49">
        <v>1</v>
      </c>
      <c r="B49" t="s">
        <v>986</v>
      </c>
      <c r="C49" t="s">
        <v>1016</v>
      </c>
      <c r="D49" t="s">
        <v>1017</v>
      </c>
      <c r="F49" s="29">
        <v>15.6</v>
      </c>
      <c r="G49" s="29" t="s">
        <v>1003</v>
      </c>
      <c r="H49" s="29" t="s">
        <v>993</v>
      </c>
      <c r="I49">
        <v>850</v>
      </c>
      <c r="J49">
        <v>850</v>
      </c>
      <c r="K49" s="29">
        <v>52</v>
      </c>
      <c r="L49" s="29">
        <v>2.38</v>
      </c>
      <c r="M49" s="16" t="s">
        <v>1045</v>
      </c>
      <c r="N49" s="15">
        <v>5.0000000000000001E-3</v>
      </c>
      <c r="O49" s="29" t="s">
        <v>34</v>
      </c>
      <c r="P49" s="15">
        <v>1E-3</v>
      </c>
      <c r="Q49" s="29" t="s">
        <v>34</v>
      </c>
      <c r="R49">
        <v>0.04</v>
      </c>
      <c r="S49" s="15">
        <v>5.0000000000000001E-3</v>
      </c>
      <c r="T49" s="29" t="s">
        <v>34</v>
      </c>
      <c r="U49" s="29" t="s">
        <v>34</v>
      </c>
      <c r="V49" s="15">
        <v>5.0000000000000001E-3</v>
      </c>
      <c r="W49" s="29" t="s">
        <v>34</v>
      </c>
      <c r="X49" s="29" t="s">
        <v>34</v>
      </c>
      <c r="Y49" s="29" t="s">
        <v>34</v>
      </c>
      <c r="Z49">
        <v>0.05</v>
      </c>
      <c r="AA49" s="29" t="s">
        <v>34</v>
      </c>
      <c r="AB49" s="29" t="s">
        <v>34</v>
      </c>
      <c r="AC49" s="29" t="s">
        <v>34</v>
      </c>
      <c r="AD49">
        <v>7.0000000000000007E-2</v>
      </c>
      <c r="AE49">
        <v>0.31</v>
      </c>
      <c r="AF49">
        <v>10</v>
      </c>
      <c r="AG49">
        <v>0.02</v>
      </c>
      <c r="AH49" s="15">
        <v>5.0000000000000001E-3</v>
      </c>
      <c r="AI49">
        <v>0.97</v>
      </c>
      <c r="AJ49">
        <v>1.6</v>
      </c>
      <c r="AK49">
        <v>0.02</v>
      </c>
      <c r="AL49">
        <v>0.08</v>
      </c>
      <c r="AM49" s="15">
        <v>5.0000000000000001E-3</v>
      </c>
      <c r="AN49" s="15">
        <v>5.0000000000000001E-3</v>
      </c>
      <c r="AO49">
        <v>0.03</v>
      </c>
      <c r="AP49" t="s">
        <v>34</v>
      </c>
      <c r="AQ49" s="15">
        <v>5.0000000000000001E-3</v>
      </c>
      <c r="AR49" s="15">
        <v>5.0000000000000001E-3</v>
      </c>
      <c r="AS49" s="15">
        <v>5.0000000000000001E-3</v>
      </c>
      <c r="AT49" s="15">
        <v>5.0000000000000001E-3</v>
      </c>
      <c r="AU49" s="15">
        <v>5.0000000000000001E-3</v>
      </c>
      <c r="AV49" s="15">
        <v>5.0000000000000001E-3</v>
      </c>
      <c r="AW49" t="s">
        <v>34</v>
      </c>
      <c r="AX49">
        <v>12.72</v>
      </c>
    </row>
    <row r="50" spans="1:50" x14ac:dyDescent="0.25">
      <c r="A50">
        <v>1</v>
      </c>
      <c r="B50" t="s">
        <v>986</v>
      </c>
      <c r="C50" t="s">
        <v>1012</v>
      </c>
      <c r="D50" t="s">
        <v>997</v>
      </c>
      <c r="F50" s="29"/>
      <c r="G50" s="29"/>
      <c r="I50" s="29"/>
      <c r="J50">
        <v>130</v>
      </c>
      <c r="K50" s="29"/>
      <c r="L50" s="29"/>
      <c r="M50" s="16" t="s">
        <v>832</v>
      </c>
      <c r="N50" s="15">
        <v>5.0000000000000001E-3</v>
      </c>
      <c r="O50" s="29" t="s">
        <v>34</v>
      </c>
      <c r="P50" s="15">
        <v>1E-3</v>
      </c>
      <c r="Q50" s="29" t="s">
        <v>34</v>
      </c>
      <c r="R50">
        <v>0.03</v>
      </c>
      <c r="S50" s="15">
        <v>5.0000000000000001E-3</v>
      </c>
      <c r="T50" s="29" t="s">
        <v>34</v>
      </c>
      <c r="U50" s="29" t="s">
        <v>34</v>
      </c>
      <c r="V50" s="15">
        <v>5.0000000000000001E-3</v>
      </c>
      <c r="W50" s="29" t="s">
        <v>34</v>
      </c>
      <c r="X50" s="29" t="s">
        <v>34</v>
      </c>
      <c r="Y50" s="29" t="s">
        <v>34</v>
      </c>
      <c r="Z50" s="15">
        <v>5.0000000000000001E-3</v>
      </c>
      <c r="AA50" s="29" t="s">
        <v>34</v>
      </c>
      <c r="AB50" s="29" t="s">
        <v>34</v>
      </c>
      <c r="AC50" s="29" t="s">
        <v>34</v>
      </c>
      <c r="AD50" s="15">
        <v>5.0000000000000001E-3</v>
      </c>
      <c r="AE50" s="15">
        <v>0.01</v>
      </c>
      <c r="AF50">
        <v>0.01</v>
      </c>
      <c r="AG50" s="15">
        <v>5.0000000000000001E-3</v>
      </c>
      <c r="AH50" s="15">
        <v>5.0000000000000001E-3</v>
      </c>
      <c r="AI50" s="15">
        <v>5.0000000000000001E-3</v>
      </c>
      <c r="AJ50">
        <v>0.01</v>
      </c>
      <c r="AK50" s="15">
        <v>5.0000000000000001E-3</v>
      </c>
      <c r="AL50" s="15">
        <v>5.0000000000000001E-3</v>
      </c>
      <c r="AM50" s="15">
        <v>5.0000000000000001E-3</v>
      </c>
      <c r="AN50" s="15">
        <v>5.0000000000000001E-3</v>
      </c>
      <c r="AO50" s="15">
        <v>5.0000000000000001E-3</v>
      </c>
      <c r="AP50" t="s">
        <v>34</v>
      </c>
      <c r="AQ50" s="15">
        <v>5.0000000000000001E-3</v>
      </c>
      <c r="AR50" s="15">
        <v>5.0000000000000001E-3</v>
      </c>
      <c r="AS50" s="15">
        <v>5.0000000000000001E-3</v>
      </c>
      <c r="AT50" s="15">
        <v>5.0000000000000001E-3</v>
      </c>
      <c r="AU50" s="15">
        <v>5.0000000000000001E-3</v>
      </c>
      <c r="AV50" s="15">
        <v>5.0000000000000001E-3</v>
      </c>
      <c r="AW50" t="s">
        <v>34</v>
      </c>
      <c r="AX50">
        <v>0.02</v>
      </c>
    </row>
    <row r="51" spans="1:50" x14ac:dyDescent="0.25">
      <c r="A51">
        <v>1</v>
      </c>
      <c r="B51" t="s">
        <v>986</v>
      </c>
      <c r="C51" t="s">
        <v>1012</v>
      </c>
      <c r="D51" t="s">
        <v>997</v>
      </c>
      <c r="F51" s="29">
        <v>8.4</v>
      </c>
      <c r="G51" s="29" t="s">
        <v>992</v>
      </c>
      <c r="H51" s="29" t="s">
        <v>1001</v>
      </c>
      <c r="I51">
        <v>163</v>
      </c>
      <c r="J51">
        <v>1.5</v>
      </c>
      <c r="K51" s="29">
        <v>81</v>
      </c>
      <c r="L51" s="29">
        <v>2.41</v>
      </c>
      <c r="M51" s="16" t="s">
        <v>1045</v>
      </c>
      <c r="N51">
        <v>0.02</v>
      </c>
      <c r="O51" s="29" t="s">
        <v>34</v>
      </c>
      <c r="P51" s="15">
        <v>1E-3</v>
      </c>
      <c r="Q51" s="29" t="s">
        <v>34</v>
      </c>
      <c r="R51">
        <v>0.18</v>
      </c>
      <c r="S51">
        <v>0.06</v>
      </c>
      <c r="T51" s="29" t="s">
        <v>34</v>
      </c>
      <c r="U51" s="29" t="s">
        <v>34</v>
      </c>
      <c r="V51" s="15">
        <v>5.0000000000000001E-3</v>
      </c>
      <c r="W51" s="29" t="s">
        <v>34</v>
      </c>
      <c r="X51" s="29" t="s">
        <v>34</v>
      </c>
      <c r="Y51" s="29" t="s">
        <v>34</v>
      </c>
      <c r="Z51">
        <v>5.7</v>
      </c>
      <c r="AA51" s="29" t="s">
        <v>34</v>
      </c>
      <c r="AB51" s="29" t="s">
        <v>34</v>
      </c>
      <c r="AC51" s="29" t="s">
        <v>34</v>
      </c>
      <c r="AD51">
        <v>24</v>
      </c>
      <c r="AE51">
        <v>0.61</v>
      </c>
      <c r="AF51">
        <v>0.88</v>
      </c>
      <c r="AG51">
        <v>0.03</v>
      </c>
      <c r="AH51">
        <v>0.18</v>
      </c>
      <c r="AI51">
        <v>0.77</v>
      </c>
      <c r="AJ51">
        <v>2.1</v>
      </c>
      <c r="AK51">
        <v>0.02</v>
      </c>
      <c r="AL51">
        <v>0.12</v>
      </c>
      <c r="AM51">
        <v>0.11</v>
      </c>
      <c r="AN51">
        <v>0.01</v>
      </c>
      <c r="AO51">
        <v>0.02</v>
      </c>
      <c r="AP51" t="s">
        <v>34</v>
      </c>
      <c r="AQ51" s="15">
        <v>5.0000000000000001E-3</v>
      </c>
      <c r="AR51" s="15">
        <v>5.0000000000000001E-3</v>
      </c>
      <c r="AS51" s="15">
        <v>5.0000000000000001E-3</v>
      </c>
      <c r="AT51" s="15">
        <v>5.0000000000000001E-3</v>
      </c>
      <c r="AU51" s="15">
        <v>5.0000000000000001E-3</v>
      </c>
      <c r="AV51" s="15">
        <v>5.0000000000000001E-3</v>
      </c>
      <c r="AW51" t="s">
        <v>34</v>
      </c>
      <c r="AX51">
        <v>4.24</v>
      </c>
    </row>
    <row r="52" spans="1:50" x14ac:dyDescent="0.25">
      <c r="A52">
        <v>1</v>
      </c>
      <c r="B52" t="s">
        <v>986</v>
      </c>
      <c r="C52" t="s">
        <v>1013</v>
      </c>
      <c r="D52" t="s">
        <v>988</v>
      </c>
      <c r="F52" s="29"/>
      <c r="G52" s="29"/>
      <c r="I52" s="29"/>
      <c r="J52">
        <v>821</v>
      </c>
      <c r="K52" s="29"/>
      <c r="L52" s="29"/>
      <c r="M52" s="16" t="s">
        <v>1022</v>
      </c>
      <c r="N52" s="15">
        <v>5.0000000000000001E-3</v>
      </c>
      <c r="O52" s="29" t="s">
        <v>34</v>
      </c>
      <c r="P52" s="15">
        <v>1E-3</v>
      </c>
      <c r="Q52" t="s">
        <v>34</v>
      </c>
      <c r="R52">
        <v>0.01</v>
      </c>
      <c r="S52">
        <v>0.01</v>
      </c>
      <c r="T52" s="29" t="s">
        <v>34</v>
      </c>
      <c r="U52" s="29" t="s">
        <v>34</v>
      </c>
      <c r="V52" s="15">
        <v>5.0000000000000001E-3</v>
      </c>
      <c r="W52" s="29" t="s">
        <v>34</v>
      </c>
      <c r="X52" s="29" t="s">
        <v>34</v>
      </c>
      <c r="Y52" s="29" t="s">
        <v>34</v>
      </c>
      <c r="Z52" s="15">
        <v>5.0000000000000001E-3</v>
      </c>
      <c r="AA52" s="29" t="s">
        <v>34</v>
      </c>
      <c r="AB52" s="29" t="s">
        <v>34</v>
      </c>
      <c r="AC52" s="29" t="s">
        <v>34</v>
      </c>
      <c r="AD52">
        <v>0.01</v>
      </c>
      <c r="AE52" s="15">
        <v>0.01</v>
      </c>
      <c r="AF52" s="15">
        <v>5.0000000000000001E-3</v>
      </c>
      <c r="AG52" s="15">
        <v>5.0000000000000001E-3</v>
      </c>
      <c r="AH52" s="15">
        <v>5.0000000000000001E-3</v>
      </c>
      <c r="AI52" s="15">
        <v>5.0000000000000001E-3</v>
      </c>
      <c r="AJ52" s="15">
        <v>5.0000000000000001E-3</v>
      </c>
      <c r="AK52" s="15">
        <v>5.0000000000000001E-3</v>
      </c>
      <c r="AL52" s="15">
        <v>5.0000000000000001E-3</v>
      </c>
      <c r="AM52" s="15">
        <v>5.0000000000000001E-3</v>
      </c>
      <c r="AN52" s="15">
        <v>5.0000000000000001E-3</v>
      </c>
      <c r="AO52" s="15">
        <v>5.0000000000000001E-3</v>
      </c>
      <c r="AP52" t="s">
        <v>34</v>
      </c>
      <c r="AQ52" s="15">
        <v>5.0000000000000001E-3</v>
      </c>
      <c r="AR52" s="15">
        <v>5.0000000000000001E-3</v>
      </c>
      <c r="AS52" s="15">
        <v>5.0000000000000001E-3</v>
      </c>
      <c r="AT52" s="15">
        <v>5.0000000000000001E-3</v>
      </c>
      <c r="AU52" s="15">
        <v>5.0000000000000001E-3</v>
      </c>
      <c r="AV52" s="15">
        <v>5.0000000000000001E-3</v>
      </c>
      <c r="AW52" t="s">
        <v>34</v>
      </c>
      <c r="AX52" t="s">
        <v>34</v>
      </c>
    </row>
    <row r="53" spans="1:50" x14ac:dyDescent="0.25">
      <c r="A53">
        <v>1</v>
      </c>
      <c r="B53" t="s">
        <v>986</v>
      </c>
      <c r="C53" t="s">
        <v>1013</v>
      </c>
      <c r="D53" t="s">
        <v>988</v>
      </c>
      <c r="F53">
        <v>31.5</v>
      </c>
      <c r="G53" t="s">
        <v>992</v>
      </c>
      <c r="H53" s="29" t="s">
        <v>993</v>
      </c>
      <c r="I53">
        <v>821</v>
      </c>
      <c r="J53">
        <v>821</v>
      </c>
      <c r="K53">
        <v>13</v>
      </c>
      <c r="L53">
        <v>2.6</v>
      </c>
      <c r="M53" s="16" t="s">
        <v>1045</v>
      </c>
      <c r="N53" s="15">
        <v>5.0000000000000001E-3</v>
      </c>
      <c r="O53" s="29" t="s">
        <v>34</v>
      </c>
      <c r="P53" s="15">
        <v>1E-3</v>
      </c>
      <c r="Q53" s="29" t="s">
        <v>34</v>
      </c>
      <c r="R53">
        <v>0.01</v>
      </c>
      <c r="S53" s="15">
        <v>5.0000000000000001E-3</v>
      </c>
      <c r="T53" s="29" t="s">
        <v>34</v>
      </c>
      <c r="U53" s="29" t="s">
        <v>34</v>
      </c>
      <c r="V53" s="15">
        <v>5.0000000000000001E-3</v>
      </c>
      <c r="W53" s="29" t="s">
        <v>34</v>
      </c>
      <c r="X53" s="29" t="s">
        <v>34</v>
      </c>
      <c r="Y53" s="29" t="s">
        <v>34</v>
      </c>
      <c r="Z53">
        <v>0.02</v>
      </c>
      <c r="AA53" s="29" t="s">
        <v>34</v>
      </c>
      <c r="AB53" s="29" t="s">
        <v>34</v>
      </c>
      <c r="AC53" s="29" t="s">
        <v>34</v>
      </c>
      <c r="AD53">
        <v>0.09</v>
      </c>
      <c r="AE53">
        <v>0.02</v>
      </c>
      <c r="AF53">
        <v>0.8</v>
      </c>
      <c r="AG53" s="15">
        <v>5.0000000000000001E-3</v>
      </c>
      <c r="AH53" s="15">
        <v>5.0000000000000001E-3</v>
      </c>
      <c r="AI53">
        <v>0.18</v>
      </c>
      <c r="AJ53">
        <v>0.5</v>
      </c>
      <c r="AK53" s="15">
        <v>5.0000000000000001E-3</v>
      </c>
      <c r="AL53">
        <v>0.02</v>
      </c>
      <c r="AM53" s="15">
        <v>5.0000000000000001E-3</v>
      </c>
      <c r="AN53" s="15">
        <v>5.0000000000000001E-3</v>
      </c>
      <c r="AO53" s="15">
        <v>5.0000000000000001E-3</v>
      </c>
      <c r="AP53" t="s">
        <v>34</v>
      </c>
      <c r="AQ53" s="15">
        <v>5.0000000000000001E-3</v>
      </c>
      <c r="AR53" s="15">
        <v>5.0000000000000001E-3</v>
      </c>
      <c r="AS53" s="15">
        <v>5.0000000000000001E-3</v>
      </c>
      <c r="AT53" s="15">
        <v>5.0000000000000001E-3</v>
      </c>
      <c r="AU53" s="15">
        <v>5.0000000000000001E-3</v>
      </c>
      <c r="AV53" s="15">
        <v>5.0000000000000001E-3</v>
      </c>
      <c r="AW53" t="s">
        <v>34</v>
      </c>
      <c r="AX53">
        <v>1.5</v>
      </c>
    </row>
    <row r="54" spans="1:50" x14ac:dyDescent="0.25">
      <c r="A54">
        <v>1</v>
      </c>
      <c r="B54" t="s">
        <v>986</v>
      </c>
      <c r="C54" t="s">
        <v>1006</v>
      </c>
      <c r="D54" t="s">
        <v>988</v>
      </c>
      <c r="F54" s="29"/>
      <c r="G54" s="29"/>
      <c r="I54" s="29"/>
      <c r="J54">
        <v>876</v>
      </c>
      <c r="K54" s="29"/>
      <c r="L54" s="29"/>
      <c r="M54" s="16" t="s">
        <v>1022</v>
      </c>
      <c r="N54" s="15">
        <v>5.0000000000000001E-3</v>
      </c>
      <c r="O54" s="29" t="s">
        <v>34</v>
      </c>
      <c r="P54" s="15">
        <v>1E-3</v>
      </c>
      <c r="Q54" t="s">
        <v>34</v>
      </c>
      <c r="R54" s="15">
        <v>5.0000000000000001E-3</v>
      </c>
      <c r="S54" s="15">
        <v>5.0000000000000001E-3</v>
      </c>
      <c r="T54" s="29" t="s">
        <v>34</v>
      </c>
      <c r="U54" s="29" t="s">
        <v>34</v>
      </c>
      <c r="V54" s="15">
        <v>5.0000000000000001E-3</v>
      </c>
      <c r="W54" s="29" t="s">
        <v>34</v>
      </c>
      <c r="X54" s="29" t="s">
        <v>34</v>
      </c>
      <c r="Y54" s="29" t="s">
        <v>34</v>
      </c>
      <c r="Z54" s="15">
        <v>5.0000000000000001E-3</v>
      </c>
      <c r="AA54" s="29" t="s">
        <v>34</v>
      </c>
      <c r="AB54" s="29" t="s">
        <v>34</v>
      </c>
      <c r="AC54" s="29" t="s">
        <v>34</v>
      </c>
      <c r="AD54" s="15">
        <v>5.0000000000000001E-3</v>
      </c>
      <c r="AE54" s="15">
        <v>5.0000000000000001E-3</v>
      </c>
      <c r="AF54" s="15">
        <v>5.0000000000000001E-3</v>
      </c>
      <c r="AG54" s="15">
        <v>5.0000000000000001E-3</v>
      </c>
      <c r="AH54" s="15">
        <v>5.0000000000000001E-3</v>
      </c>
      <c r="AI54" s="15">
        <v>5.0000000000000001E-3</v>
      </c>
      <c r="AJ54" s="15">
        <v>5.0000000000000001E-3</v>
      </c>
      <c r="AK54" s="15">
        <v>5.0000000000000001E-3</v>
      </c>
      <c r="AL54" s="15">
        <v>5.0000000000000001E-3</v>
      </c>
      <c r="AM54" s="15">
        <v>5.0000000000000001E-3</v>
      </c>
      <c r="AN54" s="15">
        <v>5.0000000000000001E-3</v>
      </c>
      <c r="AO54" s="15">
        <v>5.0000000000000001E-3</v>
      </c>
      <c r="AP54" t="s">
        <v>34</v>
      </c>
      <c r="AQ54" s="15">
        <v>5.0000000000000001E-3</v>
      </c>
      <c r="AR54" s="15">
        <v>5.0000000000000001E-3</v>
      </c>
      <c r="AS54" s="15">
        <v>5.0000000000000001E-3</v>
      </c>
      <c r="AT54" s="15">
        <v>5.0000000000000001E-3</v>
      </c>
      <c r="AU54" s="15">
        <v>5.0000000000000001E-3</v>
      </c>
      <c r="AV54" s="15">
        <v>5.0000000000000001E-3</v>
      </c>
      <c r="AW54" t="s">
        <v>34</v>
      </c>
      <c r="AX54" t="s">
        <v>34</v>
      </c>
    </row>
    <row r="55" spans="1:50" x14ac:dyDescent="0.25">
      <c r="A55">
        <v>1</v>
      </c>
      <c r="B55" t="s">
        <v>986</v>
      </c>
      <c r="C55" t="s">
        <v>1006</v>
      </c>
      <c r="D55" t="s">
        <v>988</v>
      </c>
      <c r="F55">
        <v>31.5</v>
      </c>
      <c r="G55" t="s">
        <v>992</v>
      </c>
      <c r="H55" s="29" t="s">
        <v>993</v>
      </c>
      <c r="I55">
        <v>876</v>
      </c>
      <c r="J55">
        <v>876</v>
      </c>
      <c r="K55">
        <v>39</v>
      </c>
      <c r="L55">
        <v>0.96</v>
      </c>
      <c r="M55" s="16" t="s">
        <v>1045</v>
      </c>
      <c r="N55" s="15">
        <v>5.0000000000000001E-3</v>
      </c>
      <c r="O55" s="29" t="s">
        <v>34</v>
      </c>
      <c r="P55" s="15">
        <v>1E-3</v>
      </c>
      <c r="Q55" s="29" t="s">
        <v>34</v>
      </c>
      <c r="R55" s="15">
        <v>5.0000000000000001E-3</v>
      </c>
      <c r="S55" s="15">
        <v>5.0000000000000001E-3</v>
      </c>
      <c r="T55" s="29" t="s">
        <v>34</v>
      </c>
      <c r="U55" s="29" t="s">
        <v>34</v>
      </c>
      <c r="V55" s="15">
        <v>5.0000000000000001E-3</v>
      </c>
      <c r="W55" s="29" t="s">
        <v>34</v>
      </c>
      <c r="X55" s="29" t="s">
        <v>34</v>
      </c>
      <c r="Y55" s="29" t="s">
        <v>34</v>
      </c>
      <c r="Z55" s="15">
        <v>5.0000000000000001E-3</v>
      </c>
      <c r="AA55" s="29" t="s">
        <v>34</v>
      </c>
      <c r="AB55" s="29" t="s">
        <v>34</v>
      </c>
      <c r="AC55" s="29" t="s">
        <v>34</v>
      </c>
      <c r="AD55">
        <v>0.02</v>
      </c>
      <c r="AE55" s="15">
        <v>0.01</v>
      </c>
      <c r="AF55">
        <v>0.02</v>
      </c>
      <c r="AG55" s="15">
        <v>5.0000000000000001E-3</v>
      </c>
      <c r="AH55" s="15">
        <v>5.0000000000000001E-3</v>
      </c>
      <c r="AI55">
        <v>0.17</v>
      </c>
      <c r="AJ55">
        <v>0.42</v>
      </c>
      <c r="AK55" s="15">
        <v>5.0000000000000001E-3</v>
      </c>
      <c r="AL55">
        <v>0.02</v>
      </c>
      <c r="AM55">
        <v>0.02</v>
      </c>
      <c r="AN55" s="15">
        <v>5.0000000000000001E-3</v>
      </c>
      <c r="AO55" s="15">
        <v>5.0000000000000001E-3</v>
      </c>
      <c r="AP55" t="s">
        <v>34</v>
      </c>
      <c r="AQ55" s="15">
        <v>5.0000000000000001E-3</v>
      </c>
      <c r="AR55" s="15">
        <v>5.0000000000000001E-3</v>
      </c>
      <c r="AS55" s="15">
        <v>5.0000000000000001E-3</v>
      </c>
      <c r="AT55" s="15">
        <v>5.0000000000000001E-3</v>
      </c>
      <c r="AU55" s="15">
        <v>5.0000000000000001E-3</v>
      </c>
      <c r="AV55" s="15">
        <v>5.0000000000000001E-3</v>
      </c>
      <c r="AW55" t="s">
        <v>34</v>
      </c>
      <c r="AX55">
        <v>0.65</v>
      </c>
    </row>
    <row r="56" spans="1:50" x14ac:dyDescent="0.25">
      <c r="A56">
        <v>1</v>
      </c>
      <c r="B56" t="s">
        <v>986</v>
      </c>
      <c r="C56" t="s">
        <v>1008</v>
      </c>
      <c r="D56" t="s">
        <v>990</v>
      </c>
      <c r="F56" s="29"/>
      <c r="G56" s="29"/>
      <c r="I56" s="29"/>
      <c r="J56" t="s">
        <v>995</v>
      </c>
      <c r="K56" s="29"/>
      <c r="L56" s="29"/>
      <c r="M56" s="16" t="s">
        <v>832</v>
      </c>
      <c r="N56" s="15">
        <v>5.0000000000000001E-3</v>
      </c>
      <c r="O56" s="29" t="s">
        <v>34</v>
      </c>
      <c r="P56" s="15">
        <v>1E-3</v>
      </c>
      <c r="Q56" t="s">
        <v>34</v>
      </c>
      <c r="R56" s="15">
        <v>5.0000000000000001E-3</v>
      </c>
      <c r="S56" s="15">
        <v>5.0000000000000001E-3</v>
      </c>
      <c r="T56" s="29" t="s">
        <v>34</v>
      </c>
      <c r="U56" s="29" t="s">
        <v>34</v>
      </c>
      <c r="V56" s="15">
        <v>5.0000000000000001E-3</v>
      </c>
      <c r="W56" s="29" t="s">
        <v>34</v>
      </c>
      <c r="X56" s="29" t="s">
        <v>34</v>
      </c>
      <c r="Y56" s="29" t="s">
        <v>34</v>
      </c>
      <c r="Z56" s="15">
        <v>5.0000000000000001E-3</v>
      </c>
      <c r="AA56" s="29" t="s">
        <v>34</v>
      </c>
      <c r="AB56" s="29" t="s">
        <v>34</v>
      </c>
      <c r="AC56" s="29" t="s">
        <v>34</v>
      </c>
      <c r="AD56" s="15">
        <v>5.0000000000000001E-3</v>
      </c>
      <c r="AE56" s="15">
        <v>0.01</v>
      </c>
      <c r="AF56">
        <v>0.01</v>
      </c>
      <c r="AG56" s="15">
        <v>5.0000000000000001E-3</v>
      </c>
      <c r="AH56" s="15">
        <v>5.0000000000000001E-3</v>
      </c>
      <c r="AI56" s="15">
        <v>5.0000000000000001E-3</v>
      </c>
      <c r="AJ56" s="15">
        <v>5.0000000000000001E-3</v>
      </c>
      <c r="AK56" s="15">
        <v>5.0000000000000001E-3</v>
      </c>
      <c r="AL56" s="15">
        <v>5.0000000000000001E-3</v>
      </c>
      <c r="AM56" s="15">
        <v>5.0000000000000001E-3</v>
      </c>
      <c r="AN56" s="15">
        <v>5.0000000000000001E-3</v>
      </c>
      <c r="AO56" s="15">
        <v>5.0000000000000001E-3</v>
      </c>
      <c r="AP56" t="s">
        <v>34</v>
      </c>
      <c r="AQ56" s="15">
        <v>5.0000000000000001E-3</v>
      </c>
      <c r="AR56" s="15">
        <v>5.0000000000000001E-3</v>
      </c>
      <c r="AS56" s="15">
        <v>5.0000000000000001E-3</v>
      </c>
      <c r="AT56" s="15">
        <v>5.0000000000000001E-3</v>
      </c>
      <c r="AU56" s="15">
        <v>5.0000000000000001E-3</v>
      </c>
      <c r="AV56" s="15">
        <v>5.0000000000000001E-3</v>
      </c>
      <c r="AW56" t="s">
        <v>34</v>
      </c>
      <c r="AX56">
        <v>0.01</v>
      </c>
    </row>
    <row r="57" spans="1:50" x14ac:dyDescent="0.25">
      <c r="A57">
        <v>1</v>
      </c>
      <c r="B57" t="s">
        <v>986</v>
      </c>
      <c r="C57" t="s">
        <v>1008</v>
      </c>
      <c r="D57" t="s">
        <v>990</v>
      </c>
      <c r="F57">
        <v>20.8</v>
      </c>
      <c r="G57" t="s">
        <v>1003</v>
      </c>
      <c r="H57" s="29" t="s">
        <v>993</v>
      </c>
      <c r="I57">
        <v>1039</v>
      </c>
      <c r="J57">
        <v>1039</v>
      </c>
      <c r="K57">
        <v>58</v>
      </c>
      <c r="L57">
        <v>2.4</v>
      </c>
      <c r="M57" s="16" t="s">
        <v>1045</v>
      </c>
      <c r="N57" s="15">
        <v>5.0000000000000001E-3</v>
      </c>
      <c r="O57" s="29" t="s">
        <v>34</v>
      </c>
      <c r="P57" s="15">
        <v>1E-3</v>
      </c>
      <c r="Q57" s="29" t="s">
        <v>34</v>
      </c>
      <c r="R57" s="15">
        <v>5.0000000000000001E-3</v>
      </c>
      <c r="S57" s="15">
        <v>5.0000000000000001E-3</v>
      </c>
      <c r="T57" s="29" t="s">
        <v>34</v>
      </c>
      <c r="U57" s="29" t="s">
        <v>34</v>
      </c>
      <c r="V57" s="15">
        <v>5.0000000000000001E-3</v>
      </c>
      <c r="W57" s="29" t="s">
        <v>34</v>
      </c>
      <c r="X57" s="29" t="s">
        <v>34</v>
      </c>
      <c r="Y57" s="29" t="s">
        <v>34</v>
      </c>
      <c r="Z57">
        <v>0.06</v>
      </c>
      <c r="AA57" s="29" t="s">
        <v>34</v>
      </c>
      <c r="AB57" s="29" t="s">
        <v>34</v>
      </c>
      <c r="AC57" s="29" t="s">
        <v>34</v>
      </c>
      <c r="AD57">
        <v>0.24</v>
      </c>
      <c r="AE57" s="15">
        <v>0.01</v>
      </c>
      <c r="AF57">
        <v>3.5</v>
      </c>
      <c r="AG57" s="15">
        <v>5.0000000000000001E-3</v>
      </c>
      <c r="AH57" s="15">
        <v>5.0000000000000001E-3</v>
      </c>
      <c r="AI57">
        <v>0.71</v>
      </c>
      <c r="AJ57">
        <v>1.6</v>
      </c>
      <c r="AK57">
        <v>0.04</v>
      </c>
      <c r="AL57">
        <v>0.03</v>
      </c>
      <c r="AM57" s="15">
        <v>5.0000000000000001E-3</v>
      </c>
      <c r="AN57" s="15">
        <v>5.0000000000000001E-3</v>
      </c>
      <c r="AO57" s="15">
        <v>5.0000000000000001E-3</v>
      </c>
      <c r="AP57" t="s">
        <v>34</v>
      </c>
      <c r="AQ57" s="15">
        <v>5.0000000000000001E-3</v>
      </c>
      <c r="AR57" s="15">
        <v>5.0000000000000001E-3</v>
      </c>
      <c r="AS57" s="15">
        <v>5.0000000000000001E-3</v>
      </c>
      <c r="AT57" s="15">
        <v>5.0000000000000001E-3</v>
      </c>
      <c r="AU57" s="15">
        <v>5.0000000000000001E-3</v>
      </c>
      <c r="AV57" s="15">
        <v>5.0000000000000001E-3</v>
      </c>
      <c r="AW57" t="s">
        <v>34</v>
      </c>
      <c r="AX57">
        <v>5.88</v>
      </c>
    </row>
    <row r="58" spans="1:50" x14ac:dyDescent="0.25">
      <c r="A58">
        <v>1</v>
      </c>
      <c r="B58" t="s">
        <v>986</v>
      </c>
      <c r="C58" t="s">
        <v>1008</v>
      </c>
      <c r="D58" t="s">
        <v>990</v>
      </c>
      <c r="F58" s="29">
        <v>20.8</v>
      </c>
      <c r="G58" s="29" t="s">
        <v>1003</v>
      </c>
      <c r="H58" s="29" t="s">
        <v>993</v>
      </c>
      <c r="I58" s="29">
        <v>1044</v>
      </c>
      <c r="J58" s="29">
        <v>1044</v>
      </c>
      <c r="K58" s="29">
        <v>59</v>
      </c>
      <c r="L58" s="29">
        <v>2.4</v>
      </c>
      <c r="M58" s="16" t="s">
        <v>1045</v>
      </c>
      <c r="N58" s="15">
        <v>5.0000000000000001E-3</v>
      </c>
      <c r="O58" s="29" t="s">
        <v>34</v>
      </c>
      <c r="P58" s="15">
        <v>1E-3</v>
      </c>
      <c r="Q58" s="29" t="s">
        <v>34</v>
      </c>
      <c r="R58" s="15">
        <v>5.0000000000000001E-3</v>
      </c>
      <c r="S58" s="15">
        <v>5.0000000000000001E-3</v>
      </c>
      <c r="T58" s="29" t="s">
        <v>34</v>
      </c>
      <c r="U58" s="29" t="s">
        <v>34</v>
      </c>
      <c r="V58" s="15">
        <v>5.0000000000000001E-3</v>
      </c>
      <c r="W58" s="29" t="s">
        <v>34</v>
      </c>
      <c r="X58" s="29" t="s">
        <v>34</v>
      </c>
      <c r="Y58" s="29" t="s">
        <v>34</v>
      </c>
      <c r="Z58">
        <v>0.14000000000000001</v>
      </c>
      <c r="AA58" s="29" t="s">
        <v>34</v>
      </c>
      <c r="AB58" s="29" t="s">
        <v>34</v>
      </c>
      <c r="AC58" s="29" t="s">
        <v>34</v>
      </c>
      <c r="AD58">
        <v>0.61</v>
      </c>
      <c r="AE58" s="15">
        <v>0.01</v>
      </c>
      <c r="AF58">
        <v>2.2000000000000002</v>
      </c>
      <c r="AG58" s="15">
        <v>5.0000000000000001E-3</v>
      </c>
      <c r="AH58" s="15">
        <v>5.0000000000000001E-3</v>
      </c>
      <c r="AI58">
        <v>0.36</v>
      </c>
      <c r="AJ58">
        <v>0.72</v>
      </c>
      <c r="AK58">
        <v>0.02</v>
      </c>
      <c r="AL58">
        <v>0.01</v>
      </c>
      <c r="AM58" s="15">
        <v>5.0000000000000001E-3</v>
      </c>
      <c r="AN58" s="15">
        <v>5.0000000000000001E-3</v>
      </c>
      <c r="AO58" s="15">
        <v>5.0000000000000001E-3</v>
      </c>
      <c r="AP58" t="s">
        <v>34</v>
      </c>
      <c r="AQ58" s="15">
        <v>5.0000000000000001E-3</v>
      </c>
      <c r="AR58" s="15">
        <v>5.0000000000000001E-3</v>
      </c>
      <c r="AS58" s="15">
        <v>5.0000000000000001E-3</v>
      </c>
      <c r="AT58" s="15">
        <v>5.0000000000000001E-3</v>
      </c>
      <c r="AU58" s="15">
        <v>5.0000000000000001E-3</v>
      </c>
      <c r="AV58" s="15">
        <v>5.0000000000000001E-3</v>
      </c>
      <c r="AW58" t="s">
        <v>34</v>
      </c>
      <c r="AX58">
        <v>3.31</v>
      </c>
    </row>
    <row r="59" spans="1:50" x14ac:dyDescent="0.25">
      <c r="A59">
        <v>1</v>
      </c>
      <c r="B59" t="s">
        <v>986</v>
      </c>
      <c r="C59" t="s">
        <v>1018</v>
      </c>
      <c r="D59" t="s">
        <v>990</v>
      </c>
      <c r="F59" s="29"/>
      <c r="G59" s="29"/>
      <c r="I59" s="29"/>
      <c r="J59" s="29">
        <v>336</v>
      </c>
      <c r="K59" s="29"/>
      <c r="L59" s="29"/>
      <c r="M59" s="16" t="s">
        <v>1022</v>
      </c>
      <c r="N59" s="15">
        <v>5.0000000000000001E-3</v>
      </c>
      <c r="O59" s="29" t="s">
        <v>34</v>
      </c>
      <c r="P59" s="15">
        <v>1E-3</v>
      </c>
      <c r="Q59" s="29" t="s">
        <v>34</v>
      </c>
      <c r="R59" s="15">
        <v>5.0000000000000001E-3</v>
      </c>
      <c r="S59" s="15">
        <v>5.0000000000000001E-3</v>
      </c>
      <c r="T59" s="29" t="s">
        <v>34</v>
      </c>
      <c r="U59" s="29" t="s">
        <v>34</v>
      </c>
      <c r="V59" s="15">
        <v>5.0000000000000001E-3</v>
      </c>
      <c r="W59" s="29" t="s">
        <v>34</v>
      </c>
      <c r="X59" s="29" t="s">
        <v>34</v>
      </c>
      <c r="Y59" s="29" t="s">
        <v>34</v>
      </c>
      <c r="Z59" s="15">
        <v>5.0000000000000001E-3</v>
      </c>
      <c r="AA59" s="29" t="s">
        <v>34</v>
      </c>
      <c r="AB59" s="29" t="s">
        <v>34</v>
      </c>
      <c r="AC59" s="29" t="s">
        <v>34</v>
      </c>
      <c r="AD59" s="15">
        <v>5.0000000000000001E-3</v>
      </c>
      <c r="AE59" s="15">
        <v>0.01</v>
      </c>
      <c r="AF59">
        <v>0.06</v>
      </c>
      <c r="AG59">
        <v>0.03</v>
      </c>
      <c r="AH59">
        <v>0.06</v>
      </c>
      <c r="AI59">
        <v>0.2</v>
      </c>
      <c r="AJ59">
        <v>1.4</v>
      </c>
      <c r="AK59">
        <v>0.11</v>
      </c>
      <c r="AL59">
        <v>0.43</v>
      </c>
      <c r="AM59">
        <v>0.75</v>
      </c>
      <c r="AN59">
        <v>0.13</v>
      </c>
      <c r="AO59">
        <v>0.02</v>
      </c>
      <c r="AP59" t="s">
        <v>34</v>
      </c>
      <c r="AQ59">
        <v>0.06</v>
      </c>
      <c r="AR59">
        <v>0.02</v>
      </c>
      <c r="AS59">
        <v>0.05</v>
      </c>
      <c r="AT59" s="15">
        <v>2.5000000000000001E-3</v>
      </c>
      <c r="AU59">
        <v>0.03</v>
      </c>
      <c r="AV59">
        <v>0.01</v>
      </c>
      <c r="AW59" t="s">
        <v>34</v>
      </c>
      <c r="AX59">
        <v>3.36</v>
      </c>
    </row>
    <row r="60" spans="1:50" x14ac:dyDescent="0.25">
      <c r="A60">
        <v>1</v>
      </c>
      <c r="B60" t="s">
        <v>986</v>
      </c>
      <c r="C60" t="s">
        <v>1018</v>
      </c>
      <c r="D60" t="s">
        <v>990</v>
      </c>
      <c r="F60" s="29">
        <v>11.52</v>
      </c>
      <c r="G60" s="29" t="s">
        <v>992</v>
      </c>
      <c r="H60" s="29" t="s">
        <v>993</v>
      </c>
      <c r="I60" s="29">
        <v>336</v>
      </c>
      <c r="J60" s="29">
        <v>336</v>
      </c>
      <c r="K60" s="29">
        <v>48</v>
      </c>
      <c r="L60" s="29">
        <v>2.6</v>
      </c>
      <c r="M60" s="16" t="s">
        <v>1045</v>
      </c>
      <c r="N60" s="15">
        <v>5.0000000000000001E-3</v>
      </c>
      <c r="O60" s="29" t="s">
        <v>34</v>
      </c>
      <c r="P60" s="15">
        <v>1E-3</v>
      </c>
      <c r="Q60" s="29" t="s">
        <v>34</v>
      </c>
      <c r="R60">
        <v>0.01</v>
      </c>
      <c r="S60">
        <v>0.14000000000000001</v>
      </c>
      <c r="T60" s="29" t="s">
        <v>34</v>
      </c>
      <c r="U60" s="29" t="s">
        <v>34</v>
      </c>
      <c r="V60" s="15">
        <v>5.0000000000000001E-3</v>
      </c>
      <c r="W60" s="29" t="s">
        <v>34</v>
      </c>
      <c r="X60" s="29" t="s">
        <v>34</v>
      </c>
      <c r="Y60" s="29" t="s">
        <v>34</v>
      </c>
      <c r="Z60">
        <v>0.24</v>
      </c>
      <c r="AA60" s="29" t="s">
        <v>34</v>
      </c>
      <c r="AB60" s="29" t="s">
        <v>34</v>
      </c>
      <c r="AC60" s="29" t="s">
        <v>34</v>
      </c>
      <c r="AD60">
        <v>0.86</v>
      </c>
      <c r="AE60">
        <v>0.08</v>
      </c>
      <c r="AF60">
        <v>5.3</v>
      </c>
      <c r="AG60">
        <v>0.46</v>
      </c>
      <c r="AH60">
        <v>1.6</v>
      </c>
      <c r="AI60">
        <v>1.8</v>
      </c>
      <c r="AJ60">
        <v>6.1</v>
      </c>
      <c r="AK60">
        <v>1.2</v>
      </c>
      <c r="AL60">
        <v>1</v>
      </c>
      <c r="AM60">
        <v>2.6</v>
      </c>
      <c r="AN60">
        <v>0.73</v>
      </c>
      <c r="AO60">
        <v>1.6</v>
      </c>
      <c r="AP60" t="s">
        <v>34</v>
      </c>
      <c r="AQ60">
        <v>0.37</v>
      </c>
      <c r="AR60">
        <v>0.09</v>
      </c>
      <c r="AS60">
        <v>0.55000000000000004</v>
      </c>
      <c r="AT60">
        <v>0.08</v>
      </c>
      <c r="AU60">
        <v>0.36</v>
      </c>
      <c r="AV60">
        <v>0.14000000000000001</v>
      </c>
      <c r="AW60" t="s">
        <v>34</v>
      </c>
      <c r="AX60">
        <v>23.98</v>
      </c>
    </row>
    <row r="61" spans="1:50" x14ac:dyDescent="0.25">
      <c r="A61">
        <v>1</v>
      </c>
      <c r="B61" t="s">
        <v>986</v>
      </c>
      <c r="C61" t="s">
        <v>1018</v>
      </c>
      <c r="D61" t="s">
        <v>990</v>
      </c>
      <c r="F61" s="29"/>
      <c r="G61" s="29"/>
      <c r="I61" s="29"/>
      <c r="J61" s="29">
        <v>315</v>
      </c>
      <c r="K61" s="29"/>
      <c r="L61" s="29"/>
      <c r="M61" s="16" t="s">
        <v>1022</v>
      </c>
      <c r="N61" s="15">
        <v>5.0000000000000001E-3</v>
      </c>
      <c r="O61" s="29" t="s">
        <v>34</v>
      </c>
      <c r="P61" s="15">
        <v>1E-3</v>
      </c>
      <c r="Q61" s="29" t="s">
        <v>34</v>
      </c>
      <c r="R61" s="15">
        <v>5.0000000000000001E-3</v>
      </c>
      <c r="S61">
        <v>0.01</v>
      </c>
      <c r="T61" s="29" t="s">
        <v>34</v>
      </c>
      <c r="U61" s="29" t="s">
        <v>34</v>
      </c>
      <c r="V61" s="15">
        <v>0.5</v>
      </c>
      <c r="W61" s="29" t="s">
        <v>34</v>
      </c>
      <c r="X61" s="29" t="s">
        <v>34</v>
      </c>
      <c r="Y61" s="29" t="s">
        <v>34</v>
      </c>
      <c r="Z61">
        <v>0.02</v>
      </c>
      <c r="AA61" s="29" t="s">
        <v>34</v>
      </c>
      <c r="AB61" s="29" t="s">
        <v>34</v>
      </c>
      <c r="AC61" s="29" t="s">
        <v>34</v>
      </c>
      <c r="AD61">
        <v>0.12</v>
      </c>
      <c r="AE61" s="15">
        <v>0.01</v>
      </c>
      <c r="AF61">
        <v>0.09</v>
      </c>
      <c r="AG61">
        <v>0.03</v>
      </c>
      <c r="AH61">
        <v>7.0000000000000007E-2</v>
      </c>
      <c r="AI61">
        <v>0.24</v>
      </c>
      <c r="AJ61">
        <v>1.9</v>
      </c>
      <c r="AK61">
        <v>0.11</v>
      </c>
      <c r="AL61">
        <v>0.45</v>
      </c>
      <c r="AM61">
        <v>0.85</v>
      </c>
      <c r="AN61">
        <v>0.12</v>
      </c>
      <c r="AO61">
        <v>0.24</v>
      </c>
      <c r="AP61" t="s">
        <v>34</v>
      </c>
      <c r="AQ61">
        <v>0.06</v>
      </c>
      <c r="AR61">
        <v>0.02</v>
      </c>
      <c r="AS61">
        <v>0.05</v>
      </c>
      <c r="AT61" s="15">
        <v>2.5000000000000001E-3</v>
      </c>
      <c r="AU61">
        <v>0.03</v>
      </c>
      <c r="AV61">
        <v>0.01</v>
      </c>
      <c r="AW61" t="s">
        <v>34</v>
      </c>
      <c r="AX61">
        <v>4.2699999999999996</v>
      </c>
    </row>
    <row r="62" spans="1:50" x14ac:dyDescent="0.25">
      <c r="A62">
        <v>1</v>
      </c>
      <c r="B62" t="s">
        <v>986</v>
      </c>
      <c r="C62" t="s">
        <v>1018</v>
      </c>
      <c r="D62" t="s">
        <v>990</v>
      </c>
      <c r="F62" s="29">
        <v>11.52</v>
      </c>
      <c r="G62" s="29" t="s">
        <v>992</v>
      </c>
      <c r="H62" s="29" t="s">
        <v>993</v>
      </c>
      <c r="I62" s="29">
        <v>315</v>
      </c>
      <c r="J62" s="29">
        <v>315</v>
      </c>
      <c r="K62" s="29">
        <v>43.5</v>
      </c>
      <c r="L62" s="29">
        <v>2.6</v>
      </c>
      <c r="M62" s="16" t="s">
        <v>1045</v>
      </c>
      <c r="N62" s="15">
        <v>5.0000000000000001E-3</v>
      </c>
      <c r="O62" s="29" t="s">
        <v>34</v>
      </c>
      <c r="P62" s="15">
        <v>1E-3</v>
      </c>
      <c r="Q62" s="29" t="s">
        <v>34</v>
      </c>
      <c r="R62" s="15">
        <v>5.0000000000000001E-3</v>
      </c>
      <c r="S62">
        <v>7.0000000000000007E-2</v>
      </c>
      <c r="T62" s="29" t="s">
        <v>34</v>
      </c>
      <c r="U62" s="29" t="s">
        <v>34</v>
      </c>
      <c r="V62" s="15">
        <v>5.0000000000000001E-3</v>
      </c>
      <c r="W62" s="29" t="s">
        <v>34</v>
      </c>
      <c r="X62" s="29" t="s">
        <v>34</v>
      </c>
      <c r="Y62" s="29" t="s">
        <v>34</v>
      </c>
      <c r="Z62">
        <v>0.12</v>
      </c>
      <c r="AA62" s="29" t="s">
        <v>34</v>
      </c>
      <c r="AB62" s="29" t="s">
        <v>34</v>
      </c>
      <c r="AC62" s="29" t="s">
        <v>34</v>
      </c>
      <c r="AD62">
        <v>0.47</v>
      </c>
      <c r="AE62">
        <v>0.02</v>
      </c>
      <c r="AF62">
        <v>2.9</v>
      </c>
      <c r="AG62">
        <v>0.19</v>
      </c>
      <c r="AH62">
        <v>0.72</v>
      </c>
      <c r="AI62">
        <v>0.64</v>
      </c>
      <c r="AJ62">
        <v>1.8</v>
      </c>
      <c r="AK62">
        <v>0.28999999999999998</v>
      </c>
      <c r="AL62">
        <v>0.2</v>
      </c>
      <c r="AM62">
        <v>0.45</v>
      </c>
      <c r="AN62">
        <v>0.11</v>
      </c>
      <c r="AO62">
        <v>0.21</v>
      </c>
      <c r="AP62" t="s">
        <v>34</v>
      </c>
      <c r="AQ62">
        <v>0.06</v>
      </c>
      <c r="AR62">
        <v>0.02</v>
      </c>
      <c r="AS62">
        <v>7.0000000000000007E-2</v>
      </c>
      <c r="AT62">
        <v>0.01</v>
      </c>
      <c r="AU62">
        <v>0.05</v>
      </c>
      <c r="AV62">
        <v>0.02</v>
      </c>
      <c r="AW62" t="s">
        <v>34</v>
      </c>
      <c r="AX62">
        <v>7.74</v>
      </c>
    </row>
    <row r="63" spans="1:50" x14ac:dyDescent="0.25">
      <c r="A63">
        <v>1</v>
      </c>
      <c r="B63" t="s">
        <v>986</v>
      </c>
      <c r="C63" t="s">
        <v>1007</v>
      </c>
      <c r="D63" t="s">
        <v>990</v>
      </c>
      <c r="F63" s="29"/>
      <c r="G63" s="29"/>
      <c r="I63" s="29"/>
      <c r="J63" s="29">
        <v>356</v>
      </c>
      <c r="K63" s="29"/>
      <c r="L63" s="29"/>
      <c r="M63" s="16" t="s">
        <v>1022</v>
      </c>
      <c r="N63" s="15">
        <v>5.0000000000000001E-3</v>
      </c>
      <c r="O63" s="29" t="s">
        <v>34</v>
      </c>
      <c r="P63" s="15">
        <v>1E-3</v>
      </c>
      <c r="Q63" s="29" t="s">
        <v>34</v>
      </c>
      <c r="R63" s="15">
        <v>5.0000000000000001E-3</v>
      </c>
      <c r="S63" s="15">
        <v>5.0000000000000001E-3</v>
      </c>
      <c r="T63" s="29" t="s">
        <v>34</v>
      </c>
      <c r="U63" s="29" t="s">
        <v>34</v>
      </c>
      <c r="V63" s="15">
        <v>5.0000000000000001E-3</v>
      </c>
      <c r="W63" s="29" t="s">
        <v>34</v>
      </c>
      <c r="X63" s="29" t="s">
        <v>34</v>
      </c>
      <c r="Y63" s="29" t="s">
        <v>34</v>
      </c>
      <c r="Z63">
        <v>0.01</v>
      </c>
      <c r="AA63" s="29" t="s">
        <v>34</v>
      </c>
      <c r="AB63" s="29" t="s">
        <v>34</v>
      </c>
      <c r="AC63" s="29" t="s">
        <v>34</v>
      </c>
      <c r="AD63" s="15">
        <v>5.0000000000000001E-3</v>
      </c>
      <c r="AE63">
        <v>0.04</v>
      </c>
      <c r="AF63" s="15">
        <v>5.0000000000000001E-3</v>
      </c>
      <c r="AG63" s="15">
        <v>5.0000000000000001E-3</v>
      </c>
      <c r="AH63" s="15">
        <v>5.0000000000000001E-3</v>
      </c>
      <c r="AI63" s="15">
        <v>5.0000000000000001E-3</v>
      </c>
      <c r="AJ63" s="15">
        <v>5.0000000000000001E-3</v>
      </c>
      <c r="AK63" s="15">
        <v>5.0000000000000001E-3</v>
      </c>
      <c r="AL63" s="15">
        <v>5.0000000000000001E-3</v>
      </c>
      <c r="AM63" s="15">
        <v>5.0000000000000001E-3</v>
      </c>
      <c r="AN63" s="15">
        <v>5.0000000000000001E-3</v>
      </c>
      <c r="AO63" s="15">
        <v>5.0000000000000001E-3</v>
      </c>
      <c r="AP63" t="s">
        <v>34</v>
      </c>
      <c r="AQ63" s="15">
        <v>2.5000000000000001E-3</v>
      </c>
      <c r="AR63" s="15">
        <v>2.5000000000000001E-3</v>
      </c>
      <c r="AS63" s="15">
        <v>2.5000000000000001E-3</v>
      </c>
      <c r="AT63" s="15">
        <v>2.5000000000000001E-3</v>
      </c>
      <c r="AU63" s="15">
        <v>2.5000000000000001E-3</v>
      </c>
      <c r="AV63" s="15">
        <v>2.5000000000000001E-3</v>
      </c>
      <c r="AW63" t="s">
        <v>34</v>
      </c>
      <c r="AX63" t="s">
        <v>34</v>
      </c>
    </row>
    <row r="64" spans="1:50" x14ac:dyDescent="0.25">
      <c r="A64">
        <v>1</v>
      </c>
      <c r="B64" t="s">
        <v>986</v>
      </c>
      <c r="C64" t="s">
        <v>1007</v>
      </c>
      <c r="D64" t="s">
        <v>990</v>
      </c>
      <c r="F64">
        <v>8.64</v>
      </c>
      <c r="G64" t="s">
        <v>992</v>
      </c>
      <c r="H64" s="29" t="s">
        <v>993</v>
      </c>
      <c r="I64">
        <v>356</v>
      </c>
      <c r="J64" s="29">
        <v>356</v>
      </c>
      <c r="K64" s="29">
        <v>92</v>
      </c>
      <c r="L64" s="29">
        <v>2.58</v>
      </c>
      <c r="M64" s="16" t="s">
        <v>1045</v>
      </c>
      <c r="N64" s="15">
        <v>5.0000000000000001E-3</v>
      </c>
      <c r="O64" s="29" t="s">
        <v>34</v>
      </c>
      <c r="P64" s="15">
        <v>1E-3</v>
      </c>
      <c r="Q64" s="29" t="s">
        <v>34</v>
      </c>
      <c r="R64" s="15">
        <v>5.0000000000000001E-3</v>
      </c>
      <c r="S64" s="15">
        <v>5.0000000000000001E-3</v>
      </c>
      <c r="T64" s="29" t="s">
        <v>34</v>
      </c>
      <c r="U64" s="29" t="s">
        <v>34</v>
      </c>
      <c r="V64" s="15">
        <v>5.0000000000000001E-3</v>
      </c>
      <c r="W64" s="29" t="s">
        <v>34</v>
      </c>
      <c r="X64" s="29" t="s">
        <v>34</v>
      </c>
      <c r="Y64" s="29" t="s">
        <v>34</v>
      </c>
      <c r="Z64">
        <v>0.06</v>
      </c>
      <c r="AA64" s="29" t="s">
        <v>34</v>
      </c>
      <c r="AB64" s="29" t="s">
        <v>34</v>
      </c>
      <c r="AC64" s="29" t="s">
        <v>34</v>
      </c>
      <c r="AD64">
        <v>0.27</v>
      </c>
      <c r="AE64" s="15">
        <v>0.01</v>
      </c>
      <c r="AF64">
        <v>1.2</v>
      </c>
      <c r="AG64">
        <v>0.15</v>
      </c>
      <c r="AH64">
        <v>0.17</v>
      </c>
      <c r="AI64">
        <v>0.37</v>
      </c>
      <c r="AJ64">
        <v>1.2</v>
      </c>
      <c r="AK64">
        <v>0.02</v>
      </c>
      <c r="AL64">
        <v>0.05</v>
      </c>
      <c r="AM64">
        <v>0.08</v>
      </c>
      <c r="AN64" s="15">
        <v>5.0000000000000001E-3</v>
      </c>
      <c r="AO64">
        <v>0.03</v>
      </c>
      <c r="AP64" t="s">
        <v>34</v>
      </c>
      <c r="AQ64" s="15">
        <v>2.5000000000000001E-3</v>
      </c>
      <c r="AR64" s="15">
        <v>2.5000000000000001E-3</v>
      </c>
      <c r="AS64" s="15">
        <v>2.5000000000000001E-3</v>
      </c>
      <c r="AT64" s="15">
        <v>2.5000000000000001E-3</v>
      </c>
      <c r="AU64" s="15">
        <v>2.5000000000000001E-3</v>
      </c>
      <c r="AV64" s="15">
        <v>2.5000000000000001E-3</v>
      </c>
      <c r="AW64" t="s">
        <v>34</v>
      </c>
      <c r="AX64">
        <v>3.27</v>
      </c>
    </row>
    <row r="65" spans="1:50" x14ac:dyDescent="0.25">
      <c r="A65">
        <v>1</v>
      </c>
      <c r="B65" t="s">
        <v>986</v>
      </c>
      <c r="C65" t="s">
        <v>1037</v>
      </c>
      <c r="D65" t="s">
        <v>997</v>
      </c>
      <c r="F65" s="29"/>
      <c r="G65" s="29"/>
      <c r="I65" s="29"/>
      <c r="J65" s="29">
        <v>130</v>
      </c>
      <c r="K65" s="29"/>
      <c r="L65" s="29"/>
      <c r="M65" s="16" t="s">
        <v>832</v>
      </c>
      <c r="N65">
        <v>0.03</v>
      </c>
      <c r="O65" s="29" t="s">
        <v>34</v>
      </c>
      <c r="P65" s="15">
        <v>2.0000000000000001E-4</v>
      </c>
      <c r="Q65" s="29" t="s">
        <v>34</v>
      </c>
      <c r="R65">
        <v>1.7999999999999999E-2</v>
      </c>
      <c r="S65">
        <v>7.0000000000000001E-3</v>
      </c>
      <c r="T65" s="29" t="s">
        <v>34</v>
      </c>
      <c r="U65" s="29" t="s">
        <v>34</v>
      </c>
      <c r="V65" s="15">
        <v>2.5000000000000001E-3</v>
      </c>
      <c r="W65" s="29" t="s">
        <v>34</v>
      </c>
      <c r="X65" s="29" t="s">
        <v>34</v>
      </c>
      <c r="Y65" s="29" t="s">
        <v>34</v>
      </c>
      <c r="Z65">
        <v>0.01</v>
      </c>
      <c r="AA65" s="29" t="s">
        <v>34</v>
      </c>
      <c r="AB65" s="29" t="s">
        <v>34</v>
      </c>
      <c r="AC65" s="29" t="s">
        <v>34</v>
      </c>
      <c r="AD65" s="15">
        <v>1E-3</v>
      </c>
      <c r="AE65" s="15">
        <v>5.0000000000000001E-3</v>
      </c>
      <c r="AF65">
        <v>5.0999999999999997E-2</v>
      </c>
      <c r="AG65" s="15">
        <v>2.5000000000000001E-2</v>
      </c>
      <c r="AH65" s="15">
        <v>5.0000000000000001E-3</v>
      </c>
      <c r="AI65" s="15">
        <v>5.0000000000000001E-3</v>
      </c>
      <c r="AJ65">
        <v>0.16</v>
      </c>
      <c r="AK65">
        <v>8.9999999999999993E-3</v>
      </c>
      <c r="AL65">
        <v>0.27</v>
      </c>
      <c r="AM65">
        <v>0.15</v>
      </c>
      <c r="AN65">
        <v>6.0999999999999999E-2</v>
      </c>
      <c r="AO65">
        <v>4.8000000000000001E-2</v>
      </c>
      <c r="AP65" t="s">
        <v>34</v>
      </c>
      <c r="AQ65">
        <v>2.5000000000000001E-2</v>
      </c>
      <c r="AR65">
        <v>1.0999999999999999E-2</v>
      </c>
      <c r="AS65">
        <v>1.4999999999999999E-2</v>
      </c>
      <c r="AT65" s="15">
        <v>2.5000000000000001E-3</v>
      </c>
      <c r="AU65" s="15">
        <v>2.5000000000000001E-3</v>
      </c>
      <c r="AV65" s="15">
        <v>2.5000000000000001E-3</v>
      </c>
      <c r="AW65" t="s">
        <v>34</v>
      </c>
      <c r="AX65">
        <v>0.81</v>
      </c>
    </row>
    <row r="66" spans="1:50" x14ac:dyDescent="0.25">
      <c r="A66">
        <v>1</v>
      </c>
      <c r="B66" t="s">
        <v>986</v>
      </c>
      <c r="C66" t="s">
        <v>1037</v>
      </c>
      <c r="D66" t="s">
        <v>997</v>
      </c>
      <c r="F66">
        <v>8.4</v>
      </c>
      <c r="G66" t="s">
        <v>992</v>
      </c>
      <c r="H66" s="29" t="s">
        <v>1001</v>
      </c>
      <c r="I66">
        <v>163</v>
      </c>
      <c r="J66">
        <v>1.5</v>
      </c>
      <c r="K66">
        <v>81</v>
      </c>
      <c r="L66">
        <v>2.41</v>
      </c>
      <c r="M66" s="16" t="s">
        <v>1045</v>
      </c>
      <c r="N66">
        <v>2.4E-2</v>
      </c>
      <c r="O66" s="29" t="s">
        <v>34</v>
      </c>
      <c r="P66">
        <v>9.6000000000000002E-4</v>
      </c>
      <c r="Q66" t="s">
        <v>34</v>
      </c>
      <c r="R66">
        <v>0.16</v>
      </c>
      <c r="S66">
        <v>5.8000000000000003E-2</v>
      </c>
      <c r="T66" s="29" t="s">
        <v>34</v>
      </c>
      <c r="U66" s="29" t="s">
        <v>34</v>
      </c>
      <c r="V66" s="15">
        <v>2.5000000000000001E-3</v>
      </c>
      <c r="W66" s="29" t="s">
        <v>34</v>
      </c>
      <c r="X66" s="29" t="s">
        <v>34</v>
      </c>
      <c r="Y66" s="29" t="s">
        <v>34</v>
      </c>
      <c r="Z66">
        <v>6.6</v>
      </c>
      <c r="AA66" s="29" t="s">
        <v>34</v>
      </c>
      <c r="AB66" s="29" t="s">
        <v>34</v>
      </c>
      <c r="AC66" s="29" t="s">
        <v>34</v>
      </c>
      <c r="AD66">
        <v>25</v>
      </c>
      <c r="AE66">
        <v>0.59</v>
      </c>
      <c r="AF66">
        <v>1.6</v>
      </c>
      <c r="AG66" s="15">
        <v>2.5000000000000001E-2</v>
      </c>
      <c r="AH66">
        <v>0.26</v>
      </c>
      <c r="AI66">
        <v>1.3</v>
      </c>
      <c r="AJ66">
        <v>4.5</v>
      </c>
      <c r="AK66">
        <v>0.11</v>
      </c>
      <c r="AL66">
        <v>0.34</v>
      </c>
      <c r="AM66">
        <v>0.26</v>
      </c>
      <c r="AN66">
        <v>5.6000000000000001E-2</v>
      </c>
      <c r="AO66">
        <v>5.8000000000000003E-2</v>
      </c>
      <c r="AP66" t="s">
        <v>34</v>
      </c>
      <c r="AQ66">
        <v>2.4E-2</v>
      </c>
      <c r="AR66" s="15">
        <v>2.5000000000000001E-3</v>
      </c>
      <c r="AS66" s="15">
        <v>2.5000000000000001E-3</v>
      </c>
      <c r="AT66" s="15">
        <v>2.5000000000000001E-3</v>
      </c>
      <c r="AU66" s="15">
        <v>2.5000000000000001E-3</v>
      </c>
      <c r="AV66" s="15">
        <v>2.5000000000000001E-3</v>
      </c>
      <c r="AW66" t="s">
        <v>34</v>
      </c>
      <c r="AX66">
        <v>8.5</v>
      </c>
    </row>
    <row r="67" spans="1:50" x14ac:dyDescent="0.25">
      <c r="A67">
        <v>1</v>
      </c>
      <c r="B67" t="s">
        <v>986</v>
      </c>
      <c r="C67" t="s">
        <v>1029</v>
      </c>
      <c r="D67" t="s">
        <v>990</v>
      </c>
      <c r="F67" s="29"/>
      <c r="G67" s="29"/>
      <c r="I67" s="29"/>
      <c r="J67">
        <v>356</v>
      </c>
      <c r="K67" s="29"/>
      <c r="L67" s="29"/>
      <c r="M67" s="16" t="s">
        <v>1022</v>
      </c>
      <c r="N67" s="15">
        <v>2.5000000000000001E-3</v>
      </c>
      <c r="O67" s="29" t="s">
        <v>34</v>
      </c>
      <c r="P67" s="15">
        <v>1E-4</v>
      </c>
      <c r="Q67" t="s">
        <v>34</v>
      </c>
      <c r="R67" s="15">
        <v>7.5000000000000002E-4</v>
      </c>
      <c r="S67">
        <v>1.2999999999999999E-2</v>
      </c>
      <c r="T67" s="29" t="s">
        <v>34</v>
      </c>
      <c r="U67" s="29" t="s">
        <v>34</v>
      </c>
      <c r="V67">
        <v>1E-3</v>
      </c>
      <c r="W67" s="29" t="s">
        <v>34</v>
      </c>
      <c r="X67" s="29" t="s">
        <v>34</v>
      </c>
      <c r="Y67" s="29" t="s">
        <v>34</v>
      </c>
      <c r="Z67">
        <v>4.0000000000000001E-3</v>
      </c>
      <c r="AA67" s="29" t="s">
        <v>34</v>
      </c>
      <c r="AB67" s="29" t="s">
        <v>34</v>
      </c>
      <c r="AC67" s="29" t="s">
        <v>34</v>
      </c>
      <c r="AD67" s="15">
        <v>1E-3</v>
      </c>
      <c r="AE67">
        <v>2.3E-2</v>
      </c>
      <c r="AF67" s="15">
        <v>0.01</v>
      </c>
      <c r="AG67" s="15">
        <v>2.5000000000000001E-2</v>
      </c>
      <c r="AH67" s="15">
        <v>5.0000000000000001E-3</v>
      </c>
      <c r="AI67" s="15">
        <v>5.0000000000000001E-3</v>
      </c>
      <c r="AJ67">
        <v>1.0999999999999999E-2</v>
      </c>
      <c r="AK67" s="15">
        <v>5.0000000000000001E-3</v>
      </c>
      <c r="AL67">
        <v>0.02</v>
      </c>
      <c r="AM67">
        <v>3.6999999999999998E-2</v>
      </c>
      <c r="AN67" s="15">
        <v>5.0000000000000001E-3</v>
      </c>
      <c r="AO67" s="15">
        <v>5.0000000000000001E-3</v>
      </c>
      <c r="AP67" t="s">
        <v>34</v>
      </c>
      <c r="AQ67" s="15">
        <v>2.5000000000000001E-3</v>
      </c>
      <c r="AR67" s="15">
        <v>2.5000000000000001E-3</v>
      </c>
      <c r="AS67" s="15">
        <v>2.5000000000000001E-3</v>
      </c>
      <c r="AT67" s="15">
        <v>2.5000000000000001E-3</v>
      </c>
      <c r="AU67" s="15">
        <v>2.5000000000000001E-3</v>
      </c>
      <c r="AV67" s="15">
        <v>2.5000000000000001E-3</v>
      </c>
      <c r="AW67" t="s">
        <v>34</v>
      </c>
      <c r="AX67" s="15">
        <v>5.2499999999999998E-2</v>
      </c>
    </row>
    <row r="68" spans="1:50" x14ac:dyDescent="0.25">
      <c r="A68">
        <v>1</v>
      </c>
      <c r="B68" t="s">
        <v>986</v>
      </c>
      <c r="C68" t="s">
        <v>1029</v>
      </c>
      <c r="D68" t="s">
        <v>990</v>
      </c>
      <c r="F68">
        <v>8.64</v>
      </c>
      <c r="G68" t="s">
        <v>992</v>
      </c>
      <c r="H68" s="29" t="s">
        <v>993</v>
      </c>
      <c r="I68">
        <v>356</v>
      </c>
      <c r="J68">
        <v>356</v>
      </c>
      <c r="K68">
        <v>92</v>
      </c>
      <c r="L68">
        <v>2.58</v>
      </c>
      <c r="M68" s="16" t="s">
        <v>1045</v>
      </c>
      <c r="N68" s="15">
        <v>2.5000000000000001E-3</v>
      </c>
      <c r="O68" s="29" t="s">
        <v>34</v>
      </c>
      <c r="P68" s="15">
        <v>1E-4</v>
      </c>
      <c r="Q68" s="29" t="s">
        <v>34</v>
      </c>
      <c r="R68" s="15">
        <v>7.5000000000000002E-4</v>
      </c>
      <c r="S68">
        <v>6.0000000000000001E-3</v>
      </c>
      <c r="T68" s="29" t="s">
        <v>34</v>
      </c>
      <c r="U68" s="29" t="s">
        <v>34</v>
      </c>
      <c r="V68" s="15">
        <v>5.0000000000000001E-4</v>
      </c>
      <c r="W68" s="29" t="s">
        <v>34</v>
      </c>
      <c r="X68" s="29" t="s">
        <v>34</v>
      </c>
      <c r="Y68" s="29" t="s">
        <v>34</v>
      </c>
      <c r="Z68">
        <v>4.3999999999999997E-2</v>
      </c>
      <c r="AA68" s="29" t="s">
        <v>34</v>
      </c>
      <c r="AB68" s="29" t="s">
        <v>34</v>
      </c>
      <c r="AC68" s="29" t="s">
        <v>34</v>
      </c>
      <c r="AD68">
        <v>0.2</v>
      </c>
      <c r="AE68" s="15">
        <v>5.0000000000000001E-3</v>
      </c>
      <c r="AF68">
        <v>5.2</v>
      </c>
      <c r="AG68">
        <v>0.12</v>
      </c>
      <c r="AH68">
        <v>0.94</v>
      </c>
      <c r="AI68">
        <v>1.2</v>
      </c>
      <c r="AJ68">
        <v>3.7</v>
      </c>
      <c r="AK68">
        <v>8.2000000000000003E-2</v>
      </c>
      <c r="AL68">
        <v>0.13</v>
      </c>
      <c r="AM68">
        <v>0.19</v>
      </c>
      <c r="AN68">
        <v>2.7E-2</v>
      </c>
      <c r="AO68">
        <v>5.3999999999999999E-2</v>
      </c>
      <c r="AP68" t="s">
        <v>34</v>
      </c>
      <c r="AQ68">
        <v>1.2E-2</v>
      </c>
      <c r="AR68" s="15">
        <v>2.5000000000000001E-3</v>
      </c>
      <c r="AS68" s="15">
        <v>2.5000000000000001E-3</v>
      </c>
      <c r="AT68" s="15">
        <v>2.5000000000000001E-3</v>
      </c>
      <c r="AU68" s="15">
        <v>2.5000000000000001E-3</v>
      </c>
      <c r="AV68" s="15">
        <v>2.5000000000000001E-3</v>
      </c>
      <c r="AW68" t="s">
        <v>34</v>
      </c>
      <c r="AX68">
        <v>12</v>
      </c>
    </row>
    <row r="69" spans="1:50" x14ac:dyDescent="0.25">
      <c r="A69">
        <v>1</v>
      </c>
      <c r="B69" t="s">
        <v>986</v>
      </c>
      <c r="C69" t="s">
        <v>1026</v>
      </c>
      <c r="D69" t="s">
        <v>990</v>
      </c>
      <c r="F69" s="29"/>
      <c r="G69" s="29"/>
      <c r="I69" s="29"/>
      <c r="J69">
        <v>356</v>
      </c>
      <c r="K69" s="29"/>
      <c r="L69" s="29"/>
      <c r="M69" s="16" t="s">
        <v>1022</v>
      </c>
      <c r="N69" s="29" t="s">
        <v>34</v>
      </c>
      <c r="O69" s="29" t="s">
        <v>34</v>
      </c>
      <c r="P69" s="29" t="s">
        <v>34</v>
      </c>
      <c r="Q69" s="29" t="s">
        <v>34</v>
      </c>
      <c r="R69" s="29" t="s">
        <v>34</v>
      </c>
      <c r="S69" s="29" t="s">
        <v>34</v>
      </c>
      <c r="T69" s="29" t="s">
        <v>34</v>
      </c>
      <c r="U69" s="29" t="s">
        <v>34</v>
      </c>
      <c r="V69" s="29"/>
      <c r="W69" s="29" t="s">
        <v>34</v>
      </c>
      <c r="X69" s="29" t="s">
        <v>34</v>
      </c>
      <c r="Y69" s="29" t="s">
        <v>34</v>
      </c>
      <c r="Z69" s="29" t="s">
        <v>34</v>
      </c>
      <c r="AA69" s="29" t="s">
        <v>34</v>
      </c>
      <c r="AB69" s="29" t="s">
        <v>34</v>
      </c>
      <c r="AC69" s="29" t="s">
        <v>34</v>
      </c>
      <c r="AD69" s="29" t="s">
        <v>34</v>
      </c>
      <c r="AE69" s="29" t="s">
        <v>34</v>
      </c>
      <c r="AF69" s="15">
        <v>0.01</v>
      </c>
      <c r="AG69" s="15">
        <v>2.5000000000000001E-2</v>
      </c>
      <c r="AH69" s="15">
        <v>5.0000000000000001E-3</v>
      </c>
      <c r="AI69" s="15">
        <v>5.0000000000000001E-3</v>
      </c>
      <c r="AJ69" s="15">
        <v>5.0000000000000001E-3</v>
      </c>
      <c r="AK69" s="15">
        <v>5.0000000000000001E-3</v>
      </c>
      <c r="AL69" s="15">
        <v>5.0000000000000001E-3</v>
      </c>
      <c r="AM69" s="15">
        <v>5.0000000000000001E-3</v>
      </c>
      <c r="AN69" s="15">
        <v>5.0000000000000001E-3</v>
      </c>
      <c r="AO69" s="15">
        <v>5.0000000000000001E-3</v>
      </c>
      <c r="AP69" t="s">
        <v>34</v>
      </c>
      <c r="AQ69" s="15">
        <v>2.5000000000000001E-3</v>
      </c>
      <c r="AR69" s="15">
        <v>2.5000000000000001E-3</v>
      </c>
      <c r="AS69" s="15">
        <v>2.5000000000000001E-3</v>
      </c>
      <c r="AT69" s="15">
        <v>2.5000000000000001E-3</v>
      </c>
      <c r="AU69" s="15">
        <v>2.5000000000000001E-3</v>
      </c>
      <c r="AV69" s="15">
        <v>2.5000000000000001E-3</v>
      </c>
      <c r="AW69" t="s">
        <v>34</v>
      </c>
      <c r="AX69" s="15">
        <v>5.2499999999999998E-2</v>
      </c>
    </row>
    <row r="70" spans="1:50" x14ac:dyDescent="0.25">
      <c r="A70">
        <v>1</v>
      </c>
      <c r="B70" t="s">
        <v>986</v>
      </c>
      <c r="C70" t="s">
        <v>1026</v>
      </c>
      <c r="D70" t="s">
        <v>990</v>
      </c>
      <c r="F70">
        <v>8.64</v>
      </c>
      <c r="G70" t="s">
        <v>992</v>
      </c>
      <c r="H70" s="29" t="s">
        <v>993</v>
      </c>
      <c r="I70">
        <v>356</v>
      </c>
      <c r="J70">
        <v>356</v>
      </c>
      <c r="K70">
        <v>92</v>
      </c>
      <c r="L70">
        <v>2.58</v>
      </c>
      <c r="M70" s="16" t="s">
        <v>1045</v>
      </c>
      <c r="N70" s="29" t="s">
        <v>34</v>
      </c>
      <c r="O70" s="29" t="s">
        <v>34</v>
      </c>
      <c r="P70" s="29" t="s">
        <v>34</v>
      </c>
      <c r="Q70" s="29" t="s">
        <v>34</v>
      </c>
      <c r="R70" s="29" t="s">
        <v>34</v>
      </c>
      <c r="S70" s="29" t="s">
        <v>34</v>
      </c>
      <c r="T70" s="29" t="s">
        <v>34</v>
      </c>
      <c r="U70" s="29" t="s">
        <v>34</v>
      </c>
      <c r="V70" s="29"/>
      <c r="W70" s="29" t="s">
        <v>34</v>
      </c>
      <c r="X70" s="29" t="s">
        <v>34</v>
      </c>
      <c r="Y70" s="29" t="s">
        <v>34</v>
      </c>
      <c r="Z70" s="29" t="s">
        <v>34</v>
      </c>
      <c r="AA70" s="29" t="s">
        <v>34</v>
      </c>
      <c r="AB70" s="29" t="s">
        <v>34</v>
      </c>
      <c r="AC70" s="29" t="s">
        <v>34</v>
      </c>
      <c r="AD70" s="29" t="s">
        <v>34</v>
      </c>
      <c r="AE70" s="29" t="s">
        <v>34</v>
      </c>
      <c r="AF70">
        <v>5.7</v>
      </c>
      <c r="AG70">
        <v>0.47</v>
      </c>
      <c r="AH70">
        <v>0.92</v>
      </c>
      <c r="AI70">
        <v>1.2</v>
      </c>
      <c r="AJ70">
        <v>3.7</v>
      </c>
      <c r="AK70">
        <v>6.5000000000000002E-2</v>
      </c>
      <c r="AL70">
        <v>0.13</v>
      </c>
      <c r="AM70">
        <v>2.7E-2</v>
      </c>
      <c r="AN70">
        <v>0.06</v>
      </c>
      <c r="AO70" s="15">
        <v>5.0000000000000001E-3</v>
      </c>
      <c r="AP70" t="s">
        <v>34</v>
      </c>
      <c r="AQ70" s="15">
        <v>2.5000000000000001E-3</v>
      </c>
      <c r="AR70" s="15">
        <v>2.5000000000000001E-3</v>
      </c>
      <c r="AS70" s="15">
        <v>2.5000000000000001E-3</v>
      </c>
      <c r="AT70" s="15">
        <v>2.5000000000000001E-3</v>
      </c>
      <c r="AU70" s="15">
        <v>2.5000000000000001E-3</v>
      </c>
      <c r="AV70" s="15">
        <v>2.5000000000000001E-3</v>
      </c>
      <c r="AW70" t="s">
        <v>34</v>
      </c>
      <c r="AX70">
        <v>12</v>
      </c>
    </row>
    <row r="71" spans="1:50" x14ac:dyDescent="0.25">
      <c r="A71">
        <v>1</v>
      </c>
      <c r="B71" t="s">
        <v>986</v>
      </c>
      <c r="C71" t="s">
        <v>1027</v>
      </c>
      <c r="D71" t="s">
        <v>990</v>
      </c>
      <c r="F71" s="29"/>
      <c r="G71" s="29"/>
      <c r="I71" s="29"/>
      <c r="J71">
        <v>356</v>
      </c>
      <c r="K71" s="29"/>
      <c r="L71" s="29"/>
      <c r="M71" s="16" t="s">
        <v>1022</v>
      </c>
      <c r="N71" s="29" t="s">
        <v>34</v>
      </c>
      <c r="O71" s="29" t="s">
        <v>34</v>
      </c>
      <c r="P71" s="29" t="s">
        <v>34</v>
      </c>
      <c r="Q71" s="29" t="s">
        <v>34</v>
      </c>
      <c r="R71" s="29" t="s">
        <v>34</v>
      </c>
      <c r="S71" s="29" t="s">
        <v>34</v>
      </c>
      <c r="T71" s="29" t="s">
        <v>34</v>
      </c>
      <c r="U71" s="29" t="s">
        <v>34</v>
      </c>
      <c r="V71" s="29"/>
      <c r="W71" s="29" t="s">
        <v>34</v>
      </c>
      <c r="X71" s="29" t="s">
        <v>34</v>
      </c>
      <c r="Y71" s="29" t="s">
        <v>34</v>
      </c>
      <c r="Z71" s="29" t="s">
        <v>34</v>
      </c>
      <c r="AA71" s="29" t="s">
        <v>34</v>
      </c>
      <c r="AB71" s="29" t="s">
        <v>34</v>
      </c>
      <c r="AC71" s="29" t="s">
        <v>34</v>
      </c>
      <c r="AD71" s="29" t="s">
        <v>34</v>
      </c>
      <c r="AE71" s="29" t="s">
        <v>34</v>
      </c>
      <c r="AF71" s="15">
        <v>5.0000000000000001E-3</v>
      </c>
      <c r="AG71" s="15">
        <v>2.5000000000000001E-2</v>
      </c>
      <c r="AH71" s="15">
        <v>5.0000000000000001E-3</v>
      </c>
      <c r="AI71" s="15">
        <v>5.0000000000000001E-3</v>
      </c>
      <c r="AJ71" s="15">
        <v>5.0000000000000001E-3</v>
      </c>
      <c r="AK71" s="15">
        <v>2.5000000000000001E-3</v>
      </c>
      <c r="AL71" s="15">
        <v>5.0000000000000001E-3</v>
      </c>
      <c r="AM71" s="15">
        <v>5.0000000000000001E-3</v>
      </c>
      <c r="AN71" s="15">
        <v>5.0000000000000001E-3</v>
      </c>
      <c r="AO71" s="15">
        <v>5.0000000000000001E-3</v>
      </c>
      <c r="AP71" t="s">
        <v>34</v>
      </c>
      <c r="AQ71" s="15">
        <v>2.5000000000000001E-3</v>
      </c>
      <c r="AR71" s="15">
        <v>2.5000000000000001E-3</v>
      </c>
      <c r="AS71" s="15">
        <v>2.5000000000000001E-3</v>
      </c>
      <c r="AT71" s="15">
        <v>2.5000000000000001E-3</v>
      </c>
      <c r="AU71" s="15">
        <v>2.5000000000000001E-3</v>
      </c>
      <c r="AV71" s="15">
        <v>2.5000000000000001E-3</v>
      </c>
      <c r="AW71" t="s">
        <v>34</v>
      </c>
      <c r="AX71" s="15">
        <v>0.05</v>
      </c>
    </row>
    <row r="72" spans="1:50" x14ac:dyDescent="0.25">
      <c r="A72">
        <v>1</v>
      </c>
      <c r="B72" t="s">
        <v>986</v>
      </c>
      <c r="C72" t="s">
        <v>1027</v>
      </c>
      <c r="D72" t="s">
        <v>990</v>
      </c>
      <c r="F72">
        <v>8.64</v>
      </c>
      <c r="G72" t="s">
        <v>992</v>
      </c>
      <c r="H72" s="29" t="s">
        <v>993</v>
      </c>
      <c r="I72">
        <v>356</v>
      </c>
      <c r="J72">
        <v>356</v>
      </c>
      <c r="K72">
        <v>92</v>
      </c>
      <c r="L72">
        <v>2.58</v>
      </c>
      <c r="M72" s="16" t="s">
        <v>1045</v>
      </c>
      <c r="N72" s="29" t="s">
        <v>34</v>
      </c>
      <c r="O72" s="29" t="s">
        <v>34</v>
      </c>
      <c r="P72" s="29" t="s">
        <v>34</v>
      </c>
      <c r="Q72" s="29" t="s">
        <v>34</v>
      </c>
      <c r="R72" s="29" t="s">
        <v>34</v>
      </c>
      <c r="S72" s="29" t="s">
        <v>34</v>
      </c>
      <c r="T72" s="29" t="s">
        <v>34</v>
      </c>
      <c r="U72" s="29" t="s">
        <v>34</v>
      </c>
      <c r="V72" s="29"/>
      <c r="W72" s="29" t="s">
        <v>34</v>
      </c>
      <c r="X72" s="29" t="s">
        <v>34</v>
      </c>
      <c r="Y72" s="29" t="s">
        <v>34</v>
      </c>
      <c r="Z72" s="29" t="s">
        <v>34</v>
      </c>
      <c r="AA72" s="29" t="s">
        <v>34</v>
      </c>
      <c r="AB72" s="29" t="s">
        <v>34</v>
      </c>
      <c r="AC72" s="29" t="s">
        <v>34</v>
      </c>
      <c r="AD72" s="29" t="s">
        <v>34</v>
      </c>
      <c r="AE72" s="29" t="s">
        <v>34</v>
      </c>
      <c r="AF72">
        <v>5.3</v>
      </c>
      <c r="AG72" s="15">
        <v>0.25</v>
      </c>
      <c r="AH72">
        <v>0.37</v>
      </c>
      <c r="AI72">
        <v>1.1000000000000001</v>
      </c>
      <c r="AJ72">
        <v>4.2</v>
      </c>
      <c r="AK72">
        <v>0.19</v>
      </c>
      <c r="AL72">
        <v>0.4</v>
      </c>
      <c r="AM72">
        <v>0.17</v>
      </c>
      <c r="AN72" s="15">
        <v>0.05</v>
      </c>
      <c r="AO72" s="15">
        <v>0.05</v>
      </c>
      <c r="AP72" t="s">
        <v>34</v>
      </c>
      <c r="AQ72" s="15">
        <v>2.5000000000000001E-2</v>
      </c>
      <c r="AR72" s="15">
        <v>2.5000000000000001E-2</v>
      </c>
      <c r="AS72" s="15">
        <v>2.5000000000000001E-2</v>
      </c>
      <c r="AT72" s="15">
        <v>2.5000000000000001E-2</v>
      </c>
      <c r="AU72" s="15">
        <v>2.5000000000000001E-2</v>
      </c>
      <c r="AV72" s="15">
        <v>2.5000000000000001E-2</v>
      </c>
      <c r="AW72" t="s">
        <v>34</v>
      </c>
      <c r="AX72">
        <v>12</v>
      </c>
    </row>
    <row r="73" spans="1:50" x14ac:dyDescent="0.25">
      <c r="A73">
        <v>1</v>
      </c>
      <c r="B73" t="s">
        <v>986</v>
      </c>
      <c r="C73" t="s">
        <v>1039</v>
      </c>
      <c r="D73" t="s">
        <v>1020</v>
      </c>
      <c r="F73" s="29">
        <v>9.7200000000000006</v>
      </c>
      <c r="G73" s="29" t="s">
        <v>992</v>
      </c>
      <c r="H73" s="29" t="s">
        <v>1001</v>
      </c>
      <c r="I73" s="29">
        <v>639</v>
      </c>
      <c r="J73" s="29">
        <v>4.9000000000000004</v>
      </c>
      <c r="K73" s="29">
        <v>57</v>
      </c>
      <c r="L73" s="29">
        <v>1.98</v>
      </c>
      <c r="M73" s="16" t="s">
        <v>1045</v>
      </c>
      <c r="N73" s="15">
        <v>2.5000000000000001E-2</v>
      </c>
      <c r="O73" s="29" t="s">
        <v>34</v>
      </c>
      <c r="P73" s="15">
        <v>1E-3</v>
      </c>
      <c r="Q73" s="29" t="s">
        <v>34</v>
      </c>
      <c r="R73" s="15">
        <v>7.4999999999999997E-3</v>
      </c>
      <c r="S73">
        <v>0.2</v>
      </c>
      <c r="T73" s="29" t="s">
        <v>34</v>
      </c>
      <c r="U73" s="29" t="s">
        <v>34</v>
      </c>
      <c r="V73" s="15">
        <v>5.0000000000000001E-3</v>
      </c>
      <c r="W73" s="29" t="s">
        <v>34</v>
      </c>
      <c r="X73" s="29" t="s">
        <v>34</v>
      </c>
      <c r="Y73" s="29" t="s">
        <v>34</v>
      </c>
      <c r="Z73">
        <v>0.22</v>
      </c>
      <c r="AA73" s="29" t="s">
        <v>34</v>
      </c>
      <c r="AB73" s="29" t="s">
        <v>34</v>
      </c>
      <c r="AC73" s="29" t="s">
        <v>34</v>
      </c>
      <c r="AD73">
        <v>12</v>
      </c>
      <c r="AE73" s="15">
        <v>0.05</v>
      </c>
      <c r="AF73">
        <v>0.32</v>
      </c>
      <c r="AG73" s="15">
        <v>2.5000000000000001E-2</v>
      </c>
      <c r="AH73">
        <v>0.23</v>
      </c>
      <c r="AI73">
        <v>0.41</v>
      </c>
      <c r="AJ73">
        <v>2.2999999999999998</v>
      </c>
      <c r="AK73" s="15">
        <v>5.0000000000000001E-3</v>
      </c>
      <c r="AL73">
        <v>0.16</v>
      </c>
      <c r="AM73">
        <v>0.24</v>
      </c>
      <c r="AN73">
        <v>2.5000000000000001E-2</v>
      </c>
      <c r="AO73">
        <v>5.2999999999999999E-2</v>
      </c>
      <c r="AP73" t="s">
        <v>34</v>
      </c>
      <c r="AQ73">
        <v>1.2E-2</v>
      </c>
      <c r="AR73" s="15">
        <v>2.5000000000000001E-2</v>
      </c>
      <c r="AS73" s="15">
        <v>2.5000000000000001E-2</v>
      </c>
      <c r="AT73" s="15">
        <v>2.5000000000000001E-2</v>
      </c>
      <c r="AU73">
        <v>1.0999999999999999E-2</v>
      </c>
      <c r="AV73" s="15">
        <v>2.5000000000000001E-3</v>
      </c>
      <c r="AW73" t="s">
        <v>34</v>
      </c>
      <c r="AX73">
        <v>3.5</v>
      </c>
    </row>
    <row r="74" spans="1:50" x14ac:dyDescent="0.25">
      <c r="A74">
        <v>1</v>
      </c>
      <c r="B74" t="s">
        <v>986</v>
      </c>
      <c r="C74" t="s">
        <v>1028</v>
      </c>
      <c r="D74" t="s">
        <v>1010</v>
      </c>
      <c r="F74" s="29"/>
      <c r="G74" s="29"/>
      <c r="I74" s="29"/>
      <c r="J74" s="29">
        <v>694</v>
      </c>
      <c r="K74" s="29"/>
      <c r="L74" s="29"/>
      <c r="M74" s="16" t="s">
        <v>1022</v>
      </c>
      <c r="N74" s="15">
        <v>2.5000000000000001E-3</v>
      </c>
      <c r="O74" s="29" t="s">
        <v>34</v>
      </c>
      <c r="P74" s="15">
        <v>1E-4</v>
      </c>
      <c r="Q74" s="29" t="s">
        <v>34</v>
      </c>
      <c r="R74" s="15">
        <v>7.5000000000000002E-4</v>
      </c>
      <c r="S74">
        <v>8.9999999999999993E-3</v>
      </c>
      <c r="T74" s="29" t="s">
        <v>34</v>
      </c>
      <c r="U74" s="29" t="s">
        <v>34</v>
      </c>
      <c r="V74">
        <v>3.0000000000000001E-3</v>
      </c>
      <c r="W74" s="29" t="s">
        <v>34</v>
      </c>
      <c r="X74" s="29" t="s">
        <v>34</v>
      </c>
      <c r="Y74" s="29" t="s">
        <v>34</v>
      </c>
      <c r="Z74" s="15">
        <v>1E-3</v>
      </c>
      <c r="AA74" s="29" t="s">
        <v>34</v>
      </c>
      <c r="AB74" s="29" t="s">
        <v>34</v>
      </c>
      <c r="AC74" s="29" t="s">
        <v>34</v>
      </c>
      <c r="AD74" s="15">
        <v>1E-3</v>
      </c>
      <c r="AE74" s="15">
        <v>5.0000000000000001E-3</v>
      </c>
      <c r="AF74">
        <v>3.9E-2</v>
      </c>
      <c r="AG74" s="15">
        <v>2.5000000000000001E-2</v>
      </c>
      <c r="AH74" s="15">
        <v>5.0000000000000001E-3</v>
      </c>
      <c r="AI74" s="15">
        <v>5.0000000000000001E-3</v>
      </c>
      <c r="AJ74" t="s">
        <v>1094</v>
      </c>
      <c r="AK74" s="15">
        <v>5.0000000000000001E-3</v>
      </c>
      <c r="AL74" t="s">
        <v>1094</v>
      </c>
      <c r="AM74" s="15">
        <v>5.0000000000000001E-3</v>
      </c>
      <c r="AN74" s="15">
        <v>5.0000000000000001E-3</v>
      </c>
      <c r="AO74" s="15">
        <v>5.0000000000000001E-3</v>
      </c>
      <c r="AP74" t="s">
        <v>34</v>
      </c>
      <c r="AQ74" s="15">
        <v>2.5000000000000001E-3</v>
      </c>
      <c r="AR74" s="15">
        <v>2.5000000000000001E-3</v>
      </c>
      <c r="AS74" s="15">
        <v>2.5000000000000001E-3</v>
      </c>
      <c r="AT74" s="15">
        <v>2.5000000000000001E-3</v>
      </c>
      <c r="AU74" s="15">
        <v>2.5000000000000001E-3</v>
      </c>
      <c r="AV74" s="15">
        <v>2.5000000000000001E-3</v>
      </c>
      <c r="AW74" t="s">
        <v>34</v>
      </c>
      <c r="AX74" s="15">
        <v>5.2499999999999998E-2</v>
      </c>
    </row>
    <row r="75" spans="1:50" x14ac:dyDescent="0.25">
      <c r="A75">
        <v>1</v>
      </c>
      <c r="B75" t="s">
        <v>986</v>
      </c>
      <c r="C75" t="s">
        <v>1028</v>
      </c>
      <c r="D75" t="s">
        <v>1010</v>
      </c>
      <c r="F75" s="29">
        <v>11.6</v>
      </c>
      <c r="G75" s="29" t="s">
        <v>992</v>
      </c>
      <c r="H75" s="29" t="s">
        <v>993</v>
      </c>
      <c r="I75" s="29">
        <v>694</v>
      </c>
      <c r="J75" s="29">
        <v>694</v>
      </c>
      <c r="K75" s="29">
        <v>76</v>
      </c>
      <c r="L75" s="29">
        <v>2.5</v>
      </c>
      <c r="M75" s="16" t="s">
        <v>1045</v>
      </c>
      <c r="N75" s="15">
        <v>2.5000000000000001E-3</v>
      </c>
      <c r="O75" s="29" t="s">
        <v>34</v>
      </c>
      <c r="P75" s="15">
        <v>1E-4</v>
      </c>
      <c r="Q75" s="29" t="s">
        <v>34</v>
      </c>
      <c r="R75" s="15">
        <v>7.5000000000000002E-4</v>
      </c>
      <c r="S75">
        <v>5.8999999999999997E-2</v>
      </c>
      <c r="T75" s="29" t="s">
        <v>34</v>
      </c>
      <c r="U75" s="29" t="s">
        <v>34</v>
      </c>
      <c r="V75">
        <v>8.0000000000000002E-3</v>
      </c>
      <c r="W75" s="29" t="s">
        <v>34</v>
      </c>
      <c r="X75" s="29" t="s">
        <v>34</v>
      </c>
      <c r="Y75" s="29" t="s">
        <v>34</v>
      </c>
      <c r="Z75">
        <v>0.12</v>
      </c>
      <c r="AA75" s="29" t="s">
        <v>34</v>
      </c>
      <c r="AB75" s="29" t="s">
        <v>34</v>
      </c>
      <c r="AC75" s="29" t="s">
        <v>34</v>
      </c>
      <c r="AD75">
        <v>0.18</v>
      </c>
      <c r="AE75">
        <v>0.1</v>
      </c>
      <c r="AF75">
        <v>6.9</v>
      </c>
      <c r="AG75">
        <v>0.21</v>
      </c>
      <c r="AH75">
        <v>0.36</v>
      </c>
      <c r="AI75">
        <v>0.79</v>
      </c>
      <c r="AJ75" s="15">
        <v>1.45</v>
      </c>
      <c r="AK75" s="15">
        <v>5.0000000000000001E-3</v>
      </c>
      <c r="AL75" s="15">
        <v>7.0000000000000007E-2</v>
      </c>
      <c r="AM75">
        <v>0.28999999999999998</v>
      </c>
      <c r="AN75">
        <v>3.2000000000000001E-2</v>
      </c>
      <c r="AO75">
        <v>0.11</v>
      </c>
      <c r="AP75" t="s">
        <v>34</v>
      </c>
      <c r="AQ75">
        <v>2.7E-2</v>
      </c>
      <c r="AR75" s="15">
        <v>2.5000000000000001E-3</v>
      </c>
      <c r="AS75" s="15">
        <v>2.5000000000000001E-3</v>
      </c>
      <c r="AT75" s="15">
        <v>2.5000000000000001E-3</v>
      </c>
      <c r="AU75">
        <v>0.02</v>
      </c>
      <c r="AV75" s="15">
        <v>2.5000000000000001E-3</v>
      </c>
      <c r="AW75" t="s">
        <v>34</v>
      </c>
      <c r="AX75">
        <v>12</v>
      </c>
    </row>
    <row r="76" spans="1:50" x14ac:dyDescent="0.25">
      <c r="A76">
        <v>1</v>
      </c>
      <c r="B76" t="s">
        <v>986</v>
      </c>
      <c r="C76" t="s">
        <v>1036</v>
      </c>
      <c r="D76" t="s">
        <v>1010</v>
      </c>
      <c r="F76" s="29"/>
      <c r="G76" s="29"/>
      <c r="I76" s="29"/>
      <c r="J76" s="29">
        <v>651</v>
      </c>
      <c r="K76" s="29"/>
      <c r="L76" s="29"/>
      <c r="M76" s="16" t="s">
        <v>1022</v>
      </c>
      <c r="N76" s="15">
        <v>2.5000000000000001E-3</v>
      </c>
      <c r="O76" s="29" t="s">
        <v>34</v>
      </c>
      <c r="P76" s="15">
        <v>1E-4</v>
      </c>
      <c r="Q76" s="29" t="s">
        <v>34</v>
      </c>
      <c r="R76" s="15">
        <v>7.5000000000000002E-4</v>
      </c>
      <c r="S76">
        <v>7.0000000000000001E-3</v>
      </c>
      <c r="T76" s="29" t="s">
        <v>34</v>
      </c>
      <c r="U76" s="29" t="s">
        <v>34</v>
      </c>
      <c r="V76" s="15">
        <v>5.0000000000000001E-4</v>
      </c>
      <c r="W76" s="29" t="s">
        <v>34</v>
      </c>
      <c r="X76" s="29" t="s">
        <v>34</v>
      </c>
      <c r="Y76" s="29" t="s">
        <v>34</v>
      </c>
      <c r="Z76" s="29">
        <v>7.0000000000000001E-3</v>
      </c>
      <c r="AA76" s="29" t="s">
        <v>34</v>
      </c>
      <c r="AB76" s="29" t="s">
        <v>34</v>
      </c>
      <c r="AC76" s="29" t="s">
        <v>34</v>
      </c>
      <c r="AD76">
        <v>1.9E-2</v>
      </c>
      <c r="AE76" s="15">
        <v>5.0000000000000001E-3</v>
      </c>
      <c r="AF76">
        <v>5.5E-2</v>
      </c>
      <c r="AG76" s="15">
        <v>2.5000000000000001E-2</v>
      </c>
      <c r="AH76">
        <v>1.2999999999999999E-2</v>
      </c>
      <c r="AI76">
        <v>5.7000000000000002E-2</v>
      </c>
      <c r="AJ76">
        <v>0.45</v>
      </c>
      <c r="AK76" s="15">
        <v>5.0000000000000001E-3</v>
      </c>
      <c r="AL76">
        <v>5.7000000000000002E-2</v>
      </c>
      <c r="AM76">
        <v>0.17</v>
      </c>
      <c r="AN76">
        <v>2.7E-2</v>
      </c>
      <c r="AO76">
        <v>7.6999999999999999E-2</v>
      </c>
      <c r="AP76" t="s">
        <v>34</v>
      </c>
      <c r="AQ76">
        <v>1.6E-2</v>
      </c>
      <c r="AR76" s="15">
        <v>2.5000000000000001E-3</v>
      </c>
      <c r="AS76" s="15">
        <v>2.5000000000000001E-3</v>
      </c>
      <c r="AT76" s="15">
        <v>2.5000000000000001E-3</v>
      </c>
      <c r="AU76" s="15">
        <v>2.5000000000000001E-3</v>
      </c>
      <c r="AV76" s="15">
        <v>2.5000000000000001E-3</v>
      </c>
      <c r="AW76" t="s">
        <v>34</v>
      </c>
      <c r="AX76">
        <v>0.92</v>
      </c>
    </row>
    <row r="77" spans="1:50" x14ac:dyDescent="0.25">
      <c r="A77">
        <v>1</v>
      </c>
      <c r="B77" t="s">
        <v>986</v>
      </c>
      <c r="C77" t="s">
        <v>1036</v>
      </c>
      <c r="D77" t="s">
        <v>1010</v>
      </c>
      <c r="F77" s="29">
        <v>11.6</v>
      </c>
      <c r="G77" s="29" t="s">
        <v>992</v>
      </c>
      <c r="H77" s="29" t="s">
        <v>993</v>
      </c>
      <c r="I77" s="29">
        <v>651</v>
      </c>
      <c r="J77" s="29">
        <v>651</v>
      </c>
      <c r="K77" s="29">
        <v>78</v>
      </c>
      <c r="L77" s="29">
        <v>3.14</v>
      </c>
      <c r="M77" s="16" t="s">
        <v>1045</v>
      </c>
      <c r="N77" s="15">
        <v>2.5000000000000001E-3</v>
      </c>
      <c r="O77" s="29" t="s">
        <v>34</v>
      </c>
      <c r="P77" s="15">
        <v>1E-4</v>
      </c>
      <c r="Q77" s="29" t="s">
        <v>34</v>
      </c>
      <c r="R77">
        <v>2E-3</v>
      </c>
      <c r="S77">
        <v>8.9999999999999993E-3</v>
      </c>
      <c r="T77" s="29" t="s">
        <v>34</v>
      </c>
      <c r="U77" s="29" t="s">
        <v>34</v>
      </c>
      <c r="V77" s="15">
        <v>5.0000000000000001E-4</v>
      </c>
      <c r="W77" s="29" t="s">
        <v>34</v>
      </c>
      <c r="X77" s="29" t="s">
        <v>34</v>
      </c>
      <c r="Y77" s="29" t="s">
        <v>34</v>
      </c>
      <c r="Z77" s="29">
        <v>6.5000000000000002E-2</v>
      </c>
      <c r="AA77" s="29" t="s">
        <v>34</v>
      </c>
      <c r="AB77" s="29" t="s">
        <v>34</v>
      </c>
      <c r="AC77" s="29" t="s">
        <v>34</v>
      </c>
      <c r="AD77">
        <v>0.24</v>
      </c>
      <c r="AE77" s="15">
        <v>5.0000000000000001E-3</v>
      </c>
      <c r="AF77">
        <v>1.2</v>
      </c>
      <c r="AG77">
        <v>0.18</v>
      </c>
      <c r="AH77">
        <v>0.42</v>
      </c>
      <c r="AI77">
        <v>0.84</v>
      </c>
      <c r="AJ77">
        <v>3.4</v>
      </c>
      <c r="AK77">
        <v>4.2999999999999997E-2</v>
      </c>
      <c r="AL77">
        <v>0.37</v>
      </c>
      <c r="AM77">
        <v>1.3</v>
      </c>
      <c r="AN77">
        <v>0.34</v>
      </c>
      <c r="AO77">
        <v>0.55000000000000004</v>
      </c>
      <c r="AP77" t="s">
        <v>34</v>
      </c>
      <c r="AQ77">
        <v>0.14000000000000001</v>
      </c>
      <c r="AR77">
        <v>1.6E-2</v>
      </c>
      <c r="AS77">
        <v>8.3000000000000004E-2</v>
      </c>
      <c r="AT77">
        <v>1.0999999999999999E-2</v>
      </c>
      <c r="AU77">
        <v>0.11</v>
      </c>
      <c r="AV77">
        <v>0.02</v>
      </c>
      <c r="AW77" t="s">
        <v>34</v>
      </c>
      <c r="AX77">
        <v>9.1</v>
      </c>
    </row>
    <row r="78" spans="1:50" x14ac:dyDescent="0.25">
      <c r="A78">
        <v>1</v>
      </c>
      <c r="B78" t="s">
        <v>986</v>
      </c>
      <c r="C78" t="s">
        <v>1009</v>
      </c>
      <c r="D78" t="s">
        <v>1010</v>
      </c>
      <c r="F78" s="29"/>
      <c r="G78" s="29"/>
      <c r="I78" s="29"/>
      <c r="J78" s="29">
        <v>565</v>
      </c>
      <c r="K78" s="29"/>
      <c r="L78" s="29"/>
      <c r="M78" s="16" t="s">
        <v>1022</v>
      </c>
      <c r="N78" s="15">
        <v>2.5000000000000001E-3</v>
      </c>
      <c r="O78" s="29" t="s">
        <v>34</v>
      </c>
      <c r="P78" s="15">
        <v>1E-4</v>
      </c>
      <c r="Q78" s="29" t="s">
        <v>34</v>
      </c>
      <c r="R78" s="15">
        <v>7.5000000000000002E-4</v>
      </c>
      <c r="S78" s="15">
        <v>2.5000000000000001E-3</v>
      </c>
      <c r="T78" s="29" t="s">
        <v>34</v>
      </c>
      <c r="U78" s="29" t="s">
        <v>34</v>
      </c>
      <c r="V78" s="15">
        <v>5.0000000000000001E-4</v>
      </c>
      <c r="W78" s="29" t="s">
        <v>34</v>
      </c>
      <c r="X78" s="29" t="s">
        <v>34</v>
      </c>
      <c r="Y78" s="29" t="s">
        <v>34</v>
      </c>
      <c r="Z78" s="15">
        <v>1E-3</v>
      </c>
      <c r="AA78" s="29" t="s">
        <v>34</v>
      </c>
      <c r="AB78" s="29" t="s">
        <v>34</v>
      </c>
      <c r="AC78" s="29" t="s">
        <v>34</v>
      </c>
      <c r="AD78" s="15">
        <v>1E-3</v>
      </c>
      <c r="AE78" s="15">
        <v>5.0000000000000001E-3</v>
      </c>
      <c r="AF78">
        <v>1.1000000000000001</v>
      </c>
      <c r="AG78" s="15">
        <v>2.5000000000000001E-2</v>
      </c>
      <c r="AH78">
        <v>2.3E-2</v>
      </c>
      <c r="AI78" s="15">
        <v>5.0000000000000001E-3</v>
      </c>
      <c r="AJ78" s="15">
        <v>5.0000000000000001E-3</v>
      </c>
      <c r="AK78" s="15">
        <v>5.0000000000000001E-3</v>
      </c>
      <c r="AL78" s="15">
        <v>5.0000000000000001E-3</v>
      </c>
      <c r="AM78" s="15">
        <v>5.0000000000000001E-3</v>
      </c>
      <c r="AN78" s="15">
        <v>5.0000000000000001E-3</v>
      </c>
      <c r="AO78" s="15">
        <v>5.0000000000000001E-3</v>
      </c>
      <c r="AP78" t="s">
        <v>34</v>
      </c>
      <c r="AQ78" s="15">
        <v>2.5000000000000001E-3</v>
      </c>
      <c r="AR78" s="15">
        <v>2.5000000000000001E-3</v>
      </c>
      <c r="AS78" s="15">
        <v>2.5000000000000001E-3</v>
      </c>
      <c r="AT78" s="15">
        <v>2.5000000000000001E-3</v>
      </c>
      <c r="AU78" s="15">
        <v>2.5000000000000001E-3</v>
      </c>
      <c r="AV78" s="15">
        <v>2.5000000000000001E-3</v>
      </c>
      <c r="AW78" t="s">
        <v>34</v>
      </c>
      <c r="AX78">
        <v>1.1000000000000001</v>
      </c>
    </row>
    <row r="79" spans="1:50" x14ac:dyDescent="0.25">
      <c r="A79">
        <v>1</v>
      </c>
      <c r="B79" t="s">
        <v>1040</v>
      </c>
      <c r="C79" t="s">
        <v>1009</v>
      </c>
      <c r="D79" t="s">
        <v>1010</v>
      </c>
      <c r="F79">
        <v>11.6</v>
      </c>
      <c r="G79" t="s">
        <v>992</v>
      </c>
      <c r="H79" s="29" t="s">
        <v>993</v>
      </c>
      <c r="I79">
        <v>565</v>
      </c>
      <c r="J79" s="29">
        <v>565</v>
      </c>
      <c r="K79" s="29">
        <v>82</v>
      </c>
      <c r="L79" s="29">
        <v>1.23</v>
      </c>
      <c r="M79" s="16" t="s">
        <v>1045</v>
      </c>
      <c r="N79" s="15">
        <v>2.5000000000000001E-3</v>
      </c>
      <c r="O79" s="29" t="s">
        <v>34</v>
      </c>
      <c r="P79" s="15">
        <v>1E-4</v>
      </c>
      <c r="Q79" s="29" t="s">
        <v>34</v>
      </c>
      <c r="R79" s="15">
        <v>7.5000000000000002E-4</v>
      </c>
      <c r="S79">
        <v>1.4999999999999999E-2</v>
      </c>
      <c r="T79" s="29" t="s">
        <v>34</v>
      </c>
      <c r="U79" s="29" t="s">
        <v>34</v>
      </c>
      <c r="V79" s="15">
        <v>5.0000000000000001E-4</v>
      </c>
      <c r="W79" s="29" t="s">
        <v>34</v>
      </c>
      <c r="X79" s="29" t="s">
        <v>34</v>
      </c>
      <c r="Y79" s="29" t="s">
        <v>34</v>
      </c>
      <c r="Z79">
        <v>3.5000000000000003E-2</v>
      </c>
      <c r="AA79" s="29" t="s">
        <v>34</v>
      </c>
      <c r="AB79" s="29" t="s">
        <v>34</v>
      </c>
      <c r="AC79" s="29" t="s">
        <v>34</v>
      </c>
      <c r="AD79">
        <v>5.6000000000000001E-2</v>
      </c>
      <c r="AE79">
        <v>0.13</v>
      </c>
      <c r="AF79">
        <v>4.0999999999999996</v>
      </c>
      <c r="AG79">
        <v>0.57999999999999996</v>
      </c>
      <c r="AH79">
        <v>0.54</v>
      </c>
      <c r="AI79">
        <v>1</v>
      </c>
      <c r="AJ79">
        <v>3.7</v>
      </c>
      <c r="AK79">
        <v>3.1E-2</v>
      </c>
      <c r="AL79">
        <v>0.37</v>
      </c>
      <c r="AM79">
        <v>1</v>
      </c>
      <c r="AN79">
        <v>0.22</v>
      </c>
      <c r="AO79">
        <v>0.37</v>
      </c>
      <c r="AP79" t="s">
        <v>34</v>
      </c>
      <c r="AQ79">
        <v>5.8000000000000003E-2</v>
      </c>
      <c r="AR79" s="15">
        <v>2.5000000000000001E-3</v>
      </c>
      <c r="AS79">
        <v>2.7E-2</v>
      </c>
      <c r="AT79" s="15">
        <v>2.5000000000000001E-3</v>
      </c>
      <c r="AU79">
        <v>2.3E-2</v>
      </c>
      <c r="AV79" s="15">
        <v>2.5000000000000001E-3</v>
      </c>
      <c r="AW79" t="s">
        <v>34</v>
      </c>
      <c r="AX79">
        <v>12</v>
      </c>
    </row>
    <row r="80" spans="1:50" x14ac:dyDescent="0.25">
      <c r="A80">
        <v>2</v>
      </c>
      <c r="B80" s="29" t="s">
        <v>1095</v>
      </c>
      <c r="C80" s="29" t="s">
        <v>1042</v>
      </c>
      <c r="D80" s="29" t="s">
        <v>988</v>
      </c>
      <c r="E80" s="29"/>
      <c r="F80" s="29"/>
      <c r="G80" s="29"/>
      <c r="H80" s="29" t="s">
        <v>1043</v>
      </c>
      <c r="I80" s="29"/>
      <c r="J80" s="29"/>
      <c r="K80" s="29" t="s">
        <v>1044</v>
      </c>
      <c r="L80" s="29"/>
      <c r="M80" s="16" t="s">
        <v>1045</v>
      </c>
      <c r="N80" s="15">
        <v>5.0000000000000002E-5</v>
      </c>
      <c r="O80" s="29" t="s">
        <v>34</v>
      </c>
      <c r="P80" s="29">
        <f>0.05/1000</f>
        <v>5.0000000000000002E-5</v>
      </c>
      <c r="Q80" s="29" t="s">
        <v>34</v>
      </c>
      <c r="R80" s="15" t="s">
        <v>1096</v>
      </c>
      <c r="S80" s="29">
        <f>41.6/1000</f>
        <v>4.1599999999999998E-2</v>
      </c>
      <c r="T80" s="29" t="s">
        <v>34</v>
      </c>
      <c r="U80" s="29" t="s">
        <v>34</v>
      </c>
      <c r="V80" s="29">
        <f>5/1000</f>
        <v>5.0000000000000001E-3</v>
      </c>
      <c r="W80" s="29" t="s">
        <v>34</v>
      </c>
      <c r="X80" s="29" t="s">
        <v>34</v>
      </c>
      <c r="Y80" s="15">
        <v>5.0000000000000002E-5</v>
      </c>
      <c r="Z80" s="29">
        <f>32.8/1000</f>
        <v>3.2799999999999996E-2</v>
      </c>
      <c r="AA80" s="29" t="s">
        <v>34</v>
      </c>
      <c r="AB80" s="29" t="s">
        <v>34</v>
      </c>
      <c r="AC80" s="29" t="s">
        <v>34</v>
      </c>
      <c r="AD80" s="29">
        <v>3.5000000000000003E-2</v>
      </c>
      <c r="AE80" s="29">
        <f>6/1000</f>
        <v>6.0000000000000001E-3</v>
      </c>
      <c r="AF80" s="29" t="s">
        <v>34</v>
      </c>
      <c r="AG80" s="29" t="s">
        <v>34</v>
      </c>
      <c r="AH80" s="29" t="s">
        <v>34</v>
      </c>
      <c r="AI80" s="29" t="s">
        <v>34</v>
      </c>
      <c r="AJ80" s="29" t="s">
        <v>34</v>
      </c>
      <c r="AK80" s="29" t="s">
        <v>34</v>
      </c>
      <c r="AL80" s="29" t="s">
        <v>34</v>
      </c>
      <c r="AM80" s="29" t="s">
        <v>34</v>
      </c>
      <c r="AN80" s="29" t="s">
        <v>34</v>
      </c>
      <c r="AO80" s="29" t="s">
        <v>34</v>
      </c>
      <c r="AP80" t="s">
        <v>34</v>
      </c>
      <c r="AQ80" s="29" t="s">
        <v>34</v>
      </c>
      <c r="AR80" s="29" t="s">
        <v>34</v>
      </c>
      <c r="AS80" s="29" t="s">
        <v>34</v>
      </c>
      <c r="AT80" s="29" t="s">
        <v>34</v>
      </c>
      <c r="AU80" s="29" t="s">
        <v>34</v>
      </c>
      <c r="AV80" s="29" t="s">
        <v>34</v>
      </c>
      <c r="AW80" t="s">
        <v>34</v>
      </c>
      <c r="AX80" s="29" t="s">
        <v>34</v>
      </c>
    </row>
    <row r="81" spans="1:50" x14ac:dyDescent="0.25">
      <c r="A81">
        <v>2</v>
      </c>
      <c r="B81" s="29" t="s">
        <v>1097</v>
      </c>
      <c r="C81" s="29" t="s">
        <v>1042</v>
      </c>
      <c r="D81" s="29" t="s">
        <v>988</v>
      </c>
      <c r="E81" s="29"/>
      <c r="F81" s="29"/>
      <c r="G81" s="29"/>
      <c r="H81" s="29" t="s">
        <v>1043</v>
      </c>
      <c r="I81" s="29"/>
      <c r="J81" s="29"/>
      <c r="K81" s="29" t="s">
        <v>1046</v>
      </c>
      <c r="L81" s="29"/>
      <c r="M81" s="16" t="s">
        <v>1045</v>
      </c>
      <c r="N81" s="15">
        <v>5.0000000000000002E-5</v>
      </c>
      <c r="O81" s="29" t="s">
        <v>34</v>
      </c>
      <c r="P81" s="29">
        <v>8.0000000000000007E-5</v>
      </c>
      <c r="Q81" s="29" t="s">
        <v>34</v>
      </c>
      <c r="R81" s="15" t="s">
        <v>1096</v>
      </c>
      <c r="S81" s="29">
        <f>15.3/1000</f>
        <v>1.5300000000000001E-2</v>
      </c>
      <c r="T81" s="29" t="s">
        <v>34</v>
      </c>
      <c r="U81" s="29" t="s">
        <v>34</v>
      </c>
      <c r="V81" s="29">
        <f>0.6/1000</f>
        <v>5.9999999999999995E-4</v>
      </c>
      <c r="W81" s="29" t="s">
        <v>34</v>
      </c>
      <c r="X81" s="29" t="s">
        <v>34</v>
      </c>
      <c r="Y81" s="15">
        <v>5.0000000000000002E-5</v>
      </c>
      <c r="Z81" s="29">
        <f>10.4/1000</f>
        <v>1.04E-2</v>
      </c>
      <c r="AA81" s="29" t="s">
        <v>34</v>
      </c>
      <c r="AB81" s="29" t="s">
        <v>34</v>
      </c>
      <c r="AC81" s="29" t="s">
        <v>34</v>
      </c>
      <c r="AD81" s="29">
        <v>2.3E-2</v>
      </c>
      <c r="AE81" s="29">
        <f>15/1000</f>
        <v>1.4999999999999999E-2</v>
      </c>
      <c r="AF81" s="29" t="s">
        <v>34</v>
      </c>
      <c r="AG81" s="29" t="s">
        <v>34</v>
      </c>
      <c r="AH81" s="29" t="s">
        <v>34</v>
      </c>
      <c r="AI81" s="29" t="s">
        <v>34</v>
      </c>
      <c r="AJ81" s="29" t="s">
        <v>34</v>
      </c>
      <c r="AK81" s="29" t="s">
        <v>34</v>
      </c>
      <c r="AL81" s="29" t="s">
        <v>34</v>
      </c>
      <c r="AM81" s="29" t="s">
        <v>34</v>
      </c>
      <c r="AN81" s="29" t="s">
        <v>34</v>
      </c>
      <c r="AO81" s="29" t="s">
        <v>34</v>
      </c>
      <c r="AP81" t="s">
        <v>34</v>
      </c>
      <c r="AQ81" s="29" t="s">
        <v>34</v>
      </c>
      <c r="AR81" s="29" t="s">
        <v>34</v>
      </c>
      <c r="AS81" s="29" t="s">
        <v>34</v>
      </c>
      <c r="AT81" s="29" t="s">
        <v>34</v>
      </c>
      <c r="AU81" s="29" t="s">
        <v>34</v>
      </c>
      <c r="AV81" s="29" t="s">
        <v>34</v>
      </c>
      <c r="AW81" t="s">
        <v>34</v>
      </c>
      <c r="AX81" s="29" t="s">
        <v>34</v>
      </c>
    </row>
    <row r="82" spans="1:50" x14ac:dyDescent="0.25">
      <c r="A82">
        <v>3</v>
      </c>
      <c r="B82" t="s">
        <v>1056</v>
      </c>
      <c r="C82" t="s">
        <v>884</v>
      </c>
      <c r="D82" t="s">
        <v>1057</v>
      </c>
      <c r="H82" s="29" t="s">
        <v>1043</v>
      </c>
      <c r="M82" s="16" t="s">
        <v>1045</v>
      </c>
      <c r="N82">
        <v>8.1000000000000003E-2</v>
      </c>
      <c r="O82" s="29" t="s">
        <v>34</v>
      </c>
      <c r="P82" s="29" t="s">
        <v>34</v>
      </c>
      <c r="Q82" s="29" t="s">
        <v>34</v>
      </c>
      <c r="R82">
        <v>2.1999999999999999E-2</v>
      </c>
      <c r="S82">
        <v>1.7999999999999999E-2</v>
      </c>
      <c r="T82" s="29" t="s">
        <v>34</v>
      </c>
      <c r="U82" s="29" t="s">
        <v>34</v>
      </c>
      <c r="V82">
        <v>4.0000000000000001E-3</v>
      </c>
      <c r="W82" s="29" t="s">
        <v>34</v>
      </c>
      <c r="X82" s="29" t="s">
        <v>34</v>
      </c>
      <c r="Y82" s="29"/>
      <c r="Z82">
        <v>0.02</v>
      </c>
      <c r="AA82" s="29" t="s">
        <v>34</v>
      </c>
      <c r="AB82">
        <v>0.1</v>
      </c>
      <c r="AC82" s="29" t="s">
        <v>34</v>
      </c>
      <c r="AD82" s="29" t="s">
        <v>34</v>
      </c>
      <c r="AE82" s="29" t="s">
        <v>34</v>
      </c>
      <c r="AF82" s="29" t="s">
        <v>34</v>
      </c>
      <c r="AG82" s="29" t="s">
        <v>34</v>
      </c>
      <c r="AH82" s="29" t="s">
        <v>34</v>
      </c>
      <c r="AI82" s="29" t="s">
        <v>34</v>
      </c>
      <c r="AJ82" s="29" t="s">
        <v>34</v>
      </c>
      <c r="AK82" s="29" t="s">
        <v>34</v>
      </c>
      <c r="AL82" s="29" t="s">
        <v>34</v>
      </c>
      <c r="AM82" s="29" t="s">
        <v>34</v>
      </c>
      <c r="AN82" s="29" t="s">
        <v>34</v>
      </c>
      <c r="AO82" s="29" t="s">
        <v>34</v>
      </c>
      <c r="AP82" t="s">
        <v>34</v>
      </c>
      <c r="AQ82" s="29" t="s">
        <v>34</v>
      </c>
      <c r="AR82" s="29" t="s">
        <v>34</v>
      </c>
      <c r="AS82" s="29" t="s">
        <v>34</v>
      </c>
      <c r="AT82" s="29" t="s">
        <v>34</v>
      </c>
      <c r="AU82" s="29" t="s">
        <v>34</v>
      </c>
      <c r="AV82" s="29" t="s">
        <v>34</v>
      </c>
      <c r="AW82" t="s">
        <v>34</v>
      </c>
      <c r="AX82" s="29" t="s">
        <v>34</v>
      </c>
    </row>
    <row r="83" spans="1:50" x14ac:dyDescent="0.25">
      <c r="A83">
        <v>3</v>
      </c>
      <c r="B83" t="s">
        <v>1058</v>
      </c>
      <c r="C83" t="s">
        <v>884</v>
      </c>
      <c r="D83" t="s">
        <v>1057</v>
      </c>
      <c r="H83" s="29" t="s">
        <v>1043</v>
      </c>
      <c r="M83" s="16" t="s">
        <v>1045</v>
      </c>
      <c r="N83">
        <v>8.1000000000000003E-2</v>
      </c>
      <c r="O83" s="29" t="s">
        <v>34</v>
      </c>
      <c r="P83" s="29" t="s">
        <v>34</v>
      </c>
      <c r="Q83" s="29" t="s">
        <v>34</v>
      </c>
      <c r="R83">
        <v>1.2E-2</v>
      </c>
      <c r="S83">
        <v>1.4999999999999999E-2</v>
      </c>
      <c r="T83" s="29" t="s">
        <v>34</v>
      </c>
      <c r="U83" s="29" t="s">
        <v>34</v>
      </c>
      <c r="V83">
        <v>4.0000000000000001E-3</v>
      </c>
      <c r="W83" s="29" t="s">
        <v>34</v>
      </c>
      <c r="X83" s="29" t="s">
        <v>34</v>
      </c>
      <c r="Y83" s="29"/>
      <c r="Z83">
        <v>1.2E-2</v>
      </c>
      <c r="AA83" s="29" t="s">
        <v>34</v>
      </c>
      <c r="AB83">
        <v>9.4E-2</v>
      </c>
      <c r="AC83" s="29" t="s">
        <v>34</v>
      </c>
      <c r="AD83" s="29" t="s">
        <v>34</v>
      </c>
      <c r="AE83" s="29" t="s">
        <v>34</v>
      </c>
      <c r="AF83" s="29" t="s">
        <v>34</v>
      </c>
      <c r="AG83" s="29" t="s">
        <v>34</v>
      </c>
      <c r="AH83" s="29" t="s">
        <v>34</v>
      </c>
      <c r="AI83" s="29" t="s">
        <v>34</v>
      </c>
      <c r="AJ83" s="29" t="s">
        <v>34</v>
      </c>
      <c r="AK83" s="29" t="s">
        <v>34</v>
      </c>
      <c r="AL83" s="29" t="s">
        <v>34</v>
      </c>
      <c r="AM83" s="29" t="s">
        <v>34</v>
      </c>
      <c r="AN83" s="29" t="s">
        <v>34</v>
      </c>
      <c r="AO83" s="29" t="s">
        <v>34</v>
      </c>
      <c r="AP83" t="s">
        <v>34</v>
      </c>
      <c r="AQ83" s="29" t="s">
        <v>34</v>
      </c>
      <c r="AR83" s="29" t="s">
        <v>34</v>
      </c>
      <c r="AS83" s="29" t="s">
        <v>34</v>
      </c>
      <c r="AT83" s="29" t="s">
        <v>34</v>
      </c>
      <c r="AU83" s="29" t="s">
        <v>34</v>
      </c>
      <c r="AV83" s="29" t="s">
        <v>34</v>
      </c>
      <c r="AW83" t="s">
        <v>34</v>
      </c>
      <c r="AX83" s="29" t="s">
        <v>34</v>
      </c>
    </row>
    <row r="84" spans="1:50" x14ac:dyDescent="0.25">
      <c r="A84">
        <v>4</v>
      </c>
      <c r="B84" t="s">
        <v>1041</v>
      </c>
      <c r="C84" t="s">
        <v>1098</v>
      </c>
      <c r="D84" t="s">
        <v>285</v>
      </c>
      <c r="H84" s="29" t="s">
        <v>993</v>
      </c>
      <c r="M84" s="16" t="s">
        <v>829</v>
      </c>
      <c r="N84">
        <v>1.5E-3</v>
      </c>
      <c r="O84" s="29" t="s">
        <v>34</v>
      </c>
      <c r="P84" s="15">
        <v>1E-4</v>
      </c>
      <c r="Q84" s="29" t="s">
        <v>34</v>
      </c>
      <c r="R84" s="29" t="s">
        <v>34</v>
      </c>
      <c r="S84">
        <v>5.0000000000000001E-3</v>
      </c>
      <c r="T84" s="29" t="s">
        <v>34</v>
      </c>
      <c r="U84" s="29" t="s">
        <v>34</v>
      </c>
      <c r="V84" s="15">
        <v>1E-3</v>
      </c>
      <c r="W84" s="29" t="s">
        <v>34</v>
      </c>
      <c r="X84" s="29" t="s">
        <v>34</v>
      </c>
      <c r="Y84">
        <v>1.1999999999999999E-3</v>
      </c>
      <c r="Z84">
        <v>8.8999999999999999E-3</v>
      </c>
      <c r="AA84" s="29" t="s">
        <v>34</v>
      </c>
      <c r="AB84" s="29" t="s">
        <v>34</v>
      </c>
      <c r="AC84" s="29" t="s">
        <v>34</v>
      </c>
      <c r="AD84">
        <v>1.8E-3</v>
      </c>
      <c r="AE84" t="s">
        <v>1099</v>
      </c>
      <c r="AF84" s="29" t="s">
        <v>34</v>
      </c>
      <c r="AG84" s="29" t="s">
        <v>34</v>
      </c>
      <c r="AH84" s="29" t="s">
        <v>34</v>
      </c>
      <c r="AI84" s="29" t="s">
        <v>34</v>
      </c>
      <c r="AJ84" s="29" t="s">
        <v>34</v>
      </c>
      <c r="AK84" s="29" t="s">
        <v>34</v>
      </c>
      <c r="AL84" s="29" t="s">
        <v>34</v>
      </c>
      <c r="AM84" s="29" t="s">
        <v>34</v>
      </c>
      <c r="AN84" s="29" t="s">
        <v>34</v>
      </c>
      <c r="AO84" s="29" t="s">
        <v>34</v>
      </c>
      <c r="AP84" t="s">
        <v>34</v>
      </c>
      <c r="AQ84" s="29" t="s">
        <v>34</v>
      </c>
      <c r="AR84" s="29" t="s">
        <v>34</v>
      </c>
      <c r="AS84" s="29" t="s">
        <v>34</v>
      </c>
      <c r="AT84" s="29" t="s">
        <v>34</v>
      </c>
      <c r="AU84" s="29" t="s">
        <v>34</v>
      </c>
      <c r="AV84" s="29" t="s">
        <v>34</v>
      </c>
      <c r="AW84" t="s">
        <v>34</v>
      </c>
      <c r="AX84" s="29" t="s">
        <v>34</v>
      </c>
    </row>
    <row r="85" spans="1:50" x14ac:dyDescent="0.25">
      <c r="A85">
        <v>4</v>
      </c>
      <c r="B85" t="s">
        <v>1050</v>
      </c>
      <c r="C85" t="s">
        <v>1098</v>
      </c>
      <c r="D85" t="s">
        <v>285</v>
      </c>
      <c r="H85" s="29" t="s">
        <v>993</v>
      </c>
      <c r="L85" t="s">
        <v>1100</v>
      </c>
      <c r="M85" s="16" t="s">
        <v>1045</v>
      </c>
      <c r="N85" s="15">
        <v>5.0000000000000001E-4</v>
      </c>
      <c r="O85" s="29" t="s">
        <v>34</v>
      </c>
      <c r="P85" s="15">
        <v>1E-4</v>
      </c>
      <c r="Q85" s="29" t="s">
        <v>34</v>
      </c>
      <c r="R85" s="29" t="s">
        <v>34</v>
      </c>
      <c r="S85">
        <v>0.26</v>
      </c>
      <c r="T85" s="29" t="s">
        <v>34</v>
      </c>
      <c r="U85" s="29" t="s">
        <v>34</v>
      </c>
      <c r="V85">
        <v>2.1000000000000001E-2</v>
      </c>
      <c r="W85" s="29" t="s">
        <v>34</v>
      </c>
      <c r="X85" s="29" t="s">
        <v>34</v>
      </c>
      <c r="Y85">
        <v>8.6000000000000003E-5</v>
      </c>
      <c r="Z85">
        <v>4.2999999999999997E-2</v>
      </c>
      <c r="AA85" s="29" t="s">
        <v>34</v>
      </c>
      <c r="AB85" s="29" t="s">
        <v>34</v>
      </c>
      <c r="AC85" s="29" t="s">
        <v>34</v>
      </c>
      <c r="AD85">
        <v>0.18</v>
      </c>
      <c r="AE85">
        <v>0.45</v>
      </c>
      <c r="AF85" s="29" t="s">
        <v>34</v>
      </c>
      <c r="AG85" s="29" t="s">
        <v>34</v>
      </c>
      <c r="AH85" s="29" t="s">
        <v>34</v>
      </c>
      <c r="AI85" s="29" t="s">
        <v>34</v>
      </c>
      <c r="AJ85" s="29" t="s">
        <v>34</v>
      </c>
      <c r="AK85" s="29" t="s">
        <v>34</v>
      </c>
      <c r="AL85" s="29" t="s">
        <v>34</v>
      </c>
      <c r="AM85" s="29" t="s">
        <v>34</v>
      </c>
      <c r="AN85" s="29" t="s">
        <v>34</v>
      </c>
      <c r="AO85" s="29" t="s">
        <v>34</v>
      </c>
      <c r="AP85" t="s">
        <v>34</v>
      </c>
      <c r="AQ85" s="29" t="s">
        <v>34</v>
      </c>
      <c r="AR85" s="29" t="s">
        <v>34</v>
      </c>
      <c r="AS85" s="29" t="s">
        <v>34</v>
      </c>
      <c r="AT85" s="29" t="s">
        <v>34</v>
      </c>
      <c r="AU85" s="29" t="s">
        <v>34</v>
      </c>
      <c r="AV85" s="29" t="s">
        <v>34</v>
      </c>
      <c r="AW85" t="s">
        <v>34</v>
      </c>
      <c r="AX85" s="29" t="s">
        <v>34</v>
      </c>
    </row>
    <row r="86" spans="1:50" x14ac:dyDescent="0.25">
      <c r="A86">
        <v>4</v>
      </c>
      <c r="B86" t="s">
        <v>1053</v>
      </c>
      <c r="C86" t="s">
        <v>1098</v>
      </c>
      <c r="D86" t="s">
        <v>285</v>
      </c>
      <c r="H86" s="29" t="s">
        <v>993</v>
      </c>
      <c r="L86" t="s">
        <v>1101</v>
      </c>
      <c r="M86" s="16" t="s">
        <v>1045</v>
      </c>
      <c r="N86">
        <v>1.8E-3</v>
      </c>
      <c r="O86" s="29" t="s">
        <v>34</v>
      </c>
      <c r="P86" s="15">
        <v>1E-4</v>
      </c>
      <c r="Q86" s="29" t="s">
        <v>34</v>
      </c>
      <c r="R86" s="29" t="s">
        <v>34</v>
      </c>
      <c r="S86">
        <v>0.15</v>
      </c>
      <c r="T86" s="29" t="s">
        <v>34</v>
      </c>
      <c r="U86" s="29" t="s">
        <v>34</v>
      </c>
      <c r="V86">
        <v>3.5999999999999997E-2</v>
      </c>
      <c r="W86" s="29" t="s">
        <v>34</v>
      </c>
      <c r="X86" s="29" t="s">
        <v>34</v>
      </c>
      <c r="Y86">
        <v>9.2E-5</v>
      </c>
      <c r="Z86">
        <v>0.02</v>
      </c>
      <c r="AA86" s="29" t="s">
        <v>34</v>
      </c>
      <c r="AB86" s="29" t="s">
        <v>34</v>
      </c>
      <c r="AC86" s="29" t="s">
        <v>34</v>
      </c>
      <c r="AD86">
        <v>8.1000000000000003E-2</v>
      </c>
      <c r="AE86">
        <v>0.15</v>
      </c>
      <c r="AF86" s="29" t="s">
        <v>34</v>
      </c>
      <c r="AG86" s="29" t="s">
        <v>34</v>
      </c>
      <c r="AH86" s="29" t="s">
        <v>34</v>
      </c>
      <c r="AI86" s="29" t="s">
        <v>34</v>
      </c>
      <c r="AJ86" s="29" t="s">
        <v>34</v>
      </c>
      <c r="AK86" s="29" t="s">
        <v>34</v>
      </c>
      <c r="AL86" s="29" t="s">
        <v>34</v>
      </c>
      <c r="AM86" s="29" t="s">
        <v>34</v>
      </c>
      <c r="AN86" s="29" t="s">
        <v>34</v>
      </c>
      <c r="AO86" s="29" t="s">
        <v>34</v>
      </c>
      <c r="AP86" t="s">
        <v>34</v>
      </c>
      <c r="AQ86" s="29" t="s">
        <v>34</v>
      </c>
      <c r="AR86" s="29" t="s">
        <v>34</v>
      </c>
      <c r="AS86" s="29" t="s">
        <v>34</v>
      </c>
      <c r="AT86" s="29" t="s">
        <v>34</v>
      </c>
      <c r="AU86" s="29" t="s">
        <v>34</v>
      </c>
      <c r="AV86" s="29" t="s">
        <v>34</v>
      </c>
      <c r="AW86" t="s">
        <v>34</v>
      </c>
      <c r="AX86" s="29" t="s">
        <v>34</v>
      </c>
    </row>
    <row r="87" spans="1:50" x14ac:dyDescent="0.25">
      <c r="A87">
        <v>4</v>
      </c>
      <c r="B87" t="s">
        <v>1051</v>
      </c>
      <c r="C87" t="s">
        <v>1098</v>
      </c>
      <c r="D87" t="s">
        <v>285</v>
      </c>
      <c r="H87" s="29" t="s">
        <v>993</v>
      </c>
      <c r="L87" t="s">
        <v>1102</v>
      </c>
      <c r="M87" s="16" t="s">
        <v>1045</v>
      </c>
      <c r="N87" s="15">
        <v>5.0000000000000001E-4</v>
      </c>
      <c r="O87" s="29" t="s">
        <v>34</v>
      </c>
      <c r="P87" s="15">
        <v>1E-4</v>
      </c>
      <c r="Q87" s="29" t="s">
        <v>34</v>
      </c>
      <c r="R87" s="29" t="s">
        <v>34</v>
      </c>
      <c r="S87">
        <v>0.11</v>
      </c>
      <c r="T87" s="29" t="s">
        <v>34</v>
      </c>
      <c r="U87" s="29" t="s">
        <v>34</v>
      </c>
      <c r="V87">
        <v>5.7999999999999996E-3</v>
      </c>
      <c r="W87" s="29" t="s">
        <v>34</v>
      </c>
      <c r="X87" s="29" t="s">
        <v>34</v>
      </c>
      <c r="Y87">
        <v>9.8999999999999994E-5</v>
      </c>
      <c r="Z87">
        <v>1.9E-2</v>
      </c>
      <c r="AA87" s="29" t="s">
        <v>34</v>
      </c>
      <c r="AB87" s="29" t="s">
        <v>34</v>
      </c>
      <c r="AC87" s="29" t="s">
        <v>34</v>
      </c>
      <c r="AD87">
        <v>4.9000000000000002E-2</v>
      </c>
      <c r="AE87">
        <v>0.11</v>
      </c>
      <c r="AF87" s="29" t="s">
        <v>34</v>
      </c>
      <c r="AG87" s="29" t="s">
        <v>34</v>
      </c>
      <c r="AH87" s="29" t="s">
        <v>34</v>
      </c>
      <c r="AI87" s="29" t="s">
        <v>34</v>
      </c>
      <c r="AJ87" s="29" t="s">
        <v>34</v>
      </c>
      <c r="AK87" s="29" t="s">
        <v>34</v>
      </c>
      <c r="AL87" s="29" t="s">
        <v>34</v>
      </c>
      <c r="AM87" s="29" t="s">
        <v>34</v>
      </c>
      <c r="AN87" s="29" t="s">
        <v>34</v>
      </c>
      <c r="AO87" s="29" t="s">
        <v>34</v>
      </c>
      <c r="AP87" t="s">
        <v>34</v>
      </c>
      <c r="AQ87" s="29" t="s">
        <v>34</v>
      </c>
      <c r="AR87" s="29" t="s">
        <v>34</v>
      </c>
      <c r="AS87" s="29" t="s">
        <v>34</v>
      </c>
      <c r="AT87" s="29" t="s">
        <v>34</v>
      </c>
      <c r="AU87" s="29" t="s">
        <v>34</v>
      </c>
      <c r="AV87" s="29" t="s">
        <v>34</v>
      </c>
      <c r="AW87" t="s">
        <v>34</v>
      </c>
      <c r="AX87" s="29" t="s">
        <v>34</v>
      </c>
    </row>
    <row r="88" spans="1:50" x14ac:dyDescent="0.25">
      <c r="A88">
        <v>4</v>
      </c>
      <c r="B88" t="s">
        <v>1052</v>
      </c>
      <c r="C88" t="s">
        <v>1098</v>
      </c>
      <c r="D88" t="s">
        <v>285</v>
      </c>
      <c r="H88" s="29" t="s">
        <v>993</v>
      </c>
      <c r="L88" t="s">
        <v>1103</v>
      </c>
      <c r="M88" s="16" t="s">
        <v>1045</v>
      </c>
      <c r="N88" s="15">
        <v>5.0000000000000001E-4</v>
      </c>
      <c r="O88" s="29" t="s">
        <v>34</v>
      </c>
      <c r="P88" s="15">
        <v>1E-4</v>
      </c>
      <c r="Q88" s="29" t="s">
        <v>34</v>
      </c>
      <c r="R88" s="29" t="s">
        <v>34</v>
      </c>
      <c r="S88">
        <v>0.15</v>
      </c>
      <c r="T88" s="29" t="s">
        <v>34</v>
      </c>
      <c r="U88" s="29" t="s">
        <v>34</v>
      </c>
      <c r="V88">
        <v>3.8E-3</v>
      </c>
      <c r="W88" s="29" t="s">
        <v>34</v>
      </c>
      <c r="X88" s="29" t="s">
        <v>34</v>
      </c>
      <c r="Y88">
        <v>6.3999999999999997E-5</v>
      </c>
      <c r="Z88">
        <v>9.1000000000000004E-3</v>
      </c>
      <c r="AA88" s="29" t="s">
        <v>34</v>
      </c>
      <c r="AB88" s="29" t="s">
        <v>34</v>
      </c>
      <c r="AC88" s="29" t="s">
        <v>34</v>
      </c>
      <c r="AD88">
        <v>2.5000000000000001E-2</v>
      </c>
      <c r="AE88">
        <v>9.8000000000000004E-2</v>
      </c>
      <c r="AF88" s="29" t="s">
        <v>34</v>
      </c>
      <c r="AG88" s="29" t="s">
        <v>34</v>
      </c>
      <c r="AH88" s="29" t="s">
        <v>34</v>
      </c>
      <c r="AI88" s="29" t="s">
        <v>34</v>
      </c>
      <c r="AJ88" s="29" t="s">
        <v>34</v>
      </c>
      <c r="AK88" s="29" t="s">
        <v>34</v>
      </c>
      <c r="AL88" s="29" t="s">
        <v>34</v>
      </c>
      <c r="AM88" s="29" t="s">
        <v>34</v>
      </c>
      <c r="AN88" s="29" t="s">
        <v>34</v>
      </c>
      <c r="AO88" s="29" t="s">
        <v>34</v>
      </c>
      <c r="AP88" t="s">
        <v>34</v>
      </c>
      <c r="AQ88" s="29" t="s">
        <v>34</v>
      </c>
      <c r="AR88" s="29" t="s">
        <v>34</v>
      </c>
      <c r="AS88" s="29" t="s">
        <v>34</v>
      </c>
      <c r="AT88" s="29" t="s">
        <v>34</v>
      </c>
      <c r="AU88" s="29" t="s">
        <v>34</v>
      </c>
      <c r="AV88" s="29" t="s">
        <v>34</v>
      </c>
      <c r="AW88" t="s">
        <v>34</v>
      </c>
      <c r="AX88" s="29" t="s">
        <v>34</v>
      </c>
    </row>
    <row r="89" spans="1:50" x14ac:dyDescent="0.25">
      <c r="A89">
        <v>4</v>
      </c>
      <c r="B89" t="s">
        <v>1054</v>
      </c>
      <c r="C89" t="s">
        <v>1098</v>
      </c>
      <c r="D89" t="s">
        <v>285</v>
      </c>
      <c r="H89" s="29" t="s">
        <v>1001</v>
      </c>
      <c r="L89" t="s">
        <v>1104</v>
      </c>
      <c r="M89" s="16" t="s">
        <v>1045</v>
      </c>
      <c r="N89">
        <v>3.3999999999999998E-3</v>
      </c>
      <c r="O89" s="29" t="s">
        <v>34</v>
      </c>
      <c r="P89" s="15">
        <v>2.5000000000000001E-5</v>
      </c>
      <c r="Q89" s="29" t="s">
        <v>34</v>
      </c>
      <c r="R89" s="29" t="s">
        <v>34</v>
      </c>
      <c r="S89">
        <v>0.56000000000000005</v>
      </c>
      <c r="T89" s="29" t="s">
        <v>34</v>
      </c>
      <c r="U89" s="29" t="s">
        <v>34</v>
      </c>
      <c r="V89">
        <v>2.4E-2</v>
      </c>
      <c r="W89" s="29" t="s">
        <v>34</v>
      </c>
      <c r="X89" s="29" t="s">
        <v>34</v>
      </c>
      <c r="Y89">
        <v>8.2999999999999998E-5</v>
      </c>
      <c r="Z89">
        <v>1.2</v>
      </c>
      <c r="AA89" s="29" t="s">
        <v>34</v>
      </c>
      <c r="AB89" s="29" t="s">
        <v>34</v>
      </c>
      <c r="AC89" s="29" t="s">
        <v>34</v>
      </c>
      <c r="AD89">
        <v>4.5999999999999996</v>
      </c>
      <c r="AE89">
        <v>0.51</v>
      </c>
      <c r="AF89" s="29" t="s">
        <v>34</v>
      </c>
      <c r="AG89" s="29" t="s">
        <v>34</v>
      </c>
      <c r="AH89" s="29" t="s">
        <v>34</v>
      </c>
      <c r="AI89" s="29" t="s">
        <v>34</v>
      </c>
      <c r="AJ89" s="29" t="s">
        <v>34</v>
      </c>
      <c r="AK89" s="29" t="s">
        <v>34</v>
      </c>
      <c r="AL89" s="29" t="s">
        <v>34</v>
      </c>
      <c r="AM89" s="29" t="s">
        <v>34</v>
      </c>
      <c r="AN89" s="29" t="s">
        <v>34</v>
      </c>
      <c r="AO89" s="29" t="s">
        <v>34</v>
      </c>
      <c r="AP89" t="s">
        <v>34</v>
      </c>
      <c r="AQ89" s="29" t="s">
        <v>34</v>
      </c>
      <c r="AR89" s="29" t="s">
        <v>34</v>
      </c>
      <c r="AS89" s="29" t="s">
        <v>34</v>
      </c>
      <c r="AT89" s="29" t="s">
        <v>34</v>
      </c>
      <c r="AU89" s="29" t="s">
        <v>34</v>
      </c>
      <c r="AV89" s="29" t="s">
        <v>34</v>
      </c>
      <c r="AW89" t="s">
        <v>34</v>
      </c>
      <c r="AX89" s="29" t="s">
        <v>34</v>
      </c>
    </row>
    <row r="90" spans="1:50" x14ac:dyDescent="0.25">
      <c r="A90">
        <v>4</v>
      </c>
      <c r="B90" t="s">
        <v>1055</v>
      </c>
      <c r="C90" t="s">
        <v>1098</v>
      </c>
      <c r="D90" t="s">
        <v>285</v>
      </c>
      <c r="H90" s="29" t="s">
        <v>1062</v>
      </c>
      <c r="L90" t="s">
        <v>1104</v>
      </c>
      <c r="M90" s="16" t="s">
        <v>1045</v>
      </c>
      <c r="N90">
        <v>1.2E-2</v>
      </c>
      <c r="O90" s="29" t="s">
        <v>34</v>
      </c>
      <c r="P90" s="15">
        <v>3.0000000000000001E-5</v>
      </c>
      <c r="Q90" s="29" t="s">
        <v>34</v>
      </c>
      <c r="R90" s="29" t="s">
        <v>34</v>
      </c>
      <c r="S90">
        <v>0.74</v>
      </c>
      <c r="T90" s="29" t="s">
        <v>34</v>
      </c>
      <c r="U90" s="29" t="s">
        <v>34</v>
      </c>
      <c r="V90">
        <v>2.9000000000000001E-2</v>
      </c>
      <c r="W90" s="29" t="s">
        <v>34</v>
      </c>
      <c r="X90" s="29" t="s">
        <v>34</v>
      </c>
      <c r="Y90">
        <v>1.2E-4</v>
      </c>
      <c r="Z90">
        <v>4.5</v>
      </c>
      <c r="AA90" s="29" t="s">
        <v>34</v>
      </c>
      <c r="AB90" s="29" t="s">
        <v>34</v>
      </c>
      <c r="AC90" s="29" t="s">
        <v>34</v>
      </c>
      <c r="AD90">
        <v>17</v>
      </c>
      <c r="AE90">
        <v>0.28000000000000003</v>
      </c>
      <c r="AF90" s="29" t="s">
        <v>34</v>
      </c>
      <c r="AG90" s="29" t="s">
        <v>34</v>
      </c>
      <c r="AH90" s="29" t="s">
        <v>34</v>
      </c>
      <c r="AI90" s="29" t="s">
        <v>34</v>
      </c>
      <c r="AJ90" s="29" t="s">
        <v>34</v>
      </c>
      <c r="AK90" s="29" t="s">
        <v>34</v>
      </c>
      <c r="AL90" s="29" t="s">
        <v>34</v>
      </c>
      <c r="AM90" s="29" t="s">
        <v>34</v>
      </c>
      <c r="AN90" s="29" t="s">
        <v>34</v>
      </c>
      <c r="AO90" s="29" t="s">
        <v>34</v>
      </c>
      <c r="AP90" t="s">
        <v>34</v>
      </c>
      <c r="AQ90" s="29" t="s">
        <v>34</v>
      </c>
      <c r="AR90" s="29" t="s">
        <v>34</v>
      </c>
      <c r="AS90" s="29" t="s">
        <v>34</v>
      </c>
      <c r="AT90" s="29" t="s">
        <v>34</v>
      </c>
      <c r="AU90" s="29" t="s">
        <v>34</v>
      </c>
      <c r="AV90" s="29" t="s">
        <v>34</v>
      </c>
      <c r="AW90" t="s">
        <v>34</v>
      </c>
      <c r="AX90" s="29" t="s">
        <v>34</v>
      </c>
    </row>
    <row r="91" spans="1:50" x14ac:dyDescent="0.25">
      <c r="A91">
        <v>4</v>
      </c>
      <c r="B91" t="s">
        <v>1049</v>
      </c>
      <c r="C91" t="s">
        <v>1098</v>
      </c>
      <c r="D91" t="s">
        <v>285</v>
      </c>
      <c r="H91" s="29" t="s">
        <v>1062</v>
      </c>
      <c r="L91" t="s">
        <v>1104</v>
      </c>
      <c r="M91" s="16" t="s">
        <v>1045</v>
      </c>
      <c r="N91">
        <v>9.7999999999999997E-3</v>
      </c>
      <c r="O91" s="29" t="s">
        <v>34</v>
      </c>
      <c r="P91">
        <v>9.3999999999999994E-5</v>
      </c>
      <c r="Q91" s="29" t="s">
        <v>34</v>
      </c>
      <c r="R91" s="29" t="s">
        <v>34</v>
      </c>
      <c r="S91">
        <v>0.86</v>
      </c>
      <c r="T91" s="29" t="s">
        <v>34</v>
      </c>
      <c r="U91" s="29" t="s">
        <v>34</v>
      </c>
      <c r="V91">
        <v>3.7999999999999999E-2</v>
      </c>
      <c r="W91" s="29" t="s">
        <v>34</v>
      </c>
      <c r="X91" s="29" t="s">
        <v>34</v>
      </c>
      <c r="Y91" s="15">
        <v>2.5000000000000001E-5</v>
      </c>
      <c r="Z91">
        <v>3.1</v>
      </c>
      <c r="AA91" s="29" t="s">
        <v>34</v>
      </c>
      <c r="AB91" s="29" t="s">
        <v>34</v>
      </c>
      <c r="AC91" s="29" t="s">
        <v>34</v>
      </c>
      <c r="AD91">
        <v>14</v>
      </c>
      <c r="AE91">
        <v>0.42</v>
      </c>
      <c r="AF91" s="29" t="s">
        <v>34</v>
      </c>
      <c r="AG91" s="29" t="s">
        <v>34</v>
      </c>
      <c r="AH91" s="29" t="s">
        <v>34</v>
      </c>
      <c r="AI91" s="29" t="s">
        <v>34</v>
      </c>
      <c r="AJ91" s="29" t="s">
        <v>34</v>
      </c>
      <c r="AK91" s="29" t="s">
        <v>34</v>
      </c>
      <c r="AL91" s="29" t="s">
        <v>34</v>
      </c>
      <c r="AM91" s="29" t="s">
        <v>34</v>
      </c>
      <c r="AN91" s="29" t="s">
        <v>34</v>
      </c>
      <c r="AO91" s="29" t="s">
        <v>34</v>
      </c>
      <c r="AP91" t="s">
        <v>34</v>
      </c>
      <c r="AQ91" s="29" t="s">
        <v>34</v>
      </c>
      <c r="AR91" s="29" t="s">
        <v>34</v>
      </c>
      <c r="AS91" s="29" t="s">
        <v>34</v>
      </c>
      <c r="AT91" s="29" t="s">
        <v>34</v>
      </c>
      <c r="AU91" s="29" t="s">
        <v>34</v>
      </c>
      <c r="AV91" s="29" t="s">
        <v>34</v>
      </c>
      <c r="AW91" t="s">
        <v>34</v>
      </c>
      <c r="AX91" s="29" t="s">
        <v>34</v>
      </c>
    </row>
    <row r="92" spans="1:50" x14ac:dyDescent="0.25">
      <c r="A92">
        <v>4</v>
      </c>
      <c r="B92" t="s">
        <v>1047</v>
      </c>
      <c r="C92" t="s">
        <v>1098</v>
      </c>
      <c r="D92" t="s">
        <v>285</v>
      </c>
      <c r="H92" s="29" t="s">
        <v>1062</v>
      </c>
      <c r="L92" t="s">
        <v>1105</v>
      </c>
      <c r="M92" s="16" t="s">
        <v>1045</v>
      </c>
      <c r="N92">
        <v>3.5000000000000001E-3</v>
      </c>
      <c r="O92" s="29" t="s">
        <v>34</v>
      </c>
      <c r="P92" s="15">
        <v>2.5000000000000001E-5</v>
      </c>
      <c r="Q92" s="29" t="s">
        <v>34</v>
      </c>
      <c r="R92" s="29" t="s">
        <v>34</v>
      </c>
      <c r="S92">
        <v>0.47</v>
      </c>
      <c r="T92" s="29" t="s">
        <v>34</v>
      </c>
      <c r="U92" s="29" t="s">
        <v>34</v>
      </c>
      <c r="V92">
        <v>1.9E-2</v>
      </c>
      <c r="W92" s="29" t="s">
        <v>34</v>
      </c>
      <c r="X92" s="29" t="s">
        <v>34</v>
      </c>
      <c r="Y92" s="15">
        <v>2.5000000000000001E-5</v>
      </c>
      <c r="Z92">
        <v>0.93</v>
      </c>
      <c r="AA92" s="29" t="s">
        <v>34</v>
      </c>
      <c r="AB92" s="29" t="s">
        <v>34</v>
      </c>
      <c r="AC92" s="29" t="s">
        <v>34</v>
      </c>
      <c r="AD92">
        <v>3.4</v>
      </c>
      <c r="AE92">
        <v>0.27</v>
      </c>
      <c r="AF92" s="29" t="s">
        <v>34</v>
      </c>
      <c r="AG92" s="29" t="s">
        <v>34</v>
      </c>
      <c r="AH92" s="29" t="s">
        <v>34</v>
      </c>
      <c r="AI92" s="29" t="s">
        <v>34</v>
      </c>
      <c r="AJ92" s="29" t="s">
        <v>34</v>
      </c>
      <c r="AK92" s="29" t="s">
        <v>34</v>
      </c>
      <c r="AL92" s="29" t="s">
        <v>34</v>
      </c>
      <c r="AM92" s="29" t="s">
        <v>34</v>
      </c>
      <c r="AN92" s="29" t="s">
        <v>34</v>
      </c>
      <c r="AO92" s="29" t="s">
        <v>34</v>
      </c>
      <c r="AP92" t="s">
        <v>34</v>
      </c>
      <c r="AQ92" s="29" t="s">
        <v>34</v>
      </c>
      <c r="AR92" s="29" t="s">
        <v>34</v>
      </c>
      <c r="AS92" s="29" t="s">
        <v>34</v>
      </c>
      <c r="AT92" s="29" t="s">
        <v>34</v>
      </c>
      <c r="AU92" s="29" t="s">
        <v>34</v>
      </c>
      <c r="AV92" s="29" t="s">
        <v>34</v>
      </c>
      <c r="AW92" t="s">
        <v>34</v>
      </c>
      <c r="AX92" s="29" t="s">
        <v>34</v>
      </c>
    </row>
    <row r="93" spans="1:50" x14ac:dyDescent="0.25">
      <c r="A93">
        <v>4</v>
      </c>
      <c r="B93" t="s">
        <v>1059</v>
      </c>
      <c r="C93" t="s">
        <v>1098</v>
      </c>
      <c r="D93" t="s">
        <v>285</v>
      </c>
      <c r="H93" s="29" t="s">
        <v>1062</v>
      </c>
      <c r="L93" t="s">
        <v>1105</v>
      </c>
      <c r="M93" s="16" t="s">
        <v>1045</v>
      </c>
      <c r="N93">
        <v>0.01</v>
      </c>
      <c r="O93" s="29" t="s">
        <v>34</v>
      </c>
      <c r="P93">
        <v>6.3E-5</v>
      </c>
      <c r="Q93" s="29" t="s">
        <v>34</v>
      </c>
      <c r="R93" s="29" t="s">
        <v>34</v>
      </c>
      <c r="S93">
        <v>0.5</v>
      </c>
      <c r="T93" s="29" t="s">
        <v>34</v>
      </c>
      <c r="U93" s="29" t="s">
        <v>34</v>
      </c>
      <c r="V93">
        <v>1.7000000000000001E-2</v>
      </c>
      <c r="W93" s="29" t="s">
        <v>34</v>
      </c>
      <c r="X93" s="29" t="s">
        <v>34</v>
      </c>
      <c r="Y93">
        <v>8.8999999999999995E-5</v>
      </c>
      <c r="Z93">
        <v>2.2000000000000002</v>
      </c>
      <c r="AA93" s="29" t="s">
        <v>34</v>
      </c>
      <c r="AB93" s="29" t="s">
        <v>34</v>
      </c>
      <c r="AC93" s="29" t="s">
        <v>34</v>
      </c>
      <c r="AD93">
        <v>7.6</v>
      </c>
      <c r="AE93">
        <v>0.15</v>
      </c>
      <c r="AF93" s="29" t="s">
        <v>34</v>
      </c>
      <c r="AG93" s="29" t="s">
        <v>34</v>
      </c>
      <c r="AH93" s="29" t="s">
        <v>34</v>
      </c>
      <c r="AI93" s="29" t="s">
        <v>34</v>
      </c>
      <c r="AJ93" s="29" t="s">
        <v>34</v>
      </c>
      <c r="AK93" s="29" t="s">
        <v>34</v>
      </c>
      <c r="AL93" s="29" t="s">
        <v>34</v>
      </c>
      <c r="AM93" s="29" t="s">
        <v>34</v>
      </c>
      <c r="AN93" s="29" t="s">
        <v>34</v>
      </c>
      <c r="AO93" s="29" t="s">
        <v>34</v>
      </c>
      <c r="AP93" t="s">
        <v>34</v>
      </c>
      <c r="AQ93" s="29" t="s">
        <v>34</v>
      </c>
      <c r="AR93" s="29" t="s">
        <v>34</v>
      </c>
      <c r="AS93" s="29" t="s">
        <v>34</v>
      </c>
      <c r="AT93" s="29" t="s">
        <v>34</v>
      </c>
      <c r="AU93" s="29" t="s">
        <v>34</v>
      </c>
      <c r="AV93" s="29" t="s">
        <v>34</v>
      </c>
      <c r="AW93" t="s">
        <v>34</v>
      </c>
      <c r="AX93" s="29" t="s">
        <v>34</v>
      </c>
    </row>
    <row r="94" spans="1:50" x14ac:dyDescent="0.25">
      <c r="A94">
        <v>4</v>
      </c>
      <c r="B94" t="s">
        <v>1048</v>
      </c>
      <c r="C94" t="s">
        <v>1098</v>
      </c>
      <c r="D94" t="s">
        <v>285</v>
      </c>
      <c r="H94" s="29" t="s">
        <v>1062</v>
      </c>
      <c r="L94" t="s">
        <v>1105</v>
      </c>
      <c r="M94" s="16" t="s">
        <v>1045</v>
      </c>
      <c r="N94">
        <v>8.8000000000000005E-3</v>
      </c>
      <c r="O94" s="29" t="s">
        <v>34</v>
      </c>
      <c r="P94" s="15">
        <v>2.5000000000000001E-5</v>
      </c>
      <c r="Q94" s="29" t="s">
        <v>34</v>
      </c>
      <c r="R94" s="29" t="s">
        <v>34</v>
      </c>
      <c r="S94">
        <v>0.39</v>
      </c>
      <c r="T94" s="29" t="s">
        <v>34</v>
      </c>
      <c r="U94" s="29" t="s">
        <v>34</v>
      </c>
      <c r="V94">
        <v>1.6000000000000001E-3</v>
      </c>
      <c r="W94" s="29" t="s">
        <v>34</v>
      </c>
      <c r="X94" s="29" t="s">
        <v>34</v>
      </c>
      <c r="Y94" s="15">
        <v>2.5000000000000001E-5</v>
      </c>
      <c r="Z94">
        <v>1.3</v>
      </c>
      <c r="AA94" s="29" t="s">
        <v>34</v>
      </c>
      <c r="AB94" s="29" t="s">
        <v>34</v>
      </c>
      <c r="AC94" s="29" t="s">
        <v>34</v>
      </c>
      <c r="AD94">
        <v>6.1</v>
      </c>
      <c r="AE94">
        <v>0.16</v>
      </c>
      <c r="AF94" s="29" t="s">
        <v>34</v>
      </c>
      <c r="AG94" s="29" t="s">
        <v>34</v>
      </c>
      <c r="AH94" s="29" t="s">
        <v>34</v>
      </c>
      <c r="AI94" s="29" t="s">
        <v>34</v>
      </c>
      <c r="AJ94" s="29" t="s">
        <v>34</v>
      </c>
      <c r="AK94" s="29" t="s">
        <v>34</v>
      </c>
      <c r="AL94" s="29" t="s">
        <v>34</v>
      </c>
      <c r="AM94" s="29" t="s">
        <v>34</v>
      </c>
      <c r="AN94" s="29" t="s">
        <v>34</v>
      </c>
      <c r="AO94" s="29" t="s">
        <v>34</v>
      </c>
      <c r="AP94" t="s">
        <v>34</v>
      </c>
      <c r="AQ94" s="29" t="s">
        <v>34</v>
      </c>
      <c r="AR94" s="29" t="s">
        <v>34</v>
      </c>
      <c r="AS94" s="29" t="s">
        <v>34</v>
      </c>
      <c r="AT94" s="29" t="s">
        <v>34</v>
      </c>
      <c r="AU94" s="29" t="s">
        <v>34</v>
      </c>
      <c r="AV94" s="29" t="s">
        <v>34</v>
      </c>
      <c r="AW94" t="s">
        <v>34</v>
      </c>
      <c r="AX94" s="29" t="s">
        <v>34</v>
      </c>
    </row>
    <row r="95" spans="1:50" x14ac:dyDescent="0.25">
      <c r="A95">
        <v>5</v>
      </c>
      <c r="B95" t="s">
        <v>1025</v>
      </c>
      <c r="M95" s="16" t="s">
        <v>1022</v>
      </c>
      <c r="N95">
        <v>4.1999999999999997E-3</v>
      </c>
      <c r="O95" s="29" t="s">
        <v>34</v>
      </c>
      <c r="P95">
        <v>3.0000000000000001E-5</v>
      </c>
      <c r="Q95" t="s">
        <v>34</v>
      </c>
      <c r="R95" s="29" t="s">
        <v>34</v>
      </c>
      <c r="S95">
        <v>2.2200000000000001E-2</v>
      </c>
      <c r="T95" s="29" t="s">
        <v>34</v>
      </c>
      <c r="U95" s="29" t="s">
        <v>34</v>
      </c>
      <c r="V95">
        <v>4.0000000000000003E-5</v>
      </c>
      <c r="W95" s="29" t="s">
        <v>34</v>
      </c>
      <c r="X95" s="29" t="s">
        <v>34</v>
      </c>
      <c r="Y95" s="29" t="s">
        <v>34</v>
      </c>
      <c r="Z95">
        <v>2.4199999999999999E-2</v>
      </c>
      <c r="AA95" s="29" t="s">
        <v>34</v>
      </c>
      <c r="AB95" s="29" t="s">
        <v>34</v>
      </c>
      <c r="AC95" s="29" t="s">
        <v>34</v>
      </c>
      <c r="AD95">
        <v>2.8E-3</v>
      </c>
      <c r="AE95">
        <v>1.15E-2</v>
      </c>
      <c r="AF95">
        <v>0.01</v>
      </c>
      <c r="AG95" s="29" t="s">
        <v>34</v>
      </c>
      <c r="AH95" s="29" t="s">
        <v>34</v>
      </c>
      <c r="AI95" s="29" t="s">
        <v>34</v>
      </c>
      <c r="AJ95">
        <v>0.01</v>
      </c>
      <c r="AK95" s="29" t="s">
        <v>34</v>
      </c>
      <c r="AL95" s="29" t="s">
        <v>34</v>
      </c>
      <c r="AM95" s="29" t="s">
        <v>34</v>
      </c>
      <c r="AN95" s="29" t="s">
        <v>34</v>
      </c>
      <c r="AO95" s="29" t="s">
        <v>34</v>
      </c>
      <c r="AP95">
        <v>0</v>
      </c>
      <c r="AQ95" s="29" t="s">
        <v>34</v>
      </c>
      <c r="AR95" s="29" t="s">
        <v>34</v>
      </c>
      <c r="AS95">
        <v>0</v>
      </c>
      <c r="AT95" s="29" t="s">
        <v>34</v>
      </c>
      <c r="AU95" s="29" t="s">
        <v>34</v>
      </c>
      <c r="AV95" s="29" t="s">
        <v>34</v>
      </c>
      <c r="AW95">
        <v>0.05</v>
      </c>
      <c r="AX95" s="29" t="s">
        <v>34</v>
      </c>
    </row>
    <row r="96" spans="1:50" x14ac:dyDescent="0.25">
      <c r="A96">
        <v>5</v>
      </c>
      <c r="B96" t="s">
        <v>1060</v>
      </c>
      <c r="H96" s="29" t="s">
        <v>1043</v>
      </c>
      <c r="M96" s="16" t="s">
        <v>1045</v>
      </c>
      <c r="N96">
        <v>3.3E-3</v>
      </c>
      <c r="O96" s="29" t="s">
        <v>34</v>
      </c>
      <c r="P96">
        <v>3.0000000000000001E-5</v>
      </c>
      <c r="Q96" s="29" t="s">
        <v>34</v>
      </c>
      <c r="R96" s="29" t="s">
        <v>34</v>
      </c>
      <c r="S96">
        <v>6.4000000000000003E-3</v>
      </c>
      <c r="T96" s="29" t="s">
        <v>34</v>
      </c>
      <c r="U96" s="29" t="s">
        <v>34</v>
      </c>
      <c r="V96">
        <v>8.0000000000000007E-5</v>
      </c>
      <c r="W96" s="29" t="s">
        <v>34</v>
      </c>
      <c r="X96" s="29" t="s">
        <v>34</v>
      </c>
      <c r="Y96" s="29" t="s">
        <v>34</v>
      </c>
      <c r="Z96">
        <v>1.5699999999999999E-2</v>
      </c>
      <c r="AA96" s="29" t="s">
        <v>34</v>
      </c>
      <c r="AB96" s="29" t="s">
        <v>34</v>
      </c>
      <c r="AC96" s="29" t="s">
        <v>34</v>
      </c>
      <c r="AD96">
        <v>7.8399999999999997E-2</v>
      </c>
      <c r="AE96">
        <v>4.7000000000000002E-3</v>
      </c>
      <c r="AF96">
        <v>3.02</v>
      </c>
      <c r="AG96" s="29" t="s">
        <v>34</v>
      </c>
      <c r="AH96" s="29" t="s">
        <v>34</v>
      </c>
      <c r="AI96" s="29" t="s">
        <v>34</v>
      </c>
      <c r="AJ96">
        <v>1.61</v>
      </c>
      <c r="AK96" s="29" t="s">
        <v>34</v>
      </c>
      <c r="AL96" s="29" t="s">
        <v>34</v>
      </c>
      <c r="AM96" s="29" t="s">
        <v>34</v>
      </c>
      <c r="AN96" s="29" t="s">
        <v>34</v>
      </c>
      <c r="AO96" s="29" t="s">
        <v>34</v>
      </c>
      <c r="AP96">
        <v>0.02</v>
      </c>
      <c r="AQ96" s="29" t="s">
        <v>34</v>
      </c>
      <c r="AR96" s="29" t="s">
        <v>34</v>
      </c>
      <c r="AS96">
        <v>0.04</v>
      </c>
      <c r="AT96" s="29" t="s">
        <v>34</v>
      </c>
      <c r="AU96" s="29" t="s">
        <v>34</v>
      </c>
      <c r="AV96" s="29" t="s">
        <v>34</v>
      </c>
      <c r="AW96">
        <v>6.5</v>
      </c>
      <c r="AX96">
        <v>28.1</v>
      </c>
    </row>
    <row r="97" spans="1:50" x14ac:dyDescent="0.25">
      <c r="A97">
        <v>5</v>
      </c>
      <c r="B97" t="s">
        <v>1061</v>
      </c>
      <c r="H97" s="29" t="s">
        <v>1062</v>
      </c>
      <c r="M97" s="16" t="s">
        <v>1045</v>
      </c>
      <c r="N97">
        <v>1.4800000000000001E-2</v>
      </c>
      <c r="O97" s="29" t="s">
        <v>34</v>
      </c>
      <c r="P97">
        <v>1.3999999999999999E-4</v>
      </c>
      <c r="Q97" s="29" t="s">
        <v>34</v>
      </c>
      <c r="R97" s="29" t="s">
        <v>34</v>
      </c>
      <c r="S97">
        <v>1.7899999999999999E-2</v>
      </c>
      <c r="T97" s="29" t="s">
        <v>34</v>
      </c>
      <c r="U97" s="29" t="s">
        <v>34</v>
      </c>
      <c r="V97">
        <v>1.0000000000000001E-5</v>
      </c>
      <c r="W97" s="29" t="s">
        <v>34</v>
      </c>
      <c r="X97" s="29" t="s">
        <v>34</v>
      </c>
      <c r="Y97" s="29" t="s">
        <v>34</v>
      </c>
      <c r="Z97">
        <v>1.22</v>
      </c>
      <c r="AA97" s="29" t="s">
        <v>34</v>
      </c>
      <c r="AB97" s="29" t="s">
        <v>34</v>
      </c>
      <c r="AC97" s="29" t="s">
        <v>34</v>
      </c>
      <c r="AD97">
        <v>5.726</v>
      </c>
      <c r="AE97">
        <v>0.14699999999999999</v>
      </c>
      <c r="AF97">
        <v>2.16</v>
      </c>
      <c r="AG97" s="29" t="s">
        <v>34</v>
      </c>
      <c r="AH97" s="29" t="s">
        <v>34</v>
      </c>
      <c r="AI97" s="29" t="s">
        <v>34</v>
      </c>
      <c r="AJ97">
        <v>9.25</v>
      </c>
      <c r="AK97" s="29" t="s">
        <v>34</v>
      </c>
      <c r="AL97" s="29" t="s">
        <v>34</v>
      </c>
      <c r="AM97" s="29" t="s">
        <v>34</v>
      </c>
      <c r="AN97" s="29" t="s">
        <v>34</v>
      </c>
      <c r="AO97" s="29" t="s">
        <v>34</v>
      </c>
      <c r="AP97">
        <v>1.1299999999999999</v>
      </c>
      <c r="AQ97" s="29" t="s">
        <v>34</v>
      </c>
      <c r="AR97" s="29" t="s">
        <v>34</v>
      </c>
      <c r="AS97">
        <v>0.2</v>
      </c>
      <c r="AT97" s="29" t="s">
        <v>34</v>
      </c>
      <c r="AU97" s="29" t="s">
        <v>34</v>
      </c>
      <c r="AV97" s="29" t="s">
        <v>34</v>
      </c>
      <c r="AW97" s="29" t="s">
        <v>34</v>
      </c>
      <c r="AX97" s="29" t="s">
        <v>34</v>
      </c>
    </row>
    <row r="98" spans="1:50" x14ac:dyDescent="0.25">
      <c r="A98">
        <v>6</v>
      </c>
      <c r="B98" t="s">
        <v>1106</v>
      </c>
      <c r="C98" t="s">
        <v>1107</v>
      </c>
      <c r="D98" t="s">
        <v>285</v>
      </c>
      <c r="E98" t="s">
        <v>1108</v>
      </c>
      <c r="H98" s="29" t="s">
        <v>1043</v>
      </c>
      <c r="M98" s="16" t="s">
        <v>1022</v>
      </c>
      <c r="N98" t="s">
        <v>34</v>
      </c>
      <c r="O98">
        <v>1.6E-2</v>
      </c>
      <c r="P98" t="s">
        <v>34</v>
      </c>
      <c r="Q98">
        <v>395</v>
      </c>
      <c r="R98" s="29" t="s">
        <v>34</v>
      </c>
      <c r="S98">
        <v>0.129</v>
      </c>
      <c r="T98" s="29" t="s">
        <v>34</v>
      </c>
      <c r="U98">
        <v>0.188</v>
      </c>
      <c r="V98" t="s">
        <v>34</v>
      </c>
      <c r="W98" s="29" t="s">
        <v>34</v>
      </c>
      <c r="X98">
        <v>1213</v>
      </c>
      <c r="Y98" s="29" t="s">
        <v>34</v>
      </c>
      <c r="Z98" t="s">
        <v>34</v>
      </c>
      <c r="AA98">
        <v>397</v>
      </c>
      <c r="AB98" s="29" t="s">
        <v>34</v>
      </c>
      <c r="AC98">
        <v>7.9870000000000001</v>
      </c>
      <c r="AD98" t="s">
        <v>34</v>
      </c>
      <c r="AE98" t="s">
        <v>34</v>
      </c>
      <c r="AF98" t="s">
        <v>34</v>
      </c>
      <c r="AG98" s="29" t="s">
        <v>34</v>
      </c>
      <c r="AH98" s="29" t="s">
        <v>34</v>
      </c>
      <c r="AI98" s="29" t="s">
        <v>34</v>
      </c>
      <c r="AJ98" s="29" t="s">
        <v>34</v>
      </c>
      <c r="AK98" s="29" t="s">
        <v>34</v>
      </c>
      <c r="AL98" s="29" t="s">
        <v>34</v>
      </c>
      <c r="AM98" s="29" t="s">
        <v>34</v>
      </c>
      <c r="AN98" s="29" t="s">
        <v>34</v>
      </c>
      <c r="AO98" s="29" t="s">
        <v>34</v>
      </c>
      <c r="AP98" s="29" t="s">
        <v>34</v>
      </c>
      <c r="AQ98" s="29" t="s">
        <v>34</v>
      </c>
      <c r="AR98" s="29" t="s">
        <v>34</v>
      </c>
      <c r="AS98" s="29" t="s">
        <v>34</v>
      </c>
      <c r="AT98" s="29" t="s">
        <v>34</v>
      </c>
      <c r="AU98" s="29" t="s">
        <v>34</v>
      </c>
      <c r="AV98" s="29" t="s">
        <v>34</v>
      </c>
      <c r="AW98" s="29" t="s">
        <v>34</v>
      </c>
      <c r="AX98" s="29" t="s">
        <v>34</v>
      </c>
    </row>
    <row r="99" spans="1:50" x14ac:dyDescent="0.25">
      <c r="A99">
        <v>6</v>
      </c>
      <c r="B99" t="s">
        <v>1106</v>
      </c>
      <c r="C99" t="s">
        <v>1107</v>
      </c>
      <c r="D99" t="s">
        <v>285</v>
      </c>
      <c r="E99" s="119">
        <v>38292</v>
      </c>
      <c r="H99" s="29" t="s">
        <v>1043</v>
      </c>
      <c r="M99" s="16" t="s">
        <v>1022</v>
      </c>
      <c r="N99" t="s">
        <v>34</v>
      </c>
      <c r="O99" t="s">
        <v>34</v>
      </c>
      <c r="P99" t="s">
        <v>34</v>
      </c>
      <c r="Q99">
        <v>385</v>
      </c>
      <c r="R99" s="29" t="s">
        <v>34</v>
      </c>
      <c r="S99">
        <v>3.6999999999999998E-2</v>
      </c>
      <c r="T99">
        <v>6.2E-2</v>
      </c>
      <c r="U99">
        <v>170</v>
      </c>
      <c r="V99" t="s">
        <v>34</v>
      </c>
      <c r="W99" s="29" t="s">
        <v>34</v>
      </c>
      <c r="X99">
        <v>1198</v>
      </c>
      <c r="Y99" s="29" t="s">
        <v>34</v>
      </c>
      <c r="Z99" t="s">
        <v>34</v>
      </c>
      <c r="AA99">
        <v>395</v>
      </c>
      <c r="AB99" s="29" t="s">
        <v>34</v>
      </c>
      <c r="AC99">
        <v>7821</v>
      </c>
      <c r="AD99" t="s">
        <v>34</v>
      </c>
      <c r="AE99">
        <v>3.1E-2</v>
      </c>
      <c r="AF99" t="s">
        <v>34</v>
      </c>
      <c r="AG99" s="29" t="s">
        <v>34</v>
      </c>
      <c r="AH99" s="29" t="s">
        <v>34</v>
      </c>
      <c r="AI99" s="29" t="s">
        <v>34</v>
      </c>
      <c r="AJ99" s="29" t="s">
        <v>34</v>
      </c>
      <c r="AK99" s="29" t="s">
        <v>34</v>
      </c>
      <c r="AL99" s="29" t="s">
        <v>34</v>
      </c>
      <c r="AM99" s="29" t="s">
        <v>34</v>
      </c>
      <c r="AN99" s="29" t="s">
        <v>34</v>
      </c>
      <c r="AO99" s="29" t="s">
        <v>34</v>
      </c>
      <c r="AP99" s="29" t="s">
        <v>34</v>
      </c>
      <c r="AQ99" s="29" t="s">
        <v>34</v>
      </c>
      <c r="AR99" s="29" t="s">
        <v>34</v>
      </c>
      <c r="AS99" s="29" t="s">
        <v>34</v>
      </c>
      <c r="AT99" s="29" t="s">
        <v>34</v>
      </c>
      <c r="AU99" s="29" t="s">
        <v>34</v>
      </c>
      <c r="AV99" s="29" t="s">
        <v>34</v>
      </c>
      <c r="AW99" s="29" t="s">
        <v>34</v>
      </c>
      <c r="AX99" s="29" t="s">
        <v>34</v>
      </c>
    </row>
    <row r="100" spans="1:50" x14ac:dyDescent="0.25">
      <c r="A100">
        <v>6</v>
      </c>
      <c r="B100" t="s">
        <v>1106</v>
      </c>
      <c r="C100" t="s">
        <v>1107</v>
      </c>
      <c r="D100" t="s">
        <v>285</v>
      </c>
      <c r="E100" t="s">
        <v>1109</v>
      </c>
      <c r="H100" s="29" t="s">
        <v>1043</v>
      </c>
      <c r="M100" s="16" t="s">
        <v>1022</v>
      </c>
      <c r="N100" t="s">
        <v>34</v>
      </c>
      <c r="O100" t="s">
        <v>34</v>
      </c>
      <c r="P100" t="s">
        <v>34</v>
      </c>
      <c r="Q100">
        <v>393</v>
      </c>
      <c r="R100" s="29" t="s">
        <v>34</v>
      </c>
      <c r="S100" t="s">
        <v>34</v>
      </c>
      <c r="T100" t="s">
        <v>34</v>
      </c>
      <c r="U100">
        <v>0.18</v>
      </c>
      <c r="V100" t="s">
        <v>34</v>
      </c>
      <c r="W100" s="29" t="s">
        <v>34</v>
      </c>
      <c r="X100">
        <v>1235</v>
      </c>
      <c r="Y100" s="29" t="s">
        <v>34</v>
      </c>
      <c r="Z100" t="s">
        <v>34</v>
      </c>
      <c r="AA100">
        <v>380</v>
      </c>
      <c r="AB100" s="29" t="s">
        <v>34</v>
      </c>
      <c r="AC100">
        <v>7680</v>
      </c>
      <c r="AD100" t="s">
        <v>34</v>
      </c>
      <c r="AE100" t="s">
        <v>34</v>
      </c>
      <c r="AF100" t="s">
        <v>34</v>
      </c>
      <c r="AG100" s="29" t="s">
        <v>34</v>
      </c>
      <c r="AH100" s="29" t="s">
        <v>34</v>
      </c>
      <c r="AI100" s="29" t="s">
        <v>34</v>
      </c>
      <c r="AJ100" s="29" t="s">
        <v>34</v>
      </c>
      <c r="AK100" s="29" t="s">
        <v>34</v>
      </c>
      <c r="AL100" s="29" t="s">
        <v>34</v>
      </c>
      <c r="AM100" s="29" t="s">
        <v>34</v>
      </c>
      <c r="AN100" s="29" t="s">
        <v>34</v>
      </c>
      <c r="AO100" s="29" t="s">
        <v>34</v>
      </c>
      <c r="AP100" s="29" t="s">
        <v>34</v>
      </c>
      <c r="AQ100" s="29" t="s">
        <v>34</v>
      </c>
      <c r="AR100" s="29" t="s">
        <v>34</v>
      </c>
      <c r="AS100" s="29" t="s">
        <v>34</v>
      </c>
      <c r="AT100" s="29" t="s">
        <v>34</v>
      </c>
      <c r="AU100" s="29" t="s">
        <v>34</v>
      </c>
      <c r="AV100" s="29" t="s">
        <v>34</v>
      </c>
      <c r="AW100" s="29" t="s">
        <v>34</v>
      </c>
      <c r="AX100" s="29" t="s">
        <v>34</v>
      </c>
    </row>
    <row r="101" spans="1:50" x14ac:dyDescent="0.25">
      <c r="A101">
        <v>6</v>
      </c>
      <c r="B101" t="s">
        <v>1106</v>
      </c>
      <c r="C101" t="s">
        <v>1107</v>
      </c>
      <c r="D101" t="s">
        <v>285</v>
      </c>
      <c r="E101" t="s">
        <v>1110</v>
      </c>
      <c r="H101" s="29" t="s">
        <v>1043</v>
      </c>
      <c r="M101" s="16" t="s">
        <v>1022</v>
      </c>
      <c r="N101" t="s">
        <v>34</v>
      </c>
      <c r="O101" t="s">
        <v>34</v>
      </c>
      <c r="P101" t="s">
        <v>34</v>
      </c>
      <c r="Q101" t="s">
        <v>34</v>
      </c>
      <c r="R101" s="29" t="s">
        <v>34</v>
      </c>
      <c r="S101" t="s">
        <v>34</v>
      </c>
      <c r="T101" t="s">
        <v>34</v>
      </c>
      <c r="U101" t="s">
        <v>34</v>
      </c>
      <c r="V101" t="s">
        <v>34</v>
      </c>
      <c r="W101" s="29" t="s">
        <v>34</v>
      </c>
      <c r="X101" s="29" t="s">
        <v>34</v>
      </c>
      <c r="Y101" s="29" t="s">
        <v>34</v>
      </c>
      <c r="Z101" t="s">
        <v>34</v>
      </c>
      <c r="AB101" s="29" t="s">
        <v>34</v>
      </c>
      <c r="AC101" t="s">
        <v>34</v>
      </c>
      <c r="AD101" t="s">
        <v>34</v>
      </c>
      <c r="AE101" t="s">
        <v>34</v>
      </c>
      <c r="AF101" t="s">
        <v>34</v>
      </c>
      <c r="AG101" s="29" t="s">
        <v>34</v>
      </c>
      <c r="AH101" s="29" t="s">
        <v>34</v>
      </c>
      <c r="AI101" s="29" t="s">
        <v>34</v>
      </c>
      <c r="AJ101" s="29" t="s">
        <v>34</v>
      </c>
      <c r="AK101" s="29" t="s">
        <v>34</v>
      </c>
      <c r="AL101" s="29" t="s">
        <v>34</v>
      </c>
      <c r="AM101" s="29" t="s">
        <v>34</v>
      </c>
      <c r="AN101" s="29" t="s">
        <v>34</v>
      </c>
      <c r="AO101" s="29" t="s">
        <v>34</v>
      </c>
      <c r="AP101" s="29" t="s">
        <v>34</v>
      </c>
      <c r="AQ101" s="29" t="s">
        <v>34</v>
      </c>
      <c r="AR101" s="29" t="s">
        <v>34</v>
      </c>
      <c r="AS101" s="29" t="s">
        <v>34</v>
      </c>
      <c r="AT101" s="29" t="s">
        <v>34</v>
      </c>
      <c r="AU101" s="29" t="s">
        <v>34</v>
      </c>
      <c r="AV101" s="29" t="s">
        <v>34</v>
      </c>
      <c r="AW101" s="29" t="s">
        <v>34</v>
      </c>
      <c r="AX101" s="29" t="s">
        <v>34</v>
      </c>
    </row>
    <row r="102" spans="1:50" x14ac:dyDescent="0.25">
      <c r="A102">
        <v>6</v>
      </c>
      <c r="B102" t="s">
        <v>1106</v>
      </c>
      <c r="C102" t="s">
        <v>1107</v>
      </c>
      <c r="D102" t="s">
        <v>285</v>
      </c>
      <c r="E102" t="s">
        <v>1109</v>
      </c>
      <c r="H102" s="29" t="s">
        <v>1043</v>
      </c>
      <c r="M102" s="16" t="s">
        <v>1022</v>
      </c>
      <c r="N102" t="s">
        <v>34</v>
      </c>
      <c r="O102" t="s">
        <v>34</v>
      </c>
      <c r="P102" t="s">
        <v>34</v>
      </c>
      <c r="Q102">
        <v>397</v>
      </c>
      <c r="R102" s="29" t="s">
        <v>34</v>
      </c>
      <c r="S102" t="s">
        <v>34</v>
      </c>
      <c r="T102" t="s">
        <v>34</v>
      </c>
      <c r="U102">
        <v>0.18</v>
      </c>
      <c r="V102" t="s">
        <v>34</v>
      </c>
      <c r="W102" s="29" t="s">
        <v>34</v>
      </c>
      <c r="X102">
        <v>1230</v>
      </c>
      <c r="Y102" s="29" t="s">
        <v>34</v>
      </c>
      <c r="Z102" t="s">
        <v>34</v>
      </c>
      <c r="AA102">
        <v>380</v>
      </c>
      <c r="AB102" s="29" t="s">
        <v>34</v>
      </c>
      <c r="AC102">
        <v>7.76</v>
      </c>
      <c r="AD102" t="s">
        <v>34</v>
      </c>
      <c r="AE102">
        <v>0.28999999999999998</v>
      </c>
      <c r="AF102" t="s">
        <v>34</v>
      </c>
      <c r="AG102" s="29" t="s">
        <v>34</v>
      </c>
      <c r="AH102" s="29" t="s">
        <v>34</v>
      </c>
      <c r="AI102" s="29" t="s">
        <v>34</v>
      </c>
      <c r="AJ102" s="29" t="s">
        <v>34</v>
      </c>
      <c r="AK102" s="29" t="s">
        <v>34</v>
      </c>
      <c r="AL102" s="29" t="s">
        <v>34</v>
      </c>
      <c r="AM102" s="29" t="s">
        <v>34</v>
      </c>
      <c r="AN102" s="29" t="s">
        <v>34</v>
      </c>
      <c r="AO102" s="29" t="s">
        <v>34</v>
      </c>
      <c r="AP102" s="29" t="s">
        <v>34</v>
      </c>
      <c r="AQ102" s="29" t="s">
        <v>34</v>
      </c>
      <c r="AR102" s="29" t="s">
        <v>34</v>
      </c>
      <c r="AS102" s="29" t="s">
        <v>34</v>
      </c>
      <c r="AT102" s="29" t="s">
        <v>34</v>
      </c>
      <c r="AU102" s="29" t="s">
        <v>34</v>
      </c>
      <c r="AV102" s="29" t="s">
        <v>34</v>
      </c>
      <c r="AW102" s="29" t="s">
        <v>34</v>
      </c>
      <c r="AX102" s="29" t="s">
        <v>34</v>
      </c>
    </row>
    <row r="103" spans="1:50" x14ac:dyDescent="0.25">
      <c r="A103">
        <v>6</v>
      </c>
      <c r="B103" t="s">
        <v>1106</v>
      </c>
      <c r="C103" t="s">
        <v>1107</v>
      </c>
      <c r="D103" t="s">
        <v>285</v>
      </c>
      <c r="E103" s="119" t="s">
        <v>1108</v>
      </c>
      <c r="H103" s="29" t="s">
        <v>1043</v>
      </c>
      <c r="M103" s="16" t="s">
        <v>1045</v>
      </c>
      <c r="N103" t="s">
        <v>34</v>
      </c>
      <c r="O103">
        <v>0.17</v>
      </c>
      <c r="P103" t="s">
        <v>34</v>
      </c>
      <c r="Q103">
        <v>397</v>
      </c>
      <c r="R103" s="29" t="s">
        <v>34</v>
      </c>
      <c r="S103">
        <v>0.129</v>
      </c>
      <c r="T103" t="s">
        <v>34</v>
      </c>
      <c r="U103">
        <v>0.188</v>
      </c>
      <c r="V103" t="s">
        <v>34</v>
      </c>
      <c r="W103">
        <v>0.02</v>
      </c>
      <c r="X103">
        <v>1202</v>
      </c>
      <c r="Y103" s="29" t="s">
        <v>34</v>
      </c>
      <c r="Z103" t="s">
        <v>34</v>
      </c>
      <c r="AA103">
        <v>384</v>
      </c>
      <c r="AB103" s="29" t="s">
        <v>34</v>
      </c>
      <c r="AC103">
        <v>8.0239999999999991</v>
      </c>
      <c r="AD103" t="s">
        <v>34</v>
      </c>
      <c r="AE103">
        <v>0.53700000000000003</v>
      </c>
      <c r="AF103" t="s">
        <v>34</v>
      </c>
      <c r="AG103" s="29" t="s">
        <v>34</v>
      </c>
      <c r="AH103" s="29" t="s">
        <v>34</v>
      </c>
      <c r="AI103" s="29" t="s">
        <v>34</v>
      </c>
      <c r="AJ103" s="29" t="s">
        <v>34</v>
      </c>
      <c r="AK103" s="29" t="s">
        <v>34</v>
      </c>
      <c r="AL103" s="29" t="s">
        <v>34</v>
      </c>
      <c r="AM103" s="29" t="s">
        <v>34</v>
      </c>
      <c r="AN103" s="29" t="s">
        <v>34</v>
      </c>
      <c r="AO103" s="29" t="s">
        <v>34</v>
      </c>
      <c r="AP103" s="29" t="s">
        <v>34</v>
      </c>
      <c r="AQ103" s="29" t="s">
        <v>34</v>
      </c>
      <c r="AR103" s="29" t="s">
        <v>34</v>
      </c>
      <c r="AS103" s="29" t="s">
        <v>34</v>
      </c>
      <c r="AT103" s="29" t="s">
        <v>34</v>
      </c>
      <c r="AU103" s="29" t="s">
        <v>34</v>
      </c>
      <c r="AV103" s="29" t="s">
        <v>34</v>
      </c>
      <c r="AW103" s="29" t="s">
        <v>34</v>
      </c>
      <c r="AX103" s="29" t="s">
        <v>34</v>
      </c>
    </row>
    <row r="104" spans="1:50" x14ac:dyDescent="0.25">
      <c r="A104">
        <v>6</v>
      </c>
      <c r="B104" t="s">
        <v>1106</v>
      </c>
      <c r="C104" t="s">
        <v>1107</v>
      </c>
      <c r="D104" t="s">
        <v>285</v>
      </c>
      <c r="E104" s="119">
        <v>38292</v>
      </c>
      <c r="H104" s="29" t="s">
        <v>1043</v>
      </c>
      <c r="M104" s="16" t="s">
        <v>1045</v>
      </c>
      <c r="N104" t="s">
        <v>34</v>
      </c>
      <c r="O104" t="s">
        <v>34</v>
      </c>
      <c r="P104" t="s">
        <v>34</v>
      </c>
      <c r="Q104">
        <v>388</v>
      </c>
      <c r="R104" s="29" t="s">
        <v>34</v>
      </c>
      <c r="S104">
        <v>4.8000000000000001E-2</v>
      </c>
      <c r="T104">
        <v>9.2999999999999999E-2</v>
      </c>
      <c r="U104">
        <v>170</v>
      </c>
      <c r="V104">
        <v>3.4000000000000002E-2</v>
      </c>
      <c r="W104" t="s">
        <v>34</v>
      </c>
      <c r="X104">
        <v>1185</v>
      </c>
      <c r="Y104" s="29" t="s">
        <v>34</v>
      </c>
      <c r="Z104" t="s">
        <v>34</v>
      </c>
      <c r="AA104">
        <v>355</v>
      </c>
      <c r="AB104" s="29" t="s">
        <v>34</v>
      </c>
      <c r="AC104">
        <v>7731</v>
      </c>
      <c r="AD104">
        <v>2.9000000000000001E-2</v>
      </c>
      <c r="AE104">
        <v>0.14699999999999999</v>
      </c>
      <c r="AF104" t="s">
        <v>34</v>
      </c>
      <c r="AG104" s="29" t="s">
        <v>34</v>
      </c>
      <c r="AH104" s="29" t="s">
        <v>34</v>
      </c>
      <c r="AI104" s="29" t="s">
        <v>34</v>
      </c>
      <c r="AJ104" s="29" t="s">
        <v>34</v>
      </c>
      <c r="AK104" s="29" t="s">
        <v>34</v>
      </c>
      <c r="AL104" s="29" t="s">
        <v>34</v>
      </c>
      <c r="AM104" s="29" t="s">
        <v>34</v>
      </c>
      <c r="AN104" s="29" t="s">
        <v>34</v>
      </c>
      <c r="AO104" s="29" t="s">
        <v>34</v>
      </c>
      <c r="AP104" s="29" t="s">
        <v>34</v>
      </c>
      <c r="AQ104" s="29" t="s">
        <v>34</v>
      </c>
      <c r="AR104" s="29" t="s">
        <v>34</v>
      </c>
      <c r="AS104" s="29" t="s">
        <v>34</v>
      </c>
      <c r="AT104" s="29" t="s">
        <v>34</v>
      </c>
      <c r="AU104" s="29" t="s">
        <v>34</v>
      </c>
      <c r="AV104" s="29" t="s">
        <v>34</v>
      </c>
      <c r="AW104" s="29" t="s">
        <v>34</v>
      </c>
      <c r="AX104" s="29" t="s">
        <v>34</v>
      </c>
    </row>
    <row r="105" spans="1:50" x14ac:dyDescent="0.25">
      <c r="A105">
        <v>6</v>
      </c>
      <c r="B105" t="s">
        <v>1106</v>
      </c>
      <c r="C105" t="s">
        <v>1107</v>
      </c>
      <c r="D105" t="s">
        <v>285</v>
      </c>
      <c r="E105" t="s">
        <v>1110</v>
      </c>
      <c r="H105" s="29" t="s">
        <v>1043</v>
      </c>
      <c r="M105" s="16" t="s">
        <v>1045</v>
      </c>
      <c r="N105" t="s">
        <v>34</v>
      </c>
      <c r="O105" t="s">
        <v>34</v>
      </c>
      <c r="P105" t="s">
        <v>34</v>
      </c>
      <c r="Q105" t="s">
        <v>34</v>
      </c>
      <c r="R105" s="29" t="s">
        <v>34</v>
      </c>
      <c r="S105" t="s">
        <v>34</v>
      </c>
      <c r="T105" t="s">
        <v>34</v>
      </c>
      <c r="U105" t="s">
        <v>34</v>
      </c>
      <c r="V105" t="s">
        <v>34</v>
      </c>
      <c r="W105" t="s">
        <v>34</v>
      </c>
      <c r="X105" t="s">
        <v>34</v>
      </c>
      <c r="Y105" s="29" t="s">
        <v>34</v>
      </c>
      <c r="Z105" t="s">
        <v>34</v>
      </c>
      <c r="AA105" t="s">
        <v>34</v>
      </c>
      <c r="AB105" s="29" t="s">
        <v>34</v>
      </c>
      <c r="AC105" t="s">
        <v>34</v>
      </c>
      <c r="AD105" t="s">
        <v>34</v>
      </c>
      <c r="AE105" t="s">
        <v>34</v>
      </c>
      <c r="AF105" t="s">
        <v>34</v>
      </c>
      <c r="AG105" s="29" t="s">
        <v>34</v>
      </c>
      <c r="AH105" s="29" t="s">
        <v>34</v>
      </c>
      <c r="AI105" s="29" t="s">
        <v>34</v>
      </c>
      <c r="AJ105" s="29" t="s">
        <v>34</v>
      </c>
      <c r="AK105" s="29" t="s">
        <v>34</v>
      </c>
      <c r="AL105" s="29" t="s">
        <v>34</v>
      </c>
      <c r="AM105" s="29" t="s">
        <v>34</v>
      </c>
      <c r="AN105" s="29" t="s">
        <v>34</v>
      </c>
      <c r="AO105" s="29" t="s">
        <v>34</v>
      </c>
      <c r="AP105" s="29" t="s">
        <v>34</v>
      </c>
      <c r="AQ105" s="29" t="s">
        <v>34</v>
      </c>
      <c r="AR105" s="29" t="s">
        <v>34</v>
      </c>
      <c r="AS105" s="29" t="s">
        <v>34</v>
      </c>
      <c r="AT105" s="29" t="s">
        <v>34</v>
      </c>
      <c r="AU105" s="29" t="s">
        <v>34</v>
      </c>
      <c r="AV105" s="29" t="s">
        <v>34</v>
      </c>
      <c r="AW105" s="29" t="s">
        <v>34</v>
      </c>
      <c r="AX105" s="29" t="s">
        <v>34</v>
      </c>
    </row>
    <row r="106" spans="1:50" x14ac:dyDescent="0.25">
      <c r="A106">
        <v>6</v>
      </c>
      <c r="B106" t="s">
        <v>1106</v>
      </c>
      <c r="C106" t="s">
        <v>1107</v>
      </c>
      <c r="D106" t="s">
        <v>285</v>
      </c>
      <c r="E106" t="s">
        <v>1109</v>
      </c>
      <c r="H106" s="29" t="s">
        <v>1043</v>
      </c>
      <c r="M106" s="16" t="s">
        <v>1022</v>
      </c>
      <c r="N106" t="s">
        <v>34</v>
      </c>
      <c r="O106" t="s">
        <v>34</v>
      </c>
      <c r="P106" t="s">
        <v>34</v>
      </c>
      <c r="Q106">
        <v>383</v>
      </c>
      <c r="R106" s="29" t="s">
        <v>34</v>
      </c>
      <c r="S106" t="s">
        <v>34</v>
      </c>
      <c r="T106" t="s">
        <v>34</v>
      </c>
      <c r="U106">
        <v>0.17</v>
      </c>
      <c r="V106" t="s">
        <v>34</v>
      </c>
      <c r="W106" t="s">
        <v>34</v>
      </c>
      <c r="X106">
        <v>1205</v>
      </c>
      <c r="Y106" s="29" t="s">
        <v>34</v>
      </c>
      <c r="Z106" t="s">
        <v>34</v>
      </c>
      <c r="AA106">
        <v>390</v>
      </c>
      <c r="AB106" s="29" t="s">
        <v>34</v>
      </c>
      <c r="AC106">
        <v>7.5149999999999997</v>
      </c>
      <c r="AD106" t="s">
        <v>34</v>
      </c>
      <c r="AE106" t="s">
        <v>34</v>
      </c>
      <c r="AF106" t="s">
        <v>34</v>
      </c>
      <c r="AG106" s="29" t="s">
        <v>34</v>
      </c>
      <c r="AH106" s="29" t="s">
        <v>34</v>
      </c>
      <c r="AI106" s="29" t="s">
        <v>34</v>
      </c>
      <c r="AJ106" s="29" t="s">
        <v>34</v>
      </c>
      <c r="AK106" s="29" t="s">
        <v>34</v>
      </c>
      <c r="AL106" s="29" t="s">
        <v>34</v>
      </c>
      <c r="AM106" s="29" t="s">
        <v>34</v>
      </c>
      <c r="AN106" s="29" t="s">
        <v>34</v>
      </c>
      <c r="AO106" s="29" t="s">
        <v>34</v>
      </c>
      <c r="AP106" s="29" t="s">
        <v>34</v>
      </c>
      <c r="AQ106" s="29" t="s">
        <v>34</v>
      </c>
      <c r="AR106" s="29" t="s">
        <v>34</v>
      </c>
      <c r="AS106" s="29" t="s">
        <v>34</v>
      </c>
      <c r="AT106" s="29" t="s">
        <v>34</v>
      </c>
      <c r="AU106" s="29" t="s">
        <v>34</v>
      </c>
      <c r="AV106" s="29" t="s">
        <v>34</v>
      </c>
      <c r="AW106" s="29" t="s">
        <v>34</v>
      </c>
      <c r="AX106" s="29" t="s">
        <v>34</v>
      </c>
    </row>
    <row r="107" spans="1:50" x14ac:dyDescent="0.25">
      <c r="A107">
        <v>6</v>
      </c>
      <c r="B107" t="s">
        <v>1106</v>
      </c>
      <c r="C107" t="s">
        <v>1107</v>
      </c>
      <c r="D107" t="s">
        <v>285</v>
      </c>
      <c r="E107" t="s">
        <v>1108</v>
      </c>
      <c r="H107" s="29" t="s">
        <v>1043</v>
      </c>
      <c r="M107" s="16" t="s">
        <v>1022</v>
      </c>
      <c r="N107" t="s">
        <v>34</v>
      </c>
      <c r="O107">
        <v>2.1000000000000001E-2</v>
      </c>
      <c r="P107" t="s">
        <v>34</v>
      </c>
      <c r="Q107">
        <v>406</v>
      </c>
      <c r="R107" s="29" t="s">
        <v>34</v>
      </c>
      <c r="S107" t="s">
        <v>34</v>
      </c>
      <c r="T107" t="s">
        <v>34</v>
      </c>
      <c r="U107" t="s">
        <v>34</v>
      </c>
      <c r="V107" t="s">
        <v>34</v>
      </c>
      <c r="W107" t="s">
        <v>34</v>
      </c>
      <c r="X107">
        <v>1278</v>
      </c>
      <c r="Y107" s="29" t="s">
        <v>34</v>
      </c>
      <c r="Z107" t="s">
        <v>34</v>
      </c>
      <c r="AA107">
        <v>0.185</v>
      </c>
      <c r="AB107" s="29" t="s">
        <v>34</v>
      </c>
      <c r="AC107">
        <v>7.9530000000000003</v>
      </c>
      <c r="AD107" t="s">
        <v>34</v>
      </c>
      <c r="AE107">
        <v>0.13800000000000001</v>
      </c>
      <c r="AF107" t="s">
        <v>34</v>
      </c>
      <c r="AG107" s="29" t="s">
        <v>34</v>
      </c>
      <c r="AH107" s="29" t="s">
        <v>34</v>
      </c>
      <c r="AI107" s="29" t="s">
        <v>34</v>
      </c>
      <c r="AJ107" s="29" t="s">
        <v>34</v>
      </c>
      <c r="AK107" s="29" t="s">
        <v>34</v>
      </c>
      <c r="AL107" s="29" t="s">
        <v>34</v>
      </c>
      <c r="AM107" s="29" t="s">
        <v>34</v>
      </c>
      <c r="AN107" s="29" t="s">
        <v>34</v>
      </c>
      <c r="AO107" s="29" t="s">
        <v>34</v>
      </c>
      <c r="AP107" s="29" t="s">
        <v>34</v>
      </c>
      <c r="AQ107" s="29" t="s">
        <v>34</v>
      </c>
      <c r="AR107" s="29" t="s">
        <v>34</v>
      </c>
      <c r="AS107" s="29" t="s">
        <v>34</v>
      </c>
      <c r="AT107" s="29" t="s">
        <v>34</v>
      </c>
      <c r="AU107" s="29" t="s">
        <v>34</v>
      </c>
      <c r="AV107" s="29" t="s">
        <v>34</v>
      </c>
      <c r="AW107" s="29" t="s">
        <v>34</v>
      </c>
      <c r="AX107" s="29" t="s">
        <v>34</v>
      </c>
    </row>
    <row r="108" spans="1:50" x14ac:dyDescent="0.25">
      <c r="A108">
        <v>6</v>
      </c>
      <c r="B108" t="s">
        <v>1106</v>
      </c>
      <c r="C108" t="s">
        <v>1107</v>
      </c>
      <c r="D108" t="s">
        <v>285</v>
      </c>
      <c r="E108" t="s">
        <v>1111</v>
      </c>
      <c r="H108" s="29" t="s">
        <v>1043</v>
      </c>
      <c r="M108" s="16" t="s">
        <v>1022</v>
      </c>
      <c r="N108" t="s">
        <v>34</v>
      </c>
      <c r="O108" t="s">
        <v>34</v>
      </c>
      <c r="P108" t="s">
        <v>34</v>
      </c>
      <c r="Q108">
        <v>368</v>
      </c>
      <c r="R108" s="29" t="s">
        <v>34</v>
      </c>
      <c r="S108" t="s">
        <v>34</v>
      </c>
      <c r="T108" t="s">
        <v>34</v>
      </c>
      <c r="U108">
        <v>168</v>
      </c>
      <c r="V108" t="s">
        <v>34</v>
      </c>
      <c r="W108" t="s">
        <v>34</v>
      </c>
      <c r="X108">
        <v>1157</v>
      </c>
      <c r="Y108" s="29" t="s">
        <v>34</v>
      </c>
      <c r="Z108" t="s">
        <v>34</v>
      </c>
      <c r="AA108">
        <v>352</v>
      </c>
      <c r="AB108" s="29" t="s">
        <v>34</v>
      </c>
      <c r="AC108">
        <v>7693</v>
      </c>
      <c r="AD108" t="s">
        <v>34</v>
      </c>
      <c r="AE108" t="s">
        <v>34</v>
      </c>
      <c r="AF108" t="s">
        <v>34</v>
      </c>
      <c r="AG108" s="29" t="s">
        <v>34</v>
      </c>
      <c r="AH108" s="29" t="s">
        <v>34</v>
      </c>
      <c r="AI108" s="29" t="s">
        <v>34</v>
      </c>
      <c r="AJ108" s="29" t="s">
        <v>34</v>
      </c>
      <c r="AK108" s="29" t="s">
        <v>34</v>
      </c>
      <c r="AL108" s="29" t="s">
        <v>34</v>
      </c>
      <c r="AM108" s="29" t="s">
        <v>34</v>
      </c>
      <c r="AN108" s="29" t="s">
        <v>34</v>
      </c>
      <c r="AO108" s="29" t="s">
        <v>34</v>
      </c>
      <c r="AP108" s="29" t="s">
        <v>34</v>
      </c>
      <c r="AQ108" s="29" t="s">
        <v>34</v>
      </c>
      <c r="AR108" s="29" t="s">
        <v>34</v>
      </c>
      <c r="AS108" s="29" t="s">
        <v>34</v>
      </c>
      <c r="AT108" s="29" t="s">
        <v>34</v>
      </c>
      <c r="AU108" s="29" t="s">
        <v>34</v>
      </c>
      <c r="AV108" s="29" t="s">
        <v>34</v>
      </c>
      <c r="AW108" s="29" t="s">
        <v>34</v>
      </c>
      <c r="AX108" s="29" t="s">
        <v>34</v>
      </c>
    </row>
    <row r="109" spans="1:50" x14ac:dyDescent="0.25">
      <c r="A109">
        <v>6</v>
      </c>
      <c r="B109" t="s">
        <v>1106</v>
      </c>
      <c r="C109" t="s">
        <v>1107</v>
      </c>
      <c r="D109" t="s">
        <v>285</v>
      </c>
      <c r="E109" t="s">
        <v>1110</v>
      </c>
      <c r="H109" s="29" t="s">
        <v>1043</v>
      </c>
      <c r="M109" s="16" t="s">
        <v>1022</v>
      </c>
      <c r="N109" t="s">
        <v>34</v>
      </c>
      <c r="O109" t="s">
        <v>34</v>
      </c>
      <c r="P109" t="s">
        <v>34</v>
      </c>
      <c r="R109" s="29" t="s">
        <v>34</v>
      </c>
      <c r="S109" t="s">
        <v>34</v>
      </c>
      <c r="T109" t="s">
        <v>34</v>
      </c>
      <c r="U109" t="s">
        <v>34</v>
      </c>
      <c r="V109" t="s">
        <v>34</v>
      </c>
      <c r="W109" t="s">
        <v>34</v>
      </c>
      <c r="X109" t="s">
        <v>34</v>
      </c>
      <c r="Y109" s="29" t="s">
        <v>34</v>
      </c>
      <c r="Z109" t="s">
        <v>34</v>
      </c>
      <c r="AA109" t="s">
        <v>34</v>
      </c>
      <c r="AB109" s="29" t="s">
        <v>34</v>
      </c>
      <c r="AC109" t="s">
        <v>34</v>
      </c>
      <c r="AD109" t="s">
        <v>34</v>
      </c>
      <c r="AE109" t="s">
        <v>34</v>
      </c>
      <c r="AF109" t="s">
        <v>34</v>
      </c>
      <c r="AG109" s="29" t="s">
        <v>34</v>
      </c>
      <c r="AH109" s="29" t="s">
        <v>34</v>
      </c>
      <c r="AI109" s="29" t="s">
        <v>34</v>
      </c>
      <c r="AJ109" s="29" t="s">
        <v>34</v>
      </c>
      <c r="AK109" s="29" t="s">
        <v>34</v>
      </c>
      <c r="AL109" s="29" t="s">
        <v>34</v>
      </c>
      <c r="AM109" s="29" t="s">
        <v>34</v>
      </c>
      <c r="AN109" s="29" t="s">
        <v>34</v>
      </c>
      <c r="AO109" s="29" t="s">
        <v>34</v>
      </c>
      <c r="AP109" s="29" t="s">
        <v>34</v>
      </c>
      <c r="AQ109" s="29" t="s">
        <v>34</v>
      </c>
      <c r="AR109" s="29" t="s">
        <v>34</v>
      </c>
      <c r="AS109" s="29" t="s">
        <v>34</v>
      </c>
      <c r="AT109" s="29" t="s">
        <v>34</v>
      </c>
      <c r="AU109" s="29" t="s">
        <v>34</v>
      </c>
      <c r="AV109" s="29" t="s">
        <v>34</v>
      </c>
      <c r="AW109" s="29" t="s">
        <v>34</v>
      </c>
      <c r="AX109" s="29" t="s">
        <v>34</v>
      </c>
    </row>
    <row r="110" spans="1:50" x14ac:dyDescent="0.25">
      <c r="A110">
        <v>6</v>
      </c>
      <c r="B110" t="s">
        <v>1106</v>
      </c>
      <c r="C110" t="s">
        <v>1107</v>
      </c>
      <c r="D110" t="s">
        <v>285</v>
      </c>
      <c r="E110" t="s">
        <v>1109</v>
      </c>
      <c r="H110" s="29" t="s">
        <v>1043</v>
      </c>
      <c r="M110" s="16" t="s">
        <v>1045</v>
      </c>
      <c r="N110" t="s">
        <v>34</v>
      </c>
      <c r="O110" t="s">
        <v>34</v>
      </c>
      <c r="P110" t="s">
        <v>34</v>
      </c>
      <c r="Q110">
        <v>386</v>
      </c>
      <c r="R110" s="29" t="s">
        <v>34</v>
      </c>
      <c r="S110" t="s">
        <v>34</v>
      </c>
      <c r="T110" t="s">
        <v>34</v>
      </c>
      <c r="U110">
        <v>0.18</v>
      </c>
      <c r="V110" t="s">
        <v>34</v>
      </c>
      <c r="W110" t="s">
        <v>34</v>
      </c>
      <c r="X110">
        <v>1205</v>
      </c>
      <c r="Y110" s="29" t="s">
        <v>34</v>
      </c>
      <c r="Z110" t="s">
        <v>34</v>
      </c>
      <c r="AA110">
        <v>340</v>
      </c>
      <c r="AB110" s="29" t="s">
        <v>34</v>
      </c>
      <c r="AC110">
        <v>7.7050000000000001</v>
      </c>
      <c r="AD110" t="s">
        <v>34</v>
      </c>
      <c r="AE110" t="s">
        <v>34</v>
      </c>
      <c r="AF110" t="s">
        <v>34</v>
      </c>
      <c r="AG110" s="29" t="s">
        <v>34</v>
      </c>
      <c r="AH110" s="29" t="s">
        <v>34</v>
      </c>
      <c r="AI110" s="29" t="s">
        <v>34</v>
      </c>
      <c r="AJ110" s="29" t="s">
        <v>34</v>
      </c>
      <c r="AK110" s="29" t="s">
        <v>34</v>
      </c>
      <c r="AL110" s="29" t="s">
        <v>34</v>
      </c>
      <c r="AM110" s="29" t="s">
        <v>34</v>
      </c>
      <c r="AN110" s="29" t="s">
        <v>34</v>
      </c>
      <c r="AO110" s="29" t="s">
        <v>34</v>
      </c>
      <c r="AP110" s="29" t="s">
        <v>34</v>
      </c>
      <c r="AQ110" s="29" t="s">
        <v>34</v>
      </c>
      <c r="AR110" s="29" t="s">
        <v>34</v>
      </c>
      <c r="AS110" s="29" t="s">
        <v>34</v>
      </c>
      <c r="AT110" s="29" t="s">
        <v>34</v>
      </c>
      <c r="AU110" s="29" t="s">
        <v>34</v>
      </c>
      <c r="AV110" s="29" t="s">
        <v>34</v>
      </c>
      <c r="AW110" s="29" t="s">
        <v>34</v>
      </c>
      <c r="AX110" s="29" t="s">
        <v>34</v>
      </c>
    </row>
    <row r="111" spans="1:50" x14ac:dyDescent="0.25">
      <c r="A111">
        <v>6</v>
      </c>
      <c r="B111" t="s">
        <v>1112</v>
      </c>
      <c r="C111" t="s">
        <v>1107</v>
      </c>
      <c r="D111" t="s">
        <v>285</v>
      </c>
      <c r="E111" t="s">
        <v>1113</v>
      </c>
      <c r="H111" s="29" t="s">
        <v>1043</v>
      </c>
      <c r="M111" s="16" t="s">
        <v>1045</v>
      </c>
      <c r="N111" t="s">
        <v>34</v>
      </c>
      <c r="O111">
        <v>1.6E-2</v>
      </c>
      <c r="P111" t="s">
        <v>34</v>
      </c>
      <c r="Q111">
        <v>405</v>
      </c>
      <c r="R111" s="29" t="s">
        <v>34</v>
      </c>
      <c r="S111" t="s">
        <v>34</v>
      </c>
      <c r="T111" t="s">
        <v>34</v>
      </c>
      <c r="U111">
        <v>0.187</v>
      </c>
      <c r="V111" t="s">
        <v>34</v>
      </c>
      <c r="W111" t="s">
        <v>34</v>
      </c>
      <c r="X111">
        <v>1278</v>
      </c>
      <c r="Y111" s="29" t="s">
        <v>34</v>
      </c>
      <c r="Z111" t="s">
        <v>34</v>
      </c>
      <c r="AA111">
        <v>428</v>
      </c>
      <c r="AB111" s="29" t="s">
        <v>34</v>
      </c>
      <c r="AC111">
        <v>8.0310000000000006</v>
      </c>
      <c r="AD111" t="s">
        <v>34</v>
      </c>
      <c r="AE111" t="s">
        <v>34</v>
      </c>
      <c r="AF111" t="s">
        <v>34</v>
      </c>
      <c r="AG111" s="29" t="s">
        <v>34</v>
      </c>
      <c r="AH111" s="29" t="s">
        <v>34</v>
      </c>
      <c r="AI111" s="29" t="s">
        <v>34</v>
      </c>
      <c r="AJ111" s="29" t="s">
        <v>34</v>
      </c>
      <c r="AK111" s="29" t="s">
        <v>34</v>
      </c>
      <c r="AL111" s="29" t="s">
        <v>34</v>
      </c>
      <c r="AM111" s="29" t="s">
        <v>34</v>
      </c>
      <c r="AN111" s="29" t="s">
        <v>34</v>
      </c>
      <c r="AO111" s="29" t="s">
        <v>34</v>
      </c>
      <c r="AP111" s="29" t="s">
        <v>34</v>
      </c>
      <c r="AQ111" s="29" t="s">
        <v>34</v>
      </c>
      <c r="AR111" s="29" t="s">
        <v>34</v>
      </c>
      <c r="AS111" s="29" t="s">
        <v>34</v>
      </c>
      <c r="AT111" s="29" t="s">
        <v>34</v>
      </c>
      <c r="AU111" s="29" t="s">
        <v>34</v>
      </c>
      <c r="AV111" s="29" t="s">
        <v>34</v>
      </c>
      <c r="AW111" s="29" t="s">
        <v>34</v>
      </c>
      <c r="AX111" s="29" t="s">
        <v>34</v>
      </c>
    </row>
    <row r="112" spans="1:50" x14ac:dyDescent="0.25">
      <c r="A112">
        <v>6</v>
      </c>
      <c r="B112" t="s">
        <v>1114</v>
      </c>
      <c r="C112" t="s">
        <v>1107</v>
      </c>
      <c r="D112" t="s">
        <v>285</v>
      </c>
      <c r="E112" t="s">
        <v>1111</v>
      </c>
      <c r="H112" s="29" t="s">
        <v>1043</v>
      </c>
      <c r="M112" s="16" t="s">
        <v>1045</v>
      </c>
      <c r="N112" t="s">
        <v>34</v>
      </c>
      <c r="O112" t="s">
        <v>34</v>
      </c>
      <c r="P112" t="s">
        <v>34</v>
      </c>
      <c r="Q112">
        <v>400</v>
      </c>
      <c r="R112" s="29" t="s">
        <v>34</v>
      </c>
      <c r="S112">
        <v>3.2000000000000001E-2</v>
      </c>
      <c r="T112" t="s">
        <v>34</v>
      </c>
      <c r="U112">
        <v>184</v>
      </c>
      <c r="V112">
        <v>1.7999999999999999E-2</v>
      </c>
      <c r="W112" t="s">
        <v>34</v>
      </c>
      <c r="X112">
        <v>1256</v>
      </c>
      <c r="Y112" s="29" t="s">
        <v>34</v>
      </c>
      <c r="Z112" t="s">
        <v>34</v>
      </c>
      <c r="AA112">
        <v>386</v>
      </c>
      <c r="AB112" s="29" t="s">
        <v>34</v>
      </c>
      <c r="AC112">
        <v>8278</v>
      </c>
      <c r="AD112" t="s">
        <v>34</v>
      </c>
      <c r="AE112">
        <v>9.6000000000000002E-2</v>
      </c>
      <c r="AF112" t="s">
        <v>34</v>
      </c>
      <c r="AG112" s="29" t="s">
        <v>34</v>
      </c>
      <c r="AH112" s="29" t="s">
        <v>34</v>
      </c>
      <c r="AI112" s="29" t="s">
        <v>34</v>
      </c>
      <c r="AJ112" s="29" t="s">
        <v>34</v>
      </c>
      <c r="AK112" s="29" t="s">
        <v>34</v>
      </c>
      <c r="AL112" s="29" t="s">
        <v>34</v>
      </c>
      <c r="AM112" s="29" t="s">
        <v>34</v>
      </c>
      <c r="AN112" s="29" t="s">
        <v>34</v>
      </c>
      <c r="AO112" s="29" t="s">
        <v>34</v>
      </c>
      <c r="AP112" s="29" t="s">
        <v>34</v>
      </c>
      <c r="AQ112" s="29" t="s">
        <v>34</v>
      </c>
      <c r="AR112" s="29" t="s">
        <v>34</v>
      </c>
      <c r="AS112" s="29" t="s">
        <v>34</v>
      </c>
      <c r="AT112" s="29" t="s">
        <v>34</v>
      </c>
      <c r="AU112" s="29" t="s">
        <v>34</v>
      </c>
      <c r="AV112" s="29" t="s">
        <v>34</v>
      </c>
      <c r="AW112" s="29" t="s">
        <v>34</v>
      </c>
      <c r="AX112" s="29" t="s">
        <v>34</v>
      </c>
    </row>
    <row r="113" spans="1:52" x14ac:dyDescent="0.25">
      <c r="A113">
        <v>6</v>
      </c>
      <c r="B113" t="s">
        <v>1115</v>
      </c>
      <c r="C113" t="s">
        <v>1107</v>
      </c>
      <c r="D113" t="s">
        <v>285</v>
      </c>
      <c r="E113" t="s">
        <v>1110</v>
      </c>
      <c r="H113" s="29" t="s">
        <v>1043</v>
      </c>
      <c r="M113" s="16" t="s">
        <v>1045</v>
      </c>
      <c r="N113" t="s">
        <v>34</v>
      </c>
      <c r="O113" t="s">
        <v>34</v>
      </c>
      <c r="P113" t="s">
        <v>34</v>
      </c>
      <c r="Q113" t="s">
        <v>34</v>
      </c>
      <c r="R113" s="29" t="s">
        <v>34</v>
      </c>
      <c r="S113" t="s">
        <v>34</v>
      </c>
      <c r="T113" t="s">
        <v>34</v>
      </c>
      <c r="U113" t="s">
        <v>34</v>
      </c>
      <c r="V113" t="s">
        <v>34</v>
      </c>
      <c r="W113" t="s">
        <v>34</v>
      </c>
      <c r="X113" t="s">
        <v>34</v>
      </c>
      <c r="Y113" s="29" t="s">
        <v>34</v>
      </c>
      <c r="Z113" t="s">
        <v>34</v>
      </c>
      <c r="AA113" t="s">
        <v>34</v>
      </c>
      <c r="AB113" s="29" t="s">
        <v>34</v>
      </c>
      <c r="AC113" t="s">
        <v>34</v>
      </c>
      <c r="AD113" t="s">
        <v>34</v>
      </c>
      <c r="AE113" t="s">
        <v>34</v>
      </c>
      <c r="AF113" t="s">
        <v>34</v>
      </c>
      <c r="AG113" s="29" t="s">
        <v>34</v>
      </c>
      <c r="AH113" s="29" t="s">
        <v>34</v>
      </c>
      <c r="AI113" s="29" t="s">
        <v>34</v>
      </c>
      <c r="AJ113" s="29" t="s">
        <v>34</v>
      </c>
      <c r="AK113" s="29" t="s">
        <v>34</v>
      </c>
      <c r="AL113" s="29" t="s">
        <v>34</v>
      </c>
      <c r="AM113" s="29" t="s">
        <v>34</v>
      </c>
      <c r="AN113" s="29" t="s">
        <v>34</v>
      </c>
      <c r="AO113" s="29" t="s">
        <v>34</v>
      </c>
      <c r="AP113" s="29" t="s">
        <v>34</v>
      </c>
      <c r="AQ113" s="29" t="s">
        <v>34</v>
      </c>
      <c r="AR113" s="29" t="s">
        <v>34</v>
      </c>
      <c r="AS113" s="29" t="s">
        <v>34</v>
      </c>
      <c r="AT113" s="29" t="s">
        <v>34</v>
      </c>
      <c r="AU113" s="29" t="s">
        <v>34</v>
      </c>
      <c r="AV113" s="29" t="s">
        <v>34</v>
      </c>
      <c r="AW113" s="29" t="s">
        <v>34</v>
      </c>
      <c r="AX113" s="29" t="s">
        <v>34</v>
      </c>
    </row>
    <row r="114" spans="1:52" x14ac:dyDescent="0.25">
      <c r="A114">
        <v>6</v>
      </c>
      <c r="B114" t="s">
        <v>1116</v>
      </c>
      <c r="C114" t="s">
        <v>1107</v>
      </c>
      <c r="D114" t="s">
        <v>285</v>
      </c>
      <c r="E114" t="s">
        <v>1109</v>
      </c>
      <c r="H114" s="29" t="s">
        <v>1043</v>
      </c>
      <c r="M114" s="16" t="s">
        <v>1022</v>
      </c>
      <c r="N114" t="s">
        <v>34</v>
      </c>
      <c r="O114" t="s">
        <v>34</v>
      </c>
      <c r="P114" t="s">
        <v>34</v>
      </c>
      <c r="Q114">
        <v>389</v>
      </c>
      <c r="R114" s="29" t="s">
        <v>34</v>
      </c>
      <c r="S114" t="s">
        <v>34</v>
      </c>
      <c r="T114" t="s">
        <v>34</v>
      </c>
      <c r="U114">
        <v>0.18</v>
      </c>
      <c r="V114" t="s">
        <v>34</v>
      </c>
      <c r="W114" t="s">
        <v>34</v>
      </c>
      <c r="X114">
        <v>1220</v>
      </c>
      <c r="Y114" s="29" t="s">
        <v>34</v>
      </c>
      <c r="Z114" t="s">
        <v>34</v>
      </c>
      <c r="AA114">
        <v>330</v>
      </c>
      <c r="AB114" s="29" t="s">
        <v>34</v>
      </c>
      <c r="AC114">
        <v>7.62</v>
      </c>
      <c r="AD114" t="s">
        <v>34</v>
      </c>
      <c r="AE114" t="s">
        <v>34</v>
      </c>
      <c r="AF114" t="s">
        <v>34</v>
      </c>
      <c r="AG114" s="29" t="s">
        <v>34</v>
      </c>
      <c r="AH114" s="29" t="s">
        <v>34</v>
      </c>
      <c r="AI114" s="29" t="s">
        <v>34</v>
      </c>
      <c r="AJ114" s="29" t="s">
        <v>34</v>
      </c>
      <c r="AK114" s="29" t="s">
        <v>34</v>
      </c>
      <c r="AL114" s="29" t="s">
        <v>34</v>
      </c>
      <c r="AM114" s="29" t="s">
        <v>34</v>
      </c>
      <c r="AN114" s="29" t="s">
        <v>34</v>
      </c>
      <c r="AO114" s="29" t="s">
        <v>34</v>
      </c>
      <c r="AP114" s="29" t="s">
        <v>34</v>
      </c>
      <c r="AQ114" s="29" t="s">
        <v>34</v>
      </c>
      <c r="AR114" s="29" t="s">
        <v>34</v>
      </c>
      <c r="AS114" s="29" t="s">
        <v>34</v>
      </c>
      <c r="AT114" s="29" t="s">
        <v>34</v>
      </c>
      <c r="AU114" s="29" t="s">
        <v>34</v>
      </c>
      <c r="AV114" s="29" t="s">
        <v>34</v>
      </c>
      <c r="AW114" s="29" t="s">
        <v>34</v>
      </c>
      <c r="AX114" s="29" t="s">
        <v>34</v>
      </c>
    </row>
    <row r="115" spans="1:52" x14ac:dyDescent="0.25">
      <c r="A115">
        <v>6</v>
      </c>
      <c r="B115" t="s">
        <v>1117</v>
      </c>
      <c r="C115" t="s">
        <v>1107</v>
      </c>
      <c r="D115" t="s">
        <v>285</v>
      </c>
      <c r="E115" t="s">
        <v>1113</v>
      </c>
      <c r="H115" s="29" t="s">
        <v>1043</v>
      </c>
      <c r="M115" s="16" t="s">
        <v>1022</v>
      </c>
      <c r="N115" t="s">
        <v>34</v>
      </c>
      <c r="O115">
        <v>1.7999999999999999E-2</v>
      </c>
      <c r="P115" t="s">
        <v>34</v>
      </c>
      <c r="Q115">
        <v>381</v>
      </c>
      <c r="R115" s="29" t="s">
        <v>34</v>
      </c>
      <c r="S115" t="s">
        <v>34</v>
      </c>
      <c r="T115" t="s">
        <v>34</v>
      </c>
      <c r="U115">
        <v>1.72</v>
      </c>
      <c r="V115" t="s">
        <v>34</v>
      </c>
      <c r="W115" t="s">
        <v>34</v>
      </c>
      <c r="X115">
        <v>1189</v>
      </c>
      <c r="Y115" s="29" t="s">
        <v>34</v>
      </c>
      <c r="Z115" t="s">
        <v>34</v>
      </c>
      <c r="AA115">
        <v>388</v>
      </c>
      <c r="AB115" s="29" t="s">
        <v>34</v>
      </c>
      <c r="AC115">
        <v>7.4870000000000001</v>
      </c>
      <c r="AD115" t="s">
        <v>34</v>
      </c>
      <c r="AE115" t="s">
        <v>34</v>
      </c>
      <c r="AF115" t="s">
        <v>34</v>
      </c>
      <c r="AG115" s="29" t="s">
        <v>34</v>
      </c>
      <c r="AH115" s="29" t="s">
        <v>34</v>
      </c>
      <c r="AI115" s="29" t="s">
        <v>34</v>
      </c>
      <c r="AJ115" s="29" t="s">
        <v>34</v>
      </c>
      <c r="AK115" s="29" t="s">
        <v>34</v>
      </c>
      <c r="AL115" s="29" t="s">
        <v>34</v>
      </c>
      <c r="AM115" s="29" t="s">
        <v>34</v>
      </c>
      <c r="AN115" s="29" t="s">
        <v>34</v>
      </c>
      <c r="AO115" s="29" t="s">
        <v>34</v>
      </c>
      <c r="AP115" s="29" t="s">
        <v>34</v>
      </c>
      <c r="AQ115" s="29" t="s">
        <v>34</v>
      </c>
      <c r="AR115" s="29" t="s">
        <v>34</v>
      </c>
      <c r="AS115" s="29" t="s">
        <v>34</v>
      </c>
      <c r="AT115" s="29" t="s">
        <v>34</v>
      </c>
      <c r="AU115" s="29" t="s">
        <v>34</v>
      </c>
      <c r="AV115" s="29" t="s">
        <v>34</v>
      </c>
      <c r="AW115" s="29" t="s">
        <v>34</v>
      </c>
      <c r="AX115" s="29" t="s">
        <v>34</v>
      </c>
    </row>
    <row r="116" spans="1:52" x14ac:dyDescent="0.25">
      <c r="A116">
        <v>6</v>
      </c>
      <c r="B116" t="s">
        <v>1118</v>
      </c>
      <c r="C116" t="s">
        <v>1107</v>
      </c>
      <c r="D116" t="s">
        <v>285</v>
      </c>
      <c r="E116" t="s">
        <v>1111</v>
      </c>
      <c r="H116" s="29" t="s">
        <v>1043</v>
      </c>
      <c r="M116" s="16" t="s">
        <v>1022</v>
      </c>
      <c r="N116" t="s">
        <v>34</v>
      </c>
      <c r="O116" t="s">
        <v>34</v>
      </c>
      <c r="P116" t="s">
        <v>34</v>
      </c>
      <c r="Q116">
        <v>397</v>
      </c>
      <c r="R116" s="29" t="s">
        <v>34</v>
      </c>
      <c r="S116">
        <v>0.11899999999999999</v>
      </c>
      <c r="T116" t="s">
        <v>34</v>
      </c>
      <c r="U116">
        <v>178</v>
      </c>
      <c r="V116">
        <v>3.1E-2</v>
      </c>
      <c r="W116" t="s">
        <v>34</v>
      </c>
      <c r="X116">
        <v>1238</v>
      </c>
      <c r="Y116" s="29" t="s">
        <v>34</v>
      </c>
      <c r="Z116" t="s">
        <v>34</v>
      </c>
      <c r="AA116">
        <v>388</v>
      </c>
      <c r="AB116" s="29" t="s">
        <v>34</v>
      </c>
      <c r="AC116">
        <v>8008</v>
      </c>
      <c r="AD116" t="s">
        <v>34</v>
      </c>
      <c r="AE116" t="s">
        <v>34</v>
      </c>
      <c r="AF116" t="s">
        <v>34</v>
      </c>
      <c r="AG116" s="29" t="s">
        <v>34</v>
      </c>
      <c r="AH116" s="29" t="s">
        <v>34</v>
      </c>
      <c r="AI116" s="29" t="s">
        <v>34</v>
      </c>
      <c r="AJ116" s="29" t="s">
        <v>34</v>
      </c>
      <c r="AK116" s="29" t="s">
        <v>34</v>
      </c>
      <c r="AL116" s="29" t="s">
        <v>34</v>
      </c>
      <c r="AM116" s="29" t="s">
        <v>34</v>
      </c>
      <c r="AN116" s="29" t="s">
        <v>34</v>
      </c>
      <c r="AO116" s="29" t="s">
        <v>34</v>
      </c>
      <c r="AP116" s="29" t="s">
        <v>34</v>
      </c>
      <c r="AQ116" s="29" t="s">
        <v>34</v>
      </c>
      <c r="AR116" s="29" t="s">
        <v>34</v>
      </c>
      <c r="AS116" s="29" t="s">
        <v>34</v>
      </c>
      <c r="AT116" s="29" t="s">
        <v>34</v>
      </c>
      <c r="AU116" s="29" t="s">
        <v>34</v>
      </c>
      <c r="AV116" s="29" t="s">
        <v>34</v>
      </c>
      <c r="AW116" s="29" t="s">
        <v>34</v>
      </c>
      <c r="AX116" s="29" t="s">
        <v>34</v>
      </c>
    </row>
    <row r="117" spans="1:52" x14ac:dyDescent="0.25">
      <c r="A117">
        <v>6</v>
      </c>
      <c r="B117" t="s">
        <v>1119</v>
      </c>
      <c r="C117" t="s">
        <v>1107</v>
      </c>
      <c r="D117" t="s">
        <v>285</v>
      </c>
      <c r="E117" t="s">
        <v>1110</v>
      </c>
      <c r="H117" s="29" t="s">
        <v>1043</v>
      </c>
      <c r="M117" s="16" t="s">
        <v>1022</v>
      </c>
      <c r="N117" t="s">
        <v>34</v>
      </c>
      <c r="O117" t="s">
        <v>34</v>
      </c>
      <c r="P117" t="s">
        <v>34</v>
      </c>
      <c r="R117" s="29" t="s">
        <v>34</v>
      </c>
      <c r="S117" t="s">
        <v>34</v>
      </c>
      <c r="T117" t="s">
        <v>34</v>
      </c>
      <c r="U117" t="s">
        <v>34</v>
      </c>
      <c r="V117" t="s">
        <v>34</v>
      </c>
      <c r="W117" t="s">
        <v>34</v>
      </c>
      <c r="X117" t="s">
        <v>34</v>
      </c>
      <c r="Y117" s="29" t="s">
        <v>34</v>
      </c>
      <c r="Z117" t="s">
        <v>34</v>
      </c>
      <c r="AA117" t="s">
        <v>34</v>
      </c>
      <c r="AB117" s="29" t="s">
        <v>34</v>
      </c>
      <c r="AC117" t="s">
        <v>34</v>
      </c>
      <c r="AD117" t="s">
        <v>34</v>
      </c>
      <c r="AE117" t="s">
        <v>34</v>
      </c>
      <c r="AF117" t="s">
        <v>34</v>
      </c>
      <c r="AG117" s="29" t="s">
        <v>34</v>
      </c>
      <c r="AH117" s="29" t="s">
        <v>34</v>
      </c>
      <c r="AI117" s="29" t="s">
        <v>34</v>
      </c>
      <c r="AJ117" s="29" t="s">
        <v>34</v>
      </c>
      <c r="AK117" s="29" t="s">
        <v>34</v>
      </c>
      <c r="AL117" s="29" t="s">
        <v>34</v>
      </c>
      <c r="AM117" s="29" t="s">
        <v>34</v>
      </c>
      <c r="AN117" s="29" t="s">
        <v>34</v>
      </c>
      <c r="AO117" s="29" t="s">
        <v>34</v>
      </c>
      <c r="AP117" s="29" t="s">
        <v>34</v>
      </c>
      <c r="AQ117" s="29" t="s">
        <v>34</v>
      </c>
      <c r="AR117" s="29" t="s">
        <v>34</v>
      </c>
      <c r="AS117" s="29" t="s">
        <v>34</v>
      </c>
      <c r="AT117" s="29" t="s">
        <v>34</v>
      </c>
      <c r="AU117" s="29" t="s">
        <v>34</v>
      </c>
      <c r="AV117" s="29" t="s">
        <v>34</v>
      </c>
      <c r="AW117" s="29" t="s">
        <v>34</v>
      </c>
      <c r="AX117" s="29" t="s">
        <v>34</v>
      </c>
    </row>
    <row r="118" spans="1:52" x14ac:dyDescent="0.25">
      <c r="A118">
        <v>6</v>
      </c>
      <c r="B118" t="s">
        <v>1120</v>
      </c>
      <c r="C118" t="s">
        <v>1107</v>
      </c>
      <c r="D118" t="s">
        <v>285</v>
      </c>
      <c r="E118" t="s">
        <v>1109</v>
      </c>
      <c r="H118" s="29" t="s">
        <v>1043</v>
      </c>
      <c r="M118" s="16" t="s">
        <v>1045</v>
      </c>
      <c r="N118" t="s">
        <v>34</v>
      </c>
      <c r="O118" t="s">
        <v>34</v>
      </c>
      <c r="P118" t="s">
        <v>34</v>
      </c>
      <c r="Q118">
        <v>411</v>
      </c>
      <c r="R118" s="29" t="s">
        <v>34</v>
      </c>
      <c r="S118" t="s">
        <v>34</v>
      </c>
      <c r="T118" t="s">
        <v>34</v>
      </c>
      <c r="U118">
        <v>0.18</v>
      </c>
      <c r="V118" t="s">
        <v>34</v>
      </c>
      <c r="W118" t="s">
        <v>34</v>
      </c>
      <c r="X118">
        <v>1265</v>
      </c>
      <c r="Y118" s="29" t="s">
        <v>34</v>
      </c>
      <c r="Z118" t="s">
        <v>34</v>
      </c>
      <c r="AA118">
        <v>370</v>
      </c>
      <c r="AB118" s="29" t="s">
        <v>34</v>
      </c>
      <c r="AC118">
        <v>8.0350000000000001</v>
      </c>
      <c r="AD118" t="s">
        <v>34</v>
      </c>
      <c r="AE118" t="s">
        <v>34</v>
      </c>
      <c r="AF118" t="s">
        <v>34</v>
      </c>
      <c r="AG118" s="29" t="s">
        <v>34</v>
      </c>
      <c r="AH118" s="29" t="s">
        <v>34</v>
      </c>
      <c r="AI118" s="29" t="s">
        <v>34</v>
      </c>
      <c r="AJ118" s="29" t="s">
        <v>34</v>
      </c>
      <c r="AK118" s="29" t="s">
        <v>34</v>
      </c>
      <c r="AL118" s="29" t="s">
        <v>34</v>
      </c>
      <c r="AM118" s="29" t="s">
        <v>34</v>
      </c>
      <c r="AN118" s="29" t="s">
        <v>34</v>
      </c>
      <c r="AO118" s="29" t="s">
        <v>34</v>
      </c>
      <c r="AP118" s="29" t="s">
        <v>34</v>
      </c>
      <c r="AQ118" s="29" t="s">
        <v>34</v>
      </c>
      <c r="AR118" s="29" t="s">
        <v>34</v>
      </c>
      <c r="AS118" s="29" t="s">
        <v>34</v>
      </c>
      <c r="AT118" s="29" t="s">
        <v>34</v>
      </c>
      <c r="AU118" s="29" t="s">
        <v>34</v>
      </c>
      <c r="AV118" s="29" t="s">
        <v>34</v>
      </c>
      <c r="AW118" s="29" t="s">
        <v>34</v>
      </c>
      <c r="AX118" s="29" t="s">
        <v>34</v>
      </c>
    </row>
    <row r="119" spans="1:52" x14ac:dyDescent="0.25">
      <c r="A119">
        <v>6</v>
      </c>
      <c r="B119" t="s">
        <v>1120</v>
      </c>
      <c r="C119" t="s">
        <v>1107</v>
      </c>
      <c r="D119" t="s">
        <v>285</v>
      </c>
      <c r="E119" t="s">
        <v>1113</v>
      </c>
      <c r="H119" s="29" t="s">
        <v>1043</v>
      </c>
      <c r="M119" s="16" t="s">
        <v>1045</v>
      </c>
      <c r="N119" t="s">
        <v>34</v>
      </c>
      <c r="O119">
        <v>1.9E-2</v>
      </c>
      <c r="P119" t="s">
        <v>34</v>
      </c>
      <c r="Q119">
        <v>370</v>
      </c>
      <c r="R119" s="29" t="s">
        <v>34</v>
      </c>
      <c r="S119" t="s">
        <v>34</v>
      </c>
      <c r="T119" t="s">
        <v>34</v>
      </c>
      <c r="U119">
        <v>0.16600000000000001</v>
      </c>
      <c r="V119" t="s">
        <v>34</v>
      </c>
      <c r="W119" t="s">
        <v>34</v>
      </c>
      <c r="X119">
        <v>1149</v>
      </c>
      <c r="Y119" s="29" t="s">
        <v>34</v>
      </c>
      <c r="Z119" t="s">
        <v>34</v>
      </c>
      <c r="AA119">
        <v>367</v>
      </c>
      <c r="AB119" s="29" t="s">
        <v>34</v>
      </c>
      <c r="AC119">
        <v>7.1509999999999998</v>
      </c>
      <c r="AD119" t="s">
        <v>34</v>
      </c>
      <c r="AE119" t="s">
        <v>34</v>
      </c>
      <c r="AF119" t="s">
        <v>34</v>
      </c>
      <c r="AG119" s="29" t="s">
        <v>34</v>
      </c>
      <c r="AH119" s="29" t="s">
        <v>34</v>
      </c>
      <c r="AI119" s="29" t="s">
        <v>34</v>
      </c>
      <c r="AJ119" s="29" t="s">
        <v>34</v>
      </c>
      <c r="AK119" s="29" t="s">
        <v>34</v>
      </c>
      <c r="AL119" s="29" t="s">
        <v>34</v>
      </c>
      <c r="AM119" s="29" t="s">
        <v>34</v>
      </c>
      <c r="AN119" s="29" t="s">
        <v>34</v>
      </c>
      <c r="AO119" s="29" t="s">
        <v>34</v>
      </c>
      <c r="AP119" s="29" t="s">
        <v>34</v>
      </c>
      <c r="AQ119" s="29" t="s">
        <v>34</v>
      </c>
      <c r="AR119" s="29" t="s">
        <v>34</v>
      </c>
      <c r="AS119" s="29" t="s">
        <v>34</v>
      </c>
      <c r="AT119" s="29" t="s">
        <v>34</v>
      </c>
      <c r="AU119" s="29" t="s">
        <v>34</v>
      </c>
      <c r="AV119" s="29" t="s">
        <v>34</v>
      </c>
      <c r="AW119" s="29" t="s">
        <v>34</v>
      </c>
      <c r="AX119" s="29" t="s">
        <v>34</v>
      </c>
    </row>
    <row r="120" spans="1:52" x14ac:dyDescent="0.25">
      <c r="A120">
        <v>6</v>
      </c>
      <c r="B120" t="s">
        <v>1120</v>
      </c>
      <c r="C120" t="s">
        <v>1107</v>
      </c>
      <c r="D120" t="s">
        <v>285</v>
      </c>
      <c r="E120" t="s">
        <v>1111</v>
      </c>
      <c r="H120" s="29" t="s">
        <v>1043</v>
      </c>
      <c r="M120" s="16" t="s">
        <v>1045</v>
      </c>
      <c r="N120" t="s">
        <v>34</v>
      </c>
      <c r="O120" t="s">
        <v>34</v>
      </c>
      <c r="P120" t="s">
        <v>34</v>
      </c>
      <c r="Q120">
        <v>402</v>
      </c>
      <c r="R120" s="29" t="s">
        <v>34</v>
      </c>
      <c r="S120">
        <v>4.8000000000000001E-2</v>
      </c>
      <c r="T120" t="s">
        <v>34</v>
      </c>
      <c r="U120">
        <v>0.18</v>
      </c>
      <c r="V120">
        <v>2.4E-2</v>
      </c>
      <c r="W120" t="s">
        <v>34</v>
      </c>
      <c r="X120">
        <v>1251</v>
      </c>
      <c r="Y120" s="29" t="s">
        <v>34</v>
      </c>
      <c r="Z120">
        <v>3.4000000000000002E-2</v>
      </c>
      <c r="AA120">
        <v>392</v>
      </c>
      <c r="AB120" s="29" t="s">
        <v>34</v>
      </c>
      <c r="AC120">
        <v>8054</v>
      </c>
      <c r="AD120" t="s">
        <v>34</v>
      </c>
      <c r="AE120">
        <v>0.22900000000000001</v>
      </c>
      <c r="AF120" t="s">
        <v>34</v>
      </c>
      <c r="AG120" s="29" t="s">
        <v>34</v>
      </c>
      <c r="AH120" s="29" t="s">
        <v>34</v>
      </c>
      <c r="AI120" s="29" t="s">
        <v>34</v>
      </c>
      <c r="AJ120" s="29" t="s">
        <v>34</v>
      </c>
      <c r="AK120" s="29" t="s">
        <v>34</v>
      </c>
      <c r="AL120" s="29" t="s">
        <v>34</v>
      </c>
      <c r="AM120" s="29" t="s">
        <v>34</v>
      </c>
      <c r="AN120" s="29" t="s">
        <v>34</v>
      </c>
      <c r="AO120" s="29" t="s">
        <v>34</v>
      </c>
      <c r="AP120" s="29" t="s">
        <v>34</v>
      </c>
      <c r="AQ120" s="29" t="s">
        <v>34</v>
      </c>
      <c r="AR120" s="29" t="s">
        <v>34</v>
      </c>
      <c r="AS120" s="29" t="s">
        <v>34</v>
      </c>
      <c r="AT120" s="29" t="s">
        <v>34</v>
      </c>
      <c r="AU120" s="29" t="s">
        <v>34</v>
      </c>
      <c r="AV120" s="29" t="s">
        <v>34</v>
      </c>
      <c r="AW120" s="29" t="s">
        <v>34</v>
      </c>
      <c r="AX120" s="29" t="s">
        <v>34</v>
      </c>
    </row>
    <row r="121" spans="1:52" x14ac:dyDescent="0.25">
      <c r="A121">
        <v>6</v>
      </c>
      <c r="B121" t="s">
        <v>1120</v>
      </c>
      <c r="C121" t="s">
        <v>1107</v>
      </c>
      <c r="D121" t="s">
        <v>285</v>
      </c>
      <c r="E121" t="s">
        <v>1110</v>
      </c>
      <c r="H121" s="29" t="s">
        <v>1043</v>
      </c>
      <c r="M121" s="16" t="s">
        <v>1045</v>
      </c>
      <c r="N121" t="s">
        <v>34</v>
      </c>
      <c r="O121" t="s">
        <v>34</v>
      </c>
      <c r="P121" t="s">
        <v>34</v>
      </c>
      <c r="Q121" t="s">
        <v>34</v>
      </c>
      <c r="R121" s="29" t="s">
        <v>34</v>
      </c>
      <c r="S121" t="s">
        <v>34</v>
      </c>
      <c r="T121" t="s">
        <v>34</v>
      </c>
      <c r="U121" t="s">
        <v>34</v>
      </c>
      <c r="V121" t="s">
        <v>34</v>
      </c>
      <c r="W121" t="s">
        <v>34</v>
      </c>
      <c r="X121" t="s">
        <v>34</v>
      </c>
      <c r="Y121" s="29" t="s">
        <v>34</v>
      </c>
      <c r="Z121" t="s">
        <v>34</v>
      </c>
      <c r="AA121" t="s">
        <v>34</v>
      </c>
      <c r="AB121" s="29" t="s">
        <v>34</v>
      </c>
      <c r="AC121" t="s">
        <v>34</v>
      </c>
      <c r="AD121" t="s">
        <v>34</v>
      </c>
      <c r="AE121" t="s">
        <v>34</v>
      </c>
      <c r="AF121" t="s">
        <v>34</v>
      </c>
      <c r="AG121" s="29" t="s">
        <v>34</v>
      </c>
      <c r="AH121" s="29" t="s">
        <v>34</v>
      </c>
      <c r="AI121" s="29" t="s">
        <v>34</v>
      </c>
      <c r="AJ121" s="29" t="s">
        <v>34</v>
      </c>
      <c r="AK121" s="29" t="s">
        <v>34</v>
      </c>
      <c r="AL121" s="29" t="s">
        <v>34</v>
      </c>
      <c r="AM121" s="29" t="s">
        <v>34</v>
      </c>
      <c r="AN121" s="29" t="s">
        <v>34</v>
      </c>
      <c r="AO121" s="29" t="s">
        <v>34</v>
      </c>
      <c r="AP121" s="29" t="s">
        <v>34</v>
      </c>
      <c r="AQ121" s="29" t="s">
        <v>34</v>
      </c>
      <c r="AR121" s="29" t="s">
        <v>34</v>
      </c>
      <c r="AS121" s="29" t="s">
        <v>34</v>
      </c>
      <c r="AT121" s="29" t="s">
        <v>34</v>
      </c>
      <c r="AU121" s="29" t="s">
        <v>34</v>
      </c>
      <c r="AV121" s="29" t="s">
        <v>34</v>
      </c>
      <c r="AW121" s="29" t="s">
        <v>34</v>
      </c>
      <c r="AX121" s="29" t="s">
        <v>34</v>
      </c>
    </row>
    <row r="122" spans="1:52" x14ac:dyDescent="0.25">
      <c r="A122">
        <v>7</v>
      </c>
      <c r="B122" t="s">
        <v>1070</v>
      </c>
      <c r="C122" t="s">
        <v>1069</v>
      </c>
      <c r="D122" t="s">
        <v>285</v>
      </c>
      <c r="G122" s="29" t="s">
        <v>1003</v>
      </c>
      <c r="H122" s="29" t="s">
        <v>1043</v>
      </c>
      <c r="J122" s="29"/>
      <c r="K122" s="29"/>
      <c r="L122" s="29"/>
      <c r="M122" s="29" t="s">
        <v>1045</v>
      </c>
      <c r="N122" t="s">
        <v>34</v>
      </c>
      <c r="O122" t="s">
        <v>34</v>
      </c>
      <c r="P122" t="s">
        <v>34</v>
      </c>
      <c r="Q122" t="s">
        <v>34</v>
      </c>
      <c r="R122" t="s">
        <v>34</v>
      </c>
      <c r="S122">
        <v>8.2200000000000009E-2</v>
      </c>
      <c r="T122" t="s">
        <v>34</v>
      </c>
      <c r="U122" t="s">
        <v>34</v>
      </c>
      <c r="V122" t="s">
        <v>34</v>
      </c>
      <c r="W122" t="s">
        <v>34</v>
      </c>
      <c r="X122" t="s">
        <v>34</v>
      </c>
      <c r="Y122" t="s">
        <v>34</v>
      </c>
      <c r="Z122" t="s">
        <v>34</v>
      </c>
      <c r="AA122" t="s">
        <v>34</v>
      </c>
      <c r="AB122" t="s">
        <v>34</v>
      </c>
      <c r="AC122" t="s">
        <v>34</v>
      </c>
      <c r="AD122">
        <v>0.104</v>
      </c>
      <c r="AE122">
        <v>4.02E-2</v>
      </c>
      <c r="AF122" t="s">
        <v>34</v>
      </c>
      <c r="AG122" t="s">
        <v>34</v>
      </c>
      <c r="AH122" t="s">
        <v>34</v>
      </c>
      <c r="AI122" t="s">
        <v>34</v>
      </c>
      <c r="AJ122" t="s">
        <v>34</v>
      </c>
      <c r="AK122" t="s">
        <v>34</v>
      </c>
      <c r="AL122" t="s">
        <v>34</v>
      </c>
      <c r="AM122" t="s">
        <v>34</v>
      </c>
      <c r="AN122" t="s">
        <v>34</v>
      </c>
      <c r="AO122" t="s">
        <v>34</v>
      </c>
      <c r="AP122" t="s">
        <v>34</v>
      </c>
      <c r="AQ122" t="s">
        <v>34</v>
      </c>
      <c r="AR122" t="s">
        <v>34</v>
      </c>
      <c r="AS122" t="s">
        <v>34</v>
      </c>
      <c r="AT122" t="s">
        <v>34</v>
      </c>
      <c r="AU122" t="s">
        <v>34</v>
      </c>
      <c r="AV122" t="s">
        <v>34</v>
      </c>
      <c r="AW122" t="s">
        <v>34</v>
      </c>
      <c r="AX122" t="s">
        <v>34</v>
      </c>
    </row>
    <row r="123" spans="1:52" x14ac:dyDescent="0.25">
      <c r="A123">
        <v>7</v>
      </c>
      <c r="B123" t="s">
        <v>1070</v>
      </c>
      <c r="C123" t="s">
        <v>1071</v>
      </c>
      <c r="D123" t="s">
        <v>285</v>
      </c>
      <c r="G123" s="29" t="s">
        <v>1003</v>
      </c>
      <c r="H123" s="29" t="s">
        <v>1043</v>
      </c>
      <c r="J123" s="29"/>
      <c r="K123" s="29"/>
      <c r="L123" s="29"/>
      <c r="M123" s="29" t="s">
        <v>1045</v>
      </c>
      <c r="N123" t="s">
        <v>34</v>
      </c>
      <c r="O123" t="s">
        <v>34</v>
      </c>
      <c r="P123" t="s">
        <v>34</v>
      </c>
      <c r="Q123" t="s">
        <v>34</v>
      </c>
      <c r="R123" t="s">
        <v>34</v>
      </c>
      <c r="S123">
        <v>6.9000000000000008E-3</v>
      </c>
      <c r="T123" t="s">
        <v>34</v>
      </c>
      <c r="U123" t="s">
        <v>34</v>
      </c>
      <c r="V123" t="s">
        <v>34</v>
      </c>
      <c r="W123" t="s">
        <v>34</v>
      </c>
      <c r="X123" t="s">
        <v>34</v>
      </c>
      <c r="Y123" t="s">
        <v>34</v>
      </c>
      <c r="Z123" t="s">
        <v>34</v>
      </c>
      <c r="AA123" t="s">
        <v>34</v>
      </c>
      <c r="AB123" t="s">
        <v>34</v>
      </c>
      <c r="AC123" t="s">
        <v>34</v>
      </c>
      <c r="AD123">
        <v>9.6000000000000002E-2</v>
      </c>
      <c r="AE123">
        <v>5.1999999999999998E-3</v>
      </c>
      <c r="AF123" t="s">
        <v>34</v>
      </c>
      <c r="AG123" t="s">
        <v>34</v>
      </c>
      <c r="AH123" t="s">
        <v>34</v>
      </c>
      <c r="AI123" t="s">
        <v>34</v>
      </c>
      <c r="AJ123" t="s">
        <v>34</v>
      </c>
      <c r="AK123" t="s">
        <v>34</v>
      </c>
      <c r="AL123" t="s">
        <v>34</v>
      </c>
      <c r="AM123" t="s">
        <v>34</v>
      </c>
      <c r="AN123" t="s">
        <v>34</v>
      </c>
      <c r="AO123" t="s">
        <v>34</v>
      </c>
      <c r="AP123" t="s">
        <v>34</v>
      </c>
      <c r="AQ123" t="s">
        <v>34</v>
      </c>
      <c r="AR123" t="s">
        <v>34</v>
      </c>
      <c r="AS123" t="s">
        <v>34</v>
      </c>
      <c r="AT123" t="s">
        <v>34</v>
      </c>
      <c r="AU123" t="s">
        <v>34</v>
      </c>
      <c r="AV123" t="s">
        <v>34</v>
      </c>
      <c r="AW123" t="s">
        <v>34</v>
      </c>
      <c r="AX123" t="s">
        <v>34</v>
      </c>
    </row>
    <row r="125" spans="1:52" x14ac:dyDescent="0.25">
      <c r="H125">
        <f>SUBTOTAL(2,H3:H123)</f>
        <v>0</v>
      </c>
      <c r="M125" s="8" t="s">
        <v>76</v>
      </c>
      <c r="N125">
        <f>SUBTOTAL(2,N3:N123)</f>
        <v>90</v>
      </c>
      <c r="O125">
        <f t="shared" ref="O125:AX125" si="0">SUBTOTAL(2,O3:O123)</f>
        <v>6</v>
      </c>
      <c r="P125">
        <f t="shared" si="0"/>
        <v>87</v>
      </c>
      <c r="Q125">
        <f t="shared" si="0"/>
        <v>18</v>
      </c>
      <c r="R125">
        <f t="shared" si="0"/>
        <v>74</v>
      </c>
      <c r="S125">
        <f t="shared" si="0"/>
        <v>100</v>
      </c>
      <c r="T125">
        <f t="shared" si="0"/>
        <v>2</v>
      </c>
      <c r="U125">
        <f t="shared" si="0"/>
        <v>17</v>
      </c>
      <c r="V125">
        <f t="shared" si="0"/>
        <v>95</v>
      </c>
      <c r="W125">
        <f t="shared" si="0"/>
        <v>1</v>
      </c>
      <c r="X125">
        <f t="shared" si="0"/>
        <v>18</v>
      </c>
      <c r="Y125">
        <f t="shared" si="0"/>
        <v>43</v>
      </c>
      <c r="Z125">
        <f t="shared" si="0"/>
        <v>92</v>
      </c>
      <c r="AA125">
        <f t="shared" si="0"/>
        <v>18</v>
      </c>
      <c r="AB125">
        <f t="shared" si="0"/>
        <v>2</v>
      </c>
      <c r="AC125">
        <f t="shared" si="0"/>
        <v>18</v>
      </c>
      <c r="AD125">
        <f t="shared" si="0"/>
        <v>92</v>
      </c>
      <c r="AE125">
        <f t="shared" si="0"/>
        <v>97</v>
      </c>
      <c r="AF125">
        <f t="shared" si="0"/>
        <v>79</v>
      </c>
      <c r="AG125">
        <f t="shared" si="0"/>
        <v>76</v>
      </c>
      <c r="AH125">
        <f t="shared" si="0"/>
        <v>76</v>
      </c>
      <c r="AI125">
        <f t="shared" si="0"/>
        <v>76</v>
      </c>
      <c r="AJ125">
        <f t="shared" si="0"/>
        <v>77</v>
      </c>
      <c r="AK125">
        <f t="shared" si="0"/>
        <v>76</v>
      </c>
      <c r="AL125">
        <f t="shared" si="0"/>
        <v>75</v>
      </c>
      <c r="AM125">
        <f t="shared" si="0"/>
        <v>76</v>
      </c>
      <c r="AN125">
        <f t="shared" si="0"/>
        <v>76</v>
      </c>
      <c r="AO125">
        <f t="shared" si="0"/>
        <v>76</v>
      </c>
      <c r="AP125">
        <f t="shared" si="0"/>
        <v>3</v>
      </c>
      <c r="AQ125">
        <f t="shared" si="0"/>
        <v>76</v>
      </c>
      <c r="AR125">
        <f t="shared" si="0"/>
        <v>76</v>
      </c>
      <c r="AS125">
        <f t="shared" si="0"/>
        <v>79</v>
      </c>
      <c r="AT125">
        <f t="shared" si="0"/>
        <v>76</v>
      </c>
      <c r="AU125">
        <f t="shared" si="0"/>
        <v>76</v>
      </c>
      <c r="AV125">
        <f t="shared" si="0"/>
        <v>76</v>
      </c>
      <c r="AW125">
        <f t="shared" si="0"/>
        <v>2</v>
      </c>
      <c r="AX125">
        <f t="shared" si="0"/>
        <v>70</v>
      </c>
      <c r="AY125">
        <f t="shared" ref="AY125:AZ125" si="1">SUBTOTAL(2,AY3:AY123)</f>
        <v>28</v>
      </c>
      <c r="AZ125">
        <f t="shared" si="1"/>
        <v>28</v>
      </c>
    </row>
    <row r="126" spans="1:52" x14ac:dyDescent="0.25">
      <c r="M126" s="8" t="s">
        <v>145</v>
      </c>
      <c r="N126">
        <f>SUBTOTAL(101,N3:N123)</f>
        <v>7.8966666666666664E-3</v>
      </c>
      <c r="O126">
        <f t="shared" ref="O126:AX126" si="2">SUBTOTAL(101,O3:O123)</f>
        <v>4.3333333333333328E-2</v>
      </c>
      <c r="P126">
        <f t="shared" si="2"/>
        <v>3.5287954022988503E-2</v>
      </c>
      <c r="Q126">
        <f t="shared" si="2"/>
        <v>391.83333333333331</v>
      </c>
      <c r="R126">
        <f t="shared" si="2"/>
        <v>0.26921283783783756</v>
      </c>
      <c r="S126">
        <f t="shared" si="2"/>
        <v>7.4029999999999985E-2</v>
      </c>
      <c r="T126">
        <f t="shared" si="2"/>
        <v>7.7499999999999999E-2</v>
      </c>
      <c r="U126">
        <f t="shared" si="2"/>
        <v>51.394058823529406</v>
      </c>
      <c r="V126">
        <f t="shared" si="2"/>
        <v>2.1593999999999971E-2</v>
      </c>
      <c r="W126">
        <f t="shared" si="2"/>
        <v>0.02</v>
      </c>
      <c r="X126">
        <f t="shared" si="2"/>
        <v>1219.6666666666667</v>
      </c>
      <c r="Y126">
        <f t="shared" si="2"/>
        <v>1.1879069767441856E-4</v>
      </c>
      <c r="Z126">
        <f t="shared" si="2"/>
        <v>0.45305543478260879</v>
      </c>
      <c r="AA126">
        <f t="shared" si="2"/>
        <v>356.7880555555555</v>
      </c>
      <c r="AB126">
        <f t="shared" si="2"/>
        <v>9.7000000000000003E-2</v>
      </c>
      <c r="AC126">
        <f t="shared" si="2"/>
        <v>3075.0148888888893</v>
      </c>
      <c r="AD126">
        <f t="shared" si="2"/>
        <v>1.9035326086956526</v>
      </c>
      <c r="AE126">
        <f t="shared" si="2"/>
        <v>0.17092371134020615</v>
      </c>
      <c r="AF126">
        <f t="shared" si="2"/>
        <v>1.777151898734177</v>
      </c>
      <c r="AG126">
        <f t="shared" si="2"/>
        <v>6.5592105263157868E-2</v>
      </c>
      <c r="AH126">
        <f t="shared" si="2"/>
        <v>0.15389473684210522</v>
      </c>
      <c r="AI126">
        <f t="shared" si="2"/>
        <v>0.35989473684210516</v>
      </c>
      <c r="AJ126">
        <f t="shared" si="2"/>
        <v>1.2178051948051951</v>
      </c>
      <c r="AK126">
        <f t="shared" si="2"/>
        <v>5.2796052631578917E-2</v>
      </c>
      <c r="AL126">
        <f t="shared" si="2"/>
        <v>0.11969333333333329</v>
      </c>
      <c r="AM126">
        <f t="shared" si="2"/>
        <v>0.22130263157894745</v>
      </c>
      <c r="AN126">
        <f t="shared" si="2"/>
        <v>7.464473684210518E-2</v>
      </c>
      <c r="AO126">
        <f t="shared" si="2"/>
        <v>9.7894736842105215E-2</v>
      </c>
      <c r="AP126">
        <f t="shared" si="2"/>
        <v>0.3833333333333333</v>
      </c>
      <c r="AQ126">
        <f t="shared" si="2"/>
        <v>2.8342105263157877E-2</v>
      </c>
      <c r="AR126">
        <f t="shared" si="2"/>
        <v>1.0453947368421047E-2</v>
      </c>
      <c r="AS126">
        <f t="shared" si="2"/>
        <v>2.6265822784810117E-2</v>
      </c>
      <c r="AT126">
        <f t="shared" si="2"/>
        <v>8.2368421052631501E-3</v>
      </c>
      <c r="AU126">
        <f t="shared" si="2"/>
        <v>1.5578947368421046E-2</v>
      </c>
      <c r="AV126">
        <f t="shared" si="2"/>
        <v>9.9013157894736765E-3</v>
      </c>
      <c r="AW126">
        <f t="shared" si="2"/>
        <v>3.2749999999999999</v>
      </c>
      <c r="AX126">
        <f t="shared" si="2"/>
        <v>4.8005714285714314</v>
      </c>
      <c r="AY126">
        <f t="shared" ref="AY126:AZ126" si="3">SUBTOTAL(101,AY3:AY123)</f>
        <v>16.339732142857144</v>
      </c>
      <c r="AZ126">
        <f t="shared" si="3"/>
        <v>1.9107142857142857E-2</v>
      </c>
    </row>
    <row r="127" spans="1:52" x14ac:dyDescent="0.25">
      <c r="M127" s="8" t="s">
        <v>73</v>
      </c>
      <c r="N127">
        <f>SUBTOTAL(107,N3:N123)</f>
        <v>1.2578269115128052E-2</v>
      </c>
      <c r="O127">
        <f t="shared" ref="O127:AX127" si="4">SUBTOTAL(107,O3:O123)</f>
        <v>6.2082740489339455E-2</v>
      </c>
      <c r="P127">
        <f t="shared" si="4"/>
        <v>0.18337350001465808</v>
      </c>
      <c r="Q127">
        <f t="shared" si="4"/>
        <v>11.748591905616003</v>
      </c>
      <c r="R127">
        <f t="shared" si="4"/>
        <v>1.6938116630247542</v>
      </c>
      <c r="S127">
        <f t="shared" si="4"/>
        <v>0.14762474505832468</v>
      </c>
      <c r="T127">
        <f t="shared" si="4"/>
        <v>2.1920310216782975E-2</v>
      </c>
      <c r="U127">
        <f t="shared" si="4"/>
        <v>81.64878180082556</v>
      </c>
      <c r="V127">
        <f t="shared" si="4"/>
        <v>7.3523637730367949E-2</v>
      </c>
      <c r="W127" t="e">
        <f t="shared" si="4"/>
        <v>#DIV/0!</v>
      </c>
      <c r="X127">
        <f t="shared" si="4"/>
        <v>37.698494274814685</v>
      </c>
      <c r="Y127">
        <f t="shared" si="4"/>
        <v>1.7106522818024356E-4</v>
      </c>
      <c r="Z127">
        <f t="shared" si="4"/>
        <v>1.2730221343659047</v>
      </c>
      <c r="AA127">
        <f t="shared" si="4"/>
        <v>91.901845227889083</v>
      </c>
      <c r="AB127">
        <f t="shared" si="4"/>
        <v>4.2426406871192892E-3</v>
      </c>
      <c r="AC127">
        <f t="shared" si="4"/>
        <v>3958.751129551797</v>
      </c>
      <c r="AD127">
        <f t="shared" si="4"/>
        <v>5.2672170076766314</v>
      </c>
      <c r="AE127">
        <f t="shared" si="4"/>
        <v>0.36231740595930867</v>
      </c>
      <c r="AF127">
        <f t="shared" si="4"/>
        <v>2.7754534306779024</v>
      </c>
      <c r="AG127">
        <f t="shared" si="4"/>
        <v>0.11090526619676561</v>
      </c>
      <c r="AH127">
        <f t="shared" si="4"/>
        <v>0.26772984288631296</v>
      </c>
      <c r="AI127">
        <f t="shared" si="4"/>
        <v>0.47083802109139766</v>
      </c>
      <c r="AJ127">
        <f t="shared" si="4"/>
        <v>1.6914856833017424</v>
      </c>
      <c r="AK127">
        <f t="shared" si="4"/>
        <v>0.14926049215229009</v>
      </c>
      <c r="AL127">
        <f t="shared" si="4"/>
        <v>0.19349076193698486</v>
      </c>
      <c r="AM127">
        <f t="shared" si="4"/>
        <v>0.44458870940040285</v>
      </c>
      <c r="AN127">
        <f t="shared" si="4"/>
        <v>0.19556514372095171</v>
      </c>
      <c r="AO127">
        <f t="shared" si="4"/>
        <v>0.25196653634678651</v>
      </c>
      <c r="AP127">
        <f t="shared" si="4"/>
        <v>0.64670962056655168</v>
      </c>
      <c r="AQ127">
        <f t="shared" si="4"/>
        <v>6.1605097761268379E-2</v>
      </c>
      <c r="AR127">
        <f t="shared" si="4"/>
        <v>1.5738525477646457E-2</v>
      </c>
      <c r="AS127">
        <f t="shared" si="4"/>
        <v>7.0312162725939223E-2</v>
      </c>
      <c r="AT127">
        <f t="shared" si="4"/>
        <v>1.3210973641689079E-2</v>
      </c>
      <c r="AU127">
        <f t="shared" si="4"/>
        <v>4.3616438233887563E-2</v>
      </c>
      <c r="AV127">
        <f t="shared" si="4"/>
        <v>1.9465528460476337E-2</v>
      </c>
      <c r="AW127">
        <f t="shared" si="4"/>
        <v>4.5608387386532314</v>
      </c>
      <c r="AX127">
        <f t="shared" si="4"/>
        <v>6.0822715199709796</v>
      </c>
      <c r="AY127">
        <f t="shared" ref="AY127:AZ127" si="5">SUBTOTAL(107,AY3:AY123)</f>
        <v>38.901082272977035</v>
      </c>
      <c r="AZ127">
        <f t="shared" si="5"/>
        <v>3.4076536171687356E-2</v>
      </c>
    </row>
    <row r="128" spans="1:52" x14ac:dyDescent="0.25">
      <c r="M128" s="8" t="s">
        <v>74</v>
      </c>
      <c r="N128">
        <f>N126-(_xlfn.CONFIDENCE.T(0.05,N127,N125))</f>
        <v>5.2621992042610581E-3</v>
      </c>
      <c r="O128">
        <f t="shared" ref="O128:AX128" si="6">O126-(_xlfn.CONFIDENCE.T(0.05,O127,O125))</f>
        <v>-2.181850715859298E-2</v>
      </c>
      <c r="P128">
        <f t="shared" si="6"/>
        <v>-3.794241642276347E-3</v>
      </c>
      <c r="Q128">
        <f t="shared" si="6"/>
        <v>385.99089602881924</v>
      </c>
      <c r="R128">
        <f t="shared" si="6"/>
        <v>-0.1232114976078737</v>
      </c>
      <c r="S128">
        <f t="shared" si="6"/>
        <v>4.4738047838164895E-2</v>
      </c>
      <c r="T128">
        <f t="shared" si="6"/>
        <v>-0.11944617341070794</v>
      </c>
      <c r="U128">
        <f t="shared" si="6"/>
        <v>9.4141289039313065</v>
      </c>
      <c r="V128">
        <f t="shared" si="6"/>
        <v>6.6164698418200631E-3</v>
      </c>
      <c r="W128" t="e">
        <f t="shared" si="6"/>
        <v>#DIV/0!</v>
      </c>
      <c r="X128">
        <f t="shared" si="6"/>
        <v>1200.9196465093059</v>
      </c>
      <c r="Y128">
        <f t="shared" si="6"/>
        <v>6.6144591165054228E-5</v>
      </c>
      <c r="Z128">
        <f t="shared" si="6"/>
        <v>0.18942001801686675</v>
      </c>
      <c r="AA128">
        <f t="shared" si="6"/>
        <v>311.08634310979085</v>
      </c>
      <c r="AB128">
        <f t="shared" si="6"/>
        <v>5.8881385791475851E-2</v>
      </c>
      <c r="AC128">
        <f t="shared" si="6"/>
        <v>1106.3742667284694</v>
      </c>
      <c r="AD128">
        <f t="shared" si="6"/>
        <v>0.81272286271577565</v>
      </c>
      <c r="AE128">
        <f t="shared" si="6"/>
        <v>9.7900587126799041E-2</v>
      </c>
      <c r="AF128">
        <f t="shared" si="6"/>
        <v>1.1554842047508056</v>
      </c>
      <c r="AG128">
        <f t="shared" si="6"/>
        <v>4.0249166307419371E-2</v>
      </c>
      <c r="AH128">
        <f t="shared" si="6"/>
        <v>9.2715846987953598E-2</v>
      </c>
      <c r="AI128">
        <f t="shared" si="6"/>
        <v>0.25230364008219319</v>
      </c>
      <c r="AJ128">
        <f t="shared" si="6"/>
        <v>0.83388503783241197</v>
      </c>
      <c r="AK128">
        <f t="shared" si="6"/>
        <v>1.868856909326079E-2</v>
      </c>
      <c r="AL128">
        <f t="shared" si="6"/>
        <v>7.5175152066319806E-2</v>
      </c>
      <c r="AM128">
        <f t="shared" si="6"/>
        <v>0.1197097594897629</v>
      </c>
      <c r="AN128">
        <f t="shared" si="6"/>
        <v>2.9956187153246085E-2</v>
      </c>
      <c r="AO128">
        <f t="shared" si="6"/>
        <v>4.0317916836134192E-2</v>
      </c>
      <c r="AP128">
        <f t="shared" si="6"/>
        <v>-1.2231824236677853</v>
      </c>
      <c r="AQ128">
        <f t="shared" si="6"/>
        <v>1.4264737384556107E-2</v>
      </c>
      <c r="AR128">
        <f t="shared" si="6"/>
        <v>6.8575402354569548E-3</v>
      </c>
      <c r="AS128">
        <f t="shared" si="6"/>
        <v>1.0516756496156212E-2</v>
      </c>
      <c r="AT128">
        <f t="shared" si="6"/>
        <v>5.2180053085217459E-3</v>
      </c>
      <c r="AU128">
        <f t="shared" si="6"/>
        <v>5.6121642792661009E-3</v>
      </c>
      <c r="AV128">
        <f t="shared" si="6"/>
        <v>5.4532519920358147E-3</v>
      </c>
      <c r="AW128">
        <f t="shared" si="6"/>
        <v>-37.702510274163423</v>
      </c>
      <c r="AX128">
        <f t="shared" si="6"/>
        <v>3.3503049765612207</v>
      </c>
      <c r="AY128">
        <f t="shared" ref="AY128:AZ128" si="7">AY126-(_xlfn.CONFIDENCE.T(0.05,AY127,AY125))</f>
        <v>1.2554671558188435</v>
      </c>
      <c r="AZ128">
        <f t="shared" si="7"/>
        <v>5.893641550234599E-3</v>
      </c>
    </row>
    <row r="129" spans="13:52" x14ac:dyDescent="0.25">
      <c r="M129" s="8" t="s">
        <v>75</v>
      </c>
      <c r="N129">
        <f>N126+(_xlfn.CONFIDENCE.T(0.05,N127,N125))</f>
        <v>1.0531134129072275E-2</v>
      </c>
      <c r="O129">
        <f t="shared" ref="O129:AX129" si="8">O126+(_xlfn.CONFIDENCE.T(0.05,O127,O125))</f>
        <v>0.10848517382525963</v>
      </c>
      <c r="P129">
        <f t="shared" si="8"/>
        <v>7.4370149688253354E-2</v>
      </c>
      <c r="Q129">
        <f t="shared" si="8"/>
        <v>397.67577063784739</v>
      </c>
      <c r="R129">
        <f t="shared" si="8"/>
        <v>0.66163717328354887</v>
      </c>
      <c r="S129">
        <f t="shared" si="8"/>
        <v>0.10332195216183507</v>
      </c>
      <c r="T129">
        <f t="shared" si="8"/>
        <v>0.27444617341070793</v>
      </c>
      <c r="U129">
        <f t="shared" si="8"/>
        <v>93.373988743127512</v>
      </c>
      <c r="V129">
        <f t="shared" si="8"/>
        <v>3.6571530158179877E-2</v>
      </c>
      <c r="W129" t="e">
        <f t="shared" si="8"/>
        <v>#DIV/0!</v>
      </c>
      <c r="X129">
        <f t="shared" si="8"/>
        <v>1238.4136868240275</v>
      </c>
      <c r="Y129">
        <f t="shared" si="8"/>
        <v>1.714368041837829E-4</v>
      </c>
      <c r="Z129">
        <f t="shared" si="8"/>
        <v>0.71669085154835077</v>
      </c>
      <c r="AA129">
        <f t="shared" si="8"/>
        <v>402.48976800132016</v>
      </c>
      <c r="AB129">
        <f t="shared" si="8"/>
        <v>0.13511861420852417</v>
      </c>
      <c r="AC129">
        <f t="shared" si="8"/>
        <v>5043.6555110493091</v>
      </c>
      <c r="AD129">
        <f t="shared" si="8"/>
        <v>2.9943423546755294</v>
      </c>
      <c r="AE129">
        <f t="shared" si="8"/>
        <v>0.24394683555361324</v>
      </c>
      <c r="AF129">
        <f t="shared" si="8"/>
        <v>2.3988195927175484</v>
      </c>
      <c r="AG129">
        <f t="shared" si="8"/>
        <v>9.0935044218896366E-2</v>
      </c>
      <c r="AH129">
        <f t="shared" si="8"/>
        <v>0.21507362669625685</v>
      </c>
      <c r="AI129">
        <f t="shared" si="8"/>
        <v>0.46748583360201712</v>
      </c>
      <c r="AJ129">
        <f t="shared" si="8"/>
        <v>1.6017253517779784</v>
      </c>
      <c r="AK129">
        <f t="shared" si="8"/>
        <v>8.6903536169897044E-2</v>
      </c>
      <c r="AL129">
        <f t="shared" si="8"/>
        <v>0.16421151460034678</v>
      </c>
      <c r="AM129">
        <f t="shared" si="8"/>
        <v>0.32289550366813202</v>
      </c>
      <c r="AN129">
        <f t="shared" si="8"/>
        <v>0.11933328653096428</v>
      </c>
      <c r="AO129">
        <f t="shared" si="8"/>
        <v>0.15547155684807623</v>
      </c>
      <c r="AP129">
        <f t="shared" si="8"/>
        <v>1.9898490903344519</v>
      </c>
      <c r="AQ129">
        <f t="shared" si="8"/>
        <v>4.2419473141759645E-2</v>
      </c>
      <c r="AR129">
        <f t="shared" si="8"/>
        <v>1.4050354501385139E-2</v>
      </c>
      <c r="AS129">
        <f t="shared" si="8"/>
        <v>4.2014889073464026E-2</v>
      </c>
      <c r="AT129">
        <f t="shared" si="8"/>
        <v>1.1255678902004554E-2</v>
      </c>
      <c r="AU129">
        <f t="shared" si="8"/>
        <v>2.5545730457575994E-2</v>
      </c>
      <c r="AV129">
        <f t="shared" si="8"/>
        <v>1.4349379586911539E-2</v>
      </c>
      <c r="AW129">
        <f t="shared" si="8"/>
        <v>44.25251027416342</v>
      </c>
      <c r="AX129">
        <f t="shared" si="8"/>
        <v>6.250837880581642</v>
      </c>
      <c r="AY129">
        <f t="shared" ref="AY129:AZ129" si="9">AY126+(_xlfn.CONFIDENCE.T(0.05,AY127,AY125))</f>
        <v>31.423997129895447</v>
      </c>
      <c r="AZ129">
        <f t="shared" si="9"/>
        <v>3.2320644164051116E-2</v>
      </c>
    </row>
    <row r="132" spans="13:52" x14ac:dyDescent="0.25">
      <c r="M132" s="29"/>
    </row>
  </sheetData>
  <autoFilter ref="B2:AX123" xr:uid="{7A3BF3EA-997E-4636-9B83-0C28B811F171}"/>
  <mergeCells count="2">
    <mergeCell ref="N1:AE1"/>
    <mergeCell ref="AF1:AX1"/>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4F0A3-92C9-4FE7-BCAE-1B748E01F194}">
  <dimension ref="A1:B8"/>
  <sheetViews>
    <sheetView workbookViewId="0">
      <selection activeCell="F16" sqref="F16"/>
    </sheetView>
  </sheetViews>
  <sheetFormatPr defaultRowHeight="12.5" x14ac:dyDescent="0.25"/>
  <sheetData>
    <row r="1" spans="1:2" x14ac:dyDescent="0.25">
      <c r="A1" t="s">
        <v>1064</v>
      </c>
      <c r="B1" t="s">
        <v>0</v>
      </c>
    </row>
    <row r="2" spans="1:2" x14ac:dyDescent="0.25">
      <c r="A2">
        <v>1</v>
      </c>
      <c r="B2" t="s">
        <v>1065</v>
      </c>
    </row>
    <row r="3" spans="1:2" x14ac:dyDescent="0.25">
      <c r="A3">
        <v>2</v>
      </c>
      <c r="B3" t="s">
        <v>1067</v>
      </c>
    </row>
    <row r="4" spans="1:2" x14ac:dyDescent="0.25">
      <c r="A4">
        <v>3</v>
      </c>
      <c r="B4" t="s">
        <v>1068</v>
      </c>
    </row>
    <row r="5" spans="1:2" x14ac:dyDescent="0.25">
      <c r="A5">
        <v>4</v>
      </c>
      <c r="B5" t="s">
        <v>1066</v>
      </c>
    </row>
    <row r="6" spans="1:2" x14ac:dyDescent="0.25">
      <c r="A6">
        <v>5</v>
      </c>
      <c r="B6" t="s">
        <v>1063</v>
      </c>
    </row>
    <row r="7" spans="1:2" x14ac:dyDescent="0.25">
      <c r="A7">
        <v>6</v>
      </c>
      <c r="B7" t="s">
        <v>1121</v>
      </c>
    </row>
    <row r="8" spans="1:2" x14ac:dyDescent="0.25">
      <c r="A8">
        <v>7</v>
      </c>
      <c r="B8" t="s">
        <v>1072</v>
      </c>
    </row>
  </sheetData>
  <autoFilter ref="A1:B1" xr:uid="{A32C5204-6A56-4E2B-982D-B24CA88DBC33}">
    <sortState xmlns:xlrd2="http://schemas.microsoft.com/office/spreadsheetml/2017/richdata2" ref="A2:B8">
      <sortCondition ref="A1"/>
    </sortState>
  </autoFilter>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5829B-8558-44E0-8B03-788606F79473}">
  <dimension ref="A1:L191"/>
  <sheetViews>
    <sheetView tabSelected="1" zoomScale="80" zoomScaleNormal="80" workbookViewId="0">
      <pane ySplit="1" topLeftCell="A2" activePane="bottomLeft" state="frozen"/>
      <selection pane="bottomLeft" activeCell="A2" sqref="A2"/>
    </sheetView>
  </sheetViews>
  <sheetFormatPr defaultRowHeight="14.5" x14ac:dyDescent="0.35"/>
  <cols>
    <col min="1" max="1" width="68.26953125" style="32" customWidth="1"/>
    <col min="2" max="2" width="18.1796875" style="32" customWidth="1"/>
    <col min="3" max="3" width="13.453125" style="32" customWidth="1"/>
    <col min="4" max="4" width="16.54296875" style="32" bestFit="1" customWidth="1"/>
    <col min="5" max="5" width="13.453125" style="32" customWidth="1"/>
    <col min="6" max="6" width="10.453125" style="32" bestFit="1" customWidth="1"/>
    <col min="7" max="7" width="19.81640625" style="32" bestFit="1" customWidth="1"/>
    <col min="8" max="8" width="18.7265625" style="32" bestFit="1" customWidth="1"/>
    <col min="9" max="9" width="7" style="32" bestFit="1" customWidth="1"/>
    <col min="10" max="10" width="9.7265625" style="32" bestFit="1" customWidth="1"/>
    <col min="11" max="11" width="9.7265625" style="32" customWidth="1"/>
    <col min="12" max="16384" width="8.7265625" style="32"/>
  </cols>
  <sheetData>
    <row r="1" spans="1:12" x14ac:dyDescent="0.35">
      <c r="A1" s="32" t="s">
        <v>315</v>
      </c>
      <c r="B1" s="32" t="s">
        <v>316</v>
      </c>
      <c r="C1" s="62" t="s">
        <v>317</v>
      </c>
      <c r="D1" s="62" t="s">
        <v>318</v>
      </c>
      <c r="E1" s="62" t="s">
        <v>319</v>
      </c>
      <c r="F1" s="32" t="s">
        <v>225</v>
      </c>
      <c r="G1" s="32" t="s">
        <v>320</v>
      </c>
      <c r="H1" s="32" t="s">
        <v>321</v>
      </c>
      <c r="I1" s="32" t="s">
        <v>0</v>
      </c>
      <c r="J1" s="32" t="s">
        <v>322</v>
      </c>
      <c r="K1" s="32" t="s">
        <v>323</v>
      </c>
      <c r="L1" s="32" t="s">
        <v>324</v>
      </c>
    </row>
    <row r="2" spans="1:12" x14ac:dyDescent="0.35">
      <c r="A2" s="32" t="s">
        <v>1125</v>
      </c>
      <c r="B2" s="32" t="s">
        <v>1124</v>
      </c>
      <c r="D2" s="32" t="s">
        <v>326</v>
      </c>
      <c r="E2" s="32" t="s">
        <v>327</v>
      </c>
      <c r="G2" s="32">
        <v>28.6</v>
      </c>
      <c r="H2" s="32" t="s">
        <v>328</v>
      </c>
      <c r="I2" s="32">
        <v>1</v>
      </c>
    </row>
    <row r="3" spans="1:12" x14ac:dyDescent="0.35">
      <c r="A3" s="32" t="s">
        <v>1125</v>
      </c>
      <c r="B3" s="32" t="s">
        <v>1124</v>
      </c>
      <c r="D3" s="32" t="s">
        <v>326</v>
      </c>
      <c r="E3" s="32" t="s">
        <v>327</v>
      </c>
      <c r="G3" s="32">
        <v>23.8</v>
      </c>
      <c r="H3" s="32" t="s">
        <v>328</v>
      </c>
      <c r="I3" s="32">
        <v>1</v>
      </c>
    </row>
    <row r="4" spans="1:12" x14ac:dyDescent="0.35">
      <c r="A4" s="32" t="s">
        <v>329</v>
      </c>
      <c r="B4" s="32" t="s">
        <v>330</v>
      </c>
      <c r="C4" s="32" t="s">
        <v>331</v>
      </c>
      <c r="D4" s="32" t="s">
        <v>332</v>
      </c>
      <c r="G4" s="32">
        <v>2.57</v>
      </c>
      <c r="H4" s="32" t="s">
        <v>328</v>
      </c>
      <c r="I4" s="32">
        <v>2</v>
      </c>
    </row>
    <row r="5" spans="1:12" x14ac:dyDescent="0.35">
      <c r="A5" s="32" t="s">
        <v>329</v>
      </c>
      <c r="B5" s="32" t="s">
        <v>330</v>
      </c>
      <c r="C5" s="32" t="s">
        <v>331</v>
      </c>
      <c r="D5" s="32" t="s">
        <v>333</v>
      </c>
      <c r="E5" s="32" t="s">
        <v>327</v>
      </c>
      <c r="F5" s="32" t="s">
        <v>334</v>
      </c>
      <c r="G5" s="32">
        <v>19.350000000000001</v>
      </c>
      <c r="H5" s="32" t="s">
        <v>328</v>
      </c>
      <c r="I5" s="32">
        <v>2</v>
      </c>
    </row>
    <row r="6" spans="1:12" x14ac:dyDescent="0.35">
      <c r="A6" s="32" t="s">
        <v>1125</v>
      </c>
      <c r="B6" s="32" t="s">
        <v>1124</v>
      </c>
      <c r="D6" s="32" t="s">
        <v>326</v>
      </c>
      <c r="E6" s="32" t="s">
        <v>327</v>
      </c>
      <c r="G6" s="32">
        <v>31.8</v>
      </c>
      <c r="H6" s="32" t="s">
        <v>328</v>
      </c>
      <c r="I6" s="32">
        <v>1</v>
      </c>
    </row>
    <row r="7" spans="1:12" x14ac:dyDescent="0.35">
      <c r="A7" s="32" t="s">
        <v>1125</v>
      </c>
      <c r="B7" s="32" t="s">
        <v>1124</v>
      </c>
      <c r="D7" s="32" t="s">
        <v>326</v>
      </c>
      <c r="E7" s="32" t="s">
        <v>327</v>
      </c>
      <c r="G7" s="32">
        <v>15.3</v>
      </c>
      <c r="H7" s="32" t="s">
        <v>328</v>
      </c>
      <c r="I7" s="32">
        <v>1</v>
      </c>
    </row>
    <row r="8" spans="1:12" x14ac:dyDescent="0.35">
      <c r="A8" s="32" t="s">
        <v>1125</v>
      </c>
      <c r="B8" s="32" t="s">
        <v>1124</v>
      </c>
      <c r="D8" s="32" t="s">
        <v>326</v>
      </c>
      <c r="E8" s="32" t="s">
        <v>327</v>
      </c>
      <c r="G8" s="32">
        <v>34.700000000000003</v>
      </c>
      <c r="H8" s="32" t="s">
        <v>328</v>
      </c>
      <c r="I8" s="32">
        <v>1</v>
      </c>
    </row>
    <row r="9" spans="1:12" x14ac:dyDescent="0.35">
      <c r="A9" s="32" t="s">
        <v>1125</v>
      </c>
      <c r="B9" s="32" t="s">
        <v>1124</v>
      </c>
      <c r="D9" s="32" t="s">
        <v>326</v>
      </c>
      <c r="E9" s="32" t="s">
        <v>327</v>
      </c>
      <c r="G9" s="32">
        <v>18.600000000000001</v>
      </c>
      <c r="H9" s="32" t="s">
        <v>328</v>
      </c>
      <c r="I9" s="32">
        <v>1</v>
      </c>
    </row>
    <row r="10" spans="1:12" x14ac:dyDescent="0.35">
      <c r="A10" s="32" t="s">
        <v>1125</v>
      </c>
      <c r="B10" s="32" t="s">
        <v>1124</v>
      </c>
      <c r="D10" s="32" t="s">
        <v>326</v>
      </c>
      <c r="E10" s="32" t="s">
        <v>327</v>
      </c>
      <c r="G10" s="32">
        <v>27.7</v>
      </c>
      <c r="H10" s="32" t="s">
        <v>328</v>
      </c>
      <c r="I10" s="32">
        <v>1</v>
      </c>
    </row>
    <row r="11" spans="1:12" x14ac:dyDescent="0.35">
      <c r="A11" s="32" t="s">
        <v>1125</v>
      </c>
      <c r="B11" s="32" t="s">
        <v>1124</v>
      </c>
      <c r="C11" s="32" t="s">
        <v>331</v>
      </c>
      <c r="D11" s="32" t="s">
        <v>333</v>
      </c>
      <c r="E11" s="32" t="s">
        <v>327</v>
      </c>
      <c r="F11" s="32" t="s">
        <v>334</v>
      </c>
      <c r="G11" s="32">
        <v>20.399999999999999</v>
      </c>
      <c r="H11" s="32" t="s">
        <v>328</v>
      </c>
      <c r="I11" s="32">
        <v>1</v>
      </c>
      <c r="J11" s="32" t="s">
        <v>336</v>
      </c>
      <c r="K11" s="32" t="s">
        <v>337</v>
      </c>
    </row>
    <row r="12" spans="1:12" x14ac:dyDescent="0.35">
      <c r="A12" s="32" t="s">
        <v>1125</v>
      </c>
      <c r="B12" s="32" t="s">
        <v>1124</v>
      </c>
      <c r="C12" s="32" t="s">
        <v>331</v>
      </c>
      <c r="D12" s="32" t="s">
        <v>333</v>
      </c>
      <c r="E12" s="32" t="s">
        <v>327</v>
      </c>
      <c r="F12" s="32" t="s">
        <v>334</v>
      </c>
      <c r="G12" s="32">
        <v>20.2</v>
      </c>
      <c r="H12" s="32" t="s">
        <v>328</v>
      </c>
      <c r="I12" s="32">
        <v>1</v>
      </c>
      <c r="J12" s="32" t="s">
        <v>336</v>
      </c>
      <c r="K12" s="32" t="s">
        <v>337</v>
      </c>
    </row>
    <row r="13" spans="1:12" x14ac:dyDescent="0.35">
      <c r="A13" s="32" t="s">
        <v>1125</v>
      </c>
      <c r="B13" s="32" t="s">
        <v>1124</v>
      </c>
      <c r="D13" s="32" t="s">
        <v>326</v>
      </c>
      <c r="E13" s="32" t="s">
        <v>327</v>
      </c>
      <c r="G13" s="32">
        <v>15.4</v>
      </c>
      <c r="H13" s="32" t="s">
        <v>328</v>
      </c>
      <c r="I13" s="32">
        <v>1</v>
      </c>
      <c r="L13" s="32" t="s">
        <v>339</v>
      </c>
    </row>
    <row r="14" spans="1:12" x14ac:dyDescent="0.35">
      <c r="A14" s="32" t="s">
        <v>340</v>
      </c>
      <c r="B14" s="32" t="s">
        <v>341</v>
      </c>
      <c r="D14" s="32" t="s">
        <v>342</v>
      </c>
      <c r="E14" s="32" t="s">
        <v>327</v>
      </c>
      <c r="G14" s="32">
        <v>7.48</v>
      </c>
      <c r="H14" s="32" t="s">
        <v>328</v>
      </c>
      <c r="I14" s="32">
        <v>2</v>
      </c>
    </row>
    <row r="15" spans="1:12" x14ac:dyDescent="0.35">
      <c r="A15" s="32" t="s">
        <v>343</v>
      </c>
      <c r="B15" s="32" t="s">
        <v>341</v>
      </c>
      <c r="C15" s="32" t="s">
        <v>331</v>
      </c>
      <c r="D15" s="32" t="s">
        <v>344</v>
      </c>
      <c r="E15" s="32" t="s">
        <v>345</v>
      </c>
      <c r="F15" s="32" t="s">
        <v>346</v>
      </c>
      <c r="G15" s="32">
        <v>0.48</v>
      </c>
      <c r="H15" s="32" t="s">
        <v>328</v>
      </c>
      <c r="I15" s="32">
        <v>2</v>
      </c>
    </row>
    <row r="16" spans="1:12" x14ac:dyDescent="0.35">
      <c r="A16" s="32" t="s">
        <v>343</v>
      </c>
      <c r="B16" s="32" t="s">
        <v>341</v>
      </c>
      <c r="C16" s="32" t="s">
        <v>331</v>
      </c>
      <c r="D16" s="32" t="s">
        <v>342</v>
      </c>
      <c r="E16" s="32" t="s">
        <v>327</v>
      </c>
      <c r="G16" s="32">
        <v>6.62</v>
      </c>
      <c r="H16" s="32" t="s">
        <v>328</v>
      </c>
      <c r="I16" s="32">
        <v>2</v>
      </c>
    </row>
    <row r="17" spans="1:12" x14ac:dyDescent="0.35">
      <c r="A17" s="32" t="s">
        <v>347</v>
      </c>
      <c r="D17" s="32" t="s">
        <v>344</v>
      </c>
      <c r="E17" s="32" t="s">
        <v>345</v>
      </c>
      <c r="F17" s="32" t="s">
        <v>346</v>
      </c>
      <c r="G17" s="32">
        <v>0.88</v>
      </c>
      <c r="H17" s="32" t="s">
        <v>328</v>
      </c>
      <c r="I17" s="32">
        <v>2</v>
      </c>
    </row>
    <row r="18" spans="1:12" x14ac:dyDescent="0.35">
      <c r="A18" s="32" t="s">
        <v>347</v>
      </c>
      <c r="D18" s="32" t="s">
        <v>348</v>
      </c>
      <c r="E18" s="32" t="s">
        <v>349</v>
      </c>
      <c r="F18" s="32" t="s">
        <v>350</v>
      </c>
      <c r="G18" s="32">
        <v>1.94</v>
      </c>
      <c r="H18" s="32" t="s">
        <v>328</v>
      </c>
      <c r="I18" s="32">
        <v>2</v>
      </c>
    </row>
    <row r="19" spans="1:12" x14ac:dyDescent="0.35">
      <c r="A19" s="32" t="s">
        <v>1125</v>
      </c>
      <c r="B19" s="32" t="s">
        <v>1124</v>
      </c>
      <c r="D19" s="32" t="s">
        <v>326</v>
      </c>
      <c r="E19" s="32" t="s">
        <v>327</v>
      </c>
      <c r="G19" s="32">
        <v>26.4</v>
      </c>
      <c r="H19" s="32" t="s">
        <v>328</v>
      </c>
      <c r="I19" s="32">
        <v>1</v>
      </c>
    </row>
    <row r="20" spans="1:12" x14ac:dyDescent="0.35">
      <c r="A20" s="32" t="s">
        <v>351</v>
      </c>
      <c r="B20" s="32" t="s">
        <v>325</v>
      </c>
      <c r="C20" s="32" t="s">
        <v>331</v>
      </c>
      <c r="D20" s="32" t="s">
        <v>352</v>
      </c>
      <c r="G20" s="32">
        <v>3.76</v>
      </c>
      <c r="H20" s="32" t="s">
        <v>328</v>
      </c>
      <c r="I20" s="32">
        <v>2</v>
      </c>
    </row>
    <row r="21" spans="1:12" x14ac:dyDescent="0.35">
      <c r="A21" s="32" t="s">
        <v>351</v>
      </c>
      <c r="B21" s="32" t="s">
        <v>325</v>
      </c>
      <c r="C21" s="32" t="s">
        <v>331</v>
      </c>
      <c r="D21" s="32" t="s">
        <v>342</v>
      </c>
      <c r="E21" s="32" t="s">
        <v>327</v>
      </c>
      <c r="G21" s="32">
        <v>40.119999999999997</v>
      </c>
      <c r="H21" s="32" t="s">
        <v>328</v>
      </c>
      <c r="I21" s="32">
        <v>2</v>
      </c>
    </row>
    <row r="22" spans="1:12" x14ac:dyDescent="0.35">
      <c r="A22" s="32" t="s">
        <v>1125</v>
      </c>
      <c r="B22" s="32" t="s">
        <v>1124</v>
      </c>
      <c r="D22" s="32" t="s">
        <v>326</v>
      </c>
      <c r="E22" s="32" t="s">
        <v>327</v>
      </c>
      <c r="G22" s="32">
        <v>30.3</v>
      </c>
      <c r="H22" s="32" t="s">
        <v>328</v>
      </c>
      <c r="I22" s="32">
        <v>1</v>
      </c>
    </row>
    <row r="23" spans="1:12" x14ac:dyDescent="0.35">
      <c r="A23" s="32" t="s">
        <v>1125</v>
      </c>
      <c r="B23" s="32" t="s">
        <v>1124</v>
      </c>
      <c r="D23" s="32" t="s">
        <v>326</v>
      </c>
      <c r="E23" s="32" t="s">
        <v>327</v>
      </c>
      <c r="G23" s="32">
        <v>59.3</v>
      </c>
      <c r="H23" s="32" t="s">
        <v>328</v>
      </c>
      <c r="I23" s="32">
        <v>1</v>
      </c>
      <c r="L23" s="32" t="s">
        <v>353</v>
      </c>
    </row>
    <row r="24" spans="1:12" x14ac:dyDescent="0.35">
      <c r="A24" s="32" t="s">
        <v>354</v>
      </c>
      <c r="B24" s="32" t="s">
        <v>355</v>
      </c>
      <c r="D24" s="32" t="s">
        <v>356</v>
      </c>
      <c r="G24" s="32">
        <v>0.31</v>
      </c>
      <c r="H24" s="32" t="s">
        <v>328</v>
      </c>
      <c r="I24" s="32">
        <v>2</v>
      </c>
    </row>
    <row r="25" spans="1:12" x14ac:dyDescent="0.35">
      <c r="A25" s="32" t="s">
        <v>354</v>
      </c>
      <c r="B25" s="32" t="s">
        <v>355</v>
      </c>
      <c r="D25" s="32" t="s">
        <v>333</v>
      </c>
      <c r="E25" s="32" t="s">
        <v>327</v>
      </c>
      <c r="F25" s="32" t="s">
        <v>334</v>
      </c>
      <c r="G25" s="32">
        <v>8.25</v>
      </c>
      <c r="H25" s="32" t="s">
        <v>328</v>
      </c>
      <c r="I25" s="32">
        <v>2</v>
      </c>
    </row>
    <row r="26" spans="1:12" x14ac:dyDescent="0.35">
      <c r="A26" s="32" t="s">
        <v>357</v>
      </c>
      <c r="B26" s="32" t="s">
        <v>355</v>
      </c>
      <c r="C26" s="32" t="s">
        <v>331</v>
      </c>
      <c r="D26" s="32" t="s">
        <v>333</v>
      </c>
      <c r="E26" s="32" t="s">
        <v>327</v>
      </c>
      <c r="F26" s="32" t="s">
        <v>334</v>
      </c>
      <c r="G26" s="32">
        <v>24.8</v>
      </c>
      <c r="H26" s="32" t="s">
        <v>328</v>
      </c>
      <c r="I26" s="32">
        <v>2</v>
      </c>
    </row>
    <row r="27" spans="1:12" x14ac:dyDescent="0.35">
      <c r="A27" s="32" t="s">
        <v>358</v>
      </c>
      <c r="B27" s="32" t="s">
        <v>359</v>
      </c>
      <c r="D27" s="32" t="s">
        <v>333</v>
      </c>
      <c r="E27" s="32" t="s">
        <v>327</v>
      </c>
      <c r="F27" s="32" t="s">
        <v>334</v>
      </c>
      <c r="G27" s="32">
        <v>7</v>
      </c>
      <c r="H27" s="32" t="s">
        <v>328</v>
      </c>
      <c r="I27" s="32">
        <v>4</v>
      </c>
      <c r="J27" s="32" t="s">
        <v>360</v>
      </c>
      <c r="K27" s="32" t="s">
        <v>361</v>
      </c>
    </row>
    <row r="28" spans="1:12" x14ac:dyDescent="0.35">
      <c r="A28" s="32" t="s">
        <v>1125</v>
      </c>
      <c r="B28" s="32" t="s">
        <v>1124</v>
      </c>
      <c r="D28" s="32" t="s">
        <v>326</v>
      </c>
      <c r="E28" s="32" t="s">
        <v>327</v>
      </c>
      <c r="G28" s="32">
        <v>34.700000000000003</v>
      </c>
      <c r="H28" s="32" t="s">
        <v>328</v>
      </c>
      <c r="I28" s="32">
        <v>1</v>
      </c>
    </row>
    <row r="29" spans="1:12" x14ac:dyDescent="0.35">
      <c r="A29" s="32" t="s">
        <v>1125</v>
      </c>
      <c r="B29" s="32" t="s">
        <v>1124</v>
      </c>
      <c r="D29" s="32" t="s">
        <v>326</v>
      </c>
      <c r="E29" s="32" t="s">
        <v>327</v>
      </c>
      <c r="G29" s="32">
        <v>28.1</v>
      </c>
      <c r="H29" s="32" t="s">
        <v>328</v>
      </c>
      <c r="I29" s="32">
        <v>1</v>
      </c>
    </row>
    <row r="30" spans="1:12" x14ac:dyDescent="0.35">
      <c r="A30" s="32" t="s">
        <v>1125</v>
      </c>
      <c r="B30" s="32" t="s">
        <v>1124</v>
      </c>
      <c r="D30" s="32" t="s">
        <v>326</v>
      </c>
      <c r="E30" s="32" t="s">
        <v>327</v>
      </c>
      <c r="G30" s="32">
        <v>20.3</v>
      </c>
      <c r="H30" s="32" t="s">
        <v>328</v>
      </c>
      <c r="I30" s="32">
        <v>1</v>
      </c>
    </row>
    <row r="31" spans="1:12" x14ac:dyDescent="0.35">
      <c r="A31" s="32" t="s">
        <v>362</v>
      </c>
      <c r="B31" s="32" t="s">
        <v>325</v>
      </c>
      <c r="C31" s="32" t="s">
        <v>331</v>
      </c>
      <c r="D31" s="32" t="s">
        <v>352</v>
      </c>
      <c r="G31" s="32">
        <v>2.69</v>
      </c>
      <c r="H31" s="32" t="s">
        <v>328</v>
      </c>
      <c r="I31" s="32">
        <v>2</v>
      </c>
    </row>
    <row r="32" spans="1:12" x14ac:dyDescent="0.35">
      <c r="A32" s="32" t="s">
        <v>362</v>
      </c>
      <c r="B32" s="32" t="s">
        <v>325</v>
      </c>
      <c r="C32" s="32" t="s">
        <v>331</v>
      </c>
      <c r="D32" s="32" t="s">
        <v>342</v>
      </c>
      <c r="E32" s="32" t="s">
        <v>327</v>
      </c>
      <c r="G32" s="32">
        <v>28.35</v>
      </c>
      <c r="H32" s="32" t="s">
        <v>328</v>
      </c>
      <c r="I32" s="32">
        <v>2</v>
      </c>
    </row>
    <row r="33" spans="1:12" x14ac:dyDescent="0.35">
      <c r="A33" s="32" t="s">
        <v>363</v>
      </c>
      <c r="D33" s="32" t="s">
        <v>342</v>
      </c>
      <c r="E33" s="32" t="s">
        <v>327</v>
      </c>
      <c r="G33" s="32">
        <v>11.57</v>
      </c>
      <c r="H33" s="32" t="s">
        <v>328</v>
      </c>
      <c r="I33" s="32">
        <v>2</v>
      </c>
    </row>
    <row r="34" spans="1:12" x14ac:dyDescent="0.35">
      <c r="A34" s="32" t="s">
        <v>1125</v>
      </c>
      <c r="B34" s="32" t="s">
        <v>1124</v>
      </c>
      <c r="D34" s="32" t="s">
        <v>326</v>
      </c>
      <c r="E34" s="32" t="s">
        <v>327</v>
      </c>
      <c r="G34" s="32">
        <v>23</v>
      </c>
      <c r="H34" s="32" t="s">
        <v>328</v>
      </c>
      <c r="I34" s="32">
        <v>1</v>
      </c>
    </row>
    <row r="35" spans="1:12" x14ac:dyDescent="0.35">
      <c r="A35" s="32" t="s">
        <v>1125</v>
      </c>
      <c r="B35" s="32" t="s">
        <v>1124</v>
      </c>
      <c r="D35" s="32" t="s">
        <v>326</v>
      </c>
      <c r="E35" s="32" t="s">
        <v>327</v>
      </c>
      <c r="G35" s="32">
        <v>28.7</v>
      </c>
      <c r="H35" s="32" t="s">
        <v>328</v>
      </c>
      <c r="I35" s="32">
        <v>1</v>
      </c>
      <c r="L35" s="32" t="s">
        <v>364</v>
      </c>
    </row>
    <row r="36" spans="1:12" x14ac:dyDescent="0.35">
      <c r="A36" s="32" t="s">
        <v>1125</v>
      </c>
      <c r="B36" s="32" t="s">
        <v>1124</v>
      </c>
      <c r="D36" s="32" t="s">
        <v>326</v>
      </c>
      <c r="E36" s="32" t="s">
        <v>327</v>
      </c>
      <c r="G36" s="32">
        <v>31</v>
      </c>
      <c r="H36" s="32" t="s">
        <v>328</v>
      </c>
      <c r="I36" s="32">
        <v>1</v>
      </c>
      <c r="L36" s="32" t="s">
        <v>365</v>
      </c>
    </row>
    <row r="37" spans="1:12" x14ac:dyDescent="0.35">
      <c r="A37" s="32" t="s">
        <v>1125</v>
      </c>
      <c r="B37" s="32" t="s">
        <v>1124</v>
      </c>
      <c r="D37" s="32" t="s">
        <v>326</v>
      </c>
      <c r="E37" s="32" t="s">
        <v>327</v>
      </c>
      <c r="G37" s="32">
        <v>31.9</v>
      </c>
      <c r="H37" s="32" t="s">
        <v>328</v>
      </c>
      <c r="I37" s="32">
        <v>1</v>
      </c>
    </row>
    <row r="38" spans="1:12" x14ac:dyDescent="0.35">
      <c r="A38" s="32" t="s">
        <v>1125</v>
      </c>
      <c r="B38" s="32" t="s">
        <v>1124</v>
      </c>
      <c r="D38" s="32" t="s">
        <v>326</v>
      </c>
      <c r="E38" s="32" t="s">
        <v>327</v>
      </c>
      <c r="G38" s="32">
        <v>20</v>
      </c>
      <c r="H38" s="32" t="s">
        <v>328</v>
      </c>
      <c r="I38" s="32">
        <v>1</v>
      </c>
    </row>
    <row r="39" spans="1:12" x14ac:dyDescent="0.35">
      <c r="A39" s="32" t="s">
        <v>1125</v>
      </c>
      <c r="B39" s="32" t="s">
        <v>1124</v>
      </c>
      <c r="D39" s="32" t="s">
        <v>326</v>
      </c>
      <c r="E39" s="32" t="s">
        <v>327</v>
      </c>
      <c r="G39" s="32">
        <v>32</v>
      </c>
      <c r="H39" s="32" t="s">
        <v>328</v>
      </c>
      <c r="I39" s="32">
        <v>1</v>
      </c>
      <c r="L39" s="32" t="s">
        <v>366</v>
      </c>
    </row>
    <row r="40" spans="1:12" x14ac:dyDescent="0.35">
      <c r="A40" s="32" t="s">
        <v>1125</v>
      </c>
      <c r="B40" s="32" t="s">
        <v>1124</v>
      </c>
      <c r="D40" s="32" t="s">
        <v>326</v>
      </c>
      <c r="E40" s="32" t="s">
        <v>327</v>
      </c>
      <c r="G40" s="32">
        <v>60.6</v>
      </c>
      <c r="H40" s="32" t="s">
        <v>328</v>
      </c>
      <c r="I40" s="32">
        <v>1</v>
      </c>
      <c r="L40" s="32" t="s">
        <v>367</v>
      </c>
    </row>
    <row r="41" spans="1:12" x14ac:dyDescent="0.35">
      <c r="A41" s="32" t="s">
        <v>1125</v>
      </c>
      <c r="B41" s="32" t="s">
        <v>1124</v>
      </c>
      <c r="D41" s="32" t="s">
        <v>326</v>
      </c>
      <c r="E41" s="32" t="s">
        <v>327</v>
      </c>
      <c r="G41" s="32">
        <v>24.6</v>
      </c>
      <c r="H41" s="32" t="s">
        <v>328</v>
      </c>
      <c r="I41" s="32">
        <v>1</v>
      </c>
    </row>
    <row r="42" spans="1:12" x14ac:dyDescent="0.35">
      <c r="A42" s="32" t="s">
        <v>1125</v>
      </c>
      <c r="B42" s="32" t="s">
        <v>1124</v>
      </c>
      <c r="D42" s="32" t="s">
        <v>326</v>
      </c>
      <c r="E42" s="32" t="s">
        <v>327</v>
      </c>
      <c r="G42" s="32">
        <v>18.899999999999999</v>
      </c>
      <c r="H42" s="32" t="s">
        <v>328</v>
      </c>
      <c r="I42" s="32">
        <v>1</v>
      </c>
    </row>
    <row r="43" spans="1:12" x14ac:dyDescent="0.35">
      <c r="A43" s="32" t="s">
        <v>1125</v>
      </c>
      <c r="B43" s="32" t="s">
        <v>1124</v>
      </c>
      <c r="D43" s="32" t="s">
        <v>326</v>
      </c>
      <c r="E43" s="32" t="s">
        <v>327</v>
      </c>
      <c r="G43" s="32">
        <v>31.7</v>
      </c>
      <c r="H43" s="32" t="s">
        <v>328</v>
      </c>
      <c r="I43" s="32">
        <v>1</v>
      </c>
      <c r="L43" s="32" t="s">
        <v>368</v>
      </c>
    </row>
    <row r="44" spans="1:12" x14ac:dyDescent="0.35">
      <c r="A44" s="32" t="s">
        <v>1125</v>
      </c>
      <c r="B44" s="32" t="s">
        <v>1124</v>
      </c>
      <c r="D44" s="32" t="s">
        <v>326</v>
      </c>
      <c r="E44" s="32" t="s">
        <v>327</v>
      </c>
      <c r="G44" s="32">
        <v>28</v>
      </c>
      <c r="H44" s="32" t="s">
        <v>328</v>
      </c>
      <c r="I44" s="32">
        <v>1</v>
      </c>
    </row>
    <row r="45" spans="1:12" x14ac:dyDescent="0.35">
      <c r="A45" s="32" t="s">
        <v>369</v>
      </c>
      <c r="B45" s="32" t="s">
        <v>335</v>
      </c>
      <c r="D45" s="32" t="s">
        <v>344</v>
      </c>
      <c r="E45" s="32" t="s">
        <v>345</v>
      </c>
      <c r="F45" s="32" t="s">
        <v>346</v>
      </c>
      <c r="G45" s="32">
        <v>0.8</v>
      </c>
      <c r="H45" s="32" t="s">
        <v>328</v>
      </c>
      <c r="I45" s="32">
        <v>2</v>
      </c>
    </row>
    <row r="46" spans="1:12" x14ac:dyDescent="0.35">
      <c r="A46" s="32" t="s">
        <v>369</v>
      </c>
      <c r="B46" s="32" t="s">
        <v>335</v>
      </c>
      <c r="D46" s="32" t="s">
        <v>342</v>
      </c>
      <c r="E46" s="32" t="s">
        <v>327</v>
      </c>
      <c r="G46" s="32">
        <v>13.42</v>
      </c>
      <c r="H46" s="32" t="s">
        <v>328</v>
      </c>
      <c r="I46" s="32">
        <v>2</v>
      </c>
    </row>
    <row r="47" spans="1:12" x14ac:dyDescent="0.35">
      <c r="A47" s="32" t="s">
        <v>370</v>
      </c>
      <c r="B47" s="32" t="s">
        <v>371</v>
      </c>
      <c r="D47" s="32" t="s">
        <v>372</v>
      </c>
      <c r="E47" s="32" t="s">
        <v>345</v>
      </c>
      <c r="F47" s="32" t="s">
        <v>346</v>
      </c>
      <c r="G47" s="32">
        <v>0.77</v>
      </c>
      <c r="H47" s="32" t="s">
        <v>328</v>
      </c>
      <c r="I47" s="32">
        <v>2</v>
      </c>
      <c r="K47" s="32" t="s">
        <v>337</v>
      </c>
    </row>
    <row r="48" spans="1:12" x14ac:dyDescent="0.35">
      <c r="A48" s="32" t="s">
        <v>370</v>
      </c>
      <c r="B48" s="32" t="s">
        <v>371</v>
      </c>
      <c r="D48" s="32" t="s">
        <v>348</v>
      </c>
      <c r="E48" s="32" t="s">
        <v>349</v>
      </c>
      <c r="F48" s="32" t="s">
        <v>350</v>
      </c>
      <c r="G48" s="32">
        <v>1.94</v>
      </c>
      <c r="H48" s="32" t="s">
        <v>328</v>
      </c>
      <c r="I48" s="32">
        <v>2</v>
      </c>
      <c r="K48" s="32" t="s">
        <v>337</v>
      </c>
    </row>
    <row r="49" spans="1:11" x14ac:dyDescent="0.35">
      <c r="A49" s="32" t="s">
        <v>370</v>
      </c>
      <c r="B49" s="32" t="s">
        <v>371</v>
      </c>
      <c r="D49" s="32" t="s">
        <v>342</v>
      </c>
      <c r="E49" s="32" t="s">
        <v>327</v>
      </c>
      <c r="G49" s="32">
        <v>13.73</v>
      </c>
      <c r="H49" s="32" t="s">
        <v>328</v>
      </c>
      <c r="I49" s="32">
        <v>2</v>
      </c>
      <c r="K49" s="32" t="s">
        <v>337</v>
      </c>
    </row>
    <row r="50" spans="1:11" x14ac:dyDescent="0.35">
      <c r="A50" s="32" t="s">
        <v>373</v>
      </c>
      <c r="D50" s="32" t="s">
        <v>374</v>
      </c>
      <c r="E50" s="32" t="s">
        <v>345</v>
      </c>
      <c r="F50" s="32" t="s">
        <v>346</v>
      </c>
      <c r="G50" s="32">
        <v>0.77</v>
      </c>
      <c r="H50" s="32" t="s">
        <v>328</v>
      </c>
      <c r="I50" s="32">
        <v>2</v>
      </c>
      <c r="K50" s="32" t="s">
        <v>337</v>
      </c>
    </row>
    <row r="51" spans="1:11" x14ac:dyDescent="0.35">
      <c r="A51" s="32" t="s">
        <v>373</v>
      </c>
      <c r="D51" s="32" t="s">
        <v>348</v>
      </c>
      <c r="E51" s="32" t="s">
        <v>349</v>
      </c>
      <c r="F51" s="32" t="s">
        <v>350</v>
      </c>
      <c r="G51" s="32">
        <v>1.94</v>
      </c>
      <c r="H51" s="32" t="s">
        <v>328</v>
      </c>
      <c r="I51" s="32">
        <v>2</v>
      </c>
      <c r="K51" s="32" t="s">
        <v>337</v>
      </c>
    </row>
    <row r="52" spans="1:11" x14ac:dyDescent="0.35">
      <c r="A52" s="32" t="s">
        <v>373</v>
      </c>
      <c r="D52" s="32" t="s">
        <v>333</v>
      </c>
      <c r="E52" s="32" t="s">
        <v>327</v>
      </c>
      <c r="F52" s="32" t="s">
        <v>334</v>
      </c>
      <c r="G52" s="32">
        <v>13.73</v>
      </c>
      <c r="H52" s="32" t="s">
        <v>328</v>
      </c>
      <c r="I52" s="32">
        <v>2</v>
      </c>
      <c r="K52" s="32" t="s">
        <v>337</v>
      </c>
    </row>
    <row r="53" spans="1:11" x14ac:dyDescent="0.35">
      <c r="A53" s="32" t="s">
        <v>375</v>
      </c>
      <c r="D53" s="32" t="s">
        <v>376</v>
      </c>
      <c r="E53" s="32" t="s">
        <v>377</v>
      </c>
      <c r="F53" s="32" t="s">
        <v>378</v>
      </c>
      <c r="G53" s="32">
        <v>2</v>
      </c>
      <c r="H53" s="32" t="s">
        <v>328</v>
      </c>
      <c r="I53" s="32">
        <v>3</v>
      </c>
      <c r="K53" s="32" t="s">
        <v>337</v>
      </c>
    </row>
    <row r="54" spans="1:11" x14ac:dyDescent="0.35">
      <c r="A54" s="32" t="s">
        <v>375</v>
      </c>
      <c r="D54" s="32" t="s">
        <v>376</v>
      </c>
      <c r="E54" s="32" t="s">
        <v>377</v>
      </c>
      <c r="F54" s="32" t="s">
        <v>378</v>
      </c>
      <c r="G54" s="32">
        <v>2.9</v>
      </c>
      <c r="H54" s="32" t="s">
        <v>328</v>
      </c>
      <c r="I54" s="32">
        <v>4</v>
      </c>
      <c r="J54" s="32" t="s">
        <v>360</v>
      </c>
      <c r="K54" s="32" t="s">
        <v>337</v>
      </c>
    </row>
    <row r="55" spans="1:11" x14ac:dyDescent="0.35">
      <c r="A55" s="32" t="s">
        <v>375</v>
      </c>
      <c r="D55" s="32" t="s">
        <v>333</v>
      </c>
      <c r="E55" s="32" t="s">
        <v>327</v>
      </c>
      <c r="F55" s="32" t="s">
        <v>334</v>
      </c>
      <c r="G55" s="32">
        <v>3.6</v>
      </c>
      <c r="H55" s="32" t="s">
        <v>328</v>
      </c>
      <c r="I55" s="32">
        <v>3</v>
      </c>
      <c r="K55" s="32" t="s">
        <v>337</v>
      </c>
    </row>
    <row r="56" spans="1:11" x14ac:dyDescent="0.35">
      <c r="A56" s="32" t="s">
        <v>375</v>
      </c>
      <c r="D56" s="32" t="s">
        <v>376</v>
      </c>
      <c r="E56" s="32" t="s">
        <v>377</v>
      </c>
      <c r="F56" s="32" t="s">
        <v>378</v>
      </c>
      <c r="G56" s="32">
        <v>5.6</v>
      </c>
      <c r="H56" s="32" t="s">
        <v>328</v>
      </c>
      <c r="I56" s="32">
        <v>3</v>
      </c>
      <c r="K56" s="32" t="s">
        <v>337</v>
      </c>
    </row>
    <row r="57" spans="1:11" x14ac:dyDescent="0.35">
      <c r="A57" s="32" t="s">
        <v>375</v>
      </c>
      <c r="D57" s="32" t="s">
        <v>333</v>
      </c>
      <c r="E57" s="32" t="s">
        <v>327</v>
      </c>
      <c r="F57" s="32" t="s">
        <v>334</v>
      </c>
      <c r="G57" s="32">
        <v>8.9</v>
      </c>
      <c r="H57" s="32" t="s">
        <v>328</v>
      </c>
      <c r="I57" s="32">
        <v>4</v>
      </c>
      <c r="J57" s="32" t="s">
        <v>360</v>
      </c>
      <c r="K57" s="32" t="s">
        <v>337</v>
      </c>
    </row>
    <row r="58" spans="1:11" x14ac:dyDescent="0.35">
      <c r="A58" s="32" t="s">
        <v>375</v>
      </c>
      <c r="D58" s="32" t="s">
        <v>333</v>
      </c>
      <c r="E58" s="32" t="s">
        <v>327</v>
      </c>
      <c r="F58" s="32" t="s">
        <v>334</v>
      </c>
      <c r="G58" s="32">
        <v>13</v>
      </c>
      <c r="H58" s="32" t="s">
        <v>328</v>
      </c>
      <c r="I58" s="32">
        <v>3</v>
      </c>
      <c r="K58" s="32" t="s">
        <v>337</v>
      </c>
    </row>
    <row r="59" spans="1:11" x14ac:dyDescent="0.35">
      <c r="A59" s="32" t="s">
        <v>375</v>
      </c>
      <c r="D59" s="32" t="s">
        <v>333</v>
      </c>
      <c r="E59" s="32" t="s">
        <v>327</v>
      </c>
      <c r="F59" s="32" t="s">
        <v>334</v>
      </c>
      <c r="G59" s="32">
        <v>28.26</v>
      </c>
      <c r="H59" s="32" t="s">
        <v>328</v>
      </c>
      <c r="I59" s="32">
        <v>2</v>
      </c>
      <c r="K59" s="32" t="s">
        <v>337</v>
      </c>
    </row>
    <row r="60" spans="1:11" x14ac:dyDescent="0.35">
      <c r="A60" s="32" t="s">
        <v>379</v>
      </c>
      <c r="D60" s="32" t="s">
        <v>342</v>
      </c>
      <c r="E60" s="32" t="s">
        <v>327</v>
      </c>
      <c r="G60" s="32">
        <v>15.25</v>
      </c>
      <c r="H60" s="32" t="s">
        <v>328</v>
      </c>
      <c r="I60" s="32">
        <v>2</v>
      </c>
    </row>
    <row r="61" spans="1:11" x14ac:dyDescent="0.35">
      <c r="A61" s="32" t="s">
        <v>1125</v>
      </c>
      <c r="B61" s="32" t="s">
        <v>1124</v>
      </c>
      <c r="D61" s="32" t="s">
        <v>326</v>
      </c>
      <c r="E61" s="32" t="s">
        <v>327</v>
      </c>
      <c r="G61" s="32">
        <v>15.3</v>
      </c>
      <c r="H61" s="32" t="s">
        <v>328</v>
      </c>
      <c r="I61" s="32">
        <v>1</v>
      </c>
    </row>
    <row r="62" spans="1:11" x14ac:dyDescent="0.35">
      <c r="A62" s="32" t="s">
        <v>380</v>
      </c>
      <c r="B62" s="32" t="s">
        <v>325</v>
      </c>
      <c r="D62" s="32" t="s">
        <v>352</v>
      </c>
      <c r="G62" s="32">
        <v>1.54</v>
      </c>
      <c r="H62" s="32" t="s">
        <v>328</v>
      </c>
      <c r="I62" s="32">
        <v>2</v>
      </c>
    </row>
    <row r="63" spans="1:11" x14ac:dyDescent="0.35">
      <c r="A63" s="32" t="s">
        <v>380</v>
      </c>
      <c r="B63" s="32" t="s">
        <v>325</v>
      </c>
      <c r="D63" s="32" t="s">
        <v>342</v>
      </c>
      <c r="E63" s="32" t="s">
        <v>327</v>
      </c>
      <c r="G63" s="32">
        <v>15.85</v>
      </c>
      <c r="H63" s="32" t="s">
        <v>328</v>
      </c>
      <c r="I63" s="32">
        <v>2</v>
      </c>
    </row>
    <row r="64" spans="1:11" x14ac:dyDescent="0.35">
      <c r="A64" s="32" t="s">
        <v>381</v>
      </c>
      <c r="B64" s="32" t="s">
        <v>325</v>
      </c>
      <c r="D64" s="32" t="s">
        <v>382</v>
      </c>
      <c r="E64" s="32" t="s">
        <v>383</v>
      </c>
      <c r="F64" s="32" t="s">
        <v>384</v>
      </c>
      <c r="G64" s="32">
        <v>2.4300000000000002</v>
      </c>
      <c r="H64" s="32" t="s">
        <v>328</v>
      </c>
      <c r="I64" s="32">
        <v>2</v>
      </c>
    </row>
    <row r="65" spans="1:12" x14ac:dyDescent="0.35">
      <c r="A65" s="32" t="s">
        <v>381</v>
      </c>
      <c r="B65" s="32" t="s">
        <v>325</v>
      </c>
      <c r="D65" s="32" t="s">
        <v>342</v>
      </c>
      <c r="E65" s="32" t="s">
        <v>327</v>
      </c>
      <c r="G65" s="32">
        <v>20.66</v>
      </c>
      <c r="H65" s="32" t="s">
        <v>328</v>
      </c>
      <c r="I65" s="32">
        <v>2</v>
      </c>
    </row>
    <row r="66" spans="1:12" x14ac:dyDescent="0.35">
      <c r="A66" s="32" t="s">
        <v>1125</v>
      </c>
      <c r="B66" s="32" t="s">
        <v>1124</v>
      </c>
      <c r="D66" s="32" t="s">
        <v>326</v>
      </c>
      <c r="E66" s="32" t="s">
        <v>327</v>
      </c>
      <c r="G66" s="32">
        <v>18.100000000000001</v>
      </c>
      <c r="H66" s="32" t="s">
        <v>328</v>
      </c>
      <c r="I66" s="32">
        <v>1</v>
      </c>
      <c r="L66" s="32" t="s">
        <v>385</v>
      </c>
    </row>
    <row r="67" spans="1:12" x14ac:dyDescent="0.35">
      <c r="A67" s="32" t="s">
        <v>1125</v>
      </c>
      <c r="B67" s="32" t="s">
        <v>1124</v>
      </c>
      <c r="D67" s="32" t="s">
        <v>326</v>
      </c>
      <c r="E67" s="32" t="s">
        <v>327</v>
      </c>
      <c r="G67" s="32">
        <v>19.8</v>
      </c>
      <c r="H67" s="32" t="s">
        <v>328</v>
      </c>
      <c r="I67" s="32">
        <v>1</v>
      </c>
      <c r="L67" s="32" t="s">
        <v>386</v>
      </c>
    </row>
    <row r="68" spans="1:12" x14ac:dyDescent="0.35">
      <c r="A68" s="32" t="s">
        <v>1125</v>
      </c>
      <c r="B68" s="32" t="s">
        <v>1124</v>
      </c>
      <c r="D68" s="32" t="s">
        <v>326</v>
      </c>
      <c r="E68" s="32" t="s">
        <v>327</v>
      </c>
      <c r="G68" s="32">
        <v>11.4</v>
      </c>
      <c r="H68" s="32" t="s">
        <v>328</v>
      </c>
      <c r="I68" s="32">
        <v>1</v>
      </c>
      <c r="L68" s="32" t="s">
        <v>387</v>
      </c>
    </row>
    <row r="69" spans="1:12" x14ac:dyDescent="0.35">
      <c r="A69" s="32" t="s">
        <v>388</v>
      </c>
      <c r="B69" s="32" t="s">
        <v>325</v>
      </c>
      <c r="C69" s="32" t="s">
        <v>331</v>
      </c>
      <c r="D69" s="32" t="s">
        <v>389</v>
      </c>
      <c r="E69" s="32" t="s">
        <v>390</v>
      </c>
      <c r="F69" s="32" t="s">
        <v>391</v>
      </c>
      <c r="G69" s="32">
        <v>3.51</v>
      </c>
      <c r="H69" s="32" t="s">
        <v>328</v>
      </c>
      <c r="I69" s="32">
        <v>2</v>
      </c>
    </row>
    <row r="70" spans="1:12" x14ac:dyDescent="0.35">
      <c r="A70" s="32" t="s">
        <v>388</v>
      </c>
      <c r="B70" s="32" t="s">
        <v>325</v>
      </c>
      <c r="C70" s="32" t="s">
        <v>331</v>
      </c>
      <c r="D70" s="32" t="s">
        <v>342</v>
      </c>
      <c r="E70" s="32" t="s">
        <v>327</v>
      </c>
      <c r="G70" s="32">
        <v>34.020000000000003</v>
      </c>
      <c r="H70" s="32" t="s">
        <v>328</v>
      </c>
      <c r="I70" s="32">
        <v>2</v>
      </c>
    </row>
    <row r="71" spans="1:12" x14ac:dyDescent="0.35">
      <c r="A71" s="32" t="s">
        <v>1125</v>
      </c>
      <c r="B71" s="32" t="s">
        <v>1124</v>
      </c>
      <c r="D71" s="32" t="s">
        <v>326</v>
      </c>
      <c r="E71" s="32" t="s">
        <v>327</v>
      </c>
      <c r="G71" s="32">
        <v>29</v>
      </c>
      <c r="H71" s="32" t="s">
        <v>328</v>
      </c>
      <c r="I71" s="32">
        <v>1</v>
      </c>
      <c r="L71" s="32" t="s">
        <v>392</v>
      </c>
    </row>
    <row r="72" spans="1:12" x14ac:dyDescent="0.35">
      <c r="A72" s="32" t="s">
        <v>1125</v>
      </c>
      <c r="B72" s="32" t="s">
        <v>1124</v>
      </c>
      <c r="D72" s="32" t="s">
        <v>326</v>
      </c>
      <c r="E72" s="32" t="s">
        <v>327</v>
      </c>
      <c r="G72" s="32">
        <v>29</v>
      </c>
      <c r="H72" s="32" t="s">
        <v>328</v>
      </c>
      <c r="I72" s="32">
        <v>1</v>
      </c>
      <c r="L72" s="32" t="s">
        <v>393</v>
      </c>
    </row>
    <row r="73" spans="1:12" x14ac:dyDescent="0.35">
      <c r="A73" s="32" t="s">
        <v>394</v>
      </c>
      <c r="D73" s="32" t="s">
        <v>376</v>
      </c>
      <c r="E73" s="32" t="s">
        <v>377</v>
      </c>
      <c r="F73" s="32" t="s">
        <v>378</v>
      </c>
      <c r="G73" s="32">
        <v>4.7</v>
      </c>
      <c r="H73" s="32" t="s">
        <v>328</v>
      </c>
      <c r="I73" s="32">
        <v>4</v>
      </c>
      <c r="J73" s="32" t="s">
        <v>360</v>
      </c>
      <c r="K73" s="32" t="s">
        <v>337</v>
      </c>
    </row>
    <row r="74" spans="1:12" x14ac:dyDescent="0.35">
      <c r="A74" s="32" t="s">
        <v>394</v>
      </c>
      <c r="D74" s="32" t="s">
        <v>333</v>
      </c>
      <c r="E74" s="32" t="s">
        <v>327</v>
      </c>
      <c r="F74" s="32" t="s">
        <v>334</v>
      </c>
      <c r="G74" s="32">
        <v>14.6</v>
      </c>
      <c r="H74" s="32" t="s">
        <v>328</v>
      </c>
      <c r="I74" s="32">
        <v>4</v>
      </c>
      <c r="J74" s="32" t="s">
        <v>360</v>
      </c>
      <c r="K74" s="32" t="s">
        <v>337</v>
      </c>
    </row>
    <row r="75" spans="1:12" x14ac:dyDescent="0.35">
      <c r="A75" s="32" t="s">
        <v>1125</v>
      </c>
      <c r="B75" s="32" t="s">
        <v>1124</v>
      </c>
      <c r="D75" s="32" t="s">
        <v>326</v>
      </c>
      <c r="E75" s="32" t="s">
        <v>327</v>
      </c>
      <c r="G75" s="32">
        <v>11.4</v>
      </c>
      <c r="H75" s="32" t="s">
        <v>328</v>
      </c>
      <c r="I75" s="32">
        <v>1</v>
      </c>
      <c r="L75" s="32" t="s">
        <v>395</v>
      </c>
    </row>
    <row r="76" spans="1:12" x14ac:dyDescent="0.35">
      <c r="A76" s="32" t="s">
        <v>1125</v>
      </c>
      <c r="B76" s="32" t="s">
        <v>1124</v>
      </c>
      <c r="D76" s="32" t="s">
        <v>326</v>
      </c>
      <c r="E76" s="32" t="s">
        <v>327</v>
      </c>
      <c r="G76" s="32">
        <v>21.5</v>
      </c>
      <c r="H76" s="32" t="s">
        <v>328</v>
      </c>
      <c r="I76" s="32">
        <v>1</v>
      </c>
      <c r="L76" s="32" t="s">
        <v>396</v>
      </c>
    </row>
    <row r="77" spans="1:12" x14ac:dyDescent="0.35">
      <c r="A77" s="32" t="s">
        <v>1125</v>
      </c>
      <c r="B77" s="32" t="s">
        <v>1124</v>
      </c>
      <c r="D77" s="32" t="s">
        <v>326</v>
      </c>
      <c r="E77" s="32" t="s">
        <v>327</v>
      </c>
      <c r="G77" s="32">
        <v>20.8</v>
      </c>
      <c r="H77" s="32" t="s">
        <v>328</v>
      </c>
      <c r="I77" s="32">
        <v>1</v>
      </c>
      <c r="L77" s="32" t="s">
        <v>397</v>
      </c>
    </row>
    <row r="78" spans="1:12" x14ac:dyDescent="0.35">
      <c r="A78" s="32" t="s">
        <v>398</v>
      </c>
      <c r="B78" s="32" t="s">
        <v>325</v>
      </c>
      <c r="C78" s="32" t="s">
        <v>331</v>
      </c>
      <c r="D78" s="32" t="s">
        <v>352</v>
      </c>
      <c r="G78" s="32">
        <v>2.57</v>
      </c>
      <c r="H78" s="32" t="s">
        <v>328</v>
      </c>
      <c r="I78" s="32">
        <v>2</v>
      </c>
    </row>
    <row r="79" spans="1:12" x14ac:dyDescent="0.35">
      <c r="A79" s="32" t="s">
        <v>399</v>
      </c>
      <c r="B79" s="32" t="s">
        <v>325</v>
      </c>
      <c r="C79" s="32" t="s">
        <v>331</v>
      </c>
      <c r="D79" s="32" t="s">
        <v>342</v>
      </c>
      <c r="E79" s="32" t="s">
        <v>327</v>
      </c>
      <c r="G79" s="32">
        <v>27.28</v>
      </c>
      <c r="H79" s="32" t="s">
        <v>328</v>
      </c>
      <c r="I79" s="32">
        <v>2</v>
      </c>
    </row>
    <row r="80" spans="1:12" x14ac:dyDescent="0.35">
      <c r="A80" s="32" t="s">
        <v>400</v>
      </c>
      <c r="B80" s="32" t="s">
        <v>401</v>
      </c>
      <c r="C80" s="32" t="s">
        <v>331</v>
      </c>
      <c r="D80" s="32" t="s">
        <v>389</v>
      </c>
      <c r="E80" s="32" t="s">
        <v>390</v>
      </c>
      <c r="F80" s="32" t="s">
        <v>391</v>
      </c>
      <c r="G80" s="32">
        <v>2.34</v>
      </c>
      <c r="H80" s="32" t="s">
        <v>328</v>
      </c>
      <c r="I80" s="32">
        <v>2</v>
      </c>
    </row>
    <row r="81" spans="1:12" x14ac:dyDescent="0.35">
      <c r="A81" s="32" t="s">
        <v>400</v>
      </c>
      <c r="B81" s="32" t="s">
        <v>401</v>
      </c>
      <c r="C81" s="32" t="s">
        <v>331</v>
      </c>
      <c r="D81" s="32" t="s">
        <v>342</v>
      </c>
      <c r="E81" s="32" t="s">
        <v>327</v>
      </c>
      <c r="G81" s="32">
        <v>22.68</v>
      </c>
      <c r="H81" s="32" t="s">
        <v>328</v>
      </c>
      <c r="I81" s="32">
        <v>2</v>
      </c>
    </row>
    <row r="82" spans="1:12" x14ac:dyDescent="0.35">
      <c r="A82" s="32" t="s">
        <v>1125</v>
      </c>
      <c r="B82" s="32" t="s">
        <v>1124</v>
      </c>
      <c r="D82" s="32" t="s">
        <v>326</v>
      </c>
      <c r="E82" s="32" t="s">
        <v>327</v>
      </c>
      <c r="G82" s="32">
        <v>26.6</v>
      </c>
      <c r="H82" s="32" t="s">
        <v>328</v>
      </c>
      <c r="I82" s="32">
        <v>1</v>
      </c>
      <c r="L82" s="32" t="s">
        <v>402</v>
      </c>
    </row>
    <row r="83" spans="1:12" x14ac:dyDescent="0.35">
      <c r="A83" s="32" t="s">
        <v>403</v>
      </c>
      <c r="B83" s="32" t="s">
        <v>325</v>
      </c>
      <c r="D83" s="32" t="s">
        <v>404</v>
      </c>
      <c r="E83" s="32" t="s">
        <v>405</v>
      </c>
      <c r="F83" s="32" t="s">
        <v>406</v>
      </c>
      <c r="G83" s="32">
        <v>2.42</v>
      </c>
      <c r="H83" s="32" t="s">
        <v>328</v>
      </c>
      <c r="I83" s="32">
        <v>2</v>
      </c>
    </row>
    <row r="84" spans="1:12" x14ac:dyDescent="0.35">
      <c r="A84" s="32" t="s">
        <v>403</v>
      </c>
      <c r="B84" s="32" t="s">
        <v>325</v>
      </c>
      <c r="D84" s="32" t="s">
        <v>342</v>
      </c>
      <c r="E84" s="32" t="s">
        <v>327</v>
      </c>
      <c r="G84" s="32">
        <v>21.84</v>
      </c>
      <c r="H84" s="32" t="s">
        <v>328</v>
      </c>
      <c r="I84" s="32">
        <v>2</v>
      </c>
    </row>
    <row r="85" spans="1:12" x14ac:dyDescent="0.35">
      <c r="A85" s="32" t="s">
        <v>1125</v>
      </c>
      <c r="B85" s="32" t="s">
        <v>1124</v>
      </c>
      <c r="D85" s="32" t="s">
        <v>326</v>
      </c>
      <c r="E85" s="32" t="s">
        <v>327</v>
      </c>
      <c r="G85" s="32">
        <v>40.1</v>
      </c>
      <c r="H85" s="32" t="s">
        <v>328</v>
      </c>
      <c r="I85" s="32">
        <v>1</v>
      </c>
    </row>
    <row r="86" spans="1:12" x14ac:dyDescent="0.35">
      <c r="A86" s="32" t="s">
        <v>1125</v>
      </c>
      <c r="B86" s="32" t="s">
        <v>1124</v>
      </c>
      <c r="D86" s="32" t="s">
        <v>326</v>
      </c>
      <c r="E86" s="32" t="s">
        <v>327</v>
      </c>
      <c r="G86" s="32">
        <v>20.100000000000001</v>
      </c>
      <c r="H86" s="32" t="s">
        <v>328</v>
      </c>
      <c r="I86" s="32">
        <v>1</v>
      </c>
    </row>
    <row r="87" spans="1:12" x14ac:dyDescent="0.35">
      <c r="A87" s="32" t="s">
        <v>407</v>
      </c>
      <c r="B87" s="32" t="s">
        <v>325</v>
      </c>
      <c r="D87" s="32" t="s">
        <v>408</v>
      </c>
      <c r="G87" s="32">
        <v>1.24</v>
      </c>
      <c r="H87" s="32" t="s">
        <v>328</v>
      </c>
      <c r="I87" s="32">
        <v>2</v>
      </c>
    </row>
    <row r="88" spans="1:12" x14ac:dyDescent="0.35">
      <c r="A88" s="32" t="s">
        <v>407</v>
      </c>
      <c r="B88" s="32" t="s">
        <v>325</v>
      </c>
      <c r="D88" s="32" t="s">
        <v>342</v>
      </c>
      <c r="E88" s="32" t="s">
        <v>327</v>
      </c>
      <c r="G88" s="32">
        <v>8.41</v>
      </c>
      <c r="H88" s="32" t="s">
        <v>328</v>
      </c>
      <c r="I88" s="32">
        <v>2</v>
      </c>
    </row>
    <row r="89" spans="1:12" x14ac:dyDescent="0.35">
      <c r="A89" s="32" t="s">
        <v>1125</v>
      </c>
      <c r="B89" s="32" t="s">
        <v>1124</v>
      </c>
      <c r="D89" s="32" t="s">
        <v>326</v>
      </c>
      <c r="E89" s="32" t="s">
        <v>327</v>
      </c>
      <c r="G89" s="32">
        <v>27.8</v>
      </c>
      <c r="H89" s="32" t="s">
        <v>328</v>
      </c>
      <c r="I89" s="32">
        <v>1</v>
      </c>
      <c r="L89" s="32" t="s">
        <v>409</v>
      </c>
    </row>
    <row r="90" spans="1:12" x14ac:dyDescent="0.35">
      <c r="A90" s="32" t="s">
        <v>1125</v>
      </c>
      <c r="B90" s="32" t="s">
        <v>1124</v>
      </c>
      <c r="D90" s="32" t="s">
        <v>326</v>
      </c>
      <c r="E90" s="32" t="s">
        <v>327</v>
      </c>
      <c r="G90" s="32">
        <v>24.6</v>
      </c>
      <c r="H90" s="32" t="s">
        <v>328</v>
      </c>
      <c r="I90" s="32">
        <v>1</v>
      </c>
      <c r="L90" s="32" t="s">
        <v>410</v>
      </c>
    </row>
    <row r="91" spans="1:12" x14ac:dyDescent="0.35">
      <c r="A91" s="32" t="s">
        <v>411</v>
      </c>
      <c r="B91" s="32" t="s">
        <v>325</v>
      </c>
      <c r="D91" s="32" t="s">
        <v>342</v>
      </c>
      <c r="E91" s="32" t="s">
        <v>327</v>
      </c>
      <c r="G91" s="32">
        <v>25.31</v>
      </c>
      <c r="H91" s="32" t="s">
        <v>328</v>
      </c>
      <c r="I91" s="32">
        <v>2</v>
      </c>
    </row>
    <row r="92" spans="1:12" x14ac:dyDescent="0.35">
      <c r="A92" s="32" t="s">
        <v>1125</v>
      </c>
      <c r="B92" s="32" t="s">
        <v>1124</v>
      </c>
      <c r="D92" s="32" t="s">
        <v>326</v>
      </c>
      <c r="E92" s="32" t="s">
        <v>327</v>
      </c>
      <c r="G92" s="32">
        <v>32</v>
      </c>
      <c r="H92" s="32" t="s">
        <v>328</v>
      </c>
      <c r="I92" s="32">
        <v>1</v>
      </c>
    </row>
    <row r="93" spans="1:12" x14ac:dyDescent="0.35">
      <c r="A93" s="32" t="s">
        <v>413</v>
      </c>
      <c r="B93" s="32" t="s">
        <v>335</v>
      </c>
      <c r="D93" s="32" t="s">
        <v>376</v>
      </c>
      <c r="E93" s="32" t="s">
        <v>377</v>
      </c>
      <c r="F93" s="32" t="s">
        <v>378</v>
      </c>
      <c r="G93" s="32">
        <v>6.8</v>
      </c>
      <c r="H93" s="32" t="s">
        <v>328</v>
      </c>
      <c r="I93" s="32">
        <v>4</v>
      </c>
      <c r="J93" s="32" t="s">
        <v>360</v>
      </c>
      <c r="K93" s="32" t="s">
        <v>361</v>
      </c>
    </row>
    <row r="94" spans="1:12" x14ac:dyDescent="0.35">
      <c r="A94" s="32" t="s">
        <v>413</v>
      </c>
      <c r="B94" s="32" t="s">
        <v>335</v>
      </c>
      <c r="D94" s="32" t="s">
        <v>333</v>
      </c>
      <c r="E94" s="32" t="s">
        <v>327</v>
      </c>
      <c r="F94" s="32" t="s">
        <v>334</v>
      </c>
      <c r="G94" s="32">
        <v>18.399999999999999</v>
      </c>
      <c r="H94" s="32" t="s">
        <v>328</v>
      </c>
      <c r="I94" s="32">
        <v>4</v>
      </c>
      <c r="J94" s="32" t="s">
        <v>360</v>
      </c>
      <c r="K94" s="32" t="s">
        <v>361</v>
      </c>
    </row>
    <row r="95" spans="1:12" x14ac:dyDescent="0.35">
      <c r="A95" s="32" t="s">
        <v>414</v>
      </c>
      <c r="D95" s="32" t="s">
        <v>342</v>
      </c>
      <c r="E95" s="32" t="s">
        <v>327</v>
      </c>
      <c r="G95" s="32">
        <v>27.1</v>
      </c>
      <c r="H95" s="32" t="s">
        <v>328</v>
      </c>
      <c r="I95" s="32">
        <v>2</v>
      </c>
    </row>
    <row r="96" spans="1:12" x14ac:dyDescent="0.35">
      <c r="A96" s="32" t="s">
        <v>1125</v>
      </c>
      <c r="B96" s="32" t="s">
        <v>1124</v>
      </c>
      <c r="D96" s="32" t="s">
        <v>326</v>
      </c>
      <c r="E96" s="32" t="s">
        <v>327</v>
      </c>
      <c r="G96" s="32">
        <v>28.2</v>
      </c>
      <c r="H96" s="32" t="s">
        <v>328</v>
      </c>
      <c r="I96" s="32">
        <v>1</v>
      </c>
      <c r="L96" s="32" t="s">
        <v>415</v>
      </c>
    </row>
    <row r="97" spans="1:12" x14ac:dyDescent="0.35">
      <c r="A97" s="32" t="s">
        <v>1125</v>
      </c>
      <c r="B97" s="32" t="s">
        <v>1124</v>
      </c>
      <c r="D97" s="32" t="s">
        <v>326</v>
      </c>
      <c r="E97" s="32" t="s">
        <v>327</v>
      </c>
      <c r="G97" s="32">
        <v>27.8</v>
      </c>
      <c r="H97" s="32" t="s">
        <v>328</v>
      </c>
      <c r="I97" s="32">
        <v>1</v>
      </c>
    </row>
    <row r="98" spans="1:12" x14ac:dyDescent="0.35">
      <c r="A98" s="32" t="s">
        <v>1125</v>
      </c>
      <c r="B98" s="32" t="s">
        <v>1124</v>
      </c>
      <c r="D98" s="32" t="s">
        <v>326</v>
      </c>
      <c r="E98" s="32" t="s">
        <v>327</v>
      </c>
      <c r="G98" s="32">
        <v>18.100000000000001</v>
      </c>
      <c r="H98" s="32" t="s">
        <v>328</v>
      </c>
      <c r="I98" s="32">
        <v>1</v>
      </c>
    </row>
    <row r="99" spans="1:12" x14ac:dyDescent="0.35">
      <c r="A99" s="32" t="s">
        <v>1125</v>
      </c>
      <c r="B99" s="32" t="s">
        <v>1124</v>
      </c>
      <c r="D99" s="32" t="s">
        <v>326</v>
      </c>
      <c r="E99" s="32" t="s">
        <v>327</v>
      </c>
      <c r="G99" s="32">
        <v>17.600000000000001</v>
      </c>
      <c r="H99" s="32" t="s">
        <v>328</v>
      </c>
      <c r="I99" s="32">
        <v>1</v>
      </c>
      <c r="L99" s="32" t="s">
        <v>416</v>
      </c>
    </row>
    <row r="100" spans="1:12" x14ac:dyDescent="0.35">
      <c r="A100" s="32" t="s">
        <v>1125</v>
      </c>
      <c r="B100" s="32" t="s">
        <v>1124</v>
      </c>
      <c r="D100" s="32" t="s">
        <v>326</v>
      </c>
      <c r="E100" s="32" t="s">
        <v>327</v>
      </c>
      <c r="G100" s="32">
        <v>32.200000000000003</v>
      </c>
      <c r="H100" s="32" t="s">
        <v>328</v>
      </c>
      <c r="I100" s="32">
        <v>1</v>
      </c>
    </row>
    <row r="101" spans="1:12" x14ac:dyDescent="0.35">
      <c r="A101" s="32" t="s">
        <v>1125</v>
      </c>
      <c r="B101" s="32" t="s">
        <v>1124</v>
      </c>
      <c r="D101" s="32" t="s">
        <v>326</v>
      </c>
      <c r="E101" s="32" t="s">
        <v>327</v>
      </c>
      <c r="G101" s="32">
        <v>44.6</v>
      </c>
      <c r="H101" s="32" t="s">
        <v>328</v>
      </c>
      <c r="I101" s="32">
        <v>1</v>
      </c>
    </row>
    <row r="102" spans="1:12" x14ac:dyDescent="0.35">
      <c r="A102" s="32" t="s">
        <v>1125</v>
      </c>
      <c r="B102" s="32" t="s">
        <v>1124</v>
      </c>
      <c r="D102" s="32" t="s">
        <v>326</v>
      </c>
      <c r="E102" s="32" t="s">
        <v>327</v>
      </c>
      <c r="G102" s="32">
        <v>28.2</v>
      </c>
      <c r="H102" s="32" t="s">
        <v>328</v>
      </c>
      <c r="I102" s="32">
        <v>1</v>
      </c>
    </row>
    <row r="103" spans="1:12" x14ac:dyDescent="0.35">
      <c r="A103" s="32" t="s">
        <v>1125</v>
      </c>
      <c r="B103" s="32" t="s">
        <v>1124</v>
      </c>
      <c r="D103" s="32" t="s">
        <v>326</v>
      </c>
      <c r="E103" s="32" t="s">
        <v>327</v>
      </c>
      <c r="G103" s="32">
        <v>26.4</v>
      </c>
      <c r="H103" s="32" t="s">
        <v>328</v>
      </c>
      <c r="I103" s="32">
        <v>1</v>
      </c>
    </row>
    <row r="104" spans="1:12" x14ac:dyDescent="0.35">
      <c r="A104" s="32" t="s">
        <v>1125</v>
      </c>
      <c r="B104" s="32" t="s">
        <v>1124</v>
      </c>
      <c r="D104" s="32" t="s">
        <v>326</v>
      </c>
      <c r="E104" s="32" t="s">
        <v>327</v>
      </c>
      <c r="G104" s="32">
        <v>26.4</v>
      </c>
      <c r="H104" s="32" t="s">
        <v>328</v>
      </c>
      <c r="I104" s="32">
        <v>1</v>
      </c>
    </row>
    <row r="105" spans="1:12" x14ac:dyDescent="0.35">
      <c r="A105" s="32" t="s">
        <v>1125</v>
      </c>
      <c r="B105" s="32" t="s">
        <v>1124</v>
      </c>
      <c r="D105" s="32" t="s">
        <v>326</v>
      </c>
      <c r="E105" s="32" t="s">
        <v>327</v>
      </c>
      <c r="G105" s="32">
        <v>40.1</v>
      </c>
      <c r="H105" s="32" t="s">
        <v>328</v>
      </c>
      <c r="I105" s="32">
        <v>1</v>
      </c>
    </row>
    <row r="106" spans="1:12" x14ac:dyDescent="0.35">
      <c r="A106" s="32" t="s">
        <v>1125</v>
      </c>
      <c r="B106" s="32" t="s">
        <v>1124</v>
      </c>
      <c r="D106" s="32" t="s">
        <v>326</v>
      </c>
      <c r="E106" s="32" t="s">
        <v>327</v>
      </c>
      <c r="G106" s="32">
        <v>28.3</v>
      </c>
      <c r="H106" s="32" t="s">
        <v>328</v>
      </c>
      <c r="I106" s="32">
        <v>1</v>
      </c>
      <c r="L106" s="32" t="s">
        <v>417</v>
      </c>
    </row>
    <row r="107" spans="1:12" x14ac:dyDescent="0.35">
      <c r="A107" s="32" t="s">
        <v>1125</v>
      </c>
      <c r="B107" s="32" t="s">
        <v>1124</v>
      </c>
      <c r="D107" s="32" t="s">
        <v>326</v>
      </c>
      <c r="E107" s="32" t="s">
        <v>327</v>
      </c>
      <c r="G107" s="32">
        <v>15.4</v>
      </c>
      <c r="H107" s="32" t="s">
        <v>328</v>
      </c>
      <c r="I107" s="32">
        <v>1</v>
      </c>
    </row>
    <row r="108" spans="1:12" x14ac:dyDescent="0.35">
      <c r="A108" s="32" t="s">
        <v>1125</v>
      </c>
      <c r="B108" s="32" t="s">
        <v>1124</v>
      </c>
      <c r="D108" s="32" t="s">
        <v>326</v>
      </c>
      <c r="E108" s="32" t="s">
        <v>327</v>
      </c>
      <c r="G108" s="32">
        <v>8.5399999999999991</v>
      </c>
      <c r="H108" s="32" t="s">
        <v>328</v>
      </c>
      <c r="I108" s="32">
        <v>1</v>
      </c>
    </row>
    <row r="109" spans="1:12" x14ac:dyDescent="0.35">
      <c r="A109" s="32" t="s">
        <v>1125</v>
      </c>
      <c r="B109" s="32" t="s">
        <v>1124</v>
      </c>
      <c r="D109" s="32" t="s">
        <v>326</v>
      </c>
      <c r="E109" s="32" t="s">
        <v>327</v>
      </c>
      <c r="G109" s="32">
        <v>4.8</v>
      </c>
      <c r="H109" s="32" t="s">
        <v>328</v>
      </c>
      <c r="I109" s="32">
        <v>1</v>
      </c>
    </row>
    <row r="110" spans="1:12" x14ac:dyDescent="0.35">
      <c r="A110" s="32" t="s">
        <v>1125</v>
      </c>
      <c r="B110" s="32" t="s">
        <v>1124</v>
      </c>
      <c r="D110" s="32" t="s">
        <v>326</v>
      </c>
      <c r="E110" s="32" t="s">
        <v>327</v>
      </c>
      <c r="G110" s="32">
        <v>28.2</v>
      </c>
      <c r="H110" s="32" t="s">
        <v>328</v>
      </c>
      <c r="I110" s="32">
        <v>1</v>
      </c>
    </row>
    <row r="111" spans="1:12" x14ac:dyDescent="0.35">
      <c r="A111" s="32" t="s">
        <v>1125</v>
      </c>
      <c r="B111" s="32" t="s">
        <v>1124</v>
      </c>
      <c r="D111" s="32" t="s">
        <v>326</v>
      </c>
      <c r="E111" s="32" t="s">
        <v>327</v>
      </c>
      <c r="G111" s="32">
        <v>28.7</v>
      </c>
      <c r="H111" s="32" t="s">
        <v>328</v>
      </c>
      <c r="I111" s="32">
        <v>1</v>
      </c>
      <c r="L111" s="32" t="s">
        <v>418</v>
      </c>
    </row>
    <row r="112" spans="1:12" x14ac:dyDescent="0.35">
      <c r="A112" s="32" t="s">
        <v>1125</v>
      </c>
      <c r="B112" s="32" t="s">
        <v>1124</v>
      </c>
      <c r="D112" s="32" t="s">
        <v>326</v>
      </c>
      <c r="E112" s="32" t="s">
        <v>327</v>
      </c>
      <c r="G112" s="32">
        <v>45</v>
      </c>
      <c r="H112" s="32" t="s">
        <v>328</v>
      </c>
      <c r="I112" s="32">
        <v>1</v>
      </c>
      <c r="L112" s="32" t="s">
        <v>419</v>
      </c>
    </row>
    <row r="113" spans="1:12" x14ac:dyDescent="0.35">
      <c r="A113" s="32" t="s">
        <v>1125</v>
      </c>
      <c r="B113" s="32" t="s">
        <v>1124</v>
      </c>
      <c r="D113" s="32" t="s">
        <v>326</v>
      </c>
      <c r="E113" s="32" t="s">
        <v>327</v>
      </c>
      <c r="G113" s="32">
        <v>52.4</v>
      </c>
      <c r="H113" s="32" t="s">
        <v>328</v>
      </c>
      <c r="I113" s="32">
        <v>1</v>
      </c>
    </row>
    <row r="114" spans="1:12" x14ac:dyDescent="0.35">
      <c r="A114" s="32" t="s">
        <v>1125</v>
      </c>
      <c r="B114" s="32" t="s">
        <v>1124</v>
      </c>
      <c r="D114" s="32" t="s">
        <v>326</v>
      </c>
      <c r="E114" s="32" t="s">
        <v>327</v>
      </c>
      <c r="G114" s="32">
        <v>42</v>
      </c>
      <c r="H114" s="32" t="s">
        <v>328</v>
      </c>
      <c r="I114" s="32">
        <v>1</v>
      </c>
    </row>
    <row r="115" spans="1:12" x14ac:dyDescent="0.35">
      <c r="A115" s="32" t="s">
        <v>1125</v>
      </c>
      <c r="B115" s="32" t="s">
        <v>1124</v>
      </c>
      <c r="D115" s="32" t="s">
        <v>326</v>
      </c>
      <c r="E115" s="32" t="s">
        <v>327</v>
      </c>
      <c r="G115" s="32">
        <v>52.4</v>
      </c>
      <c r="H115" s="32" t="s">
        <v>328</v>
      </c>
      <c r="I115" s="32">
        <v>1</v>
      </c>
    </row>
    <row r="116" spans="1:12" x14ac:dyDescent="0.35">
      <c r="A116" s="32" t="s">
        <v>1125</v>
      </c>
      <c r="B116" s="32" t="s">
        <v>1124</v>
      </c>
      <c r="D116" s="32" t="s">
        <v>326</v>
      </c>
      <c r="E116" s="32" t="s">
        <v>327</v>
      </c>
      <c r="G116" s="32">
        <v>42</v>
      </c>
      <c r="H116" s="32" t="s">
        <v>328</v>
      </c>
      <c r="I116" s="32">
        <v>1</v>
      </c>
    </row>
    <row r="117" spans="1:12" x14ac:dyDescent="0.35">
      <c r="A117" s="32" t="s">
        <v>1125</v>
      </c>
      <c r="B117" s="32" t="s">
        <v>1124</v>
      </c>
      <c r="D117" s="32" t="s">
        <v>326</v>
      </c>
      <c r="E117" s="32" t="s">
        <v>327</v>
      </c>
      <c r="G117" s="32">
        <v>65.2</v>
      </c>
      <c r="H117" s="32" t="s">
        <v>328</v>
      </c>
      <c r="I117" s="32">
        <v>1</v>
      </c>
    </row>
    <row r="118" spans="1:12" x14ac:dyDescent="0.35">
      <c r="A118" s="32" t="s">
        <v>1125</v>
      </c>
      <c r="B118" s="32" t="s">
        <v>1124</v>
      </c>
      <c r="D118" s="32" t="s">
        <v>326</v>
      </c>
      <c r="E118" s="32" t="s">
        <v>327</v>
      </c>
      <c r="G118" s="32">
        <v>19.899999999999999</v>
      </c>
      <c r="H118" s="32" t="s">
        <v>328</v>
      </c>
      <c r="I118" s="32">
        <v>1</v>
      </c>
    </row>
    <row r="119" spans="1:12" x14ac:dyDescent="0.35">
      <c r="A119" s="32" t="s">
        <v>420</v>
      </c>
      <c r="B119" s="32" t="s">
        <v>421</v>
      </c>
      <c r="C119" s="32" t="s">
        <v>331</v>
      </c>
      <c r="D119" s="32" t="s">
        <v>342</v>
      </c>
      <c r="E119" s="32" t="s">
        <v>327</v>
      </c>
      <c r="G119" s="32">
        <v>24.8</v>
      </c>
      <c r="H119" s="32" t="s">
        <v>328</v>
      </c>
      <c r="I119" s="32">
        <v>2</v>
      </c>
    </row>
    <row r="120" spans="1:12" x14ac:dyDescent="0.35">
      <c r="A120" s="32" t="s">
        <v>422</v>
      </c>
      <c r="B120" s="32" t="s">
        <v>421</v>
      </c>
      <c r="C120" s="32" t="s">
        <v>331</v>
      </c>
      <c r="D120" s="32" t="s">
        <v>423</v>
      </c>
      <c r="E120" s="32" t="s">
        <v>327</v>
      </c>
      <c r="G120" s="32">
        <v>24.8</v>
      </c>
      <c r="H120" s="32" t="s">
        <v>328</v>
      </c>
      <c r="I120" s="32">
        <v>2</v>
      </c>
    </row>
    <row r="121" spans="1:12" x14ac:dyDescent="0.35">
      <c r="A121" s="32" t="s">
        <v>424</v>
      </c>
      <c r="B121" s="32" t="s">
        <v>421</v>
      </c>
      <c r="C121" s="32" t="s">
        <v>425</v>
      </c>
      <c r="D121" s="32" t="s">
        <v>356</v>
      </c>
      <c r="G121" s="32">
        <v>1.1000000000000001</v>
      </c>
      <c r="H121" s="32" t="s">
        <v>328</v>
      </c>
      <c r="I121" s="32">
        <v>2</v>
      </c>
    </row>
    <row r="122" spans="1:12" x14ac:dyDescent="0.35">
      <c r="A122" s="32" t="s">
        <v>424</v>
      </c>
      <c r="B122" s="32" t="s">
        <v>421</v>
      </c>
      <c r="C122" s="32" t="s">
        <v>425</v>
      </c>
      <c r="D122" s="32" t="s">
        <v>423</v>
      </c>
      <c r="E122" s="32" t="s">
        <v>327</v>
      </c>
      <c r="G122" s="32">
        <v>33.229999999999997</v>
      </c>
      <c r="H122" s="32" t="s">
        <v>328</v>
      </c>
      <c r="I122" s="32">
        <v>2</v>
      </c>
    </row>
    <row r="123" spans="1:12" x14ac:dyDescent="0.35">
      <c r="A123" s="32" t="s">
        <v>426</v>
      </c>
      <c r="B123" s="32" t="s">
        <v>421</v>
      </c>
      <c r="D123" s="32" t="s">
        <v>352</v>
      </c>
      <c r="G123" s="32">
        <v>1.72</v>
      </c>
      <c r="H123" s="32" t="s">
        <v>328</v>
      </c>
      <c r="I123" s="32">
        <v>2</v>
      </c>
      <c r="L123" s="32" t="s">
        <v>427</v>
      </c>
    </row>
    <row r="124" spans="1:12" x14ac:dyDescent="0.35">
      <c r="A124" s="32" t="s">
        <v>426</v>
      </c>
      <c r="B124" s="32" t="s">
        <v>421</v>
      </c>
      <c r="D124" s="32" t="s">
        <v>342</v>
      </c>
      <c r="E124" s="32" t="s">
        <v>327</v>
      </c>
      <c r="G124" s="32">
        <v>4.46</v>
      </c>
      <c r="H124" s="32" t="s">
        <v>328</v>
      </c>
      <c r="I124" s="32">
        <v>2</v>
      </c>
      <c r="L124" s="32" t="s">
        <v>427</v>
      </c>
    </row>
    <row r="125" spans="1:12" x14ac:dyDescent="0.35">
      <c r="A125" s="32" t="s">
        <v>428</v>
      </c>
      <c r="D125" s="32" t="s">
        <v>389</v>
      </c>
      <c r="E125" s="32" t="s">
        <v>390</v>
      </c>
      <c r="F125" s="32" t="s">
        <v>391</v>
      </c>
      <c r="G125" s="32">
        <v>1.24</v>
      </c>
      <c r="H125" s="32" t="s">
        <v>328</v>
      </c>
      <c r="I125" s="32">
        <v>2</v>
      </c>
    </row>
    <row r="126" spans="1:12" x14ac:dyDescent="0.35">
      <c r="A126" s="32" t="s">
        <v>428</v>
      </c>
      <c r="D126" s="32" t="s">
        <v>342</v>
      </c>
      <c r="E126" s="32" t="s">
        <v>327</v>
      </c>
      <c r="G126" s="32">
        <v>26.8</v>
      </c>
      <c r="H126" s="32" t="s">
        <v>328</v>
      </c>
      <c r="I126" s="32">
        <v>2</v>
      </c>
    </row>
    <row r="127" spans="1:12" x14ac:dyDescent="0.35">
      <c r="A127" s="32" t="s">
        <v>429</v>
      </c>
      <c r="B127" s="32" t="s">
        <v>430</v>
      </c>
      <c r="C127" s="32" t="s">
        <v>331</v>
      </c>
      <c r="D127" s="32" t="s">
        <v>404</v>
      </c>
      <c r="E127" s="32" t="s">
        <v>405</v>
      </c>
      <c r="F127" s="32" t="s">
        <v>406</v>
      </c>
      <c r="G127" s="32">
        <v>0.46</v>
      </c>
      <c r="H127" s="32" t="s">
        <v>328</v>
      </c>
      <c r="I127" s="32">
        <v>2</v>
      </c>
      <c r="K127" s="32" t="s">
        <v>337</v>
      </c>
    </row>
    <row r="128" spans="1:12" x14ac:dyDescent="0.35">
      <c r="A128" s="32" t="s">
        <v>429</v>
      </c>
      <c r="B128" s="32" t="s">
        <v>430</v>
      </c>
      <c r="C128" s="32" t="s">
        <v>331</v>
      </c>
      <c r="D128" s="32" t="s">
        <v>333</v>
      </c>
      <c r="E128" s="32" t="s">
        <v>327</v>
      </c>
      <c r="F128" s="32" t="s">
        <v>334</v>
      </c>
      <c r="G128" s="32">
        <v>9.1</v>
      </c>
      <c r="H128" s="32" t="s">
        <v>328</v>
      </c>
      <c r="I128" s="32">
        <v>2</v>
      </c>
      <c r="K128" s="32" t="s">
        <v>337</v>
      </c>
    </row>
    <row r="129" spans="1:11" x14ac:dyDescent="0.35">
      <c r="A129" s="32" t="s">
        <v>1125</v>
      </c>
      <c r="B129" s="32" t="s">
        <v>1124</v>
      </c>
      <c r="D129" s="32" t="s">
        <v>326</v>
      </c>
      <c r="E129" s="32" t="s">
        <v>327</v>
      </c>
      <c r="G129" s="32">
        <v>16.399999999999999</v>
      </c>
      <c r="H129" s="32" t="s">
        <v>328</v>
      </c>
      <c r="I129" s="32">
        <v>1</v>
      </c>
    </row>
    <row r="130" spans="1:11" x14ac:dyDescent="0.35">
      <c r="A130" s="32" t="s">
        <v>1125</v>
      </c>
      <c r="B130" s="32" t="s">
        <v>1124</v>
      </c>
      <c r="D130" s="32" t="s">
        <v>326</v>
      </c>
      <c r="E130" s="32" t="s">
        <v>327</v>
      </c>
      <c r="G130" s="32">
        <v>30.9</v>
      </c>
      <c r="H130" s="32" t="s">
        <v>328</v>
      </c>
      <c r="I130" s="32">
        <v>1</v>
      </c>
    </row>
    <row r="131" spans="1:11" x14ac:dyDescent="0.35">
      <c r="A131" s="32" t="s">
        <v>1125</v>
      </c>
      <c r="B131" s="32" t="s">
        <v>1124</v>
      </c>
      <c r="D131" s="32" t="s">
        <v>326</v>
      </c>
      <c r="E131" s="32" t="s">
        <v>327</v>
      </c>
      <c r="G131" s="32">
        <v>50.4</v>
      </c>
      <c r="H131" s="32" t="s">
        <v>328</v>
      </c>
      <c r="I131" s="32">
        <v>1</v>
      </c>
    </row>
    <row r="132" spans="1:11" x14ac:dyDescent="0.35">
      <c r="A132" s="32" t="s">
        <v>1125</v>
      </c>
      <c r="B132" s="32" t="s">
        <v>1124</v>
      </c>
      <c r="D132" s="32" t="s">
        <v>326</v>
      </c>
      <c r="E132" s="32" t="s">
        <v>327</v>
      </c>
      <c r="G132" s="32">
        <v>24.5</v>
      </c>
      <c r="H132" s="32" t="s">
        <v>328</v>
      </c>
      <c r="I132" s="32">
        <v>1</v>
      </c>
    </row>
    <row r="133" spans="1:11" x14ac:dyDescent="0.35">
      <c r="A133" s="32" t="s">
        <v>1125</v>
      </c>
      <c r="B133" s="32" t="s">
        <v>1124</v>
      </c>
      <c r="D133" s="32" t="s">
        <v>326</v>
      </c>
      <c r="E133" s="32" t="s">
        <v>327</v>
      </c>
      <c r="G133" s="32">
        <v>42.4</v>
      </c>
      <c r="H133" s="32" t="s">
        <v>328</v>
      </c>
      <c r="I133" s="32">
        <v>1</v>
      </c>
    </row>
    <row r="134" spans="1:11" x14ac:dyDescent="0.35">
      <c r="A134" s="32" t="s">
        <v>431</v>
      </c>
      <c r="B134" s="32" t="s">
        <v>338</v>
      </c>
      <c r="D134" s="32" t="s">
        <v>382</v>
      </c>
      <c r="E134" s="32" t="s">
        <v>383</v>
      </c>
      <c r="F134" s="32" t="s">
        <v>384</v>
      </c>
      <c r="G134" s="32">
        <v>2.31</v>
      </c>
      <c r="H134" s="32" t="s">
        <v>328</v>
      </c>
      <c r="I134" s="32">
        <v>2</v>
      </c>
      <c r="K134" s="32" t="s">
        <v>337</v>
      </c>
    </row>
    <row r="135" spans="1:11" x14ac:dyDescent="0.35">
      <c r="A135" s="32" t="s">
        <v>431</v>
      </c>
      <c r="B135" s="32" t="s">
        <v>338</v>
      </c>
      <c r="C135" s="32" t="s">
        <v>432</v>
      </c>
      <c r="D135" s="32" t="s">
        <v>342</v>
      </c>
      <c r="E135" s="32" t="s">
        <v>327</v>
      </c>
      <c r="G135" s="32">
        <v>9.7799999999999994</v>
      </c>
      <c r="H135" s="32" t="s">
        <v>328</v>
      </c>
      <c r="I135" s="32">
        <v>2</v>
      </c>
      <c r="K135" s="32" t="s">
        <v>337</v>
      </c>
    </row>
    <row r="136" spans="1:11" x14ac:dyDescent="0.35">
      <c r="A136" s="32" t="s">
        <v>433</v>
      </c>
      <c r="D136" s="32" t="s">
        <v>382</v>
      </c>
      <c r="E136" s="32" t="s">
        <v>383</v>
      </c>
      <c r="F136" s="32" t="s">
        <v>384</v>
      </c>
      <c r="G136" s="32">
        <v>1.52</v>
      </c>
      <c r="H136" s="32" t="s">
        <v>328</v>
      </c>
      <c r="I136" s="32">
        <v>2</v>
      </c>
      <c r="K136" s="32" t="s">
        <v>337</v>
      </c>
    </row>
    <row r="137" spans="1:11" x14ac:dyDescent="0.35">
      <c r="A137" s="32" t="s">
        <v>434</v>
      </c>
      <c r="B137" s="32" t="s">
        <v>430</v>
      </c>
      <c r="C137" s="32" t="s">
        <v>432</v>
      </c>
      <c r="D137" s="32" t="s">
        <v>404</v>
      </c>
      <c r="E137" s="32" t="s">
        <v>405</v>
      </c>
      <c r="F137" s="32" t="s">
        <v>406</v>
      </c>
      <c r="G137" s="32">
        <v>0.5</v>
      </c>
      <c r="H137" s="32" t="s">
        <v>328</v>
      </c>
      <c r="I137" s="32">
        <v>2</v>
      </c>
    </row>
    <row r="138" spans="1:11" x14ac:dyDescent="0.35">
      <c r="A138" s="32" t="s">
        <v>434</v>
      </c>
      <c r="B138" s="32" t="s">
        <v>430</v>
      </c>
      <c r="C138" s="32" t="s">
        <v>432</v>
      </c>
      <c r="D138" s="32" t="s">
        <v>333</v>
      </c>
      <c r="E138" s="32" t="s">
        <v>327</v>
      </c>
      <c r="F138" s="32" t="s">
        <v>334</v>
      </c>
      <c r="G138" s="32">
        <v>11.96</v>
      </c>
      <c r="H138" s="32" t="s">
        <v>328</v>
      </c>
      <c r="I138" s="32">
        <v>2</v>
      </c>
    </row>
    <row r="139" spans="1:11" x14ac:dyDescent="0.35">
      <c r="A139" s="32" t="s">
        <v>1125</v>
      </c>
      <c r="B139" s="32" t="s">
        <v>1124</v>
      </c>
      <c r="D139" s="32" t="s">
        <v>326</v>
      </c>
      <c r="E139" s="32" t="s">
        <v>327</v>
      </c>
      <c r="G139" s="32">
        <v>28.2</v>
      </c>
      <c r="H139" s="32" t="s">
        <v>328</v>
      </c>
      <c r="I139" s="32">
        <v>1</v>
      </c>
    </row>
    <row r="140" spans="1:11" x14ac:dyDescent="0.35">
      <c r="A140" s="32" t="s">
        <v>435</v>
      </c>
      <c r="B140" s="32" t="s">
        <v>430</v>
      </c>
      <c r="C140" s="32" t="s">
        <v>331</v>
      </c>
      <c r="D140" s="32" t="s">
        <v>333</v>
      </c>
      <c r="E140" s="32" t="s">
        <v>327</v>
      </c>
      <c r="F140" s="32" t="s">
        <v>334</v>
      </c>
      <c r="G140" s="32">
        <v>18.23</v>
      </c>
      <c r="H140" s="32" t="s">
        <v>328</v>
      </c>
      <c r="I140" s="32">
        <v>2</v>
      </c>
      <c r="K140" s="32" t="s">
        <v>337</v>
      </c>
    </row>
    <row r="141" spans="1:11" x14ac:dyDescent="0.35">
      <c r="A141" s="32" t="s">
        <v>436</v>
      </c>
      <c r="B141" s="32" t="s">
        <v>430</v>
      </c>
      <c r="C141" s="32" t="s">
        <v>331</v>
      </c>
      <c r="D141" s="32" t="s">
        <v>404</v>
      </c>
      <c r="E141" s="32" t="s">
        <v>405</v>
      </c>
      <c r="F141" s="32" t="s">
        <v>406</v>
      </c>
      <c r="G141" s="32">
        <v>0.61</v>
      </c>
      <c r="H141" s="32" t="s">
        <v>328</v>
      </c>
      <c r="I141" s="32">
        <v>2</v>
      </c>
      <c r="K141" s="32" t="s">
        <v>337</v>
      </c>
    </row>
    <row r="142" spans="1:11" x14ac:dyDescent="0.35">
      <c r="A142" s="32" t="s">
        <v>436</v>
      </c>
      <c r="B142" s="32" t="s">
        <v>430</v>
      </c>
      <c r="C142" s="32" t="s">
        <v>331</v>
      </c>
      <c r="D142" s="32" t="s">
        <v>333</v>
      </c>
      <c r="E142" s="32" t="s">
        <v>327</v>
      </c>
      <c r="F142" s="32" t="s">
        <v>334</v>
      </c>
      <c r="G142" s="32">
        <v>18.48</v>
      </c>
      <c r="H142" s="32" t="s">
        <v>328</v>
      </c>
      <c r="I142" s="32">
        <v>2</v>
      </c>
      <c r="K142" s="32" t="s">
        <v>337</v>
      </c>
    </row>
    <row r="143" spans="1:11" x14ac:dyDescent="0.35">
      <c r="A143" s="32" t="s">
        <v>437</v>
      </c>
      <c r="B143" s="32" t="s">
        <v>338</v>
      </c>
      <c r="D143" s="32" t="s">
        <v>404</v>
      </c>
      <c r="E143" s="32" t="s">
        <v>405</v>
      </c>
      <c r="F143" s="32" t="s">
        <v>406</v>
      </c>
      <c r="G143" s="32">
        <v>1.96</v>
      </c>
      <c r="H143" s="32" t="s">
        <v>328</v>
      </c>
      <c r="I143" s="32">
        <v>2</v>
      </c>
      <c r="K143" s="32" t="s">
        <v>337</v>
      </c>
    </row>
    <row r="144" spans="1:11" x14ac:dyDescent="0.35">
      <c r="A144" s="32" t="s">
        <v>437</v>
      </c>
      <c r="B144" s="32" t="s">
        <v>338</v>
      </c>
      <c r="D144" s="32" t="s">
        <v>342</v>
      </c>
      <c r="E144" s="32" t="s">
        <v>327</v>
      </c>
      <c r="G144" s="32">
        <v>22.6</v>
      </c>
      <c r="H144" s="32" t="s">
        <v>328</v>
      </c>
      <c r="I144" s="32">
        <v>2</v>
      </c>
      <c r="K144" s="32" t="s">
        <v>337</v>
      </c>
    </row>
    <row r="145" spans="1:12" x14ac:dyDescent="0.35">
      <c r="A145" s="32" t="s">
        <v>438</v>
      </c>
      <c r="B145" s="32" t="s">
        <v>430</v>
      </c>
      <c r="D145" s="32" t="s">
        <v>382</v>
      </c>
      <c r="E145" s="32" t="s">
        <v>383</v>
      </c>
      <c r="F145" s="32" t="s">
        <v>384</v>
      </c>
      <c r="G145" s="32">
        <v>2.5499999999999998</v>
      </c>
      <c r="H145" s="32" t="s">
        <v>328</v>
      </c>
      <c r="I145" s="32">
        <v>2</v>
      </c>
    </row>
    <row r="146" spans="1:12" x14ac:dyDescent="0.35">
      <c r="A146" s="32" t="s">
        <v>439</v>
      </c>
      <c r="D146" s="32" t="s">
        <v>342</v>
      </c>
      <c r="E146" s="32" t="s">
        <v>327</v>
      </c>
      <c r="G146" s="32">
        <v>16.25</v>
      </c>
      <c r="H146" s="32" t="s">
        <v>328</v>
      </c>
      <c r="I146" s="32">
        <v>2</v>
      </c>
    </row>
    <row r="147" spans="1:12" x14ac:dyDescent="0.35">
      <c r="A147" s="32" t="s">
        <v>1125</v>
      </c>
      <c r="B147" s="32" t="s">
        <v>1124</v>
      </c>
      <c r="D147" s="32" t="s">
        <v>326</v>
      </c>
      <c r="E147" s="32" t="s">
        <v>327</v>
      </c>
      <c r="G147" s="32">
        <v>15.3</v>
      </c>
      <c r="H147" s="32" t="s">
        <v>328</v>
      </c>
      <c r="I147" s="32">
        <v>1</v>
      </c>
    </row>
    <row r="148" spans="1:12" x14ac:dyDescent="0.35">
      <c r="A148" s="32" t="s">
        <v>1125</v>
      </c>
      <c r="B148" s="32" t="s">
        <v>1124</v>
      </c>
      <c r="D148" s="32" t="s">
        <v>326</v>
      </c>
      <c r="E148" s="32" t="s">
        <v>327</v>
      </c>
      <c r="G148" s="32">
        <v>15.3</v>
      </c>
      <c r="H148" s="32" t="s">
        <v>328</v>
      </c>
      <c r="I148" s="32">
        <v>1</v>
      </c>
    </row>
    <row r="149" spans="1:12" x14ac:dyDescent="0.35">
      <c r="A149" s="32" t="s">
        <v>441</v>
      </c>
      <c r="B149" s="32" t="s">
        <v>442</v>
      </c>
      <c r="C149" s="32" t="s">
        <v>331</v>
      </c>
      <c r="D149" s="32" t="s">
        <v>352</v>
      </c>
      <c r="E149" s="32" t="s">
        <v>443</v>
      </c>
      <c r="F149" s="63" t="s">
        <v>444</v>
      </c>
      <c r="G149" s="32">
        <v>1.57</v>
      </c>
      <c r="H149" s="32" t="s">
        <v>328</v>
      </c>
      <c r="I149" s="32">
        <v>2</v>
      </c>
    </row>
    <row r="150" spans="1:12" x14ac:dyDescent="0.35">
      <c r="A150" s="32" t="s">
        <v>441</v>
      </c>
      <c r="B150" s="32" t="s">
        <v>440</v>
      </c>
      <c r="D150" s="32" t="s">
        <v>342</v>
      </c>
      <c r="E150" s="32" t="s">
        <v>327</v>
      </c>
      <c r="G150" s="32">
        <v>12.25</v>
      </c>
      <c r="H150" s="32" t="s">
        <v>328</v>
      </c>
      <c r="I150" s="32">
        <v>2</v>
      </c>
    </row>
    <row r="151" spans="1:12" x14ac:dyDescent="0.35">
      <c r="A151" s="32" t="s">
        <v>1125</v>
      </c>
      <c r="B151" s="32" t="s">
        <v>1124</v>
      </c>
      <c r="D151" s="32" t="s">
        <v>445</v>
      </c>
      <c r="E151" s="32" t="s">
        <v>327</v>
      </c>
      <c r="G151" s="32">
        <v>23.9</v>
      </c>
      <c r="H151" s="32" t="s">
        <v>328</v>
      </c>
      <c r="I151" s="32">
        <v>1</v>
      </c>
      <c r="K151" s="32" t="s">
        <v>337</v>
      </c>
    </row>
    <row r="152" spans="1:12" x14ac:dyDescent="0.35">
      <c r="A152" s="32" t="s">
        <v>1125</v>
      </c>
      <c r="B152" s="32" t="s">
        <v>1124</v>
      </c>
      <c r="D152" s="32" t="s">
        <v>326</v>
      </c>
      <c r="E152" s="32" t="s">
        <v>327</v>
      </c>
      <c r="G152" s="32">
        <v>30</v>
      </c>
      <c r="H152" s="32" t="s">
        <v>328</v>
      </c>
      <c r="I152" s="32">
        <v>1</v>
      </c>
      <c r="L152" s="32" t="s">
        <v>446</v>
      </c>
    </row>
    <row r="153" spans="1:12" x14ac:dyDescent="0.35">
      <c r="A153" s="32" t="s">
        <v>1125</v>
      </c>
      <c r="B153" s="32" t="s">
        <v>1124</v>
      </c>
      <c r="D153" s="32" t="s">
        <v>326</v>
      </c>
      <c r="E153" s="32" t="s">
        <v>327</v>
      </c>
      <c r="G153" s="32">
        <v>48.5</v>
      </c>
      <c r="H153" s="32" t="s">
        <v>328</v>
      </c>
      <c r="I153" s="32">
        <v>1</v>
      </c>
      <c r="L153" s="32" t="s">
        <v>447</v>
      </c>
    </row>
    <row r="154" spans="1:12" x14ac:dyDescent="0.35">
      <c r="A154" s="32" t="s">
        <v>1125</v>
      </c>
      <c r="B154" s="32" t="s">
        <v>1124</v>
      </c>
      <c r="D154" s="32" t="s">
        <v>326</v>
      </c>
      <c r="E154" s="32" t="s">
        <v>327</v>
      </c>
      <c r="G154" s="32">
        <v>66.5</v>
      </c>
      <c r="H154" s="32" t="s">
        <v>328</v>
      </c>
      <c r="I154" s="32">
        <v>1</v>
      </c>
      <c r="L154" s="32" t="s">
        <v>448</v>
      </c>
    </row>
    <row r="155" spans="1:12" x14ac:dyDescent="0.35">
      <c r="A155" s="32" t="s">
        <v>1125</v>
      </c>
      <c r="B155" s="32" t="s">
        <v>1124</v>
      </c>
      <c r="D155" s="32" t="s">
        <v>326</v>
      </c>
      <c r="E155" s="32" t="s">
        <v>327</v>
      </c>
      <c r="G155" s="32">
        <v>66.400000000000006</v>
      </c>
      <c r="H155" s="32" t="s">
        <v>328</v>
      </c>
      <c r="I155" s="32">
        <v>1</v>
      </c>
      <c r="L155" s="32" t="s">
        <v>449</v>
      </c>
    </row>
    <row r="156" spans="1:12" x14ac:dyDescent="0.35">
      <c r="A156" s="32" t="s">
        <v>1125</v>
      </c>
      <c r="B156" s="32" t="s">
        <v>1124</v>
      </c>
      <c r="D156" s="32" t="s">
        <v>326</v>
      </c>
      <c r="E156" s="32" t="s">
        <v>327</v>
      </c>
      <c r="G156" s="32">
        <v>25.6</v>
      </c>
      <c r="H156" s="32" t="s">
        <v>328</v>
      </c>
      <c r="I156" s="32">
        <v>1</v>
      </c>
      <c r="L156" s="32" t="s">
        <v>450</v>
      </c>
    </row>
    <row r="157" spans="1:12" x14ac:dyDescent="0.35">
      <c r="A157" s="32" t="s">
        <v>451</v>
      </c>
      <c r="D157" s="32" t="s">
        <v>408</v>
      </c>
      <c r="E157" s="32" t="s">
        <v>452</v>
      </c>
      <c r="F157" s="63" t="s">
        <v>453</v>
      </c>
      <c r="G157" s="32">
        <v>2.33</v>
      </c>
      <c r="H157" s="32" t="s">
        <v>328</v>
      </c>
      <c r="I157" s="32">
        <v>2</v>
      </c>
    </row>
    <row r="158" spans="1:12" x14ac:dyDescent="0.35">
      <c r="A158" s="32" t="s">
        <v>451</v>
      </c>
      <c r="D158" s="32" t="s">
        <v>342</v>
      </c>
      <c r="E158" s="32" t="s">
        <v>327</v>
      </c>
      <c r="G158" s="32">
        <v>7.16</v>
      </c>
      <c r="H158" s="32" t="s">
        <v>328</v>
      </c>
      <c r="I158" s="32">
        <v>2</v>
      </c>
    </row>
    <row r="159" spans="1:12" x14ac:dyDescent="0.35">
      <c r="A159" s="32" t="s">
        <v>454</v>
      </c>
      <c r="D159" s="32" t="s">
        <v>389</v>
      </c>
      <c r="E159" s="32" t="s">
        <v>390</v>
      </c>
      <c r="F159" s="32" t="s">
        <v>391</v>
      </c>
      <c r="G159" s="32">
        <v>2.42</v>
      </c>
      <c r="H159" s="32" t="s">
        <v>328</v>
      </c>
      <c r="I159" s="32">
        <v>2</v>
      </c>
      <c r="K159" s="32" t="s">
        <v>337</v>
      </c>
    </row>
    <row r="160" spans="1:12" x14ac:dyDescent="0.35">
      <c r="A160" s="32" t="s">
        <v>1125</v>
      </c>
      <c r="B160" s="32" t="s">
        <v>1124</v>
      </c>
      <c r="D160" s="32" t="s">
        <v>455</v>
      </c>
      <c r="E160" s="32" t="s">
        <v>327</v>
      </c>
      <c r="F160" s="32" t="s">
        <v>456</v>
      </c>
      <c r="G160" s="32">
        <v>4.71</v>
      </c>
      <c r="H160" s="32" t="s">
        <v>328</v>
      </c>
      <c r="I160" s="32">
        <v>1</v>
      </c>
      <c r="K160" s="32" t="s">
        <v>337</v>
      </c>
    </row>
    <row r="161" spans="1:12" x14ac:dyDescent="0.35">
      <c r="A161" s="32" t="s">
        <v>1125</v>
      </c>
      <c r="B161" s="32" t="s">
        <v>1124</v>
      </c>
      <c r="C161" s="32" t="s">
        <v>457</v>
      </c>
      <c r="D161" s="32" t="s">
        <v>455</v>
      </c>
      <c r="E161" s="32" t="s">
        <v>327</v>
      </c>
      <c r="F161" s="32" t="s">
        <v>456</v>
      </c>
      <c r="G161" s="32">
        <v>5.4</v>
      </c>
      <c r="H161" s="32" t="s">
        <v>328</v>
      </c>
      <c r="I161" s="32">
        <v>1</v>
      </c>
      <c r="K161" s="32" t="s">
        <v>337</v>
      </c>
    </row>
    <row r="162" spans="1:12" x14ac:dyDescent="0.35">
      <c r="A162" s="32" t="s">
        <v>454</v>
      </c>
      <c r="D162" s="32" t="s">
        <v>455</v>
      </c>
      <c r="E162" s="32" t="s">
        <v>327</v>
      </c>
      <c r="F162" s="32" t="s">
        <v>456</v>
      </c>
      <c r="G162" s="32">
        <v>6.32</v>
      </c>
      <c r="H162" s="32" t="s">
        <v>328</v>
      </c>
      <c r="I162" s="32">
        <v>2</v>
      </c>
      <c r="K162" s="32" t="s">
        <v>337</v>
      </c>
    </row>
    <row r="163" spans="1:12" x14ac:dyDescent="0.35">
      <c r="A163" s="32" t="s">
        <v>1125</v>
      </c>
      <c r="B163" s="32" t="s">
        <v>1124</v>
      </c>
      <c r="D163" s="32" t="s">
        <v>326</v>
      </c>
      <c r="E163" s="32" t="s">
        <v>327</v>
      </c>
      <c r="G163" s="32">
        <v>2.11</v>
      </c>
      <c r="H163" s="32" t="s">
        <v>328</v>
      </c>
      <c r="I163" s="32">
        <v>1</v>
      </c>
      <c r="L163" s="32" t="s">
        <v>458</v>
      </c>
    </row>
    <row r="164" spans="1:12" x14ac:dyDescent="0.35">
      <c r="A164" s="32" t="s">
        <v>1125</v>
      </c>
      <c r="B164" s="32" t="s">
        <v>1124</v>
      </c>
      <c r="D164" s="32" t="s">
        <v>326</v>
      </c>
      <c r="E164" s="32" t="s">
        <v>327</v>
      </c>
      <c r="G164" s="32">
        <v>12.6</v>
      </c>
      <c r="H164" s="32" t="s">
        <v>328</v>
      </c>
      <c r="I164" s="32">
        <v>1</v>
      </c>
    </row>
    <row r="165" spans="1:12" x14ac:dyDescent="0.35">
      <c r="A165" s="32" t="s">
        <v>459</v>
      </c>
      <c r="B165" s="32" t="s">
        <v>460</v>
      </c>
      <c r="C165" s="32" t="s">
        <v>461</v>
      </c>
      <c r="D165" s="32" t="s">
        <v>408</v>
      </c>
      <c r="E165" s="32" t="s">
        <v>452</v>
      </c>
      <c r="F165" s="63" t="s">
        <v>453</v>
      </c>
      <c r="G165" s="32">
        <v>1.89</v>
      </c>
      <c r="H165" s="32" t="s">
        <v>328</v>
      </c>
      <c r="I165" s="32">
        <v>2</v>
      </c>
    </row>
    <row r="166" spans="1:12" x14ac:dyDescent="0.35">
      <c r="A166" s="32" t="s">
        <v>459</v>
      </c>
      <c r="B166" s="32" t="s">
        <v>460</v>
      </c>
      <c r="C166" s="32" t="s">
        <v>461</v>
      </c>
      <c r="D166" s="32" t="s">
        <v>423</v>
      </c>
      <c r="E166" s="32" t="s">
        <v>327</v>
      </c>
      <c r="G166" s="32">
        <v>11.91</v>
      </c>
      <c r="H166" s="32" t="s">
        <v>328</v>
      </c>
      <c r="I166" s="32">
        <v>2</v>
      </c>
    </row>
    <row r="167" spans="1:12" x14ac:dyDescent="0.35">
      <c r="A167" s="32" t="s">
        <v>1125</v>
      </c>
      <c r="B167" s="32" t="s">
        <v>1124</v>
      </c>
      <c r="D167" s="32" t="s">
        <v>326</v>
      </c>
      <c r="E167" s="32" t="s">
        <v>327</v>
      </c>
      <c r="G167" s="32">
        <v>26.3</v>
      </c>
      <c r="H167" s="32" t="s">
        <v>328</v>
      </c>
      <c r="I167" s="32">
        <v>1</v>
      </c>
    </row>
    <row r="168" spans="1:12" x14ac:dyDescent="0.35">
      <c r="A168" s="32" t="s">
        <v>1125</v>
      </c>
      <c r="B168" s="32" t="s">
        <v>1124</v>
      </c>
      <c r="D168" s="32" t="s">
        <v>326</v>
      </c>
      <c r="E168" s="32" t="s">
        <v>327</v>
      </c>
      <c r="G168" s="32">
        <v>51.2</v>
      </c>
      <c r="H168" s="32" t="s">
        <v>328</v>
      </c>
      <c r="I168" s="32">
        <v>1</v>
      </c>
      <c r="L168" s="32" t="s">
        <v>462</v>
      </c>
    </row>
    <row r="169" spans="1:12" x14ac:dyDescent="0.35">
      <c r="A169" s="32" t="s">
        <v>1125</v>
      </c>
      <c r="B169" s="32" t="s">
        <v>1124</v>
      </c>
      <c r="D169" s="32" t="s">
        <v>326</v>
      </c>
      <c r="E169" s="32" t="s">
        <v>327</v>
      </c>
      <c r="G169" s="32">
        <v>33.200000000000003</v>
      </c>
      <c r="H169" s="32" t="s">
        <v>328</v>
      </c>
      <c r="I169" s="32">
        <v>1</v>
      </c>
    </row>
    <row r="170" spans="1:12" x14ac:dyDescent="0.35">
      <c r="A170" s="32" t="s">
        <v>1125</v>
      </c>
      <c r="B170" s="32" t="s">
        <v>1124</v>
      </c>
      <c r="D170" s="32" t="s">
        <v>326</v>
      </c>
      <c r="E170" s="32" t="s">
        <v>327</v>
      </c>
      <c r="G170" s="32">
        <v>46</v>
      </c>
      <c r="H170" s="32" t="s">
        <v>328</v>
      </c>
      <c r="I170" s="32">
        <v>1</v>
      </c>
    </row>
    <row r="171" spans="1:12" x14ac:dyDescent="0.35">
      <c r="A171" s="32" t="s">
        <v>1125</v>
      </c>
      <c r="B171" s="32" t="s">
        <v>1124</v>
      </c>
      <c r="D171" s="32" t="s">
        <v>326</v>
      </c>
      <c r="E171" s="32" t="s">
        <v>327</v>
      </c>
      <c r="G171" s="32">
        <v>40.5</v>
      </c>
      <c r="H171" s="32" t="s">
        <v>328</v>
      </c>
      <c r="I171" s="32">
        <v>1</v>
      </c>
      <c r="L171" s="32" t="s">
        <v>463</v>
      </c>
    </row>
    <row r="172" spans="1:12" x14ac:dyDescent="0.35">
      <c r="A172" s="32" t="s">
        <v>464</v>
      </c>
      <c r="B172" s="32" t="s">
        <v>401</v>
      </c>
      <c r="C172" s="32" t="s">
        <v>461</v>
      </c>
      <c r="D172" s="32" t="s">
        <v>342</v>
      </c>
      <c r="E172" s="32" t="s">
        <v>327</v>
      </c>
      <c r="G172" s="32">
        <v>21.87</v>
      </c>
      <c r="H172" s="32" t="s">
        <v>328</v>
      </c>
      <c r="I172" s="32">
        <v>2</v>
      </c>
    </row>
    <row r="173" spans="1:12" x14ac:dyDescent="0.35">
      <c r="A173" s="32" t="s">
        <v>1125</v>
      </c>
      <c r="B173" s="32" t="s">
        <v>1124</v>
      </c>
      <c r="D173" s="32" t="s">
        <v>326</v>
      </c>
      <c r="E173" s="32" t="s">
        <v>327</v>
      </c>
      <c r="G173" s="32">
        <v>61</v>
      </c>
      <c r="H173" s="32" t="s">
        <v>328</v>
      </c>
      <c r="I173" s="32">
        <v>1</v>
      </c>
    </row>
    <row r="174" spans="1:12" x14ac:dyDescent="0.35">
      <c r="A174" s="32" t="s">
        <v>1125</v>
      </c>
      <c r="B174" s="32" t="s">
        <v>1124</v>
      </c>
      <c r="D174" s="32" t="s">
        <v>326</v>
      </c>
      <c r="E174" s="32" t="s">
        <v>327</v>
      </c>
      <c r="G174" s="32">
        <v>16.899999999999999</v>
      </c>
      <c r="H174" s="32" t="s">
        <v>328</v>
      </c>
      <c r="I174" s="32">
        <v>1</v>
      </c>
    </row>
    <row r="175" spans="1:12" x14ac:dyDescent="0.35">
      <c r="A175" s="32" t="s">
        <v>1125</v>
      </c>
      <c r="B175" s="32" t="s">
        <v>1124</v>
      </c>
      <c r="D175" s="32" t="s">
        <v>326</v>
      </c>
      <c r="E175" s="32" t="s">
        <v>327</v>
      </c>
      <c r="G175" s="32">
        <v>15</v>
      </c>
      <c r="H175" s="32" t="s">
        <v>328</v>
      </c>
      <c r="I175" s="32">
        <v>1</v>
      </c>
    </row>
    <row r="176" spans="1:12" x14ac:dyDescent="0.35">
      <c r="A176" s="32" t="s">
        <v>1125</v>
      </c>
      <c r="B176" s="32" t="s">
        <v>1124</v>
      </c>
      <c r="D176" s="32" t="s">
        <v>326</v>
      </c>
      <c r="E176" s="32" t="s">
        <v>327</v>
      </c>
      <c r="G176" s="32">
        <v>5.32</v>
      </c>
      <c r="H176" s="32" t="s">
        <v>328</v>
      </c>
      <c r="I176" s="32">
        <v>1</v>
      </c>
    </row>
    <row r="177" spans="1:12" x14ac:dyDescent="0.35">
      <c r="A177" s="32" t="s">
        <v>1125</v>
      </c>
      <c r="B177" s="32" t="s">
        <v>1124</v>
      </c>
      <c r="D177" s="32" t="s">
        <v>326</v>
      </c>
      <c r="E177" s="32" t="s">
        <v>327</v>
      </c>
      <c r="G177" s="32">
        <v>8.5399999999999991</v>
      </c>
      <c r="H177" s="32" t="s">
        <v>328</v>
      </c>
      <c r="I177" s="32">
        <v>1</v>
      </c>
    </row>
    <row r="178" spans="1:12" x14ac:dyDescent="0.35">
      <c r="A178" s="32" t="s">
        <v>1125</v>
      </c>
      <c r="B178" s="32" t="s">
        <v>1124</v>
      </c>
      <c r="D178" s="32" t="s">
        <v>326</v>
      </c>
      <c r="E178" s="32" t="s">
        <v>327</v>
      </c>
      <c r="G178" s="32">
        <v>15.4</v>
      </c>
      <c r="H178" s="32" t="s">
        <v>328</v>
      </c>
      <c r="I178" s="32">
        <v>1</v>
      </c>
    </row>
    <row r="179" spans="1:12" x14ac:dyDescent="0.35">
      <c r="A179" s="32" t="s">
        <v>465</v>
      </c>
      <c r="B179" s="32" t="s">
        <v>466</v>
      </c>
      <c r="C179" s="32" t="s">
        <v>467</v>
      </c>
      <c r="D179" s="32" t="s">
        <v>389</v>
      </c>
      <c r="E179" s="32" t="s">
        <v>390</v>
      </c>
      <c r="F179" s="32" t="s">
        <v>391</v>
      </c>
      <c r="G179" s="32">
        <v>1.1100000000000001</v>
      </c>
      <c r="H179" s="32" t="s">
        <v>328</v>
      </c>
      <c r="I179" s="32">
        <v>2</v>
      </c>
    </row>
    <row r="180" spans="1:12" x14ac:dyDescent="0.35">
      <c r="A180" s="32" t="s">
        <v>468</v>
      </c>
      <c r="B180" s="32" t="s">
        <v>466</v>
      </c>
      <c r="C180" s="32" t="s">
        <v>467</v>
      </c>
      <c r="D180" s="32" t="s">
        <v>342</v>
      </c>
      <c r="E180" s="32" t="s">
        <v>327</v>
      </c>
      <c r="G180" s="32">
        <v>6.03</v>
      </c>
      <c r="H180" s="32" t="s">
        <v>328</v>
      </c>
      <c r="I180" s="32">
        <v>2</v>
      </c>
    </row>
    <row r="181" spans="1:12" x14ac:dyDescent="0.35">
      <c r="A181" s="32" t="s">
        <v>1125</v>
      </c>
      <c r="B181" s="32" t="s">
        <v>1124</v>
      </c>
      <c r="D181" s="32" t="s">
        <v>326</v>
      </c>
      <c r="E181" s="32" t="s">
        <v>327</v>
      </c>
      <c r="G181" s="32">
        <v>23</v>
      </c>
      <c r="H181" s="32" t="s">
        <v>328</v>
      </c>
      <c r="I181" s="32">
        <v>1</v>
      </c>
    </row>
    <row r="182" spans="1:12" x14ac:dyDescent="0.35">
      <c r="A182" s="32" t="s">
        <v>1125</v>
      </c>
      <c r="B182" s="32" t="s">
        <v>1124</v>
      </c>
      <c r="D182" s="32" t="s">
        <v>326</v>
      </c>
      <c r="E182" s="32" t="s">
        <v>327</v>
      </c>
      <c r="G182" s="32">
        <v>15.4</v>
      </c>
      <c r="H182" s="32" t="s">
        <v>328</v>
      </c>
      <c r="I182" s="32">
        <v>1</v>
      </c>
    </row>
    <row r="183" spans="1:12" x14ac:dyDescent="0.35">
      <c r="A183" s="32" t="s">
        <v>1125</v>
      </c>
      <c r="B183" s="32" t="s">
        <v>1124</v>
      </c>
      <c r="D183" s="32" t="s">
        <v>326</v>
      </c>
      <c r="E183" s="32" t="s">
        <v>327</v>
      </c>
      <c r="G183" s="32">
        <v>26.2</v>
      </c>
      <c r="H183" s="32" t="s">
        <v>328</v>
      </c>
      <c r="I183" s="32">
        <v>1</v>
      </c>
    </row>
    <row r="184" spans="1:12" x14ac:dyDescent="0.35">
      <c r="A184" s="32" t="s">
        <v>1125</v>
      </c>
      <c r="B184" s="32" t="s">
        <v>1124</v>
      </c>
      <c r="D184" s="32" t="s">
        <v>326</v>
      </c>
      <c r="E184" s="32" t="s">
        <v>327</v>
      </c>
      <c r="G184" s="32">
        <v>40.1</v>
      </c>
      <c r="H184" s="32" t="s">
        <v>328</v>
      </c>
      <c r="I184" s="32">
        <v>1</v>
      </c>
    </row>
    <row r="185" spans="1:12" x14ac:dyDescent="0.35">
      <c r="A185" s="32" t="s">
        <v>1125</v>
      </c>
      <c r="B185" s="32" t="s">
        <v>1124</v>
      </c>
      <c r="D185" s="32" t="s">
        <v>326</v>
      </c>
      <c r="E185" s="32" t="s">
        <v>327</v>
      </c>
      <c r="G185" s="32">
        <v>28.3</v>
      </c>
      <c r="H185" s="32" t="s">
        <v>328</v>
      </c>
      <c r="I185" s="32">
        <v>1</v>
      </c>
      <c r="L185" s="32" t="s">
        <v>469</v>
      </c>
    </row>
    <row r="187" spans="1:12" x14ac:dyDescent="0.35">
      <c r="F187" s="32" t="s">
        <v>470</v>
      </c>
      <c r="G187" s="32">
        <f>SUBTOTAL(2,G2:G185)</f>
        <v>184</v>
      </c>
    </row>
    <row r="188" spans="1:12" x14ac:dyDescent="0.35">
      <c r="F188" s="32" t="s">
        <v>471</v>
      </c>
      <c r="G188" s="32">
        <f>SUBTOTAL(1,G2:G185)</f>
        <v>19.908804347826095</v>
      </c>
    </row>
    <row r="189" spans="1:12" x14ac:dyDescent="0.35">
      <c r="F189" s="32" t="s">
        <v>73</v>
      </c>
      <c r="G189" s="32">
        <f>SUBTOTAL(107,G2:G185)</f>
        <v>15.307763153715634</v>
      </c>
    </row>
    <row r="190" spans="1:12" x14ac:dyDescent="0.35">
      <c r="F190" s="32" t="s">
        <v>472</v>
      </c>
      <c r="G190" s="32">
        <f>G188-CONFIDENCE(0.05,G189,G187)</f>
        <v>17.696978578525584</v>
      </c>
    </row>
    <row r="191" spans="1:12" x14ac:dyDescent="0.35">
      <c r="F191" s="32" t="s">
        <v>473</v>
      </c>
      <c r="G191" s="32">
        <f>G188+CONFIDENCE(0.05,G189,G187)</f>
        <v>22.120630117126606</v>
      </c>
    </row>
  </sheetData>
  <autoFilter ref="A1:L185" xr:uid="{00000000-0009-0000-0000-00000300000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02ECC-E346-48A0-BB9C-DCE011717229}">
  <dimension ref="A1:M50"/>
  <sheetViews>
    <sheetView zoomScale="80" zoomScaleNormal="80" workbookViewId="0">
      <pane ySplit="1" topLeftCell="A32" activePane="bottomLeft" state="frozen"/>
      <selection activeCell="F118" sqref="F118"/>
      <selection pane="bottomLeft" activeCell="B34" sqref="B34"/>
    </sheetView>
  </sheetViews>
  <sheetFormatPr defaultRowHeight="14.5" x14ac:dyDescent="0.35"/>
  <cols>
    <col min="1" max="1" width="42.1796875" style="32" customWidth="1"/>
    <col min="2" max="2" width="21.81640625" style="32" customWidth="1"/>
    <col min="3" max="3" width="13.7265625" style="32" customWidth="1"/>
    <col min="4" max="4" width="8.453125" style="32" bestFit="1" customWidth="1"/>
    <col min="5" max="5" width="20.26953125" style="32" customWidth="1"/>
    <col min="6" max="6" width="4.81640625" style="32" customWidth="1"/>
    <col min="7" max="7" width="10.453125" style="32" bestFit="1" customWidth="1"/>
    <col min="8" max="8" width="11.1796875" style="32" customWidth="1"/>
    <col min="9" max="9" width="7.26953125" style="32" customWidth="1"/>
    <col min="10" max="10" width="7" style="32" bestFit="1" customWidth="1"/>
    <col min="11" max="11" width="9.7265625" style="32" bestFit="1" customWidth="1"/>
    <col min="12" max="16384" width="8.7265625" style="32"/>
  </cols>
  <sheetData>
    <row r="1" spans="1:13" x14ac:dyDescent="0.35">
      <c r="A1" s="32" t="s">
        <v>315</v>
      </c>
      <c r="B1" s="32" t="s">
        <v>316</v>
      </c>
      <c r="C1" s="62" t="s">
        <v>317</v>
      </c>
      <c r="D1" s="32" t="s">
        <v>474</v>
      </c>
      <c r="E1" s="32" t="s">
        <v>318</v>
      </c>
      <c r="F1" s="62" t="s">
        <v>319</v>
      </c>
      <c r="G1" s="32" t="s">
        <v>225</v>
      </c>
      <c r="H1" s="32" t="s">
        <v>320</v>
      </c>
      <c r="I1" s="32" t="s">
        <v>321</v>
      </c>
      <c r="J1" s="32" t="s">
        <v>0</v>
      </c>
      <c r="K1" s="32" t="s">
        <v>322</v>
      </c>
      <c r="L1" s="32" t="s">
        <v>323</v>
      </c>
      <c r="M1" s="32" t="s">
        <v>324</v>
      </c>
    </row>
    <row r="2" spans="1:13" x14ac:dyDescent="0.35">
      <c r="A2" s="32" t="s">
        <v>429</v>
      </c>
      <c r="B2" s="32" t="s">
        <v>430</v>
      </c>
      <c r="C2" s="32" t="s">
        <v>331</v>
      </c>
      <c r="E2" s="32" t="s">
        <v>404</v>
      </c>
      <c r="F2" s="32" t="s">
        <v>405</v>
      </c>
      <c r="G2" s="32" t="s">
        <v>406</v>
      </c>
      <c r="H2" s="32">
        <v>0.46</v>
      </c>
      <c r="I2" s="32" t="s">
        <v>328</v>
      </c>
      <c r="J2" s="32">
        <v>2</v>
      </c>
      <c r="L2" s="32" t="s">
        <v>337</v>
      </c>
    </row>
    <row r="3" spans="1:13" x14ac:dyDescent="0.35">
      <c r="A3" s="64" t="s">
        <v>436</v>
      </c>
      <c r="B3" s="32" t="s">
        <v>430</v>
      </c>
      <c r="C3" s="32" t="s">
        <v>331</v>
      </c>
      <c r="E3" s="32" t="s">
        <v>404</v>
      </c>
      <c r="F3" s="32" t="s">
        <v>405</v>
      </c>
      <c r="G3" s="32" t="s">
        <v>406</v>
      </c>
      <c r="H3" s="32">
        <v>0.61</v>
      </c>
      <c r="I3" s="65" t="s">
        <v>328</v>
      </c>
      <c r="J3" s="32">
        <v>2</v>
      </c>
      <c r="L3" s="32" t="s">
        <v>337</v>
      </c>
    </row>
    <row r="4" spans="1:13" x14ac:dyDescent="0.35">
      <c r="A4" s="32" t="s">
        <v>373</v>
      </c>
      <c r="E4" s="32" t="s">
        <v>374</v>
      </c>
      <c r="F4" s="32" t="s">
        <v>345</v>
      </c>
      <c r="G4" s="32" t="s">
        <v>346</v>
      </c>
      <c r="H4" s="32">
        <v>0.77</v>
      </c>
      <c r="I4" s="32" t="s">
        <v>328</v>
      </c>
      <c r="J4" s="32">
        <v>2</v>
      </c>
      <c r="L4" s="32" t="s">
        <v>337</v>
      </c>
    </row>
    <row r="5" spans="1:13" x14ac:dyDescent="0.35">
      <c r="A5" s="32" t="s">
        <v>370</v>
      </c>
      <c r="B5" s="32" t="s">
        <v>371</v>
      </c>
      <c r="E5" s="32" t="s">
        <v>372</v>
      </c>
      <c r="F5" s="32" t="s">
        <v>345</v>
      </c>
      <c r="G5" s="32" t="s">
        <v>346</v>
      </c>
      <c r="H5" s="32">
        <v>0.77</v>
      </c>
      <c r="I5" s="32" t="s">
        <v>328</v>
      </c>
      <c r="J5" s="32">
        <v>2</v>
      </c>
      <c r="L5" s="32" t="s">
        <v>337</v>
      </c>
    </row>
    <row r="6" spans="1:13" x14ac:dyDescent="0.35">
      <c r="A6" s="32" t="s">
        <v>475</v>
      </c>
      <c r="E6" s="32" t="s">
        <v>333</v>
      </c>
      <c r="F6" s="32" t="s">
        <v>327</v>
      </c>
      <c r="G6" s="32" t="s">
        <v>334</v>
      </c>
      <c r="H6" s="32">
        <v>1.5</v>
      </c>
      <c r="I6" s="32" t="s">
        <v>328</v>
      </c>
      <c r="J6" s="32">
        <v>4</v>
      </c>
      <c r="K6" s="32" t="s">
        <v>360</v>
      </c>
      <c r="L6" s="32" t="s">
        <v>361</v>
      </c>
    </row>
    <row r="7" spans="1:13" x14ac:dyDescent="0.35">
      <c r="A7" s="32" t="s">
        <v>433</v>
      </c>
      <c r="E7" s="32" t="s">
        <v>382</v>
      </c>
      <c r="F7" s="32" t="s">
        <v>383</v>
      </c>
      <c r="G7" s="32" t="s">
        <v>384</v>
      </c>
      <c r="H7" s="32">
        <v>1.52</v>
      </c>
      <c r="I7" s="32" t="s">
        <v>328</v>
      </c>
      <c r="J7" s="32">
        <v>2</v>
      </c>
      <c r="L7" s="32" t="s">
        <v>337</v>
      </c>
    </row>
    <row r="8" spans="1:13" x14ac:dyDescent="0.35">
      <c r="A8" s="32" t="s">
        <v>441</v>
      </c>
      <c r="B8" s="32" t="s">
        <v>440</v>
      </c>
      <c r="E8" s="32" t="s">
        <v>352</v>
      </c>
      <c r="F8" s="32" t="s">
        <v>443</v>
      </c>
      <c r="G8" s="63" t="s">
        <v>444</v>
      </c>
      <c r="H8" s="32">
        <v>1.57</v>
      </c>
      <c r="I8" s="32" t="s">
        <v>328</v>
      </c>
      <c r="J8" s="32">
        <v>2</v>
      </c>
    </row>
    <row r="9" spans="1:13" x14ac:dyDescent="0.35">
      <c r="A9" s="32" t="s">
        <v>373</v>
      </c>
      <c r="E9" s="32" t="s">
        <v>348</v>
      </c>
      <c r="F9" s="32" t="s">
        <v>349</v>
      </c>
      <c r="G9" s="32" t="s">
        <v>350</v>
      </c>
      <c r="H9" s="32">
        <v>1.94</v>
      </c>
      <c r="I9" s="32" t="s">
        <v>328</v>
      </c>
      <c r="J9" s="32">
        <v>2</v>
      </c>
      <c r="L9" s="32" t="s">
        <v>337</v>
      </c>
    </row>
    <row r="10" spans="1:13" x14ac:dyDescent="0.35">
      <c r="A10" s="32" t="s">
        <v>370</v>
      </c>
      <c r="B10" s="32" t="s">
        <v>371</v>
      </c>
      <c r="E10" s="32" t="s">
        <v>348</v>
      </c>
      <c r="F10" s="32" t="s">
        <v>349</v>
      </c>
      <c r="G10" s="32" t="s">
        <v>350</v>
      </c>
      <c r="H10" s="32">
        <v>1.94</v>
      </c>
      <c r="I10" s="32" t="s">
        <v>328</v>
      </c>
      <c r="J10" s="32">
        <v>2</v>
      </c>
      <c r="L10" s="32" t="s">
        <v>337</v>
      </c>
    </row>
    <row r="11" spans="1:13" x14ac:dyDescent="0.35">
      <c r="A11" s="32" t="s">
        <v>437</v>
      </c>
      <c r="B11" s="32" t="s">
        <v>338</v>
      </c>
      <c r="E11" s="32" t="s">
        <v>404</v>
      </c>
      <c r="F11" s="32" t="s">
        <v>405</v>
      </c>
      <c r="G11" s="32" t="s">
        <v>406</v>
      </c>
      <c r="H11" s="32">
        <v>1.96</v>
      </c>
      <c r="I11" s="32" t="s">
        <v>328</v>
      </c>
      <c r="J11" s="32">
        <v>2</v>
      </c>
      <c r="L11" s="32" t="s">
        <v>337</v>
      </c>
    </row>
    <row r="12" spans="1:13" x14ac:dyDescent="0.35">
      <c r="A12" s="32" t="s">
        <v>375</v>
      </c>
      <c r="E12" s="32" t="s">
        <v>376</v>
      </c>
      <c r="F12" s="32" t="s">
        <v>377</v>
      </c>
      <c r="G12" s="32" t="s">
        <v>378</v>
      </c>
      <c r="H12" s="32">
        <v>2</v>
      </c>
      <c r="I12" s="32" t="s">
        <v>328</v>
      </c>
      <c r="J12" s="32">
        <v>3</v>
      </c>
      <c r="L12" s="32" t="s">
        <v>337</v>
      </c>
    </row>
    <row r="13" spans="1:13" x14ac:dyDescent="0.35">
      <c r="A13" s="32" t="s">
        <v>431</v>
      </c>
      <c r="B13" s="32" t="s">
        <v>338</v>
      </c>
      <c r="E13" s="32" t="s">
        <v>382</v>
      </c>
      <c r="F13" s="32" t="s">
        <v>383</v>
      </c>
      <c r="G13" s="32" t="s">
        <v>384</v>
      </c>
      <c r="H13" s="32">
        <v>2.31</v>
      </c>
      <c r="I13" s="32" t="s">
        <v>328</v>
      </c>
      <c r="J13" s="32">
        <v>2</v>
      </c>
      <c r="L13" s="32" t="s">
        <v>337</v>
      </c>
    </row>
    <row r="14" spans="1:13" x14ac:dyDescent="0.35">
      <c r="A14" s="64" t="s">
        <v>454</v>
      </c>
      <c r="E14" s="32" t="s">
        <v>389</v>
      </c>
      <c r="F14" s="32" t="s">
        <v>390</v>
      </c>
      <c r="G14" s="32" t="s">
        <v>391</v>
      </c>
      <c r="H14" s="32">
        <v>2.42</v>
      </c>
      <c r="I14" s="32" t="s">
        <v>328</v>
      </c>
      <c r="J14" s="32">
        <v>2</v>
      </c>
      <c r="L14" s="32" t="s">
        <v>337</v>
      </c>
    </row>
    <row r="15" spans="1:13" x14ac:dyDescent="0.35">
      <c r="A15" s="64" t="s">
        <v>476</v>
      </c>
      <c r="E15" s="32" t="s">
        <v>333</v>
      </c>
      <c r="F15" s="32" t="s">
        <v>327</v>
      </c>
      <c r="G15" s="32" t="s">
        <v>334</v>
      </c>
      <c r="H15" s="32">
        <v>2.5</v>
      </c>
      <c r="I15" s="32" t="s">
        <v>328</v>
      </c>
      <c r="J15" s="32">
        <v>4</v>
      </c>
      <c r="K15" s="32" t="s">
        <v>360</v>
      </c>
      <c r="L15" s="32" t="s">
        <v>361</v>
      </c>
    </row>
    <row r="16" spans="1:13" x14ac:dyDescent="0.35">
      <c r="A16" s="32" t="s">
        <v>375</v>
      </c>
      <c r="E16" s="32" t="s">
        <v>376</v>
      </c>
      <c r="F16" s="32" t="s">
        <v>377</v>
      </c>
      <c r="G16" s="32" t="s">
        <v>378</v>
      </c>
      <c r="H16" s="32">
        <v>2.9</v>
      </c>
      <c r="I16" s="32" t="s">
        <v>328</v>
      </c>
      <c r="J16" s="32">
        <v>4</v>
      </c>
      <c r="K16" s="32" t="s">
        <v>360</v>
      </c>
      <c r="L16" s="32" t="s">
        <v>337</v>
      </c>
    </row>
    <row r="17" spans="1:12" x14ac:dyDescent="0.35">
      <c r="A17" s="32" t="s">
        <v>375</v>
      </c>
      <c r="E17" s="32" t="s">
        <v>333</v>
      </c>
      <c r="F17" s="32" t="s">
        <v>327</v>
      </c>
      <c r="G17" s="32" t="s">
        <v>334</v>
      </c>
      <c r="H17" s="32">
        <v>3.6</v>
      </c>
      <c r="I17" s="32" t="s">
        <v>328</v>
      </c>
      <c r="J17" s="32">
        <v>3</v>
      </c>
      <c r="L17" s="32" t="s">
        <v>337</v>
      </c>
    </row>
    <row r="18" spans="1:12" x14ac:dyDescent="0.35">
      <c r="A18" s="32" t="s">
        <v>394</v>
      </c>
      <c r="E18" s="32" t="s">
        <v>376</v>
      </c>
      <c r="F18" s="32" t="s">
        <v>377</v>
      </c>
      <c r="G18" s="32" t="s">
        <v>378</v>
      </c>
      <c r="H18" s="32">
        <v>4.7</v>
      </c>
      <c r="I18" s="32" t="s">
        <v>328</v>
      </c>
      <c r="J18" s="32">
        <v>4</v>
      </c>
      <c r="K18" s="32" t="s">
        <v>360</v>
      </c>
      <c r="L18" s="32" t="s">
        <v>337</v>
      </c>
    </row>
    <row r="19" spans="1:12" x14ac:dyDescent="0.35">
      <c r="A19" s="32" t="s">
        <v>1125</v>
      </c>
      <c r="B19" s="32" t="s">
        <v>1124</v>
      </c>
      <c r="E19" s="32" t="s">
        <v>455</v>
      </c>
      <c r="F19" s="32" t="s">
        <v>327</v>
      </c>
      <c r="G19" s="32" t="s">
        <v>456</v>
      </c>
      <c r="H19" s="32">
        <v>4.71</v>
      </c>
      <c r="I19" s="32" t="s">
        <v>328</v>
      </c>
      <c r="J19" s="32">
        <v>1</v>
      </c>
      <c r="L19" s="32" t="s">
        <v>337</v>
      </c>
    </row>
    <row r="20" spans="1:12" x14ac:dyDescent="0.35">
      <c r="A20" s="32" t="s">
        <v>1125</v>
      </c>
      <c r="B20" s="32" t="s">
        <v>1124</v>
      </c>
      <c r="E20" s="32" t="s">
        <v>455</v>
      </c>
      <c r="F20" s="32" t="s">
        <v>327</v>
      </c>
      <c r="G20" s="32" t="s">
        <v>456</v>
      </c>
      <c r="H20" s="32">
        <v>5.4</v>
      </c>
      <c r="I20" s="32" t="s">
        <v>328</v>
      </c>
      <c r="J20" s="32">
        <v>1</v>
      </c>
      <c r="L20" s="32" t="s">
        <v>337</v>
      </c>
    </row>
    <row r="21" spans="1:12" x14ac:dyDescent="0.35">
      <c r="A21" s="32" t="s">
        <v>375</v>
      </c>
      <c r="E21" s="32" t="s">
        <v>376</v>
      </c>
      <c r="F21" s="32" t="s">
        <v>377</v>
      </c>
      <c r="G21" s="32" t="s">
        <v>378</v>
      </c>
      <c r="H21" s="32">
        <v>5.6</v>
      </c>
      <c r="I21" s="32" t="s">
        <v>328</v>
      </c>
      <c r="J21" s="32">
        <v>3</v>
      </c>
      <c r="L21" s="32" t="s">
        <v>337</v>
      </c>
    </row>
    <row r="22" spans="1:12" x14ac:dyDescent="0.35">
      <c r="A22" s="32" t="s">
        <v>476</v>
      </c>
      <c r="E22" s="32" t="s">
        <v>376</v>
      </c>
      <c r="F22" s="32" t="s">
        <v>377</v>
      </c>
      <c r="G22" s="32" t="s">
        <v>378</v>
      </c>
      <c r="H22" s="32">
        <v>5.8</v>
      </c>
      <c r="I22" s="32" t="s">
        <v>328</v>
      </c>
      <c r="J22" s="32">
        <v>4</v>
      </c>
      <c r="K22" s="32" t="s">
        <v>360</v>
      </c>
      <c r="L22" s="32" t="s">
        <v>361</v>
      </c>
    </row>
    <row r="23" spans="1:12" x14ac:dyDescent="0.35">
      <c r="A23" s="32" t="s">
        <v>454</v>
      </c>
      <c r="E23" s="32" t="s">
        <v>455</v>
      </c>
      <c r="F23" s="32" t="s">
        <v>327</v>
      </c>
      <c r="G23" s="32" t="s">
        <v>456</v>
      </c>
      <c r="H23" s="32">
        <v>6.32</v>
      </c>
      <c r="I23" s="32" t="s">
        <v>328</v>
      </c>
      <c r="J23" s="32">
        <v>2</v>
      </c>
      <c r="L23" s="32" t="s">
        <v>337</v>
      </c>
    </row>
    <row r="24" spans="1:12" x14ac:dyDescent="0.35">
      <c r="A24" s="32" t="s">
        <v>413</v>
      </c>
      <c r="B24" s="32" t="s">
        <v>335</v>
      </c>
      <c r="E24" s="32" t="s">
        <v>376</v>
      </c>
      <c r="F24" s="32" t="s">
        <v>377</v>
      </c>
      <c r="G24" s="32" t="s">
        <v>378</v>
      </c>
      <c r="H24" s="32">
        <v>6.8</v>
      </c>
      <c r="I24" s="32" t="s">
        <v>328</v>
      </c>
      <c r="J24" s="32">
        <v>4</v>
      </c>
      <c r="K24" s="32" t="s">
        <v>360</v>
      </c>
      <c r="L24" s="32" t="s">
        <v>361</v>
      </c>
    </row>
    <row r="25" spans="1:12" x14ac:dyDescent="0.35">
      <c r="A25" s="32" t="s">
        <v>358</v>
      </c>
      <c r="B25" s="32" t="s">
        <v>359</v>
      </c>
      <c r="E25" s="32" t="s">
        <v>333</v>
      </c>
      <c r="F25" s="32" t="s">
        <v>327</v>
      </c>
      <c r="G25" s="32" t="s">
        <v>334</v>
      </c>
      <c r="H25" s="32">
        <v>7</v>
      </c>
      <c r="I25" s="32" t="s">
        <v>328</v>
      </c>
      <c r="J25" s="32">
        <v>4</v>
      </c>
      <c r="K25" s="32" t="s">
        <v>360</v>
      </c>
      <c r="L25" s="32" t="s">
        <v>361</v>
      </c>
    </row>
    <row r="26" spans="1:12" x14ac:dyDescent="0.35">
      <c r="A26" s="32" t="s">
        <v>375</v>
      </c>
      <c r="E26" s="32" t="s">
        <v>333</v>
      </c>
      <c r="F26" s="32" t="s">
        <v>327</v>
      </c>
      <c r="G26" s="32" t="s">
        <v>334</v>
      </c>
      <c r="H26" s="32">
        <v>8.9</v>
      </c>
      <c r="I26" s="32" t="s">
        <v>328</v>
      </c>
      <c r="J26" s="32">
        <v>4</v>
      </c>
      <c r="K26" s="32" t="s">
        <v>360</v>
      </c>
      <c r="L26" s="32" t="s">
        <v>337</v>
      </c>
    </row>
    <row r="27" spans="1:12" x14ac:dyDescent="0.35">
      <c r="A27" s="32" t="s">
        <v>429</v>
      </c>
      <c r="B27" s="32" t="s">
        <v>430</v>
      </c>
      <c r="C27" s="32" t="s">
        <v>331</v>
      </c>
      <c r="E27" s="32" t="s">
        <v>333</v>
      </c>
      <c r="F27" s="32" t="s">
        <v>327</v>
      </c>
      <c r="G27" s="32" t="s">
        <v>334</v>
      </c>
      <c r="H27" s="32">
        <v>9.1</v>
      </c>
      <c r="I27" s="32" t="s">
        <v>328</v>
      </c>
      <c r="J27" s="32">
        <v>2</v>
      </c>
      <c r="L27" s="32" t="s">
        <v>337</v>
      </c>
    </row>
    <row r="28" spans="1:12" x14ac:dyDescent="0.35">
      <c r="A28" s="32" t="s">
        <v>431</v>
      </c>
      <c r="B28" s="32" t="s">
        <v>338</v>
      </c>
      <c r="E28" s="32" t="s">
        <v>342</v>
      </c>
      <c r="F28" s="32" t="s">
        <v>327</v>
      </c>
      <c r="H28" s="32">
        <v>9.7799999999999994</v>
      </c>
      <c r="I28" s="32" t="s">
        <v>328</v>
      </c>
      <c r="J28" s="32">
        <v>2</v>
      </c>
      <c r="L28" s="32" t="s">
        <v>337</v>
      </c>
    </row>
    <row r="29" spans="1:12" x14ac:dyDescent="0.35">
      <c r="A29" s="32" t="s">
        <v>441</v>
      </c>
      <c r="B29" s="32" t="s">
        <v>440</v>
      </c>
      <c r="E29" s="32" t="s">
        <v>342</v>
      </c>
      <c r="F29" s="32" t="s">
        <v>327</v>
      </c>
      <c r="H29" s="32">
        <v>12.25</v>
      </c>
      <c r="I29" s="32" t="s">
        <v>328</v>
      </c>
      <c r="J29" s="32">
        <v>2</v>
      </c>
    </row>
    <row r="30" spans="1:12" x14ac:dyDescent="0.35">
      <c r="A30" s="64" t="s">
        <v>375</v>
      </c>
      <c r="E30" s="32" t="s">
        <v>333</v>
      </c>
      <c r="F30" s="32" t="s">
        <v>327</v>
      </c>
      <c r="G30" s="32" t="s">
        <v>334</v>
      </c>
      <c r="H30" s="32">
        <v>13</v>
      </c>
      <c r="I30" s="32" t="s">
        <v>328</v>
      </c>
      <c r="J30" s="32">
        <v>3</v>
      </c>
      <c r="L30" s="32" t="s">
        <v>337</v>
      </c>
    </row>
    <row r="31" spans="1:12" x14ac:dyDescent="0.35">
      <c r="A31" s="32" t="s">
        <v>373</v>
      </c>
      <c r="E31" s="32" t="s">
        <v>333</v>
      </c>
      <c r="F31" s="32" t="s">
        <v>327</v>
      </c>
      <c r="G31" s="32" t="s">
        <v>334</v>
      </c>
      <c r="H31" s="32">
        <v>13.73</v>
      </c>
      <c r="I31" s="32" t="s">
        <v>328</v>
      </c>
      <c r="J31" s="32">
        <v>2</v>
      </c>
      <c r="L31" s="32" t="s">
        <v>337</v>
      </c>
    </row>
    <row r="32" spans="1:12" x14ac:dyDescent="0.35">
      <c r="A32" s="32" t="s">
        <v>370</v>
      </c>
      <c r="B32" s="32" t="s">
        <v>371</v>
      </c>
      <c r="E32" s="32" t="s">
        <v>342</v>
      </c>
      <c r="F32" s="32" t="s">
        <v>327</v>
      </c>
      <c r="H32" s="32">
        <v>13.73</v>
      </c>
      <c r="I32" s="32" t="s">
        <v>328</v>
      </c>
      <c r="J32" s="32">
        <v>2</v>
      </c>
      <c r="L32" s="32" t="s">
        <v>337</v>
      </c>
    </row>
    <row r="33" spans="1:13" x14ac:dyDescent="0.35">
      <c r="A33" s="32" t="s">
        <v>394</v>
      </c>
      <c r="E33" s="32" t="s">
        <v>333</v>
      </c>
      <c r="F33" s="32" t="s">
        <v>327</v>
      </c>
      <c r="G33" s="32" t="s">
        <v>334</v>
      </c>
      <c r="H33" s="32">
        <v>14.6</v>
      </c>
      <c r="I33" s="32" t="s">
        <v>328</v>
      </c>
      <c r="J33" s="32">
        <v>4</v>
      </c>
      <c r="K33" s="32" t="s">
        <v>360</v>
      </c>
      <c r="L33" s="32" t="s">
        <v>337</v>
      </c>
    </row>
    <row r="34" spans="1:13" x14ac:dyDescent="0.35">
      <c r="A34" s="32" t="s">
        <v>1125</v>
      </c>
      <c r="B34" s="32" t="s">
        <v>1124</v>
      </c>
      <c r="E34" s="32" t="s">
        <v>326</v>
      </c>
      <c r="F34" s="32" t="s">
        <v>327</v>
      </c>
      <c r="H34" s="32">
        <v>15.3</v>
      </c>
      <c r="I34" s="32" t="s">
        <v>328</v>
      </c>
      <c r="J34" s="32">
        <v>1</v>
      </c>
    </row>
    <row r="35" spans="1:13" x14ac:dyDescent="0.35">
      <c r="A35" s="32" t="s">
        <v>435</v>
      </c>
      <c r="E35" s="32" t="s">
        <v>333</v>
      </c>
      <c r="F35" s="32" t="s">
        <v>327</v>
      </c>
      <c r="G35" s="32" t="s">
        <v>334</v>
      </c>
      <c r="H35" s="32">
        <v>18.23</v>
      </c>
      <c r="I35" s="32" t="s">
        <v>328</v>
      </c>
      <c r="J35" s="32">
        <v>2</v>
      </c>
      <c r="L35" s="32" t="s">
        <v>337</v>
      </c>
    </row>
    <row r="36" spans="1:13" x14ac:dyDescent="0.35">
      <c r="A36" s="32" t="s">
        <v>413</v>
      </c>
      <c r="B36" s="32" t="s">
        <v>335</v>
      </c>
      <c r="E36" s="32" t="s">
        <v>333</v>
      </c>
      <c r="F36" s="32" t="s">
        <v>327</v>
      </c>
      <c r="G36" s="32" t="s">
        <v>334</v>
      </c>
      <c r="H36" s="32">
        <v>18.399999999999999</v>
      </c>
      <c r="I36" s="32" t="s">
        <v>328</v>
      </c>
      <c r="J36" s="32">
        <v>4</v>
      </c>
      <c r="K36" s="32" t="s">
        <v>360</v>
      </c>
      <c r="L36" s="32" t="s">
        <v>361</v>
      </c>
    </row>
    <row r="37" spans="1:13" x14ac:dyDescent="0.35">
      <c r="A37" s="32" t="s">
        <v>436</v>
      </c>
      <c r="B37" s="32" t="s">
        <v>430</v>
      </c>
      <c r="C37" s="32" t="s">
        <v>331</v>
      </c>
      <c r="E37" s="32" t="s">
        <v>333</v>
      </c>
      <c r="F37" s="32" t="s">
        <v>327</v>
      </c>
      <c r="G37" s="32" t="s">
        <v>334</v>
      </c>
      <c r="H37" s="32">
        <v>18.48</v>
      </c>
      <c r="I37" s="32" t="s">
        <v>328</v>
      </c>
      <c r="J37" s="32">
        <v>2</v>
      </c>
      <c r="L37" s="32" t="s">
        <v>337</v>
      </c>
    </row>
    <row r="38" spans="1:13" x14ac:dyDescent="0.35">
      <c r="A38" s="32" t="s">
        <v>1125</v>
      </c>
      <c r="B38" s="32" t="s">
        <v>1124</v>
      </c>
      <c r="C38" s="32" t="s">
        <v>331</v>
      </c>
      <c r="E38" s="32" t="s">
        <v>333</v>
      </c>
      <c r="F38" s="32" t="s">
        <v>327</v>
      </c>
      <c r="G38" s="32" t="s">
        <v>334</v>
      </c>
      <c r="H38" s="32">
        <v>20.2</v>
      </c>
      <c r="I38" s="32" t="s">
        <v>328</v>
      </c>
      <c r="J38" s="32">
        <v>1</v>
      </c>
      <c r="K38" s="32" t="s">
        <v>336</v>
      </c>
      <c r="L38" s="32" t="s">
        <v>337</v>
      </c>
    </row>
    <row r="39" spans="1:13" x14ac:dyDescent="0.35">
      <c r="A39" s="32" t="s">
        <v>1125</v>
      </c>
      <c r="B39" s="32" t="s">
        <v>1124</v>
      </c>
      <c r="C39" s="32" t="s">
        <v>331</v>
      </c>
      <c r="E39" s="32" t="s">
        <v>333</v>
      </c>
      <c r="F39" s="32" t="s">
        <v>327</v>
      </c>
      <c r="G39" s="32" t="s">
        <v>334</v>
      </c>
      <c r="H39" s="32">
        <v>20.399999999999999</v>
      </c>
      <c r="I39" s="66" t="s">
        <v>328</v>
      </c>
      <c r="J39" s="32">
        <v>1</v>
      </c>
      <c r="K39" s="32" t="s">
        <v>336</v>
      </c>
      <c r="L39" s="32" t="s">
        <v>337</v>
      </c>
    </row>
    <row r="40" spans="1:13" x14ac:dyDescent="0.35">
      <c r="A40" s="32" t="s">
        <v>437</v>
      </c>
      <c r="B40" s="32" t="s">
        <v>338</v>
      </c>
      <c r="E40" s="32" t="s">
        <v>342</v>
      </c>
      <c r="F40" s="32" t="s">
        <v>327</v>
      </c>
      <c r="H40" s="32">
        <v>22.6</v>
      </c>
      <c r="I40" s="32" t="s">
        <v>328</v>
      </c>
      <c r="J40" s="32">
        <v>2</v>
      </c>
      <c r="L40" s="32" t="s">
        <v>337</v>
      </c>
    </row>
    <row r="41" spans="1:13" x14ac:dyDescent="0.35">
      <c r="A41" s="32" t="s">
        <v>1125</v>
      </c>
      <c r="B41" s="32" t="s">
        <v>1124</v>
      </c>
      <c r="E41" s="32" t="s">
        <v>445</v>
      </c>
      <c r="F41" s="32" t="s">
        <v>327</v>
      </c>
      <c r="H41" s="32">
        <v>23.9</v>
      </c>
      <c r="I41" s="32" t="s">
        <v>328</v>
      </c>
      <c r="J41" s="32">
        <v>1</v>
      </c>
      <c r="L41" s="32" t="s">
        <v>337</v>
      </c>
    </row>
    <row r="42" spans="1:13" x14ac:dyDescent="0.35">
      <c r="A42" s="64" t="s">
        <v>375</v>
      </c>
      <c r="E42" s="32" t="s">
        <v>333</v>
      </c>
      <c r="F42" s="32" t="s">
        <v>327</v>
      </c>
      <c r="G42" s="32" t="s">
        <v>334</v>
      </c>
      <c r="H42" s="32">
        <v>28.26</v>
      </c>
      <c r="I42" s="32" t="s">
        <v>328</v>
      </c>
      <c r="J42" s="32">
        <v>2</v>
      </c>
      <c r="L42" s="32" t="s">
        <v>337</v>
      </c>
    </row>
    <row r="43" spans="1:13" x14ac:dyDescent="0.35">
      <c r="A43" s="32" t="s">
        <v>1125</v>
      </c>
      <c r="B43" s="32" t="s">
        <v>1124</v>
      </c>
      <c r="E43" s="32" t="s">
        <v>326</v>
      </c>
      <c r="F43" s="32" t="s">
        <v>327</v>
      </c>
      <c r="H43" s="32">
        <v>32</v>
      </c>
      <c r="I43" s="32" t="s">
        <v>328</v>
      </c>
      <c r="J43" s="32">
        <v>1</v>
      </c>
    </row>
    <row r="44" spans="1:13" x14ac:dyDescent="0.35">
      <c r="A44" s="32" t="s">
        <v>1125</v>
      </c>
      <c r="B44" s="32" t="s">
        <v>1124</v>
      </c>
      <c r="E44" s="32" t="s">
        <v>326</v>
      </c>
      <c r="F44" s="32" t="s">
        <v>327</v>
      </c>
      <c r="H44" s="32">
        <v>59.3</v>
      </c>
      <c r="I44" s="32" t="s">
        <v>328</v>
      </c>
      <c r="J44" s="32">
        <v>1</v>
      </c>
      <c r="M44" s="32" t="s">
        <v>353</v>
      </c>
    </row>
    <row r="46" spans="1:13" x14ac:dyDescent="0.35">
      <c r="G46" s="32" t="s">
        <v>470</v>
      </c>
      <c r="H46" s="32">
        <f>SUBTOTAL(2,H2:H44)</f>
        <v>43</v>
      </c>
    </row>
    <row r="47" spans="1:13" x14ac:dyDescent="0.35">
      <c r="G47" s="32" t="s">
        <v>471</v>
      </c>
      <c r="H47" s="32">
        <f>SUBTOTAL(1,H2:H44)</f>
        <v>10.401395348837207</v>
      </c>
    </row>
    <row r="48" spans="1:13" x14ac:dyDescent="0.35">
      <c r="G48" s="32" t="s">
        <v>73</v>
      </c>
      <c r="H48" s="32">
        <f>SUBTOTAL(107,H2:H44)</f>
        <v>11.279102163988593</v>
      </c>
    </row>
    <row r="49" spans="7:8" x14ac:dyDescent="0.35">
      <c r="G49" s="32" t="s">
        <v>472</v>
      </c>
      <c r="H49" s="32">
        <f>H47-CONFIDENCE(0.05,H48,H46)</f>
        <v>7.0301652660178577</v>
      </c>
    </row>
    <row r="50" spans="7:8" x14ac:dyDescent="0.35">
      <c r="G50" s="32" t="s">
        <v>473</v>
      </c>
      <c r="H50" s="32">
        <f>H47+CONFIDENCE(0.05,H48,H46)</f>
        <v>13.772625431656557</v>
      </c>
    </row>
  </sheetData>
  <autoFilter ref="A1:M44" xr:uid="{00000000-0009-0000-0000-00000400000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FF383-3C31-4490-BB06-798151F8E67A}">
  <dimension ref="A1:N51"/>
  <sheetViews>
    <sheetView zoomScale="80" zoomScaleNormal="80" workbookViewId="0">
      <pane ySplit="1" topLeftCell="A8" activePane="bottomLeft" state="frozen"/>
      <selection activeCell="F118" sqref="F118"/>
      <selection pane="bottomLeft" activeCell="B48" sqref="B48"/>
    </sheetView>
  </sheetViews>
  <sheetFormatPr defaultRowHeight="14.5" x14ac:dyDescent="0.35"/>
  <cols>
    <col min="1" max="1" width="41.6328125" style="32" customWidth="1"/>
    <col min="2" max="2" width="21.81640625" style="32" customWidth="1"/>
    <col min="3" max="3" width="13.7265625" style="32" customWidth="1"/>
    <col min="4" max="4" width="8.453125" style="32" bestFit="1" customWidth="1"/>
    <col min="5" max="5" width="20.26953125" style="32" customWidth="1"/>
    <col min="6" max="6" width="4.81640625" style="32" customWidth="1"/>
    <col min="7" max="7" width="10.453125" style="32" bestFit="1" customWidth="1"/>
    <col min="8" max="8" width="11.1796875" style="32" customWidth="1"/>
    <col min="9" max="9" width="7.26953125" style="32" customWidth="1"/>
    <col min="10" max="10" width="7" style="32" bestFit="1" customWidth="1"/>
    <col min="11" max="11" width="9.7265625" style="32" bestFit="1" customWidth="1"/>
    <col min="12" max="16384" width="8.7265625" style="32"/>
  </cols>
  <sheetData>
    <row r="1" spans="1:13" x14ac:dyDescent="0.35">
      <c r="A1" s="32" t="s">
        <v>315</v>
      </c>
      <c r="B1" s="32" t="s">
        <v>316</v>
      </c>
      <c r="C1" s="62" t="s">
        <v>317</v>
      </c>
      <c r="D1" s="32" t="s">
        <v>474</v>
      </c>
      <c r="E1" s="32" t="s">
        <v>318</v>
      </c>
      <c r="F1" s="62" t="s">
        <v>319</v>
      </c>
      <c r="G1" s="32" t="s">
        <v>225</v>
      </c>
      <c r="H1" s="32" t="s">
        <v>320</v>
      </c>
      <c r="I1" s="32" t="s">
        <v>321</v>
      </c>
      <c r="J1" s="32" t="s">
        <v>0</v>
      </c>
      <c r="K1" s="32" t="s">
        <v>322</v>
      </c>
      <c r="L1" s="32" t="s">
        <v>323</v>
      </c>
      <c r="M1" s="32" t="s">
        <v>324</v>
      </c>
    </row>
    <row r="2" spans="1:13" x14ac:dyDescent="0.35">
      <c r="A2" s="32" t="s">
        <v>429</v>
      </c>
      <c r="B2" s="32" t="s">
        <v>430</v>
      </c>
      <c r="C2" s="64" t="s">
        <v>331</v>
      </c>
      <c r="E2" s="32" t="s">
        <v>404</v>
      </c>
      <c r="F2" s="32" t="s">
        <v>405</v>
      </c>
      <c r="G2" s="32" t="s">
        <v>406</v>
      </c>
      <c r="H2" s="32">
        <v>0.46</v>
      </c>
      <c r="I2" s="67" t="s">
        <v>328</v>
      </c>
      <c r="J2" s="32">
        <v>2</v>
      </c>
      <c r="L2" s="32" t="s">
        <v>337</v>
      </c>
    </row>
    <row r="3" spans="1:13" x14ac:dyDescent="0.35">
      <c r="A3" s="32" t="s">
        <v>436</v>
      </c>
      <c r="B3" s="32" t="s">
        <v>430</v>
      </c>
      <c r="C3" s="64" t="s">
        <v>331</v>
      </c>
      <c r="E3" s="32" t="s">
        <v>404</v>
      </c>
      <c r="F3" s="32" t="s">
        <v>405</v>
      </c>
      <c r="G3" s="32" t="s">
        <v>406</v>
      </c>
      <c r="H3" s="32">
        <v>0.61</v>
      </c>
      <c r="I3" s="66" t="s">
        <v>328</v>
      </c>
      <c r="J3" s="32">
        <v>2</v>
      </c>
      <c r="L3" s="32" t="s">
        <v>337</v>
      </c>
    </row>
    <row r="4" spans="1:13" x14ac:dyDescent="0.35">
      <c r="A4" s="32" t="s">
        <v>477</v>
      </c>
      <c r="B4" s="32" t="s">
        <v>371</v>
      </c>
      <c r="E4" s="32" t="s">
        <v>374</v>
      </c>
      <c r="F4" s="32" t="s">
        <v>345</v>
      </c>
      <c r="G4" s="32" t="s">
        <v>346</v>
      </c>
      <c r="H4" s="32">
        <v>0.77</v>
      </c>
      <c r="I4" s="32" t="s">
        <v>328</v>
      </c>
      <c r="J4" s="32">
        <v>2</v>
      </c>
      <c r="L4" s="32" t="s">
        <v>337</v>
      </c>
    </row>
    <row r="5" spans="1:13" x14ac:dyDescent="0.35">
      <c r="A5" s="32" t="s">
        <v>370</v>
      </c>
      <c r="B5" s="32" t="s">
        <v>371</v>
      </c>
      <c r="E5" s="32" t="s">
        <v>372</v>
      </c>
      <c r="F5" s="32" t="s">
        <v>345</v>
      </c>
      <c r="G5" s="32" t="s">
        <v>346</v>
      </c>
      <c r="H5" s="32">
        <v>0.77</v>
      </c>
      <c r="I5" s="32" t="s">
        <v>328</v>
      </c>
      <c r="J5" s="32">
        <v>2</v>
      </c>
      <c r="L5" s="32" t="s">
        <v>337</v>
      </c>
    </row>
    <row r="6" spans="1:13" x14ac:dyDescent="0.35">
      <c r="A6" s="32" t="s">
        <v>475</v>
      </c>
      <c r="E6" s="32" t="s">
        <v>333</v>
      </c>
      <c r="F6" s="32" t="s">
        <v>327</v>
      </c>
      <c r="G6" s="32" t="s">
        <v>334</v>
      </c>
      <c r="H6" s="32">
        <v>1.5</v>
      </c>
      <c r="I6" s="32" t="s">
        <v>328</v>
      </c>
      <c r="J6" s="68">
        <v>4</v>
      </c>
      <c r="K6" s="32" t="s">
        <v>360</v>
      </c>
      <c r="L6" s="69" t="s">
        <v>361</v>
      </c>
    </row>
    <row r="7" spans="1:13" x14ac:dyDescent="0.35">
      <c r="A7" s="32" t="s">
        <v>429</v>
      </c>
      <c r="B7" s="32" t="s">
        <v>430</v>
      </c>
      <c r="C7" s="64" t="s">
        <v>331</v>
      </c>
      <c r="E7" s="32" t="s">
        <v>382</v>
      </c>
      <c r="F7" s="32" t="s">
        <v>383</v>
      </c>
      <c r="G7" s="32" t="s">
        <v>384</v>
      </c>
      <c r="H7" s="32">
        <v>1.52</v>
      </c>
      <c r="I7" s="66" t="s">
        <v>328</v>
      </c>
      <c r="J7" s="32">
        <v>2</v>
      </c>
      <c r="L7" s="32" t="s">
        <v>337</v>
      </c>
    </row>
    <row r="8" spans="1:13" x14ac:dyDescent="0.35">
      <c r="A8" s="32" t="s">
        <v>441</v>
      </c>
      <c r="B8" s="32" t="s">
        <v>440</v>
      </c>
      <c r="E8" s="32" t="s">
        <v>352</v>
      </c>
      <c r="F8" s="32" t="s">
        <v>443</v>
      </c>
      <c r="G8" s="63" t="s">
        <v>444</v>
      </c>
      <c r="H8" s="32">
        <v>1.57</v>
      </c>
      <c r="I8" s="32" t="s">
        <v>328</v>
      </c>
      <c r="J8" s="32">
        <v>2</v>
      </c>
    </row>
    <row r="9" spans="1:13" x14ac:dyDescent="0.35">
      <c r="A9" s="32" t="s">
        <v>477</v>
      </c>
      <c r="B9" s="32" t="s">
        <v>371</v>
      </c>
      <c r="E9" s="32" t="s">
        <v>348</v>
      </c>
      <c r="F9" s="32" t="s">
        <v>349</v>
      </c>
      <c r="G9" s="32" t="s">
        <v>350</v>
      </c>
      <c r="H9" s="32">
        <v>1.94</v>
      </c>
      <c r="I9" s="32" t="s">
        <v>328</v>
      </c>
      <c r="J9" s="32">
        <v>2</v>
      </c>
      <c r="L9" s="32" t="s">
        <v>337</v>
      </c>
    </row>
    <row r="10" spans="1:13" x14ac:dyDescent="0.35">
      <c r="A10" s="32" t="s">
        <v>370</v>
      </c>
      <c r="B10" s="32" t="s">
        <v>371</v>
      </c>
      <c r="E10" s="32" t="s">
        <v>348</v>
      </c>
      <c r="F10" s="32" t="s">
        <v>349</v>
      </c>
      <c r="G10" s="32" t="s">
        <v>350</v>
      </c>
      <c r="H10" s="32">
        <v>1.94</v>
      </c>
      <c r="I10" s="32" t="s">
        <v>328</v>
      </c>
      <c r="J10" s="32">
        <v>2</v>
      </c>
      <c r="L10" s="32" t="s">
        <v>337</v>
      </c>
    </row>
    <row r="11" spans="1:13" x14ac:dyDescent="0.35">
      <c r="A11" s="32" t="s">
        <v>437</v>
      </c>
      <c r="B11" s="32" t="s">
        <v>338</v>
      </c>
      <c r="E11" s="32" t="s">
        <v>404</v>
      </c>
      <c r="F11" s="32" t="s">
        <v>405</v>
      </c>
      <c r="G11" s="32" t="s">
        <v>406</v>
      </c>
      <c r="H11" s="32">
        <v>1.96</v>
      </c>
      <c r="I11" s="32" t="s">
        <v>328</v>
      </c>
      <c r="J11" s="32">
        <v>2</v>
      </c>
      <c r="L11" s="32" t="s">
        <v>337</v>
      </c>
    </row>
    <row r="12" spans="1:13" x14ac:dyDescent="0.35">
      <c r="A12" s="32" t="s">
        <v>375</v>
      </c>
      <c r="B12" s="32" t="s">
        <v>371</v>
      </c>
      <c r="E12" s="32" t="s">
        <v>376</v>
      </c>
      <c r="F12" s="32" t="s">
        <v>377</v>
      </c>
      <c r="G12" s="32" t="s">
        <v>378</v>
      </c>
      <c r="H12" s="32">
        <v>2</v>
      </c>
      <c r="I12" s="32" t="s">
        <v>328</v>
      </c>
      <c r="J12" s="68">
        <v>3</v>
      </c>
      <c r="L12" s="68" t="s">
        <v>337</v>
      </c>
    </row>
    <row r="13" spans="1:13" x14ac:dyDescent="0.35">
      <c r="A13" s="64" t="s">
        <v>478</v>
      </c>
      <c r="E13" s="32" t="s">
        <v>333</v>
      </c>
      <c r="F13" s="32" t="s">
        <v>327</v>
      </c>
      <c r="G13" s="32" t="s">
        <v>334</v>
      </c>
      <c r="H13" s="32">
        <v>2.2000000000000002</v>
      </c>
      <c r="I13" s="32" t="s">
        <v>328</v>
      </c>
      <c r="J13" s="68">
        <v>4</v>
      </c>
      <c r="K13" s="32" t="s">
        <v>360</v>
      </c>
      <c r="L13" s="69" t="s">
        <v>361</v>
      </c>
    </row>
    <row r="14" spans="1:13" x14ac:dyDescent="0.35">
      <c r="A14" s="32" t="s">
        <v>431</v>
      </c>
      <c r="B14" s="32" t="s">
        <v>338</v>
      </c>
      <c r="E14" s="32" t="s">
        <v>382</v>
      </c>
      <c r="F14" s="32" t="s">
        <v>383</v>
      </c>
      <c r="G14" s="32" t="s">
        <v>384</v>
      </c>
      <c r="H14" s="32">
        <v>2.31</v>
      </c>
      <c r="I14" s="32" t="s">
        <v>328</v>
      </c>
      <c r="J14" s="32">
        <v>2</v>
      </c>
      <c r="L14" s="32" t="s">
        <v>337</v>
      </c>
    </row>
    <row r="15" spans="1:13" x14ac:dyDescent="0.35">
      <c r="A15" s="32" t="s">
        <v>454</v>
      </c>
      <c r="B15" s="32" t="s">
        <v>412</v>
      </c>
      <c r="E15" s="32" t="s">
        <v>389</v>
      </c>
      <c r="F15" s="32" t="s">
        <v>390</v>
      </c>
      <c r="G15" s="32" t="s">
        <v>391</v>
      </c>
      <c r="H15" s="32">
        <v>2.42</v>
      </c>
      <c r="I15" s="32" t="s">
        <v>328</v>
      </c>
      <c r="J15" s="32">
        <v>2</v>
      </c>
    </row>
    <row r="16" spans="1:13" x14ac:dyDescent="0.35">
      <c r="A16" s="64" t="s">
        <v>476</v>
      </c>
      <c r="E16" s="32" t="s">
        <v>333</v>
      </c>
      <c r="F16" s="32" t="s">
        <v>327</v>
      </c>
      <c r="G16" s="32" t="s">
        <v>334</v>
      </c>
      <c r="H16" s="32">
        <v>2.5</v>
      </c>
      <c r="I16" s="32" t="s">
        <v>328</v>
      </c>
      <c r="J16" s="68">
        <v>4</v>
      </c>
      <c r="K16" s="32" t="s">
        <v>360</v>
      </c>
      <c r="L16" s="69" t="s">
        <v>361</v>
      </c>
    </row>
    <row r="17" spans="1:14" x14ac:dyDescent="0.35">
      <c r="A17" s="32" t="s">
        <v>375</v>
      </c>
      <c r="B17" s="32" t="s">
        <v>371</v>
      </c>
      <c r="E17" s="32" t="s">
        <v>376</v>
      </c>
      <c r="F17" s="32" t="s">
        <v>377</v>
      </c>
      <c r="G17" s="32" t="s">
        <v>378</v>
      </c>
      <c r="H17" s="32">
        <v>2.9</v>
      </c>
      <c r="I17" s="32" t="s">
        <v>328</v>
      </c>
      <c r="J17" s="68">
        <v>4</v>
      </c>
      <c r="K17" s="32" t="s">
        <v>360</v>
      </c>
      <c r="L17" s="68" t="s">
        <v>337</v>
      </c>
    </row>
    <row r="18" spans="1:14" x14ac:dyDescent="0.35">
      <c r="A18" s="32" t="s">
        <v>375</v>
      </c>
      <c r="E18" s="32" t="s">
        <v>333</v>
      </c>
      <c r="F18" s="32" t="s">
        <v>327</v>
      </c>
      <c r="G18" s="32" t="s">
        <v>334</v>
      </c>
      <c r="H18" s="32">
        <v>3.6</v>
      </c>
      <c r="I18" s="32" t="s">
        <v>328</v>
      </c>
      <c r="J18" s="68">
        <v>3</v>
      </c>
      <c r="L18" s="68" t="s">
        <v>337</v>
      </c>
    </row>
    <row r="19" spans="1:14" x14ac:dyDescent="0.35">
      <c r="A19" s="64" t="s">
        <v>394</v>
      </c>
      <c r="E19" s="32" t="s">
        <v>376</v>
      </c>
      <c r="F19" s="32" t="s">
        <v>377</v>
      </c>
      <c r="G19" s="32" t="s">
        <v>378</v>
      </c>
      <c r="H19" s="32">
        <v>4.7</v>
      </c>
      <c r="I19" s="32" t="s">
        <v>328</v>
      </c>
      <c r="J19" s="68">
        <v>4</v>
      </c>
      <c r="K19" s="32" t="s">
        <v>360</v>
      </c>
      <c r="L19" s="68" t="s">
        <v>337</v>
      </c>
    </row>
    <row r="20" spans="1:14" x14ac:dyDescent="0.35">
      <c r="A20" s="32" t="s">
        <v>1125</v>
      </c>
      <c r="B20" s="32" t="s">
        <v>1124</v>
      </c>
      <c r="E20" s="32" t="s">
        <v>455</v>
      </c>
      <c r="F20" s="32" t="s">
        <v>327</v>
      </c>
      <c r="G20" s="32" t="s">
        <v>456</v>
      </c>
      <c r="H20" s="32">
        <v>4.71</v>
      </c>
      <c r="I20" s="32" t="s">
        <v>328</v>
      </c>
      <c r="J20" s="32">
        <v>1</v>
      </c>
    </row>
    <row r="21" spans="1:14" x14ac:dyDescent="0.35">
      <c r="A21" s="32" t="s">
        <v>1125</v>
      </c>
      <c r="B21" s="32" t="s">
        <v>1124</v>
      </c>
      <c r="E21" s="32" t="s">
        <v>455</v>
      </c>
      <c r="F21" s="32" t="s">
        <v>327</v>
      </c>
      <c r="G21" s="32" t="s">
        <v>456</v>
      </c>
      <c r="H21" s="32">
        <v>5.4</v>
      </c>
      <c r="I21" s="32" t="s">
        <v>328</v>
      </c>
      <c r="J21" s="32">
        <v>1</v>
      </c>
    </row>
    <row r="22" spans="1:14" x14ac:dyDescent="0.35">
      <c r="A22" s="32" t="s">
        <v>375</v>
      </c>
      <c r="E22" s="32" t="s">
        <v>376</v>
      </c>
      <c r="F22" s="32" t="s">
        <v>377</v>
      </c>
      <c r="G22" s="32" t="s">
        <v>378</v>
      </c>
      <c r="H22" s="32">
        <v>5.6</v>
      </c>
      <c r="I22" s="32" t="s">
        <v>328</v>
      </c>
      <c r="J22" s="68">
        <v>3</v>
      </c>
      <c r="L22" s="68" t="s">
        <v>337</v>
      </c>
    </row>
    <row r="23" spans="1:14" x14ac:dyDescent="0.35">
      <c r="A23" s="32" t="s">
        <v>476</v>
      </c>
      <c r="E23" s="32" t="s">
        <v>376</v>
      </c>
      <c r="F23" s="32" t="s">
        <v>377</v>
      </c>
      <c r="G23" s="32" t="s">
        <v>378</v>
      </c>
      <c r="H23" s="32">
        <v>5.8</v>
      </c>
      <c r="I23" s="32" t="s">
        <v>328</v>
      </c>
      <c r="J23" s="68">
        <v>4</v>
      </c>
      <c r="K23" s="32" t="s">
        <v>360</v>
      </c>
      <c r="L23" s="69" t="s">
        <v>361</v>
      </c>
    </row>
    <row r="24" spans="1:14" x14ac:dyDescent="0.35">
      <c r="A24" s="32" t="s">
        <v>454</v>
      </c>
      <c r="B24" s="32" t="s">
        <v>412</v>
      </c>
      <c r="E24" s="32" t="s">
        <v>455</v>
      </c>
      <c r="F24" s="32" t="s">
        <v>327</v>
      </c>
      <c r="G24" s="32" t="s">
        <v>456</v>
      </c>
      <c r="H24" s="32">
        <v>6.32</v>
      </c>
      <c r="I24" s="32" t="s">
        <v>328</v>
      </c>
      <c r="J24" s="32">
        <v>2</v>
      </c>
    </row>
    <row r="25" spans="1:14" x14ac:dyDescent="0.35">
      <c r="A25" s="32" t="s">
        <v>413</v>
      </c>
      <c r="B25" s="32" t="s">
        <v>335</v>
      </c>
      <c r="E25" s="32" t="s">
        <v>376</v>
      </c>
      <c r="F25" s="32" t="s">
        <v>377</v>
      </c>
      <c r="G25" s="32" t="s">
        <v>378</v>
      </c>
      <c r="H25" s="32">
        <v>6.8</v>
      </c>
      <c r="I25" s="32" t="s">
        <v>328</v>
      </c>
      <c r="J25" s="32">
        <v>4</v>
      </c>
      <c r="K25" s="32" t="s">
        <v>360</v>
      </c>
      <c r="L25" s="32" t="s">
        <v>361</v>
      </c>
    </row>
    <row r="26" spans="1:14" x14ac:dyDescent="0.35">
      <c r="A26" s="32" t="s">
        <v>358</v>
      </c>
      <c r="B26" s="32" t="s">
        <v>359</v>
      </c>
      <c r="C26" s="64"/>
      <c r="E26" s="32" t="s">
        <v>333</v>
      </c>
      <c r="F26" s="32" t="s">
        <v>327</v>
      </c>
      <c r="G26" s="32" t="s">
        <v>334</v>
      </c>
      <c r="H26" s="32">
        <v>7</v>
      </c>
      <c r="I26" s="70" t="s">
        <v>328</v>
      </c>
      <c r="J26" s="32">
        <v>4</v>
      </c>
      <c r="K26" s="32" t="s">
        <v>360</v>
      </c>
      <c r="L26" s="32" t="s">
        <v>361</v>
      </c>
    </row>
    <row r="27" spans="1:14" x14ac:dyDescent="0.35">
      <c r="A27" s="64" t="s">
        <v>375</v>
      </c>
      <c r="E27" s="32" t="s">
        <v>333</v>
      </c>
      <c r="F27" s="32" t="s">
        <v>327</v>
      </c>
      <c r="G27" s="32" t="s">
        <v>334</v>
      </c>
      <c r="H27" s="32">
        <v>8.9</v>
      </c>
      <c r="I27" s="32" t="s">
        <v>328</v>
      </c>
      <c r="J27" s="68">
        <v>4</v>
      </c>
      <c r="K27" s="32" t="s">
        <v>360</v>
      </c>
      <c r="L27" s="68" t="s">
        <v>337</v>
      </c>
    </row>
    <row r="28" spans="1:14" x14ac:dyDescent="0.35">
      <c r="A28" s="32" t="s">
        <v>429</v>
      </c>
      <c r="B28" s="32" t="s">
        <v>430</v>
      </c>
      <c r="C28" s="64" t="s">
        <v>331</v>
      </c>
      <c r="E28" s="32" t="s">
        <v>333</v>
      </c>
      <c r="F28" s="32" t="s">
        <v>327</v>
      </c>
      <c r="G28" s="32" t="s">
        <v>334</v>
      </c>
      <c r="H28" s="32">
        <v>9.1</v>
      </c>
      <c r="I28" s="67" t="s">
        <v>328</v>
      </c>
      <c r="J28" s="32">
        <v>2</v>
      </c>
      <c r="L28" s="32" t="s">
        <v>337</v>
      </c>
    </row>
    <row r="29" spans="1:14" x14ac:dyDescent="0.35">
      <c r="A29" s="32" t="s">
        <v>431</v>
      </c>
      <c r="B29" s="32" t="s">
        <v>338</v>
      </c>
      <c r="E29" s="32" t="s">
        <v>342</v>
      </c>
      <c r="F29" s="32" t="s">
        <v>327</v>
      </c>
      <c r="H29" s="32">
        <v>9.7799999999999994</v>
      </c>
      <c r="I29" s="32" t="s">
        <v>328</v>
      </c>
      <c r="J29" s="32">
        <v>2</v>
      </c>
      <c r="L29" s="32" t="s">
        <v>337</v>
      </c>
      <c r="N29" s="71"/>
    </row>
    <row r="30" spans="1:14" x14ac:dyDescent="0.35">
      <c r="A30" s="32" t="s">
        <v>441</v>
      </c>
      <c r="B30" s="32" t="s">
        <v>440</v>
      </c>
      <c r="E30" s="32" t="s">
        <v>342</v>
      </c>
      <c r="F30" s="32" t="s">
        <v>327</v>
      </c>
      <c r="H30" s="32">
        <v>12.25</v>
      </c>
      <c r="I30" s="32" t="s">
        <v>328</v>
      </c>
      <c r="J30" s="32">
        <v>2</v>
      </c>
    </row>
    <row r="31" spans="1:14" x14ac:dyDescent="0.35">
      <c r="A31" s="32" t="s">
        <v>375</v>
      </c>
      <c r="E31" s="32" t="s">
        <v>333</v>
      </c>
      <c r="F31" s="32" t="s">
        <v>327</v>
      </c>
      <c r="G31" s="32" t="s">
        <v>334</v>
      </c>
      <c r="H31" s="32">
        <v>13</v>
      </c>
      <c r="I31" s="32" t="s">
        <v>328</v>
      </c>
      <c r="J31" s="68">
        <v>3</v>
      </c>
      <c r="L31" s="68" t="s">
        <v>337</v>
      </c>
    </row>
    <row r="32" spans="1:14" x14ac:dyDescent="0.35">
      <c r="A32" s="32" t="s">
        <v>477</v>
      </c>
      <c r="B32" s="32" t="s">
        <v>371</v>
      </c>
      <c r="E32" s="32" t="s">
        <v>333</v>
      </c>
      <c r="F32" s="32" t="s">
        <v>327</v>
      </c>
      <c r="G32" s="32" t="s">
        <v>334</v>
      </c>
      <c r="H32" s="32">
        <v>13.73</v>
      </c>
      <c r="I32" s="32" t="s">
        <v>328</v>
      </c>
      <c r="J32" s="32">
        <v>2</v>
      </c>
      <c r="L32" s="32" t="s">
        <v>337</v>
      </c>
    </row>
    <row r="33" spans="1:13" x14ac:dyDescent="0.35">
      <c r="A33" s="32" t="s">
        <v>370</v>
      </c>
      <c r="B33" s="32" t="s">
        <v>371</v>
      </c>
      <c r="E33" s="32" t="s">
        <v>342</v>
      </c>
      <c r="F33" s="32" t="s">
        <v>327</v>
      </c>
      <c r="H33" s="32">
        <v>13.73</v>
      </c>
      <c r="I33" s="32" t="s">
        <v>328</v>
      </c>
      <c r="J33" s="32">
        <v>2</v>
      </c>
      <c r="L33" s="32" t="s">
        <v>337</v>
      </c>
    </row>
    <row r="34" spans="1:13" x14ac:dyDescent="0.35">
      <c r="A34" s="32" t="s">
        <v>394</v>
      </c>
      <c r="E34" s="32" t="s">
        <v>333</v>
      </c>
      <c r="F34" s="32" t="s">
        <v>327</v>
      </c>
      <c r="G34" s="32" t="s">
        <v>334</v>
      </c>
      <c r="H34" s="32">
        <v>14.6</v>
      </c>
      <c r="I34" s="32" t="s">
        <v>328</v>
      </c>
      <c r="J34" s="68">
        <v>4</v>
      </c>
      <c r="K34" s="32" t="s">
        <v>360</v>
      </c>
      <c r="L34" s="68" t="s">
        <v>337</v>
      </c>
    </row>
    <row r="35" spans="1:13" x14ac:dyDescent="0.35">
      <c r="A35" s="32" t="s">
        <v>1125</v>
      </c>
      <c r="B35" s="32" t="s">
        <v>1124</v>
      </c>
      <c r="E35" s="32" t="s">
        <v>326</v>
      </c>
      <c r="F35" s="32" t="s">
        <v>327</v>
      </c>
      <c r="H35" s="32">
        <v>15.3</v>
      </c>
      <c r="I35" s="32" t="s">
        <v>328</v>
      </c>
      <c r="J35" s="32">
        <v>1</v>
      </c>
    </row>
    <row r="36" spans="1:13" x14ac:dyDescent="0.35">
      <c r="A36" s="32" t="s">
        <v>435</v>
      </c>
      <c r="E36" s="32" t="s">
        <v>333</v>
      </c>
      <c r="F36" s="32" t="s">
        <v>327</v>
      </c>
      <c r="G36" s="32" t="s">
        <v>334</v>
      </c>
      <c r="H36" s="32">
        <v>18.23</v>
      </c>
      <c r="I36" s="32" t="s">
        <v>328</v>
      </c>
      <c r="J36" s="68">
        <v>2</v>
      </c>
      <c r="L36" s="68" t="s">
        <v>337</v>
      </c>
    </row>
    <row r="37" spans="1:13" x14ac:dyDescent="0.35">
      <c r="A37" s="32" t="s">
        <v>413</v>
      </c>
      <c r="B37" s="32" t="s">
        <v>335</v>
      </c>
      <c r="E37" s="32" t="s">
        <v>333</v>
      </c>
      <c r="F37" s="32" t="s">
        <v>327</v>
      </c>
      <c r="G37" s="32" t="s">
        <v>334</v>
      </c>
      <c r="H37" s="32">
        <v>18.399999999999999</v>
      </c>
      <c r="I37" s="32" t="s">
        <v>328</v>
      </c>
      <c r="J37" s="32">
        <v>4</v>
      </c>
      <c r="K37" s="32" t="s">
        <v>360</v>
      </c>
      <c r="L37" s="32" t="s">
        <v>361</v>
      </c>
    </row>
    <row r="38" spans="1:13" x14ac:dyDescent="0.35">
      <c r="A38" s="32" t="s">
        <v>436</v>
      </c>
      <c r="B38" s="32" t="s">
        <v>430</v>
      </c>
      <c r="C38" s="32" t="s">
        <v>331</v>
      </c>
      <c r="E38" s="32" t="s">
        <v>333</v>
      </c>
      <c r="F38" s="32" t="s">
        <v>327</v>
      </c>
      <c r="G38" s="32" t="s">
        <v>334</v>
      </c>
      <c r="H38" s="32">
        <v>18.48</v>
      </c>
      <c r="I38" s="32" t="s">
        <v>328</v>
      </c>
      <c r="J38" s="32">
        <v>2</v>
      </c>
      <c r="L38" s="32" t="s">
        <v>337</v>
      </c>
    </row>
    <row r="39" spans="1:13" x14ac:dyDescent="0.35">
      <c r="A39" s="32" t="s">
        <v>1125</v>
      </c>
      <c r="B39" s="32" t="s">
        <v>1124</v>
      </c>
      <c r="C39" s="64" t="s">
        <v>331</v>
      </c>
      <c r="E39" s="32" t="s">
        <v>333</v>
      </c>
      <c r="F39" s="32" t="s">
        <v>327</v>
      </c>
      <c r="G39" s="32" t="s">
        <v>334</v>
      </c>
      <c r="H39" s="32">
        <v>20.2</v>
      </c>
      <c r="I39" s="72" t="s">
        <v>328</v>
      </c>
      <c r="J39" s="32">
        <v>1</v>
      </c>
      <c r="K39" s="32" t="s">
        <v>336</v>
      </c>
      <c r="L39" s="32" t="s">
        <v>337</v>
      </c>
    </row>
    <row r="40" spans="1:13" x14ac:dyDescent="0.35">
      <c r="A40" s="32" t="s">
        <v>1125</v>
      </c>
      <c r="B40" s="32" t="s">
        <v>1124</v>
      </c>
      <c r="C40" s="64" t="s">
        <v>331</v>
      </c>
      <c r="E40" s="32" t="s">
        <v>333</v>
      </c>
      <c r="F40" s="32" t="s">
        <v>327</v>
      </c>
      <c r="G40" s="32" t="s">
        <v>334</v>
      </c>
      <c r="H40" s="32">
        <v>20.399999999999999</v>
      </c>
      <c r="I40" s="70" t="s">
        <v>328</v>
      </c>
      <c r="J40" s="32">
        <v>1</v>
      </c>
      <c r="K40" s="32" t="s">
        <v>336</v>
      </c>
      <c r="L40" s="32" t="s">
        <v>337</v>
      </c>
    </row>
    <row r="41" spans="1:13" x14ac:dyDescent="0.35">
      <c r="A41" s="32" t="s">
        <v>437</v>
      </c>
      <c r="B41" s="32" t="s">
        <v>338</v>
      </c>
      <c r="E41" s="32" t="s">
        <v>342</v>
      </c>
      <c r="F41" s="32" t="s">
        <v>327</v>
      </c>
      <c r="H41" s="32">
        <v>22.6</v>
      </c>
      <c r="I41" s="32" t="s">
        <v>328</v>
      </c>
      <c r="J41" s="32">
        <v>2</v>
      </c>
      <c r="L41" s="32" t="s">
        <v>337</v>
      </c>
    </row>
    <row r="42" spans="1:13" x14ac:dyDescent="0.35">
      <c r="A42" s="32" t="s">
        <v>1125</v>
      </c>
      <c r="B42" s="32" t="s">
        <v>1124</v>
      </c>
      <c r="E42" s="32" t="s">
        <v>445</v>
      </c>
      <c r="F42" s="32" t="s">
        <v>327</v>
      </c>
      <c r="H42" s="32">
        <v>23.9</v>
      </c>
      <c r="I42" s="32" t="s">
        <v>328</v>
      </c>
      <c r="J42" s="32">
        <v>1</v>
      </c>
      <c r="L42" s="32" t="s">
        <v>337</v>
      </c>
    </row>
    <row r="43" spans="1:13" x14ac:dyDescent="0.35">
      <c r="A43" s="32" t="s">
        <v>375</v>
      </c>
      <c r="E43" s="32" t="s">
        <v>333</v>
      </c>
      <c r="F43" s="32" t="s">
        <v>327</v>
      </c>
      <c r="G43" s="32" t="s">
        <v>334</v>
      </c>
      <c r="H43" s="32">
        <v>28.26</v>
      </c>
      <c r="I43" s="32" t="s">
        <v>328</v>
      </c>
      <c r="J43" s="68">
        <v>2</v>
      </c>
      <c r="L43" s="68" t="s">
        <v>337</v>
      </c>
    </row>
    <row r="44" spans="1:13" x14ac:dyDescent="0.35">
      <c r="A44" s="32" t="s">
        <v>1125</v>
      </c>
      <c r="B44" s="32" t="s">
        <v>1124</v>
      </c>
      <c r="E44" s="32" t="s">
        <v>326</v>
      </c>
      <c r="F44" s="32" t="s">
        <v>327</v>
      </c>
      <c r="H44" s="32">
        <v>32</v>
      </c>
      <c r="I44" s="32" t="s">
        <v>328</v>
      </c>
      <c r="J44" s="32">
        <v>1</v>
      </c>
    </row>
    <row r="45" spans="1:13" x14ac:dyDescent="0.35">
      <c r="A45" s="32" t="s">
        <v>1125</v>
      </c>
      <c r="B45" s="32" t="s">
        <v>1124</v>
      </c>
      <c r="E45" s="32" t="s">
        <v>326</v>
      </c>
      <c r="F45" s="32" t="s">
        <v>327</v>
      </c>
      <c r="H45" s="32">
        <v>59.3</v>
      </c>
      <c r="I45" s="32" t="s">
        <v>328</v>
      </c>
      <c r="J45" s="32">
        <v>1</v>
      </c>
      <c r="M45" s="32" t="s">
        <v>353</v>
      </c>
    </row>
    <row r="47" spans="1:13" x14ac:dyDescent="0.35">
      <c r="G47" s="32" t="s">
        <v>470</v>
      </c>
      <c r="H47" s="32">
        <f>SUBTOTAL(2,H2:H45)</f>
        <v>44</v>
      </c>
    </row>
    <row r="48" spans="1:13" x14ac:dyDescent="0.35">
      <c r="G48" s="32" t="s">
        <v>471</v>
      </c>
      <c r="H48" s="32">
        <f>SUBTOTAL(1,H2:H45)</f>
        <v>10.214999999999998</v>
      </c>
    </row>
    <row r="49" spans="7:8" x14ac:dyDescent="0.35">
      <c r="G49" s="32" t="s">
        <v>73</v>
      </c>
      <c r="H49" s="32">
        <f>SUBTOTAL(107,H2:H45)</f>
        <v>11.215537706526231</v>
      </c>
    </row>
    <row r="50" spans="7:8" x14ac:dyDescent="0.35">
      <c r="G50" s="32" t="s">
        <v>472</v>
      </c>
      <c r="H50" s="32">
        <f>H48-CONFIDENCE(0.05,H49,H47)</f>
        <v>6.9010812781769557</v>
      </c>
    </row>
    <row r="51" spans="7:8" x14ac:dyDescent="0.35">
      <c r="G51" s="32" t="s">
        <v>473</v>
      </c>
      <c r="H51" s="32">
        <f>H48+CONFIDENCE(0.05,H49,H47)</f>
        <v>13.52891872182304</v>
      </c>
    </row>
  </sheetData>
  <autoFilter ref="A1:M45" xr:uid="{00000000-0009-0000-0000-00000500000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D2978-7215-4D46-9F52-D122D7D0133A}">
  <dimension ref="A1:N17"/>
  <sheetViews>
    <sheetView zoomScale="80" zoomScaleNormal="80" workbookViewId="0">
      <pane ySplit="1" topLeftCell="A2" activePane="bottomLeft" state="frozen"/>
      <selection activeCell="F118" sqref="F118"/>
      <selection pane="bottomLeft" activeCell="D18" sqref="D18"/>
    </sheetView>
  </sheetViews>
  <sheetFormatPr defaultRowHeight="14.5" x14ac:dyDescent="0.35"/>
  <cols>
    <col min="1" max="1" width="30.54296875" style="32" bestFit="1" customWidth="1"/>
    <col min="2" max="2" width="23.7265625" style="32" bestFit="1" customWidth="1"/>
    <col min="3" max="3" width="16.1796875" style="32" customWidth="1"/>
    <col min="4" max="4" width="11.26953125" style="32" bestFit="1" customWidth="1"/>
    <col min="5" max="5" width="22.453125" style="32" customWidth="1"/>
    <col min="6" max="6" width="5.54296875" style="32" customWidth="1"/>
    <col min="7" max="7" width="10.453125" style="32" bestFit="1" customWidth="1"/>
    <col min="8" max="8" width="19.81640625" style="32" bestFit="1" customWidth="1"/>
    <col min="9" max="9" width="18.54296875" style="32" bestFit="1" customWidth="1"/>
    <col min="10" max="10" width="9.7265625" style="32" bestFit="1" customWidth="1"/>
    <col min="11" max="11" width="8.7265625" style="74"/>
    <col min="12" max="16384" width="8.7265625" style="32"/>
  </cols>
  <sheetData>
    <row r="1" spans="1:14" x14ac:dyDescent="0.35">
      <c r="A1" s="32" t="s">
        <v>315</v>
      </c>
      <c r="B1" s="32" t="s">
        <v>316</v>
      </c>
      <c r="C1" s="62" t="s">
        <v>317</v>
      </c>
      <c r="D1" s="32" t="s">
        <v>474</v>
      </c>
      <c r="E1" s="32" t="s">
        <v>318</v>
      </c>
      <c r="F1" s="62" t="s">
        <v>319</v>
      </c>
      <c r="G1" s="32" t="s">
        <v>225</v>
      </c>
      <c r="H1" s="32" t="s">
        <v>320</v>
      </c>
      <c r="I1" s="32" t="s">
        <v>321</v>
      </c>
      <c r="J1" s="32" t="s">
        <v>0</v>
      </c>
      <c r="K1" s="32" t="s">
        <v>324</v>
      </c>
      <c r="L1" s="32" t="s">
        <v>323</v>
      </c>
    </row>
    <row r="2" spans="1:14" x14ac:dyDescent="0.35">
      <c r="A2" s="64" t="s">
        <v>1125</v>
      </c>
      <c r="B2" s="32" t="s">
        <v>1124</v>
      </c>
      <c r="E2" s="32" t="s">
        <v>333</v>
      </c>
      <c r="F2" s="32" t="s">
        <v>327</v>
      </c>
      <c r="G2" s="32" t="s">
        <v>334</v>
      </c>
      <c r="H2" s="32">
        <v>20.399999999999999</v>
      </c>
      <c r="I2" s="32" t="s">
        <v>328</v>
      </c>
      <c r="J2" s="32">
        <v>1</v>
      </c>
      <c r="K2" s="72" t="s">
        <v>336</v>
      </c>
      <c r="L2" s="32" t="s">
        <v>337</v>
      </c>
      <c r="N2" s="32" t="s">
        <v>479</v>
      </c>
    </row>
    <row r="3" spans="1:14" x14ac:dyDescent="0.35">
      <c r="A3" s="64" t="s">
        <v>1125</v>
      </c>
      <c r="B3" s="32" t="s">
        <v>1124</v>
      </c>
      <c r="E3" s="32" t="s">
        <v>333</v>
      </c>
      <c r="F3" s="32" t="s">
        <v>327</v>
      </c>
      <c r="G3" s="32" t="s">
        <v>334</v>
      </c>
      <c r="H3" s="32">
        <v>20.2</v>
      </c>
      <c r="I3" s="32" t="s">
        <v>328</v>
      </c>
      <c r="J3" s="32">
        <v>1</v>
      </c>
      <c r="K3" s="72" t="s">
        <v>336</v>
      </c>
      <c r="L3" s="32" t="s">
        <v>337</v>
      </c>
      <c r="N3" s="32" t="s">
        <v>479</v>
      </c>
    </row>
    <row r="4" spans="1:14" x14ac:dyDescent="0.35">
      <c r="A4" s="64" t="s">
        <v>358</v>
      </c>
      <c r="B4" s="32" t="s">
        <v>359</v>
      </c>
      <c r="E4" s="32" t="s">
        <v>333</v>
      </c>
      <c r="F4" s="32" t="s">
        <v>327</v>
      </c>
      <c r="G4" s="32" t="s">
        <v>334</v>
      </c>
      <c r="H4" s="32">
        <v>7</v>
      </c>
      <c r="I4" s="32" t="s">
        <v>328</v>
      </c>
      <c r="J4" s="32">
        <v>4</v>
      </c>
      <c r="K4" s="72" t="s">
        <v>360</v>
      </c>
      <c r="L4" s="32" t="s">
        <v>361</v>
      </c>
      <c r="N4" s="32" t="s">
        <v>479</v>
      </c>
    </row>
    <row r="5" spans="1:14" x14ac:dyDescent="0.35">
      <c r="A5" s="64" t="s">
        <v>413</v>
      </c>
      <c r="B5" s="32" t="s">
        <v>335</v>
      </c>
      <c r="E5" s="32" t="s">
        <v>333</v>
      </c>
      <c r="F5" s="32" t="s">
        <v>327</v>
      </c>
      <c r="G5" s="32" t="s">
        <v>334</v>
      </c>
      <c r="H5" s="32">
        <v>18.399999999999999</v>
      </c>
      <c r="I5" s="32" t="s">
        <v>328</v>
      </c>
      <c r="J5" s="32">
        <v>4</v>
      </c>
      <c r="K5" s="65" t="s">
        <v>360</v>
      </c>
      <c r="L5" s="32" t="s">
        <v>361</v>
      </c>
      <c r="N5" s="32" t="s">
        <v>479</v>
      </c>
    </row>
    <row r="6" spans="1:14" x14ac:dyDescent="0.35">
      <c r="A6" s="64" t="s">
        <v>413</v>
      </c>
      <c r="B6" s="32" t="s">
        <v>335</v>
      </c>
      <c r="E6" s="32" t="s">
        <v>376</v>
      </c>
      <c r="F6" s="32" t="s">
        <v>377</v>
      </c>
      <c r="G6" s="32" t="s">
        <v>378</v>
      </c>
      <c r="H6" s="32">
        <v>6.8</v>
      </c>
      <c r="I6" s="32" t="s">
        <v>328</v>
      </c>
      <c r="J6" s="32">
        <v>4</v>
      </c>
      <c r="K6" s="72" t="s">
        <v>360</v>
      </c>
      <c r="L6" s="32" t="s">
        <v>361</v>
      </c>
      <c r="N6" s="32" t="s">
        <v>479</v>
      </c>
    </row>
    <row r="7" spans="1:14" x14ac:dyDescent="0.35">
      <c r="A7" s="32" t="s">
        <v>429</v>
      </c>
      <c r="B7" s="32" t="s">
        <v>430</v>
      </c>
      <c r="E7" s="32" t="s">
        <v>404</v>
      </c>
      <c r="F7" s="32" t="s">
        <v>405</v>
      </c>
      <c r="G7" s="32" t="s">
        <v>406</v>
      </c>
      <c r="H7" s="32">
        <v>0.46</v>
      </c>
      <c r="I7" s="73" t="s">
        <v>328</v>
      </c>
      <c r="J7" s="32">
        <v>2</v>
      </c>
      <c r="L7" s="32" t="s">
        <v>337</v>
      </c>
      <c r="N7" s="32" t="s">
        <v>479</v>
      </c>
    </row>
    <row r="8" spans="1:14" x14ac:dyDescent="0.35">
      <c r="A8" s="32" t="s">
        <v>429</v>
      </c>
      <c r="B8" s="32" t="s">
        <v>430</v>
      </c>
      <c r="E8" s="32" t="s">
        <v>333</v>
      </c>
      <c r="F8" s="32" t="s">
        <v>327</v>
      </c>
      <c r="G8" s="32" t="s">
        <v>334</v>
      </c>
      <c r="H8" s="32">
        <v>9.1</v>
      </c>
      <c r="I8" s="73" t="s">
        <v>328</v>
      </c>
      <c r="J8" s="32">
        <v>2</v>
      </c>
      <c r="L8" s="32" t="s">
        <v>337</v>
      </c>
      <c r="N8" s="32" t="s">
        <v>479</v>
      </c>
    </row>
    <row r="9" spans="1:14" x14ac:dyDescent="0.35">
      <c r="A9" s="32" t="s">
        <v>429</v>
      </c>
      <c r="B9" s="32" t="s">
        <v>430</v>
      </c>
      <c r="E9" s="32" t="s">
        <v>382</v>
      </c>
      <c r="F9" s="32" t="s">
        <v>383</v>
      </c>
      <c r="G9" s="32" t="s">
        <v>384</v>
      </c>
      <c r="H9" s="32">
        <v>1.52</v>
      </c>
      <c r="I9" s="32" t="s">
        <v>328</v>
      </c>
      <c r="J9" s="32">
        <v>2</v>
      </c>
      <c r="L9" s="32" t="s">
        <v>337</v>
      </c>
      <c r="N9" s="32" t="s">
        <v>479</v>
      </c>
    </row>
    <row r="10" spans="1:14" x14ac:dyDescent="0.35">
      <c r="A10" s="32" t="s">
        <v>436</v>
      </c>
      <c r="B10" s="32" t="s">
        <v>430</v>
      </c>
      <c r="E10" s="32" t="s">
        <v>404</v>
      </c>
      <c r="F10" s="32" t="s">
        <v>405</v>
      </c>
      <c r="G10" s="32" t="s">
        <v>406</v>
      </c>
      <c r="H10" s="32">
        <v>0.61</v>
      </c>
      <c r="I10" s="32" t="s">
        <v>328</v>
      </c>
      <c r="J10" s="32">
        <v>2</v>
      </c>
      <c r="L10" s="32" t="s">
        <v>337</v>
      </c>
      <c r="N10" s="32" t="s">
        <v>479</v>
      </c>
    </row>
    <row r="11" spans="1:14" x14ac:dyDescent="0.35">
      <c r="A11" s="64" t="s">
        <v>436</v>
      </c>
      <c r="B11" s="32" t="s">
        <v>430</v>
      </c>
      <c r="E11" s="32" t="s">
        <v>333</v>
      </c>
      <c r="F11" s="32" t="s">
        <v>327</v>
      </c>
      <c r="G11" s="32" t="s">
        <v>334</v>
      </c>
      <c r="H11" s="32">
        <v>18.48</v>
      </c>
      <c r="I11" s="32" t="s">
        <v>328</v>
      </c>
      <c r="J11" s="32">
        <v>2</v>
      </c>
      <c r="L11" s="32" t="s">
        <v>337</v>
      </c>
      <c r="N11" s="32" t="s">
        <v>479</v>
      </c>
    </row>
    <row r="13" spans="1:14" x14ac:dyDescent="0.35">
      <c r="G13" s="32" t="s">
        <v>470</v>
      </c>
      <c r="H13" s="32">
        <f>SUBTOTAL(2,H2:H11)</f>
        <v>10</v>
      </c>
    </row>
    <row r="14" spans="1:14" x14ac:dyDescent="0.35">
      <c r="G14" s="32" t="s">
        <v>471</v>
      </c>
      <c r="H14" s="32">
        <f>SUBTOTAL(1,H2:H11)</f>
        <v>10.296999999999999</v>
      </c>
    </row>
    <row r="15" spans="1:14" x14ac:dyDescent="0.35">
      <c r="G15" s="32" t="s">
        <v>73</v>
      </c>
      <c r="H15" s="32">
        <f>SUBTOTAL(107,H2:H11)</f>
        <v>8.3328827211502556</v>
      </c>
    </row>
    <row r="16" spans="1:14" x14ac:dyDescent="0.35">
      <c r="G16" s="32" t="s">
        <v>472</v>
      </c>
      <c r="H16" s="32">
        <f>H14-CONFIDENCE(0.05,H15,H13)</f>
        <v>5.1323206846545544</v>
      </c>
    </row>
    <row r="17" spans="7:8" x14ac:dyDescent="0.35">
      <c r="G17" s="32" t="s">
        <v>473</v>
      </c>
      <c r="H17" s="32">
        <f>H14+CONFIDENCE(0.05,H15,H13)</f>
        <v>15.461679315345442</v>
      </c>
    </row>
  </sheetData>
  <autoFilter ref="A1:L11" xr:uid="{00000000-0009-0000-0000-00000600000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2EAF4-5E58-45C9-9713-6DBF35FB8F74}">
  <dimension ref="A1:D5"/>
  <sheetViews>
    <sheetView zoomScale="90" zoomScaleNormal="90" workbookViewId="0">
      <selection activeCell="D14" sqref="D14"/>
    </sheetView>
  </sheetViews>
  <sheetFormatPr defaultRowHeight="14.5" x14ac:dyDescent="0.35"/>
  <cols>
    <col min="1" max="1" width="9.26953125" style="32" bestFit="1" customWidth="1"/>
    <col min="2" max="2" width="71.81640625" style="32" bestFit="1" customWidth="1"/>
    <col min="3" max="3" width="5" style="32" bestFit="1" customWidth="1"/>
    <col min="4" max="4" width="45.26953125" style="32" customWidth="1"/>
    <col min="5" max="5" width="14.453125" style="32" bestFit="1" customWidth="1"/>
    <col min="6" max="16384" width="8.7265625" style="32"/>
  </cols>
  <sheetData>
    <row r="1" spans="1:4" x14ac:dyDescent="0.35">
      <c r="A1" s="32" t="s">
        <v>0</v>
      </c>
      <c r="B1" s="32" t="s">
        <v>480</v>
      </c>
      <c r="C1" s="32" t="s">
        <v>481</v>
      </c>
      <c r="D1" s="32" t="s">
        <v>482</v>
      </c>
    </row>
    <row r="2" spans="1:4" x14ac:dyDescent="0.35">
      <c r="A2" s="32">
        <v>1</v>
      </c>
      <c r="B2" s="32" t="s">
        <v>483</v>
      </c>
      <c r="C2" s="75">
        <v>2016</v>
      </c>
      <c r="D2" s="32" t="s">
        <v>484</v>
      </c>
    </row>
    <row r="3" spans="1:4" x14ac:dyDescent="0.35">
      <c r="A3" s="32">
        <v>2</v>
      </c>
      <c r="B3" s="32" t="s">
        <v>485</v>
      </c>
      <c r="C3" s="75">
        <v>2012</v>
      </c>
      <c r="D3" s="32" t="s">
        <v>486</v>
      </c>
    </row>
    <row r="4" spans="1:4" x14ac:dyDescent="0.35">
      <c r="A4" s="32">
        <v>3</v>
      </c>
      <c r="B4" s="32" t="s">
        <v>487</v>
      </c>
      <c r="C4" s="75">
        <v>2010</v>
      </c>
      <c r="D4" s="32" t="s">
        <v>488</v>
      </c>
    </row>
    <row r="5" spans="1:4" x14ac:dyDescent="0.35">
      <c r="A5" s="75">
        <v>4</v>
      </c>
      <c r="B5" s="75" t="s">
        <v>489</v>
      </c>
      <c r="C5" s="75">
        <v>2016</v>
      </c>
      <c r="D5" s="75" t="s">
        <v>490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8EAC2-C86F-439B-9978-D25A87CCC433}">
  <dimension ref="A1:ED73"/>
  <sheetViews>
    <sheetView zoomScale="40" zoomScaleNormal="40" workbookViewId="0">
      <pane xSplit="5" ySplit="4" topLeftCell="CD10" activePane="bottomRight" state="frozen"/>
      <selection pane="topRight" activeCell="F1" sqref="F1"/>
      <selection pane="bottomLeft" activeCell="A4" sqref="A4"/>
      <selection pane="bottomRight" activeCell="C10" sqref="C10"/>
    </sheetView>
  </sheetViews>
  <sheetFormatPr defaultRowHeight="12.5" x14ac:dyDescent="0.25"/>
  <cols>
    <col min="1" max="1" width="18.26953125" customWidth="1"/>
    <col min="2" max="2" width="13.08984375" style="30" customWidth="1"/>
    <col min="3" max="3" width="28" customWidth="1"/>
    <col min="5" max="5" width="18.36328125" customWidth="1"/>
    <col min="23" max="23" width="8.7265625" style="79"/>
    <col min="50" max="50" width="8.7265625" style="29"/>
  </cols>
  <sheetData>
    <row r="1" spans="1:134" s="29" customFormat="1" ht="16.5" x14ac:dyDescent="0.45">
      <c r="A1" s="77" t="s">
        <v>573</v>
      </c>
      <c r="B1" s="78" t="s">
        <v>574</v>
      </c>
      <c r="C1" s="77" t="s">
        <v>575</v>
      </c>
      <c r="D1" s="77"/>
      <c r="E1" s="77" t="s">
        <v>576</v>
      </c>
      <c r="F1" s="77" t="s">
        <v>577</v>
      </c>
      <c r="G1" s="77" t="s">
        <v>578</v>
      </c>
      <c r="H1" s="77" t="s">
        <v>579</v>
      </c>
      <c r="I1" s="77" t="s">
        <v>580</v>
      </c>
      <c r="J1" s="77" t="s">
        <v>581</v>
      </c>
      <c r="K1" s="77" t="s">
        <v>582</v>
      </c>
      <c r="L1" s="77" t="s">
        <v>583</v>
      </c>
      <c r="M1" s="77" t="s">
        <v>584</v>
      </c>
      <c r="N1" s="77" t="s">
        <v>585</v>
      </c>
      <c r="O1" s="77" t="s">
        <v>586</v>
      </c>
      <c r="P1" s="77" t="s">
        <v>587</v>
      </c>
      <c r="Q1" s="77" t="s">
        <v>588</v>
      </c>
      <c r="R1" s="77" t="s">
        <v>589</v>
      </c>
      <c r="S1" s="77" t="s">
        <v>590</v>
      </c>
      <c r="T1" s="77" t="s">
        <v>591</v>
      </c>
      <c r="U1" s="77" t="s">
        <v>592</v>
      </c>
      <c r="V1" s="77" t="s">
        <v>593</v>
      </c>
      <c r="W1" s="77" t="s">
        <v>594</v>
      </c>
      <c r="X1" s="77" t="s">
        <v>595</v>
      </c>
      <c r="Y1" s="77" t="s">
        <v>596</v>
      </c>
      <c r="Z1" s="77" t="s">
        <v>597</v>
      </c>
      <c r="AA1" s="77" t="s">
        <v>598</v>
      </c>
      <c r="AB1" s="77" t="s">
        <v>599</v>
      </c>
      <c r="AC1" s="77" t="s">
        <v>600</v>
      </c>
      <c r="AD1" s="77" t="s">
        <v>601</v>
      </c>
      <c r="AE1" s="77" t="s">
        <v>602</v>
      </c>
      <c r="AF1" s="77" t="s">
        <v>603</v>
      </c>
      <c r="AG1" s="77" t="s">
        <v>604</v>
      </c>
      <c r="AH1" s="77" t="s">
        <v>605</v>
      </c>
      <c r="AI1" s="77" t="s">
        <v>606</v>
      </c>
      <c r="AJ1" s="77" t="s">
        <v>607</v>
      </c>
      <c r="AK1" s="77" t="s">
        <v>608</v>
      </c>
      <c r="AL1" s="77" t="s">
        <v>609</v>
      </c>
      <c r="AM1" s="77" t="s">
        <v>85</v>
      </c>
      <c r="AN1" s="77" t="s">
        <v>610</v>
      </c>
      <c r="AO1" s="77" t="s">
        <v>611</v>
      </c>
      <c r="AP1" s="77" t="s">
        <v>612</v>
      </c>
      <c r="AQ1" s="77" t="s">
        <v>613</v>
      </c>
      <c r="AR1" s="77" t="s">
        <v>614</v>
      </c>
      <c r="AS1" s="77" t="s">
        <v>615</v>
      </c>
      <c r="AT1" s="77" t="s">
        <v>616</v>
      </c>
      <c r="AU1" s="77" t="s">
        <v>617</v>
      </c>
      <c r="AV1" s="77" t="s">
        <v>618</v>
      </c>
      <c r="AW1" s="77" t="s">
        <v>619</v>
      </c>
      <c r="AX1" s="77" t="s">
        <v>620</v>
      </c>
      <c r="AY1" s="77" t="s">
        <v>621</v>
      </c>
      <c r="AZ1" s="77" t="s">
        <v>622</v>
      </c>
      <c r="BA1" s="77" t="s">
        <v>623</v>
      </c>
      <c r="BB1" s="77" t="s">
        <v>624</v>
      </c>
      <c r="BC1" s="77" t="s">
        <v>625</v>
      </c>
      <c r="BD1" s="77" t="s">
        <v>626</v>
      </c>
      <c r="BE1" s="77" t="s">
        <v>627</v>
      </c>
      <c r="BF1" s="77" t="s">
        <v>628</v>
      </c>
      <c r="BG1" s="77" t="s">
        <v>629</v>
      </c>
      <c r="BH1" s="77" t="s">
        <v>630</v>
      </c>
      <c r="BI1" s="77" t="s">
        <v>631</v>
      </c>
      <c r="BJ1" s="77" t="s">
        <v>632</v>
      </c>
      <c r="BK1" s="77" t="s">
        <v>633</v>
      </c>
      <c r="BL1" s="77" t="s">
        <v>634</v>
      </c>
      <c r="BM1" s="77" t="s">
        <v>635</v>
      </c>
      <c r="BN1" s="77" t="s">
        <v>636</v>
      </c>
      <c r="BO1" s="77" t="s">
        <v>637</v>
      </c>
      <c r="BP1" s="77" t="s">
        <v>638</v>
      </c>
      <c r="BQ1" s="77" t="s">
        <v>639</v>
      </c>
      <c r="BR1" s="77" t="s">
        <v>640</v>
      </c>
      <c r="BS1" s="77" t="s">
        <v>641</v>
      </c>
      <c r="BT1" s="77" t="s">
        <v>642</v>
      </c>
      <c r="BU1" s="77" t="s">
        <v>643</v>
      </c>
      <c r="BV1" s="77" t="s">
        <v>644</v>
      </c>
      <c r="BW1" s="77" t="s">
        <v>645</v>
      </c>
      <c r="BX1" s="77" t="s">
        <v>646</v>
      </c>
      <c r="BY1" s="77" t="s">
        <v>647</v>
      </c>
      <c r="BZ1" s="77" t="s">
        <v>648</v>
      </c>
      <c r="CA1" s="77" t="s">
        <v>108</v>
      </c>
      <c r="CB1" s="77" t="s">
        <v>649</v>
      </c>
      <c r="CC1" s="77" t="s">
        <v>650</v>
      </c>
      <c r="CD1" s="77" t="s">
        <v>651</v>
      </c>
      <c r="CE1" s="77" t="s">
        <v>652</v>
      </c>
      <c r="CF1" s="77" t="s">
        <v>653</v>
      </c>
      <c r="CG1" s="77" t="s">
        <v>654</v>
      </c>
      <c r="CH1" s="77" t="s">
        <v>655</v>
      </c>
      <c r="CI1" s="77" t="s">
        <v>656</v>
      </c>
      <c r="CJ1" s="77" t="s">
        <v>657</v>
      </c>
      <c r="CK1" s="77" t="s">
        <v>658</v>
      </c>
      <c r="CL1" s="77" t="s">
        <v>659</v>
      </c>
      <c r="CM1" s="77" t="s">
        <v>660</v>
      </c>
      <c r="CN1" s="77" t="s">
        <v>661</v>
      </c>
      <c r="CO1" s="77" t="s">
        <v>662</v>
      </c>
      <c r="CP1" s="77" t="s">
        <v>663</v>
      </c>
      <c r="CQ1" s="77" t="s">
        <v>664</v>
      </c>
      <c r="CR1" s="77" t="s">
        <v>665</v>
      </c>
      <c r="CS1" s="77" t="s">
        <v>666</v>
      </c>
      <c r="CT1" s="77" t="s">
        <v>667</v>
      </c>
      <c r="CU1" s="77" t="s">
        <v>668</v>
      </c>
      <c r="CV1" s="77" t="s">
        <v>669</v>
      </c>
      <c r="CW1" s="77" t="s">
        <v>670</v>
      </c>
      <c r="CX1" s="77" t="s">
        <v>120</v>
      </c>
      <c r="CY1" s="77" t="s">
        <v>671</v>
      </c>
      <c r="CZ1" s="77" t="s">
        <v>672</v>
      </c>
      <c r="DA1" s="77" t="s">
        <v>673</v>
      </c>
      <c r="DB1" s="77" t="s">
        <v>674</v>
      </c>
      <c r="DC1" s="77" t="s">
        <v>675</v>
      </c>
      <c r="DD1" s="77" t="s">
        <v>676</v>
      </c>
      <c r="DE1" s="77" t="s">
        <v>677</v>
      </c>
      <c r="DF1" s="77" t="s">
        <v>678</v>
      </c>
      <c r="DG1" s="77" t="s">
        <v>679</v>
      </c>
      <c r="DH1" s="77" t="s">
        <v>680</v>
      </c>
      <c r="DI1" s="77" t="s">
        <v>681</v>
      </c>
      <c r="DJ1" s="77" t="s">
        <v>682</v>
      </c>
      <c r="DK1" s="77" t="s">
        <v>683</v>
      </c>
      <c r="DL1" s="77" t="s">
        <v>684</v>
      </c>
      <c r="DM1" s="77" t="s">
        <v>685</v>
      </c>
      <c r="DN1" s="77" t="s">
        <v>686</v>
      </c>
      <c r="DO1" s="77" t="s">
        <v>687</v>
      </c>
      <c r="DP1" s="77" t="s">
        <v>688</v>
      </c>
      <c r="DQ1" s="77" t="s">
        <v>689</v>
      </c>
      <c r="DR1" s="77" t="s">
        <v>690</v>
      </c>
      <c r="DS1" s="77" t="s">
        <v>691</v>
      </c>
      <c r="DT1" s="77" t="s">
        <v>692</v>
      </c>
      <c r="DU1" s="77" t="s">
        <v>693</v>
      </c>
      <c r="DV1" s="77" t="s">
        <v>694</v>
      </c>
      <c r="DW1" s="77" t="s">
        <v>695</v>
      </c>
      <c r="DX1" s="77" t="s">
        <v>696</v>
      </c>
      <c r="DY1" s="77" t="s">
        <v>697</v>
      </c>
      <c r="DZ1" s="77" t="s">
        <v>698</v>
      </c>
      <c r="EA1" s="77" t="s">
        <v>699</v>
      </c>
      <c r="EB1" s="77" t="s">
        <v>700</v>
      </c>
      <c r="EC1" s="77" t="s">
        <v>701</v>
      </c>
      <c r="ED1" s="77" t="s">
        <v>207</v>
      </c>
    </row>
    <row r="2" spans="1:134" x14ac:dyDescent="0.25">
      <c r="A2" s="79"/>
      <c r="B2" s="80"/>
      <c r="C2" s="79"/>
      <c r="D2" s="79"/>
      <c r="E2" s="79" t="s">
        <v>225</v>
      </c>
      <c r="F2" s="79"/>
      <c r="G2" s="77" t="s">
        <v>702</v>
      </c>
      <c r="H2" s="77"/>
      <c r="I2" s="79" t="s">
        <v>703</v>
      </c>
      <c r="J2" s="77" t="s">
        <v>704</v>
      </c>
      <c r="K2" s="77" t="s">
        <v>705</v>
      </c>
      <c r="L2" s="77" t="s">
        <v>706</v>
      </c>
      <c r="M2" s="77" t="s">
        <v>707</v>
      </c>
      <c r="N2" s="77" t="s">
        <v>708</v>
      </c>
      <c r="O2" s="77" t="s">
        <v>709</v>
      </c>
      <c r="P2" s="77" t="s">
        <v>710</v>
      </c>
      <c r="Q2" s="79" t="s">
        <v>711</v>
      </c>
      <c r="R2" s="77" t="s">
        <v>712</v>
      </c>
      <c r="S2" s="77" t="s">
        <v>713</v>
      </c>
      <c r="T2" s="77" t="s">
        <v>714</v>
      </c>
      <c r="U2" s="77"/>
      <c r="V2" s="77" t="s">
        <v>715</v>
      </c>
      <c r="W2" s="77" t="s">
        <v>716</v>
      </c>
      <c r="X2" s="79" t="s">
        <v>717</v>
      </c>
      <c r="Y2" s="79"/>
      <c r="Z2" s="79" t="s">
        <v>718</v>
      </c>
      <c r="AA2" s="79" t="s">
        <v>719</v>
      </c>
      <c r="AB2" s="79" t="s">
        <v>720</v>
      </c>
      <c r="AC2" s="79" t="s">
        <v>721</v>
      </c>
      <c r="AD2" s="79" t="s">
        <v>722</v>
      </c>
      <c r="AE2" s="79" t="s">
        <v>723</v>
      </c>
      <c r="AF2" s="79" t="s">
        <v>724</v>
      </c>
      <c r="AG2" s="79" t="s">
        <v>725</v>
      </c>
      <c r="AH2" s="79" t="s">
        <v>726</v>
      </c>
      <c r="AI2" s="79" t="s">
        <v>727</v>
      </c>
      <c r="AJ2" s="79" t="s">
        <v>728</v>
      </c>
      <c r="AK2" s="79" t="s">
        <v>729</v>
      </c>
      <c r="AL2" s="77" t="s">
        <v>730</v>
      </c>
      <c r="AM2" s="81" t="s">
        <v>731</v>
      </c>
      <c r="AN2" s="77" t="s">
        <v>732</v>
      </c>
      <c r="AO2" s="79" t="s">
        <v>733</v>
      </c>
      <c r="AP2" s="79" t="s">
        <v>734</v>
      </c>
      <c r="AQ2" s="77" t="s">
        <v>735</v>
      </c>
      <c r="AR2" s="77" t="s">
        <v>736</v>
      </c>
      <c r="AS2" s="79" t="s">
        <v>737</v>
      </c>
      <c r="AT2" s="79" t="s">
        <v>738</v>
      </c>
      <c r="AU2" s="79" t="s">
        <v>739</v>
      </c>
      <c r="AV2" s="79" t="s">
        <v>740</v>
      </c>
      <c r="AW2" s="79" t="s">
        <v>741</v>
      </c>
      <c r="AX2" s="77" t="s">
        <v>742</v>
      </c>
      <c r="AY2" s="79" t="s">
        <v>743</v>
      </c>
      <c r="AZ2" s="77" t="s">
        <v>744</v>
      </c>
      <c r="BA2" s="77" t="s">
        <v>745</v>
      </c>
      <c r="BB2" s="77" t="s">
        <v>746</v>
      </c>
      <c r="BC2" s="77" t="s">
        <v>242</v>
      </c>
      <c r="BD2" s="77" t="s">
        <v>747</v>
      </c>
      <c r="BE2" s="82"/>
      <c r="BF2" s="77" t="s">
        <v>748</v>
      </c>
      <c r="BG2" s="77" t="s">
        <v>749</v>
      </c>
      <c r="BH2" s="77" t="s">
        <v>750</v>
      </c>
      <c r="BI2" s="77" t="s">
        <v>751</v>
      </c>
      <c r="BJ2" s="77" t="s">
        <v>752</v>
      </c>
      <c r="BK2" s="77" t="s">
        <v>753</v>
      </c>
      <c r="BL2" s="77" t="s">
        <v>754</v>
      </c>
      <c r="BM2" s="77"/>
      <c r="BN2" s="77"/>
      <c r="BO2" s="77"/>
      <c r="BP2" s="83" t="s">
        <v>755</v>
      </c>
      <c r="BQ2" s="77" t="s">
        <v>756</v>
      </c>
      <c r="BR2" s="77" t="s">
        <v>757</v>
      </c>
      <c r="BS2" s="79"/>
      <c r="BT2" s="79"/>
      <c r="BU2" s="79"/>
      <c r="BV2" s="77" t="s">
        <v>758</v>
      </c>
      <c r="BW2" s="77" t="s">
        <v>759</v>
      </c>
      <c r="BX2" s="77" t="s">
        <v>760</v>
      </c>
      <c r="BY2" s="77" t="s">
        <v>761</v>
      </c>
      <c r="BZ2" s="77" t="s">
        <v>762</v>
      </c>
      <c r="CA2" s="77" t="s">
        <v>763</v>
      </c>
      <c r="CB2" s="77" t="s">
        <v>764</v>
      </c>
      <c r="CC2" s="77" t="s">
        <v>765</v>
      </c>
      <c r="CD2" s="77" t="s">
        <v>766</v>
      </c>
      <c r="CE2" s="84" t="s">
        <v>767</v>
      </c>
      <c r="CF2" s="77" t="s">
        <v>768</v>
      </c>
      <c r="CG2" s="77" t="s">
        <v>769</v>
      </c>
      <c r="CH2" s="77" t="s">
        <v>770</v>
      </c>
      <c r="CI2" s="77" t="s">
        <v>771</v>
      </c>
      <c r="CJ2" s="77" t="s">
        <v>772</v>
      </c>
      <c r="CK2" s="77" t="s">
        <v>773</v>
      </c>
      <c r="CL2" s="77"/>
      <c r="CM2" s="77" t="s">
        <v>774</v>
      </c>
      <c r="CN2" s="77" t="s">
        <v>775</v>
      </c>
      <c r="CO2" s="77" t="s">
        <v>776</v>
      </c>
      <c r="CP2" s="77" t="s">
        <v>777</v>
      </c>
      <c r="CQ2" s="77" t="s">
        <v>778</v>
      </c>
      <c r="CR2" s="77" t="s">
        <v>779</v>
      </c>
      <c r="CS2" s="77" t="s">
        <v>780</v>
      </c>
      <c r="CT2" s="77" t="s">
        <v>781</v>
      </c>
      <c r="CU2" s="79" t="s">
        <v>782</v>
      </c>
      <c r="CV2" s="77" t="s">
        <v>783</v>
      </c>
      <c r="CW2" s="77" t="s">
        <v>784</v>
      </c>
      <c r="CX2" s="77" t="s">
        <v>785</v>
      </c>
      <c r="CY2" s="84" t="s">
        <v>786</v>
      </c>
      <c r="CZ2" s="77" t="s">
        <v>787</v>
      </c>
      <c r="DA2" s="84" t="s">
        <v>788</v>
      </c>
      <c r="DB2" s="77" t="s">
        <v>789</v>
      </c>
      <c r="DC2" s="77" t="s">
        <v>790</v>
      </c>
      <c r="DD2" s="77"/>
      <c r="DE2" s="77"/>
      <c r="DF2" s="79"/>
      <c r="DG2" s="79" t="s">
        <v>791</v>
      </c>
      <c r="DH2" s="79" t="s">
        <v>792</v>
      </c>
      <c r="DI2" s="77" t="s">
        <v>793</v>
      </c>
      <c r="DJ2" s="77"/>
      <c r="DK2" s="77" t="s">
        <v>243</v>
      </c>
      <c r="DL2" s="79"/>
      <c r="DM2" s="79"/>
      <c r="DN2" s="79"/>
      <c r="DO2" s="77" t="s">
        <v>794</v>
      </c>
      <c r="DP2" s="77" t="s">
        <v>795</v>
      </c>
      <c r="DQ2" s="77" t="s">
        <v>796</v>
      </c>
      <c r="DR2" s="84" t="s">
        <v>797</v>
      </c>
      <c r="DS2" s="77" t="s">
        <v>798</v>
      </c>
      <c r="DT2" s="77" t="s">
        <v>799</v>
      </c>
      <c r="DU2" s="77" t="s">
        <v>800</v>
      </c>
      <c r="DV2" s="77" t="s">
        <v>801</v>
      </c>
      <c r="DW2" s="77" t="s">
        <v>802</v>
      </c>
      <c r="DX2" s="77" t="s">
        <v>803</v>
      </c>
      <c r="DY2" s="79" t="s">
        <v>804</v>
      </c>
      <c r="DZ2" s="79" t="s">
        <v>805</v>
      </c>
      <c r="EA2" s="81" t="s">
        <v>806</v>
      </c>
      <c r="EB2" s="79" t="s">
        <v>245</v>
      </c>
      <c r="EC2" s="79" t="s">
        <v>807</v>
      </c>
      <c r="ED2" s="79" t="s">
        <v>246</v>
      </c>
    </row>
    <row r="3" spans="1:134" x14ac:dyDescent="0.25">
      <c r="A3" s="79"/>
      <c r="B3" s="80"/>
      <c r="C3" s="79"/>
      <c r="D3" s="79"/>
      <c r="E3" s="79"/>
      <c r="F3" s="79" t="s">
        <v>172</v>
      </c>
      <c r="G3" s="79" t="s">
        <v>172</v>
      </c>
      <c r="H3" s="79" t="s">
        <v>172</v>
      </c>
      <c r="I3" s="79" t="s">
        <v>172</v>
      </c>
      <c r="J3" s="79" t="s">
        <v>172</v>
      </c>
      <c r="K3" s="79" t="s">
        <v>172</v>
      </c>
      <c r="L3" s="79" t="s">
        <v>172</v>
      </c>
      <c r="M3" s="79" t="s">
        <v>172</v>
      </c>
      <c r="N3" s="79" t="s">
        <v>172</v>
      </c>
      <c r="O3" s="79" t="s">
        <v>172</v>
      </c>
      <c r="P3" s="79" t="s">
        <v>172</v>
      </c>
      <c r="Q3" s="79" t="s">
        <v>172</v>
      </c>
      <c r="R3" s="79" t="s">
        <v>172</v>
      </c>
      <c r="S3" s="79" t="s">
        <v>172</v>
      </c>
      <c r="T3" s="79" t="s">
        <v>172</v>
      </c>
      <c r="U3" s="79" t="s">
        <v>172</v>
      </c>
      <c r="V3" s="79" t="s">
        <v>172</v>
      </c>
      <c r="W3" s="79" t="s">
        <v>172</v>
      </c>
      <c r="X3" s="79" t="s">
        <v>172</v>
      </c>
      <c r="Y3" s="79" t="s">
        <v>172</v>
      </c>
      <c r="Z3" s="79" t="s">
        <v>172</v>
      </c>
      <c r="AA3" s="79" t="s">
        <v>172</v>
      </c>
      <c r="AB3" s="79" t="s">
        <v>172</v>
      </c>
      <c r="AC3" s="79" t="s">
        <v>172</v>
      </c>
      <c r="AD3" s="79" t="s">
        <v>172</v>
      </c>
      <c r="AE3" s="79" t="s">
        <v>172</v>
      </c>
      <c r="AF3" s="79" t="s">
        <v>172</v>
      </c>
      <c r="AG3" s="79" t="s">
        <v>172</v>
      </c>
      <c r="AH3" s="79" t="s">
        <v>172</v>
      </c>
      <c r="AI3" s="79" t="s">
        <v>172</v>
      </c>
      <c r="AJ3" s="79" t="s">
        <v>172</v>
      </c>
      <c r="AK3" s="79" t="s">
        <v>172</v>
      </c>
      <c r="AL3" s="79" t="s">
        <v>172</v>
      </c>
      <c r="AM3" s="79" t="s">
        <v>172</v>
      </c>
      <c r="AN3" s="79" t="s">
        <v>172</v>
      </c>
      <c r="AO3" s="79" t="s">
        <v>172</v>
      </c>
      <c r="AP3" s="79" t="s">
        <v>172</v>
      </c>
      <c r="AQ3" s="79" t="s">
        <v>172</v>
      </c>
      <c r="AR3" s="79" t="s">
        <v>172</v>
      </c>
      <c r="AS3" s="79" t="s">
        <v>172</v>
      </c>
      <c r="AT3" s="79" t="s">
        <v>172</v>
      </c>
      <c r="AU3" s="79" t="s">
        <v>172</v>
      </c>
      <c r="AV3" s="79" t="s">
        <v>172</v>
      </c>
      <c r="AW3" s="79" t="s">
        <v>172</v>
      </c>
      <c r="AX3" s="79" t="s">
        <v>172</v>
      </c>
      <c r="AY3" s="79" t="s">
        <v>172</v>
      </c>
      <c r="AZ3" s="79" t="s">
        <v>172</v>
      </c>
      <c r="BA3" s="79" t="s">
        <v>172</v>
      </c>
      <c r="BB3" s="79" t="s">
        <v>172</v>
      </c>
      <c r="BC3" s="79" t="s">
        <v>172</v>
      </c>
      <c r="BD3" s="79" t="s">
        <v>172</v>
      </c>
      <c r="BE3" s="79" t="s">
        <v>172</v>
      </c>
      <c r="BF3" s="77" t="s">
        <v>172</v>
      </c>
      <c r="BG3" s="79" t="s">
        <v>172</v>
      </c>
      <c r="BH3" s="79" t="s">
        <v>172</v>
      </c>
      <c r="BI3" s="79" t="s">
        <v>172</v>
      </c>
      <c r="BJ3" s="79" t="s">
        <v>172</v>
      </c>
      <c r="BK3" s="79" t="s">
        <v>172</v>
      </c>
      <c r="BL3" s="79" t="s">
        <v>172</v>
      </c>
      <c r="BM3" s="79" t="s">
        <v>172</v>
      </c>
      <c r="BN3" s="79" t="s">
        <v>172</v>
      </c>
      <c r="BO3" s="79" t="s">
        <v>172</v>
      </c>
      <c r="BP3" s="79" t="s">
        <v>172</v>
      </c>
      <c r="BQ3" s="79" t="s">
        <v>172</v>
      </c>
      <c r="BR3" s="79" t="s">
        <v>172</v>
      </c>
      <c r="BS3" s="79" t="s">
        <v>172</v>
      </c>
      <c r="BT3" s="79" t="s">
        <v>172</v>
      </c>
      <c r="BU3" s="79" t="s">
        <v>172</v>
      </c>
      <c r="BV3" s="79" t="s">
        <v>172</v>
      </c>
      <c r="BW3" s="79" t="s">
        <v>172</v>
      </c>
      <c r="BX3" s="79" t="s">
        <v>172</v>
      </c>
      <c r="BY3" s="79" t="s">
        <v>172</v>
      </c>
      <c r="BZ3" s="79" t="s">
        <v>172</v>
      </c>
      <c r="CA3" s="79" t="s">
        <v>172</v>
      </c>
      <c r="CB3" s="79" t="s">
        <v>172</v>
      </c>
      <c r="CC3" s="79" t="s">
        <v>172</v>
      </c>
      <c r="CD3" s="79" t="s">
        <v>172</v>
      </c>
      <c r="CE3" s="79" t="s">
        <v>172</v>
      </c>
      <c r="CF3" s="79" t="s">
        <v>172</v>
      </c>
      <c r="CG3" s="79" t="s">
        <v>172</v>
      </c>
      <c r="CH3" s="79" t="s">
        <v>172</v>
      </c>
      <c r="CI3" s="79" t="s">
        <v>172</v>
      </c>
      <c r="CJ3" s="79" t="s">
        <v>172</v>
      </c>
      <c r="CK3" s="79" t="s">
        <v>172</v>
      </c>
      <c r="CL3" s="79" t="s">
        <v>172</v>
      </c>
      <c r="CM3" s="79" t="s">
        <v>172</v>
      </c>
      <c r="CN3" s="79" t="s">
        <v>172</v>
      </c>
      <c r="CO3" s="79" t="s">
        <v>172</v>
      </c>
      <c r="CP3" s="79" t="s">
        <v>172</v>
      </c>
      <c r="CQ3" s="79" t="s">
        <v>172</v>
      </c>
      <c r="CR3" s="79" t="s">
        <v>172</v>
      </c>
      <c r="CS3" s="79" t="s">
        <v>172</v>
      </c>
      <c r="CT3" s="79" t="s">
        <v>172</v>
      </c>
      <c r="CU3" s="79" t="s">
        <v>172</v>
      </c>
      <c r="CV3" s="79" t="s">
        <v>172</v>
      </c>
      <c r="CW3" s="79" t="s">
        <v>172</v>
      </c>
      <c r="CX3" s="79" t="s">
        <v>172</v>
      </c>
      <c r="CY3" s="79" t="s">
        <v>172</v>
      </c>
      <c r="CZ3" s="79" t="s">
        <v>172</v>
      </c>
      <c r="DA3" s="79" t="s">
        <v>172</v>
      </c>
      <c r="DB3" s="79" t="s">
        <v>172</v>
      </c>
      <c r="DC3" s="79" t="s">
        <v>172</v>
      </c>
      <c r="DD3" s="79" t="s">
        <v>172</v>
      </c>
      <c r="DE3" s="79" t="s">
        <v>172</v>
      </c>
      <c r="DF3" s="79" t="s">
        <v>172</v>
      </c>
      <c r="DG3" s="79" t="s">
        <v>172</v>
      </c>
      <c r="DH3" s="79" t="s">
        <v>172</v>
      </c>
      <c r="DI3" s="79" t="s">
        <v>172</v>
      </c>
      <c r="DJ3" s="79" t="s">
        <v>172</v>
      </c>
      <c r="DK3" s="79" t="s">
        <v>172</v>
      </c>
      <c r="DL3" s="79" t="s">
        <v>172</v>
      </c>
      <c r="DM3" s="79" t="s">
        <v>172</v>
      </c>
      <c r="DN3" s="79" t="s">
        <v>172</v>
      </c>
      <c r="DO3" s="79" t="s">
        <v>172</v>
      </c>
      <c r="DP3" s="79" t="s">
        <v>172</v>
      </c>
      <c r="DQ3" s="79" t="s">
        <v>172</v>
      </c>
      <c r="DR3" s="79" t="s">
        <v>172</v>
      </c>
      <c r="DS3" s="79" t="s">
        <v>172</v>
      </c>
      <c r="DT3" s="79" t="s">
        <v>172</v>
      </c>
      <c r="DU3" s="79" t="s">
        <v>172</v>
      </c>
      <c r="DV3" s="79" t="s">
        <v>172</v>
      </c>
      <c r="DW3" s="79" t="s">
        <v>172</v>
      </c>
      <c r="DX3" s="79" t="s">
        <v>172</v>
      </c>
      <c r="DY3" s="79" t="s">
        <v>172</v>
      </c>
      <c r="DZ3" s="79" t="s">
        <v>172</v>
      </c>
      <c r="EA3" s="79" t="s">
        <v>172</v>
      </c>
      <c r="EB3" s="79" t="s">
        <v>172</v>
      </c>
      <c r="EC3" s="79" t="s">
        <v>172</v>
      </c>
      <c r="ED3" s="79" t="s">
        <v>172</v>
      </c>
    </row>
    <row r="4" spans="1:134" x14ac:dyDescent="0.25">
      <c r="A4" s="79"/>
      <c r="B4" s="80"/>
      <c r="C4" s="79"/>
      <c r="D4" s="79"/>
      <c r="E4" s="79" t="s">
        <v>808</v>
      </c>
      <c r="F4" s="79"/>
      <c r="G4" s="79" t="s">
        <v>809</v>
      </c>
      <c r="H4" s="79"/>
      <c r="I4" s="79"/>
      <c r="J4" s="79" t="s">
        <v>809</v>
      </c>
      <c r="K4" s="79" t="s">
        <v>809</v>
      </c>
      <c r="L4" s="79" t="s">
        <v>809</v>
      </c>
      <c r="M4" s="79"/>
      <c r="N4" s="79"/>
      <c r="O4" s="79"/>
      <c r="P4" s="79" t="s">
        <v>810</v>
      </c>
      <c r="Q4" s="79"/>
      <c r="R4" s="79"/>
      <c r="S4" s="79" t="s">
        <v>810</v>
      </c>
      <c r="T4" s="79"/>
      <c r="U4" s="79"/>
      <c r="V4" s="79" t="s">
        <v>809</v>
      </c>
      <c r="W4" s="79" t="s">
        <v>810</v>
      </c>
      <c r="X4" s="79"/>
      <c r="Y4" s="79"/>
      <c r="Z4" s="79"/>
      <c r="AA4" s="79"/>
      <c r="AB4" s="79" t="s">
        <v>811</v>
      </c>
      <c r="AC4" s="79" t="s">
        <v>811</v>
      </c>
      <c r="AD4" s="79"/>
      <c r="AE4" s="79" t="s">
        <v>811</v>
      </c>
      <c r="AF4" s="79"/>
      <c r="AG4" s="79" t="s">
        <v>811</v>
      </c>
      <c r="AH4" s="79" t="s">
        <v>811</v>
      </c>
      <c r="AI4" s="79"/>
      <c r="AJ4" s="79"/>
      <c r="AK4" s="79"/>
      <c r="AL4" s="79" t="s">
        <v>812</v>
      </c>
      <c r="AM4" s="79" t="s">
        <v>811</v>
      </c>
      <c r="AN4" s="79"/>
      <c r="AO4" s="79" t="s">
        <v>811</v>
      </c>
      <c r="AP4" s="79" t="s">
        <v>811</v>
      </c>
      <c r="AQ4" s="79"/>
      <c r="AR4" s="79" t="s">
        <v>811</v>
      </c>
      <c r="AS4" s="79" t="s">
        <v>811</v>
      </c>
      <c r="AT4" s="79"/>
      <c r="AU4" s="79" t="s">
        <v>811</v>
      </c>
      <c r="AV4" s="79"/>
      <c r="AW4" s="79" t="s">
        <v>811</v>
      </c>
      <c r="AX4" s="77" t="s">
        <v>811</v>
      </c>
      <c r="AY4" s="79" t="s">
        <v>811</v>
      </c>
      <c r="AZ4" s="79"/>
      <c r="BA4" s="79" t="s">
        <v>813</v>
      </c>
      <c r="BB4" s="79"/>
      <c r="BC4" s="79"/>
      <c r="BD4" s="79" t="s">
        <v>814</v>
      </c>
      <c r="BE4" s="79"/>
      <c r="BF4" s="77"/>
      <c r="BG4" s="79" t="s">
        <v>815</v>
      </c>
      <c r="BH4" s="79" t="s">
        <v>816</v>
      </c>
      <c r="BI4" s="79"/>
      <c r="BJ4" s="79" t="s">
        <v>817</v>
      </c>
      <c r="BK4" s="79"/>
      <c r="BL4" s="79"/>
      <c r="BM4" s="79"/>
      <c r="BN4" s="79"/>
      <c r="BO4" s="79"/>
      <c r="BP4" s="79"/>
      <c r="BQ4" s="79"/>
      <c r="BR4" s="79" t="s">
        <v>818</v>
      </c>
      <c r="BS4" s="79"/>
      <c r="BT4" s="79"/>
      <c r="BU4" s="79"/>
      <c r="BV4" s="79" t="s">
        <v>819</v>
      </c>
      <c r="BW4" s="79" t="s">
        <v>815</v>
      </c>
      <c r="BX4" s="79" t="s">
        <v>816</v>
      </c>
      <c r="BY4" s="79"/>
      <c r="BZ4" s="79" t="s">
        <v>815</v>
      </c>
      <c r="CA4" s="79" t="s">
        <v>820</v>
      </c>
      <c r="CB4" s="79" t="s">
        <v>820</v>
      </c>
      <c r="CC4" s="79" t="s">
        <v>815</v>
      </c>
      <c r="CD4" s="79" t="s">
        <v>816</v>
      </c>
      <c r="CE4" s="79"/>
      <c r="CF4" s="79"/>
      <c r="CG4" s="79" t="s">
        <v>815</v>
      </c>
      <c r="CH4" s="79" t="s">
        <v>820</v>
      </c>
      <c r="CI4" s="79" t="s">
        <v>820</v>
      </c>
      <c r="CJ4" s="79" t="s">
        <v>813</v>
      </c>
      <c r="CK4" s="79"/>
      <c r="CL4" s="79"/>
      <c r="CM4" s="79"/>
      <c r="CN4" s="79"/>
      <c r="CO4" s="77" t="s">
        <v>815</v>
      </c>
      <c r="CP4" s="79" t="s">
        <v>816</v>
      </c>
      <c r="CQ4" s="79" t="s">
        <v>821</v>
      </c>
      <c r="CR4" s="77" t="s">
        <v>815</v>
      </c>
      <c r="CS4" s="77" t="s">
        <v>816</v>
      </c>
      <c r="CT4" s="79"/>
      <c r="CU4" s="79" t="s">
        <v>811</v>
      </c>
      <c r="CV4" s="79"/>
      <c r="CW4" s="79"/>
      <c r="CX4" s="79"/>
      <c r="CY4" s="79"/>
      <c r="CZ4" s="79"/>
      <c r="DA4" s="79"/>
      <c r="DB4" s="79" t="s">
        <v>814</v>
      </c>
      <c r="DC4" s="79" t="s">
        <v>814</v>
      </c>
      <c r="DD4" s="79"/>
      <c r="DE4" s="79"/>
      <c r="DF4" s="79"/>
      <c r="DG4" s="79"/>
      <c r="DH4" s="79"/>
      <c r="DI4" s="77" t="s">
        <v>820</v>
      </c>
      <c r="DJ4" s="77"/>
      <c r="DK4" s="77"/>
      <c r="DL4" s="79"/>
      <c r="DM4" s="79"/>
      <c r="DN4" s="79"/>
      <c r="DO4" s="79" t="s">
        <v>815</v>
      </c>
      <c r="DP4" s="79"/>
      <c r="DQ4" s="77" t="s">
        <v>820</v>
      </c>
      <c r="DR4" s="79" t="s">
        <v>815</v>
      </c>
      <c r="DS4" s="79" t="s">
        <v>816</v>
      </c>
      <c r="DT4" s="79"/>
      <c r="DU4" s="79" t="s">
        <v>822</v>
      </c>
      <c r="DV4" s="77" t="s">
        <v>820</v>
      </c>
      <c r="DW4" s="77"/>
      <c r="DX4" s="79"/>
      <c r="DY4" s="79"/>
      <c r="DZ4" s="79"/>
      <c r="EA4" s="79"/>
      <c r="EB4" s="79"/>
      <c r="EC4" s="79"/>
      <c r="ED4" s="79"/>
    </row>
    <row r="5" spans="1:134" ht="14.5" x14ac:dyDescent="0.35">
      <c r="A5" s="121" t="s">
        <v>494</v>
      </c>
      <c r="B5" s="124">
        <v>1</v>
      </c>
      <c r="C5" s="79" t="s">
        <v>823</v>
      </c>
      <c r="D5" s="79"/>
      <c r="E5" s="79"/>
      <c r="F5" s="85" t="s">
        <v>34</v>
      </c>
      <c r="G5" s="85" t="s">
        <v>34</v>
      </c>
      <c r="H5" s="85" t="s">
        <v>34</v>
      </c>
      <c r="I5" s="85" t="s">
        <v>34</v>
      </c>
      <c r="J5" s="85" t="s">
        <v>34</v>
      </c>
      <c r="K5" s="85" t="s">
        <v>34</v>
      </c>
      <c r="L5" s="85" t="s">
        <v>34</v>
      </c>
      <c r="M5" s="85" t="s">
        <v>34</v>
      </c>
      <c r="N5" s="85" t="s">
        <v>34</v>
      </c>
      <c r="O5" s="85" t="s">
        <v>34</v>
      </c>
      <c r="P5" s="85" t="s">
        <v>34</v>
      </c>
      <c r="Q5" s="85" t="s">
        <v>34</v>
      </c>
      <c r="R5" s="85" t="s">
        <v>34</v>
      </c>
      <c r="S5" s="85" t="s">
        <v>34</v>
      </c>
      <c r="T5" s="85" t="s">
        <v>34</v>
      </c>
      <c r="U5" s="85" t="s">
        <v>34</v>
      </c>
      <c r="V5" s="85" t="s">
        <v>34</v>
      </c>
      <c r="W5" s="85" t="s">
        <v>34</v>
      </c>
      <c r="X5" s="85" t="s">
        <v>34</v>
      </c>
      <c r="Y5" s="85" t="s">
        <v>34</v>
      </c>
      <c r="Z5" s="85" t="s">
        <v>34</v>
      </c>
      <c r="AA5" s="85" t="s">
        <v>34</v>
      </c>
      <c r="AB5" s="85" t="s">
        <v>34</v>
      </c>
      <c r="AC5" s="85" t="s">
        <v>34</v>
      </c>
      <c r="AD5" s="85" t="s">
        <v>34</v>
      </c>
      <c r="AE5" s="85" t="s">
        <v>34</v>
      </c>
      <c r="AF5" s="85" t="s">
        <v>34</v>
      </c>
      <c r="AG5" s="85" t="s">
        <v>34</v>
      </c>
      <c r="AH5" s="85" t="s">
        <v>34</v>
      </c>
      <c r="AI5" s="85" t="s">
        <v>34</v>
      </c>
      <c r="AJ5" s="85" t="s">
        <v>34</v>
      </c>
      <c r="AK5" s="85" t="s">
        <v>34</v>
      </c>
      <c r="AL5" s="85" t="s">
        <v>34</v>
      </c>
      <c r="AM5" s="85" t="s">
        <v>34</v>
      </c>
      <c r="AN5" s="85" t="s">
        <v>34</v>
      </c>
      <c r="AO5" s="85" t="s">
        <v>34</v>
      </c>
      <c r="AP5" s="85" t="s">
        <v>34</v>
      </c>
      <c r="AQ5" s="85" t="s">
        <v>34</v>
      </c>
      <c r="AR5" s="85" t="s">
        <v>34</v>
      </c>
      <c r="AS5" s="85" t="s">
        <v>34</v>
      </c>
      <c r="AT5" s="85" t="s">
        <v>34</v>
      </c>
      <c r="AU5" s="85" t="s">
        <v>34</v>
      </c>
      <c r="AV5" s="85" t="s">
        <v>34</v>
      </c>
      <c r="AW5" s="85" t="s">
        <v>34</v>
      </c>
      <c r="AX5" s="86" t="s">
        <v>34</v>
      </c>
      <c r="AY5" s="85" t="s">
        <v>34</v>
      </c>
      <c r="AZ5" s="85" t="s">
        <v>34</v>
      </c>
      <c r="BA5" s="85" t="s">
        <v>34</v>
      </c>
      <c r="BB5" s="85" t="s">
        <v>34</v>
      </c>
      <c r="BC5" s="85" t="s">
        <v>34</v>
      </c>
      <c r="BD5" s="87">
        <v>53.5</v>
      </c>
      <c r="BE5" s="85" t="s">
        <v>34</v>
      </c>
      <c r="BF5" s="86" t="s">
        <v>34</v>
      </c>
      <c r="BG5" s="85" t="s">
        <v>824</v>
      </c>
      <c r="BH5" s="85">
        <v>2.89</v>
      </c>
      <c r="BI5" s="85" t="s">
        <v>34</v>
      </c>
      <c r="BJ5" s="88">
        <v>0</v>
      </c>
      <c r="BK5" s="85" t="s">
        <v>34</v>
      </c>
      <c r="BL5" s="85" t="s">
        <v>34</v>
      </c>
      <c r="BM5" s="85" t="s">
        <v>34</v>
      </c>
      <c r="BN5" s="85" t="s">
        <v>34</v>
      </c>
      <c r="BO5" s="85" t="s">
        <v>34</v>
      </c>
      <c r="BP5" s="85" t="s">
        <v>34</v>
      </c>
      <c r="BQ5" s="85" t="s">
        <v>34</v>
      </c>
      <c r="BR5" s="85">
        <v>1.63</v>
      </c>
      <c r="BS5" s="85" t="s">
        <v>34</v>
      </c>
      <c r="BT5" s="85" t="s">
        <v>34</v>
      </c>
      <c r="BU5" s="85" t="s">
        <v>34</v>
      </c>
      <c r="BV5" s="85" t="s">
        <v>34</v>
      </c>
      <c r="BW5" s="85">
        <v>54.7</v>
      </c>
      <c r="BX5" s="85">
        <v>19.600000000000001</v>
      </c>
      <c r="BY5" s="85" t="s">
        <v>34</v>
      </c>
      <c r="BZ5" s="85">
        <v>5.85</v>
      </c>
      <c r="CA5" s="85">
        <v>23.9</v>
      </c>
      <c r="CB5" s="85">
        <v>2.62</v>
      </c>
      <c r="CC5" s="88">
        <v>0</v>
      </c>
      <c r="CD5" s="85">
        <v>0.2</v>
      </c>
      <c r="CE5" s="85" t="s">
        <v>34</v>
      </c>
      <c r="CF5" s="85" t="s">
        <v>34</v>
      </c>
      <c r="CG5" s="85">
        <v>2.39</v>
      </c>
      <c r="CH5" s="85">
        <v>1.41</v>
      </c>
      <c r="CI5" s="85" t="s">
        <v>34</v>
      </c>
      <c r="CJ5" s="85">
        <v>10.8</v>
      </c>
      <c r="CK5" s="85" t="s">
        <v>34</v>
      </c>
      <c r="CL5" s="85" t="s">
        <v>34</v>
      </c>
      <c r="CM5" s="85" t="s">
        <v>34</v>
      </c>
      <c r="CN5" s="85" t="s">
        <v>34</v>
      </c>
      <c r="CO5" s="85">
        <v>3.52</v>
      </c>
      <c r="CP5" s="85">
        <v>1.27</v>
      </c>
      <c r="CQ5" s="85" t="s">
        <v>34</v>
      </c>
      <c r="CR5" s="88">
        <v>0</v>
      </c>
      <c r="CS5" s="85" t="s">
        <v>34</v>
      </c>
      <c r="CT5" s="85" t="s">
        <v>34</v>
      </c>
      <c r="CU5" s="85" t="s">
        <v>34</v>
      </c>
      <c r="CV5" s="85" t="s">
        <v>34</v>
      </c>
      <c r="CW5" s="85" t="s">
        <v>34</v>
      </c>
      <c r="CX5" s="85" t="s">
        <v>34</v>
      </c>
      <c r="CY5" s="85" t="s">
        <v>34</v>
      </c>
      <c r="CZ5" s="85" t="s">
        <v>34</v>
      </c>
      <c r="DA5" s="85" t="s">
        <v>34</v>
      </c>
      <c r="DB5" s="85" t="s">
        <v>34</v>
      </c>
      <c r="DC5" s="85" t="s">
        <v>34</v>
      </c>
      <c r="DD5" s="85" t="s">
        <v>34</v>
      </c>
      <c r="DE5" s="85" t="s">
        <v>34</v>
      </c>
      <c r="DF5" s="85" t="s">
        <v>34</v>
      </c>
      <c r="DG5" s="85" t="s">
        <v>34</v>
      </c>
      <c r="DH5" s="85" t="s">
        <v>34</v>
      </c>
      <c r="DI5" s="85" t="s">
        <v>34</v>
      </c>
      <c r="DJ5" s="85" t="s">
        <v>34</v>
      </c>
      <c r="DK5" s="85" t="s">
        <v>34</v>
      </c>
      <c r="DL5" s="85" t="s">
        <v>34</v>
      </c>
      <c r="DM5" s="85" t="s">
        <v>34</v>
      </c>
      <c r="DN5" s="85" t="s">
        <v>34</v>
      </c>
      <c r="DO5" s="85">
        <v>86.4</v>
      </c>
      <c r="DP5" s="85" t="s">
        <v>34</v>
      </c>
      <c r="DQ5" s="85">
        <v>517</v>
      </c>
      <c r="DR5" s="88">
        <v>0</v>
      </c>
      <c r="DS5" s="85" t="s">
        <v>34</v>
      </c>
      <c r="DT5" s="85" t="s">
        <v>34</v>
      </c>
      <c r="DU5" s="85" t="s">
        <v>34</v>
      </c>
      <c r="DV5" s="88">
        <v>0</v>
      </c>
      <c r="DW5" s="85" t="s">
        <v>34</v>
      </c>
      <c r="DX5" s="85" t="s">
        <v>34</v>
      </c>
      <c r="DY5" s="85" t="s">
        <v>34</v>
      </c>
      <c r="DZ5" s="85" t="s">
        <v>34</v>
      </c>
      <c r="EA5" s="85" t="s">
        <v>34</v>
      </c>
      <c r="EB5" s="85" t="s">
        <v>34</v>
      </c>
      <c r="EC5" s="85" t="s">
        <v>34</v>
      </c>
      <c r="ED5" s="85" t="s">
        <v>34</v>
      </c>
    </row>
    <row r="6" spans="1:134" ht="14.5" x14ac:dyDescent="0.35">
      <c r="A6" s="122"/>
      <c r="B6" s="124"/>
      <c r="C6" s="79" t="s">
        <v>825</v>
      </c>
      <c r="D6" s="79"/>
      <c r="E6" s="79"/>
      <c r="F6" s="85" t="s">
        <v>34</v>
      </c>
      <c r="G6" s="85" t="s">
        <v>34</v>
      </c>
      <c r="H6" s="85" t="s">
        <v>34</v>
      </c>
      <c r="I6" s="85" t="s">
        <v>34</v>
      </c>
      <c r="J6" s="85" t="s">
        <v>34</v>
      </c>
      <c r="K6" s="85" t="s">
        <v>34</v>
      </c>
      <c r="L6" s="85" t="s">
        <v>34</v>
      </c>
      <c r="M6" s="85" t="s">
        <v>34</v>
      </c>
      <c r="N6" s="85" t="s">
        <v>34</v>
      </c>
      <c r="O6" s="85" t="s">
        <v>34</v>
      </c>
      <c r="P6" s="85" t="s">
        <v>34</v>
      </c>
      <c r="Q6" s="85" t="s">
        <v>34</v>
      </c>
      <c r="R6" s="85" t="s">
        <v>34</v>
      </c>
      <c r="S6" s="85" t="s">
        <v>34</v>
      </c>
      <c r="T6" s="85" t="s">
        <v>34</v>
      </c>
      <c r="U6" s="85" t="s">
        <v>34</v>
      </c>
      <c r="V6" s="85" t="s">
        <v>34</v>
      </c>
      <c r="W6" s="85" t="s">
        <v>34</v>
      </c>
      <c r="X6" s="85" t="s">
        <v>34</v>
      </c>
      <c r="Y6" s="85" t="s">
        <v>34</v>
      </c>
      <c r="Z6" s="85" t="s">
        <v>34</v>
      </c>
      <c r="AA6" s="85" t="s">
        <v>34</v>
      </c>
      <c r="AB6" s="85" t="s">
        <v>34</v>
      </c>
      <c r="AC6" s="85" t="s">
        <v>34</v>
      </c>
      <c r="AD6" s="85" t="s">
        <v>34</v>
      </c>
      <c r="AE6" s="85" t="s">
        <v>34</v>
      </c>
      <c r="AF6" s="85" t="s">
        <v>34</v>
      </c>
      <c r="AG6" s="85" t="s">
        <v>34</v>
      </c>
      <c r="AH6" s="85" t="s">
        <v>34</v>
      </c>
      <c r="AI6" s="85" t="s">
        <v>34</v>
      </c>
      <c r="AJ6" s="85" t="s">
        <v>34</v>
      </c>
      <c r="AK6" s="85" t="s">
        <v>34</v>
      </c>
      <c r="AL6" s="85" t="s">
        <v>34</v>
      </c>
      <c r="AM6" s="85" t="s">
        <v>34</v>
      </c>
      <c r="AN6" s="85" t="s">
        <v>34</v>
      </c>
      <c r="AO6" s="85" t="s">
        <v>34</v>
      </c>
      <c r="AP6" s="85" t="s">
        <v>34</v>
      </c>
      <c r="AQ6" s="85" t="s">
        <v>34</v>
      </c>
      <c r="AR6" s="85" t="s">
        <v>34</v>
      </c>
      <c r="AS6" s="85" t="s">
        <v>34</v>
      </c>
      <c r="AT6" s="85" t="s">
        <v>34</v>
      </c>
      <c r="AU6" s="85" t="s">
        <v>34</v>
      </c>
      <c r="AV6" s="85" t="s">
        <v>34</v>
      </c>
      <c r="AW6" s="85" t="s">
        <v>34</v>
      </c>
      <c r="AX6" s="86" t="s">
        <v>34</v>
      </c>
      <c r="AY6" s="85" t="s">
        <v>34</v>
      </c>
      <c r="AZ6" s="85" t="s">
        <v>34</v>
      </c>
      <c r="BA6" s="85" t="s">
        <v>34</v>
      </c>
      <c r="BB6" s="85" t="s">
        <v>34</v>
      </c>
      <c r="BC6" s="85" t="s">
        <v>34</v>
      </c>
      <c r="BD6" s="87">
        <v>11.8</v>
      </c>
      <c r="BE6" s="85" t="s">
        <v>34</v>
      </c>
      <c r="BF6" s="86" t="s">
        <v>34</v>
      </c>
      <c r="BG6" s="85">
        <v>2.48</v>
      </c>
      <c r="BH6" s="85">
        <v>2.84</v>
      </c>
      <c r="BI6" s="85" t="s">
        <v>34</v>
      </c>
      <c r="BJ6" s="85">
        <v>0.56999999999999995</v>
      </c>
      <c r="BK6" s="85" t="s">
        <v>34</v>
      </c>
      <c r="BL6" s="85" t="s">
        <v>34</v>
      </c>
      <c r="BM6" s="85" t="s">
        <v>34</v>
      </c>
      <c r="BN6" s="85" t="s">
        <v>34</v>
      </c>
      <c r="BO6" s="85" t="s">
        <v>34</v>
      </c>
      <c r="BP6" s="85" t="s">
        <v>34</v>
      </c>
      <c r="BQ6" s="85" t="s">
        <v>34</v>
      </c>
      <c r="BR6" s="85">
        <v>2.09</v>
      </c>
      <c r="BS6" s="85" t="s">
        <v>34</v>
      </c>
      <c r="BT6" s="85" t="s">
        <v>34</v>
      </c>
      <c r="BU6" s="85" t="s">
        <v>34</v>
      </c>
      <c r="BV6" s="85" t="s">
        <v>34</v>
      </c>
      <c r="BW6" s="85">
        <v>49.8</v>
      </c>
      <c r="BX6" s="85">
        <v>25.8</v>
      </c>
      <c r="BY6" s="85" t="s">
        <v>34</v>
      </c>
      <c r="BZ6" s="85">
        <v>8.6199999999999992</v>
      </c>
      <c r="CA6" s="85">
        <v>19.3</v>
      </c>
      <c r="CB6" s="85">
        <v>1.23</v>
      </c>
      <c r="CC6" s="88">
        <v>0</v>
      </c>
      <c r="CD6" s="85">
        <v>0.31</v>
      </c>
      <c r="CE6" s="85" t="s">
        <v>34</v>
      </c>
      <c r="CF6" s="85" t="s">
        <v>34</v>
      </c>
      <c r="CG6" s="88">
        <v>0</v>
      </c>
      <c r="CH6" s="85">
        <v>1.41</v>
      </c>
      <c r="CI6" s="85" t="s">
        <v>34</v>
      </c>
      <c r="CJ6" s="85">
        <v>4.03</v>
      </c>
      <c r="CK6" s="85" t="s">
        <v>34</v>
      </c>
      <c r="CL6" s="85" t="s">
        <v>34</v>
      </c>
      <c r="CM6" s="85" t="s">
        <v>34</v>
      </c>
      <c r="CN6" s="85" t="s">
        <v>34</v>
      </c>
      <c r="CO6" s="85">
        <v>2.02</v>
      </c>
      <c r="CP6" s="85">
        <v>1.32</v>
      </c>
      <c r="CQ6" s="85" t="s">
        <v>34</v>
      </c>
      <c r="CR6" s="88">
        <v>0</v>
      </c>
      <c r="CS6" s="85" t="s">
        <v>34</v>
      </c>
      <c r="CT6" s="85" t="s">
        <v>34</v>
      </c>
      <c r="CU6" s="85" t="s">
        <v>34</v>
      </c>
      <c r="CV6" s="85" t="s">
        <v>34</v>
      </c>
      <c r="CW6" s="85" t="s">
        <v>34</v>
      </c>
      <c r="CX6" s="85" t="s">
        <v>34</v>
      </c>
      <c r="CY6" s="85" t="s">
        <v>34</v>
      </c>
      <c r="CZ6" s="85" t="s">
        <v>34</v>
      </c>
      <c r="DA6" s="85" t="s">
        <v>34</v>
      </c>
      <c r="DB6" s="85" t="s">
        <v>34</v>
      </c>
      <c r="DC6" s="85" t="s">
        <v>34</v>
      </c>
      <c r="DD6" s="85" t="s">
        <v>34</v>
      </c>
      <c r="DE6" s="85" t="s">
        <v>34</v>
      </c>
      <c r="DF6" s="85" t="s">
        <v>34</v>
      </c>
      <c r="DG6" s="85" t="s">
        <v>34</v>
      </c>
      <c r="DH6" s="85" t="s">
        <v>34</v>
      </c>
      <c r="DI6" s="85" t="s">
        <v>34</v>
      </c>
      <c r="DJ6" s="85" t="s">
        <v>34</v>
      </c>
      <c r="DK6" s="85" t="s">
        <v>34</v>
      </c>
      <c r="DL6" s="85" t="s">
        <v>34</v>
      </c>
      <c r="DM6" s="85" t="s">
        <v>34</v>
      </c>
      <c r="DN6" s="85" t="s">
        <v>34</v>
      </c>
      <c r="DO6" s="85">
        <v>34.1</v>
      </c>
      <c r="DP6" s="85" t="s">
        <v>34</v>
      </c>
      <c r="DQ6" s="85">
        <v>361</v>
      </c>
      <c r="DR6" s="85">
        <v>0.52</v>
      </c>
      <c r="DS6" s="85" t="s">
        <v>34</v>
      </c>
      <c r="DT6" s="85" t="s">
        <v>34</v>
      </c>
      <c r="DU6" s="85" t="s">
        <v>34</v>
      </c>
      <c r="DV6" s="88">
        <v>0</v>
      </c>
      <c r="DW6" s="85" t="s">
        <v>34</v>
      </c>
      <c r="DX6" s="85" t="s">
        <v>34</v>
      </c>
      <c r="DY6" s="85" t="s">
        <v>34</v>
      </c>
      <c r="DZ6" s="85" t="s">
        <v>34</v>
      </c>
      <c r="EA6" s="85" t="s">
        <v>34</v>
      </c>
      <c r="EB6" s="85" t="s">
        <v>34</v>
      </c>
      <c r="EC6" s="85" t="s">
        <v>34</v>
      </c>
      <c r="ED6" s="85" t="s">
        <v>34</v>
      </c>
    </row>
    <row r="7" spans="1:134" ht="14.5" x14ac:dyDescent="0.35">
      <c r="A7" s="123"/>
      <c r="B7" s="124"/>
      <c r="C7" s="79" t="s">
        <v>826</v>
      </c>
      <c r="D7" s="79"/>
      <c r="E7" s="79"/>
      <c r="F7" s="85" t="s">
        <v>34</v>
      </c>
      <c r="G7" s="85" t="s">
        <v>34</v>
      </c>
      <c r="H7" s="85" t="s">
        <v>34</v>
      </c>
      <c r="I7" s="85" t="s">
        <v>34</v>
      </c>
      <c r="J7" s="85" t="s">
        <v>34</v>
      </c>
      <c r="K7" s="85" t="s">
        <v>34</v>
      </c>
      <c r="L7" s="85" t="s">
        <v>34</v>
      </c>
      <c r="M7" s="85" t="s">
        <v>34</v>
      </c>
      <c r="N7" s="85" t="s">
        <v>34</v>
      </c>
      <c r="O7" s="85" t="s">
        <v>34</v>
      </c>
      <c r="P7" s="85" t="s">
        <v>34</v>
      </c>
      <c r="Q7" s="85" t="s">
        <v>34</v>
      </c>
      <c r="R7" s="85" t="s">
        <v>34</v>
      </c>
      <c r="S7" s="85" t="s">
        <v>34</v>
      </c>
      <c r="T7" s="85" t="s">
        <v>34</v>
      </c>
      <c r="U7" s="85" t="s">
        <v>34</v>
      </c>
      <c r="V7" s="85" t="s">
        <v>34</v>
      </c>
      <c r="W7" s="85" t="s">
        <v>34</v>
      </c>
      <c r="X7" s="85" t="s">
        <v>34</v>
      </c>
      <c r="Y7" s="85" t="s">
        <v>34</v>
      </c>
      <c r="Z7" s="85" t="s">
        <v>34</v>
      </c>
      <c r="AA7" s="85" t="s">
        <v>34</v>
      </c>
      <c r="AB7" s="85" t="s">
        <v>34</v>
      </c>
      <c r="AC7" s="85" t="s">
        <v>34</v>
      </c>
      <c r="AD7" s="85" t="s">
        <v>34</v>
      </c>
      <c r="AE7" s="85" t="s">
        <v>34</v>
      </c>
      <c r="AF7" s="85" t="s">
        <v>34</v>
      </c>
      <c r="AG7" s="85" t="s">
        <v>34</v>
      </c>
      <c r="AH7" s="85" t="s">
        <v>34</v>
      </c>
      <c r="AI7" s="85" t="s">
        <v>34</v>
      </c>
      <c r="AJ7" s="85" t="s">
        <v>34</v>
      </c>
      <c r="AK7" s="85" t="s">
        <v>34</v>
      </c>
      <c r="AL7" s="85" t="s">
        <v>34</v>
      </c>
      <c r="AM7" s="85" t="s">
        <v>34</v>
      </c>
      <c r="AN7" s="85" t="s">
        <v>34</v>
      </c>
      <c r="AO7" s="85" t="s">
        <v>34</v>
      </c>
      <c r="AP7" s="85" t="s">
        <v>34</v>
      </c>
      <c r="AQ7" s="85" t="s">
        <v>34</v>
      </c>
      <c r="AR7" s="85" t="s">
        <v>34</v>
      </c>
      <c r="AS7" s="85" t="s">
        <v>34</v>
      </c>
      <c r="AT7" s="85" t="s">
        <v>34</v>
      </c>
      <c r="AU7" s="85" t="s">
        <v>34</v>
      </c>
      <c r="AV7" s="85" t="s">
        <v>34</v>
      </c>
      <c r="AW7" s="85" t="s">
        <v>34</v>
      </c>
      <c r="AX7" s="86" t="s">
        <v>34</v>
      </c>
      <c r="AY7" s="85" t="s">
        <v>34</v>
      </c>
      <c r="AZ7" s="85" t="s">
        <v>34</v>
      </c>
      <c r="BA7" s="85" t="s">
        <v>34</v>
      </c>
      <c r="BB7" s="85" t="s">
        <v>34</v>
      </c>
      <c r="BC7" s="85" t="s">
        <v>34</v>
      </c>
      <c r="BD7" s="89">
        <v>0</v>
      </c>
      <c r="BE7" s="85" t="s">
        <v>34</v>
      </c>
      <c r="BF7" s="86" t="s">
        <v>34</v>
      </c>
      <c r="BG7" s="85">
        <v>11.7</v>
      </c>
      <c r="BH7" s="85">
        <v>2.84</v>
      </c>
      <c r="BI7" s="85" t="s">
        <v>34</v>
      </c>
      <c r="BJ7" s="88">
        <v>0</v>
      </c>
      <c r="BK7" s="85" t="s">
        <v>34</v>
      </c>
      <c r="BL7" s="85" t="s">
        <v>34</v>
      </c>
      <c r="BM7" s="85" t="s">
        <v>34</v>
      </c>
      <c r="BN7" s="85" t="s">
        <v>34</v>
      </c>
      <c r="BO7" s="85" t="s">
        <v>34</v>
      </c>
      <c r="BP7" s="85" t="s">
        <v>34</v>
      </c>
      <c r="BQ7" s="85" t="s">
        <v>34</v>
      </c>
      <c r="BR7" s="88">
        <v>0</v>
      </c>
      <c r="BS7" s="85" t="s">
        <v>34</v>
      </c>
      <c r="BT7" s="85" t="s">
        <v>34</v>
      </c>
      <c r="BU7" s="85" t="s">
        <v>34</v>
      </c>
      <c r="BV7" s="85" t="s">
        <v>34</v>
      </c>
      <c r="BW7" s="85">
        <v>4.66</v>
      </c>
      <c r="BX7" s="85">
        <v>1.08</v>
      </c>
      <c r="BY7" s="85" t="s">
        <v>34</v>
      </c>
      <c r="BZ7" s="85">
        <v>2.13</v>
      </c>
      <c r="CA7" s="88">
        <v>0</v>
      </c>
      <c r="CB7" s="85">
        <v>72.2</v>
      </c>
      <c r="CC7" s="85">
        <v>27.3</v>
      </c>
      <c r="CD7" s="88">
        <v>0</v>
      </c>
      <c r="CE7" s="85" t="s">
        <v>34</v>
      </c>
      <c r="CF7" s="85" t="s">
        <v>34</v>
      </c>
      <c r="CG7" s="85">
        <v>4.82</v>
      </c>
      <c r="CH7" s="85">
        <v>33.9</v>
      </c>
      <c r="CI7" s="85" t="s">
        <v>34</v>
      </c>
      <c r="CJ7" s="85">
        <v>12.5</v>
      </c>
      <c r="CK7" s="85" t="s">
        <v>34</v>
      </c>
      <c r="CL7" s="85" t="s">
        <v>34</v>
      </c>
      <c r="CM7" s="85" t="s">
        <v>34</v>
      </c>
      <c r="CN7" s="85" t="s">
        <v>34</v>
      </c>
      <c r="CO7" s="85">
        <v>0.75</v>
      </c>
      <c r="CP7" s="85">
        <v>0.32</v>
      </c>
      <c r="CQ7" s="85" t="s">
        <v>34</v>
      </c>
      <c r="CR7" s="85">
        <v>3.36</v>
      </c>
      <c r="CS7" s="85" t="s">
        <v>34</v>
      </c>
      <c r="CT7" s="85" t="s">
        <v>34</v>
      </c>
      <c r="CU7" s="85" t="s">
        <v>34</v>
      </c>
      <c r="CV7" s="85" t="s">
        <v>34</v>
      </c>
      <c r="CW7" s="85" t="s">
        <v>34</v>
      </c>
      <c r="CX7" s="85" t="s">
        <v>34</v>
      </c>
      <c r="CY7" s="85" t="s">
        <v>34</v>
      </c>
      <c r="CZ7" s="85" t="s">
        <v>34</v>
      </c>
      <c r="DA7" s="85" t="s">
        <v>34</v>
      </c>
      <c r="DB7" s="85" t="s">
        <v>34</v>
      </c>
      <c r="DC7" s="85" t="s">
        <v>34</v>
      </c>
      <c r="DD7" s="85" t="s">
        <v>34</v>
      </c>
      <c r="DE7" s="85" t="s">
        <v>34</v>
      </c>
      <c r="DF7" s="85" t="s">
        <v>34</v>
      </c>
      <c r="DG7" s="85" t="s">
        <v>34</v>
      </c>
      <c r="DH7" s="85" t="s">
        <v>34</v>
      </c>
      <c r="DI7" s="85" t="s">
        <v>34</v>
      </c>
      <c r="DJ7" s="85" t="s">
        <v>34</v>
      </c>
      <c r="DK7" s="85" t="s">
        <v>34</v>
      </c>
      <c r="DL7" s="85" t="s">
        <v>34</v>
      </c>
      <c r="DM7" s="85" t="s">
        <v>34</v>
      </c>
      <c r="DN7" s="85" t="s">
        <v>34</v>
      </c>
      <c r="DO7" s="88">
        <v>0</v>
      </c>
      <c r="DP7" s="85" t="s">
        <v>34</v>
      </c>
      <c r="DQ7" s="85">
        <v>4.2</v>
      </c>
      <c r="DR7" s="85">
        <v>17.3</v>
      </c>
      <c r="DS7" s="85" t="s">
        <v>34</v>
      </c>
      <c r="DT7" s="85" t="s">
        <v>34</v>
      </c>
      <c r="DU7" s="85" t="s">
        <v>34</v>
      </c>
      <c r="DV7" s="85">
        <v>153</v>
      </c>
      <c r="DW7" s="85" t="s">
        <v>34</v>
      </c>
      <c r="DX7" s="85" t="s">
        <v>34</v>
      </c>
      <c r="DY7" s="85" t="s">
        <v>34</v>
      </c>
      <c r="DZ7" s="85" t="s">
        <v>34</v>
      </c>
      <c r="EA7" s="85" t="s">
        <v>34</v>
      </c>
      <c r="EB7" s="85" t="s">
        <v>34</v>
      </c>
      <c r="EC7" s="85" t="s">
        <v>34</v>
      </c>
      <c r="ED7" s="85" t="s">
        <v>34</v>
      </c>
    </row>
    <row r="8" spans="1:134" ht="14.5" x14ac:dyDescent="0.35">
      <c r="A8" s="125" t="s">
        <v>496</v>
      </c>
      <c r="B8" s="124">
        <v>2</v>
      </c>
      <c r="C8" s="79" t="s">
        <v>823</v>
      </c>
      <c r="D8" s="79"/>
      <c r="E8" s="79"/>
      <c r="F8" s="85" t="s">
        <v>34</v>
      </c>
      <c r="G8" s="85" t="s">
        <v>34</v>
      </c>
      <c r="H8" s="85" t="s">
        <v>34</v>
      </c>
      <c r="I8" s="85" t="s">
        <v>34</v>
      </c>
      <c r="J8" s="85" t="s">
        <v>34</v>
      </c>
      <c r="K8" s="85" t="s">
        <v>34</v>
      </c>
      <c r="L8" s="85" t="s">
        <v>34</v>
      </c>
      <c r="M8" s="85" t="s">
        <v>34</v>
      </c>
      <c r="N8" s="85" t="s">
        <v>34</v>
      </c>
      <c r="O8" s="85" t="s">
        <v>34</v>
      </c>
      <c r="P8" s="85" t="s">
        <v>34</v>
      </c>
      <c r="Q8" s="85" t="s">
        <v>34</v>
      </c>
      <c r="R8" s="85" t="s">
        <v>34</v>
      </c>
      <c r="S8" s="85" t="s">
        <v>34</v>
      </c>
      <c r="T8" s="85" t="s">
        <v>34</v>
      </c>
      <c r="U8" s="85" t="s">
        <v>34</v>
      </c>
      <c r="V8" s="85" t="s">
        <v>34</v>
      </c>
      <c r="W8" s="85" t="s">
        <v>34</v>
      </c>
      <c r="X8" s="85" t="s">
        <v>34</v>
      </c>
      <c r="Y8" s="85" t="s">
        <v>34</v>
      </c>
      <c r="Z8" s="85" t="s">
        <v>34</v>
      </c>
      <c r="AA8" s="85" t="s">
        <v>34</v>
      </c>
      <c r="AB8" s="85" t="s">
        <v>34</v>
      </c>
      <c r="AC8" s="85" t="s">
        <v>34</v>
      </c>
      <c r="AD8" s="85" t="s">
        <v>34</v>
      </c>
      <c r="AE8" s="85" t="s">
        <v>34</v>
      </c>
      <c r="AF8" s="85" t="s">
        <v>34</v>
      </c>
      <c r="AG8" s="85" t="s">
        <v>34</v>
      </c>
      <c r="AH8" s="85" t="s">
        <v>34</v>
      </c>
      <c r="AI8" s="85" t="s">
        <v>34</v>
      </c>
      <c r="AJ8" s="85" t="s">
        <v>34</v>
      </c>
      <c r="AK8" s="85" t="s">
        <v>34</v>
      </c>
      <c r="AL8" s="85" t="s">
        <v>34</v>
      </c>
      <c r="AM8" s="85" t="s">
        <v>34</v>
      </c>
      <c r="AN8" s="85" t="s">
        <v>34</v>
      </c>
      <c r="AO8" s="85" t="s">
        <v>34</v>
      </c>
      <c r="AP8" s="85" t="s">
        <v>34</v>
      </c>
      <c r="AQ8" s="85" t="s">
        <v>34</v>
      </c>
      <c r="AR8" s="85" t="s">
        <v>34</v>
      </c>
      <c r="AS8" s="85" t="s">
        <v>34</v>
      </c>
      <c r="AT8" s="85" t="s">
        <v>34</v>
      </c>
      <c r="AU8" s="85" t="s">
        <v>34</v>
      </c>
      <c r="AV8" s="85" t="s">
        <v>34</v>
      </c>
      <c r="AW8" s="85" t="s">
        <v>34</v>
      </c>
      <c r="AX8" s="86" t="s">
        <v>34</v>
      </c>
      <c r="AY8" s="85" t="s">
        <v>34</v>
      </c>
      <c r="AZ8" s="85" t="s">
        <v>34</v>
      </c>
      <c r="BA8" s="85" t="s">
        <v>34</v>
      </c>
      <c r="BB8" s="85" t="s">
        <v>34</v>
      </c>
      <c r="BC8" s="85" t="s">
        <v>34</v>
      </c>
      <c r="BD8" s="85">
        <v>43.7</v>
      </c>
      <c r="BE8" s="85" t="s">
        <v>34</v>
      </c>
      <c r="BF8" s="86" t="s">
        <v>34</v>
      </c>
      <c r="BG8" s="85">
        <v>3.05</v>
      </c>
      <c r="BH8" s="85">
        <v>0.26</v>
      </c>
      <c r="BI8" s="85" t="s">
        <v>34</v>
      </c>
      <c r="BJ8" s="88">
        <v>0</v>
      </c>
      <c r="BK8" s="85" t="s">
        <v>34</v>
      </c>
      <c r="BL8" s="85" t="s">
        <v>34</v>
      </c>
      <c r="BM8" s="85" t="s">
        <v>34</v>
      </c>
      <c r="BN8" s="85" t="s">
        <v>34</v>
      </c>
      <c r="BO8" s="85" t="s">
        <v>34</v>
      </c>
      <c r="BP8" s="85" t="s">
        <v>34</v>
      </c>
      <c r="BQ8" s="85" t="s">
        <v>34</v>
      </c>
      <c r="BR8" s="85">
        <v>0.51</v>
      </c>
      <c r="BS8" s="85" t="s">
        <v>34</v>
      </c>
      <c r="BT8" s="85" t="s">
        <v>34</v>
      </c>
      <c r="BU8" s="85" t="s">
        <v>34</v>
      </c>
      <c r="BV8" s="88">
        <v>0</v>
      </c>
      <c r="BW8" s="85">
        <v>135</v>
      </c>
      <c r="BX8" s="85">
        <v>16</v>
      </c>
      <c r="BY8" s="85" t="s">
        <v>34</v>
      </c>
      <c r="BZ8" s="88">
        <v>0</v>
      </c>
      <c r="CA8" s="85">
        <v>14.3</v>
      </c>
      <c r="CB8" s="85">
        <v>2.15</v>
      </c>
      <c r="CC8" s="88">
        <v>0</v>
      </c>
      <c r="CD8" s="88">
        <v>0</v>
      </c>
      <c r="CE8" s="85" t="s">
        <v>34</v>
      </c>
      <c r="CF8" s="85" t="s">
        <v>34</v>
      </c>
      <c r="CG8" s="88">
        <v>0</v>
      </c>
      <c r="CH8" s="85">
        <v>0.75</v>
      </c>
      <c r="CI8" s="85" t="s">
        <v>34</v>
      </c>
      <c r="CJ8" s="85" t="s">
        <v>34</v>
      </c>
      <c r="CK8" s="85" t="s">
        <v>34</v>
      </c>
      <c r="CL8" s="85" t="s">
        <v>34</v>
      </c>
      <c r="CM8" s="85" t="s">
        <v>34</v>
      </c>
      <c r="CN8" s="85">
        <v>13500</v>
      </c>
      <c r="CO8" s="85">
        <v>4.38</v>
      </c>
      <c r="CP8" s="85">
        <v>1.28</v>
      </c>
      <c r="CQ8" s="85" t="s">
        <v>34</v>
      </c>
      <c r="CR8" s="88">
        <v>0</v>
      </c>
      <c r="CS8" s="85" t="s">
        <v>34</v>
      </c>
      <c r="CT8" s="85" t="s">
        <v>34</v>
      </c>
      <c r="CU8" s="85" t="s">
        <v>34</v>
      </c>
      <c r="CV8" s="85" t="s">
        <v>34</v>
      </c>
      <c r="CW8" s="85" t="s">
        <v>34</v>
      </c>
      <c r="CX8" s="85" t="s">
        <v>34</v>
      </c>
      <c r="CY8" s="85" t="s">
        <v>34</v>
      </c>
      <c r="CZ8" s="85" t="s">
        <v>34</v>
      </c>
      <c r="DA8" s="85" t="s">
        <v>34</v>
      </c>
      <c r="DB8" s="85" t="s">
        <v>34</v>
      </c>
      <c r="DC8" s="85" t="s">
        <v>34</v>
      </c>
      <c r="DD8" s="85" t="s">
        <v>34</v>
      </c>
      <c r="DE8" s="85" t="s">
        <v>34</v>
      </c>
      <c r="DF8" s="85" t="s">
        <v>34</v>
      </c>
      <c r="DG8" s="85" t="s">
        <v>34</v>
      </c>
      <c r="DH8" s="85" t="s">
        <v>34</v>
      </c>
      <c r="DI8" s="85" t="s">
        <v>34</v>
      </c>
      <c r="DJ8" s="85" t="s">
        <v>34</v>
      </c>
      <c r="DK8" s="85" t="s">
        <v>34</v>
      </c>
      <c r="DL8" s="85" t="s">
        <v>34</v>
      </c>
      <c r="DM8" s="85" t="s">
        <v>34</v>
      </c>
      <c r="DN8" s="85" t="s">
        <v>34</v>
      </c>
      <c r="DO8" s="85" t="s">
        <v>34</v>
      </c>
      <c r="DP8" s="85">
        <v>0.61</v>
      </c>
      <c r="DQ8" s="85">
        <v>506</v>
      </c>
      <c r="DR8" s="85" t="s">
        <v>34</v>
      </c>
      <c r="DS8" s="85" t="s">
        <v>34</v>
      </c>
      <c r="DT8" s="85" t="s">
        <v>34</v>
      </c>
      <c r="DU8" s="85" t="s">
        <v>34</v>
      </c>
      <c r="DV8" s="85" t="s">
        <v>34</v>
      </c>
      <c r="DW8" s="85" t="s">
        <v>34</v>
      </c>
      <c r="DX8" s="85" t="s">
        <v>34</v>
      </c>
      <c r="DY8" s="85" t="s">
        <v>34</v>
      </c>
      <c r="DZ8" s="85" t="s">
        <v>34</v>
      </c>
      <c r="EA8" s="85" t="s">
        <v>34</v>
      </c>
      <c r="EB8" s="85" t="s">
        <v>34</v>
      </c>
      <c r="EC8" s="85" t="s">
        <v>34</v>
      </c>
      <c r="ED8" s="85" t="s">
        <v>34</v>
      </c>
    </row>
    <row r="9" spans="1:134" ht="14.5" x14ac:dyDescent="0.35">
      <c r="A9" s="126"/>
      <c r="B9" s="124"/>
      <c r="C9" s="79" t="s">
        <v>826</v>
      </c>
      <c r="D9" s="79"/>
      <c r="E9" s="79"/>
      <c r="F9" s="85" t="s">
        <v>34</v>
      </c>
      <c r="G9" s="85" t="s">
        <v>34</v>
      </c>
      <c r="H9" s="85" t="s">
        <v>34</v>
      </c>
      <c r="I9" s="85" t="s">
        <v>34</v>
      </c>
      <c r="J9" s="85" t="s">
        <v>34</v>
      </c>
      <c r="K9" s="85" t="s">
        <v>34</v>
      </c>
      <c r="L9" s="85" t="s">
        <v>34</v>
      </c>
      <c r="M9" s="85" t="s">
        <v>34</v>
      </c>
      <c r="N9" s="85" t="s">
        <v>34</v>
      </c>
      <c r="O9" s="85" t="s">
        <v>34</v>
      </c>
      <c r="P9" s="85" t="s">
        <v>34</v>
      </c>
      <c r="Q9" s="85" t="s">
        <v>34</v>
      </c>
      <c r="R9" s="85" t="s">
        <v>34</v>
      </c>
      <c r="S9" s="85" t="s">
        <v>34</v>
      </c>
      <c r="T9" s="85" t="s">
        <v>34</v>
      </c>
      <c r="U9" s="85" t="s">
        <v>34</v>
      </c>
      <c r="V9" s="85" t="s">
        <v>34</v>
      </c>
      <c r="W9" s="85" t="s">
        <v>34</v>
      </c>
      <c r="X9" s="85" t="s">
        <v>34</v>
      </c>
      <c r="Y9" s="85" t="s">
        <v>34</v>
      </c>
      <c r="Z9" s="85" t="s">
        <v>34</v>
      </c>
      <c r="AA9" s="85" t="s">
        <v>34</v>
      </c>
      <c r="AB9" s="85" t="s">
        <v>34</v>
      </c>
      <c r="AC9" s="85" t="s">
        <v>34</v>
      </c>
      <c r="AD9" s="85" t="s">
        <v>34</v>
      </c>
      <c r="AE9" s="85" t="s">
        <v>34</v>
      </c>
      <c r="AF9" s="85" t="s">
        <v>34</v>
      </c>
      <c r="AG9" s="85" t="s">
        <v>34</v>
      </c>
      <c r="AH9" s="85" t="s">
        <v>34</v>
      </c>
      <c r="AI9" s="85" t="s">
        <v>34</v>
      </c>
      <c r="AJ9" s="85" t="s">
        <v>34</v>
      </c>
      <c r="AK9" s="85" t="s">
        <v>34</v>
      </c>
      <c r="AL9" s="85" t="s">
        <v>34</v>
      </c>
      <c r="AM9" s="85" t="s">
        <v>34</v>
      </c>
      <c r="AN9" s="85" t="s">
        <v>34</v>
      </c>
      <c r="AO9" s="85" t="s">
        <v>34</v>
      </c>
      <c r="AP9" s="85" t="s">
        <v>34</v>
      </c>
      <c r="AQ9" s="85" t="s">
        <v>34</v>
      </c>
      <c r="AR9" s="85" t="s">
        <v>34</v>
      </c>
      <c r="AS9" s="85" t="s">
        <v>34</v>
      </c>
      <c r="AT9" s="85" t="s">
        <v>34</v>
      </c>
      <c r="AU9" s="85" t="s">
        <v>34</v>
      </c>
      <c r="AV9" s="85" t="s">
        <v>34</v>
      </c>
      <c r="AW9" s="85" t="s">
        <v>34</v>
      </c>
      <c r="AX9" s="86" t="s">
        <v>34</v>
      </c>
      <c r="AY9" s="85" t="s">
        <v>34</v>
      </c>
      <c r="AZ9" s="85" t="s">
        <v>34</v>
      </c>
      <c r="BA9" s="85" t="s">
        <v>34</v>
      </c>
      <c r="BB9" s="85" t="s">
        <v>34</v>
      </c>
      <c r="BC9" s="85" t="s">
        <v>34</v>
      </c>
      <c r="BD9" s="88">
        <v>0</v>
      </c>
      <c r="BE9" s="85" t="s">
        <v>34</v>
      </c>
      <c r="BF9" s="86" t="s">
        <v>34</v>
      </c>
      <c r="BG9" s="85">
        <v>8.0399999999999991</v>
      </c>
      <c r="BH9" s="88">
        <v>0</v>
      </c>
      <c r="BI9" s="85" t="s">
        <v>34</v>
      </c>
      <c r="BJ9" s="88">
        <v>0</v>
      </c>
      <c r="BK9" s="85" t="s">
        <v>34</v>
      </c>
      <c r="BL9" s="85" t="s">
        <v>34</v>
      </c>
      <c r="BM9" s="85" t="s">
        <v>34</v>
      </c>
      <c r="BN9" s="85" t="s">
        <v>34</v>
      </c>
      <c r="BO9" s="85" t="s">
        <v>34</v>
      </c>
      <c r="BP9" s="85" t="s">
        <v>34</v>
      </c>
      <c r="BQ9" s="85" t="s">
        <v>34</v>
      </c>
      <c r="BR9" s="85">
        <v>0.34</v>
      </c>
      <c r="BS9" s="85" t="s">
        <v>34</v>
      </c>
      <c r="BT9" s="85" t="s">
        <v>34</v>
      </c>
      <c r="BU9" s="85" t="s">
        <v>34</v>
      </c>
      <c r="BV9" s="85">
        <v>1.36</v>
      </c>
      <c r="BW9" s="85">
        <v>2.21</v>
      </c>
      <c r="BX9" s="85">
        <v>1.25</v>
      </c>
      <c r="BY9" s="85" t="s">
        <v>34</v>
      </c>
      <c r="BZ9" s="85">
        <v>33.6</v>
      </c>
      <c r="CA9" s="85">
        <v>8.08</v>
      </c>
      <c r="CB9" s="88">
        <v>0</v>
      </c>
      <c r="CC9" s="85">
        <v>33.6</v>
      </c>
      <c r="CD9" s="88">
        <v>0</v>
      </c>
      <c r="CE9" s="85" t="s">
        <v>34</v>
      </c>
      <c r="CF9" s="85" t="s">
        <v>34</v>
      </c>
      <c r="CG9" s="88">
        <v>0</v>
      </c>
      <c r="CH9" s="85">
        <v>21</v>
      </c>
      <c r="CI9" s="85" t="s">
        <v>34</v>
      </c>
      <c r="CJ9" s="85" t="s">
        <v>34</v>
      </c>
      <c r="CK9" s="85" t="s">
        <v>34</v>
      </c>
      <c r="CL9" s="85" t="s">
        <v>34</v>
      </c>
      <c r="CM9" s="85" t="s">
        <v>34</v>
      </c>
      <c r="CN9" s="85">
        <v>13100</v>
      </c>
      <c r="CO9" s="85">
        <v>1.4</v>
      </c>
      <c r="CP9" s="85">
        <v>0.34</v>
      </c>
      <c r="CQ9" s="85" t="s">
        <v>34</v>
      </c>
      <c r="CR9" s="85">
        <v>3.76</v>
      </c>
      <c r="CS9" s="85" t="s">
        <v>34</v>
      </c>
      <c r="CT9" s="85" t="s">
        <v>34</v>
      </c>
      <c r="CU9" s="85" t="s">
        <v>34</v>
      </c>
      <c r="CV9" s="85" t="s">
        <v>34</v>
      </c>
      <c r="CW9" s="85" t="s">
        <v>34</v>
      </c>
      <c r="CX9" s="85" t="s">
        <v>34</v>
      </c>
      <c r="CY9" s="85" t="s">
        <v>34</v>
      </c>
      <c r="CZ9" s="85" t="s">
        <v>34</v>
      </c>
      <c r="DA9" s="85" t="s">
        <v>34</v>
      </c>
      <c r="DB9" s="85" t="s">
        <v>34</v>
      </c>
      <c r="DC9" s="85" t="s">
        <v>34</v>
      </c>
      <c r="DD9" s="85" t="s">
        <v>34</v>
      </c>
      <c r="DE9" s="85" t="s">
        <v>34</v>
      </c>
      <c r="DF9" s="85" t="s">
        <v>34</v>
      </c>
      <c r="DG9" s="85" t="s">
        <v>34</v>
      </c>
      <c r="DH9" s="85" t="s">
        <v>34</v>
      </c>
      <c r="DI9" s="85" t="s">
        <v>34</v>
      </c>
      <c r="DJ9" s="85" t="s">
        <v>34</v>
      </c>
      <c r="DK9" s="85" t="s">
        <v>34</v>
      </c>
      <c r="DL9" s="85" t="s">
        <v>34</v>
      </c>
      <c r="DM9" s="85" t="s">
        <v>34</v>
      </c>
      <c r="DN9" s="85" t="s">
        <v>34</v>
      </c>
      <c r="DO9" s="85" t="s">
        <v>34</v>
      </c>
      <c r="DP9" s="85" t="s">
        <v>34</v>
      </c>
      <c r="DQ9" s="85">
        <v>1.8</v>
      </c>
      <c r="DR9" s="85">
        <v>58.8</v>
      </c>
      <c r="DS9" s="85" t="s">
        <v>34</v>
      </c>
      <c r="DT9" s="85" t="s">
        <v>34</v>
      </c>
      <c r="DU9" s="85" t="s">
        <v>34</v>
      </c>
      <c r="DV9" s="85">
        <v>72.599999999999994</v>
      </c>
      <c r="DW9" s="85" t="s">
        <v>34</v>
      </c>
      <c r="DX9" s="85" t="s">
        <v>34</v>
      </c>
      <c r="DY9" s="85" t="s">
        <v>34</v>
      </c>
      <c r="DZ9" s="85" t="s">
        <v>34</v>
      </c>
      <c r="EA9" s="85" t="s">
        <v>34</v>
      </c>
      <c r="EB9" s="85" t="s">
        <v>34</v>
      </c>
      <c r="EC9" s="85" t="s">
        <v>34</v>
      </c>
      <c r="ED9" s="85" t="s">
        <v>34</v>
      </c>
    </row>
    <row r="10" spans="1:134" ht="14.5" x14ac:dyDescent="0.35">
      <c r="A10" s="126"/>
      <c r="B10" s="124"/>
      <c r="C10" s="79" t="s">
        <v>825</v>
      </c>
      <c r="D10" s="79"/>
      <c r="E10" s="79"/>
      <c r="F10" s="85" t="s">
        <v>34</v>
      </c>
      <c r="G10" s="85" t="s">
        <v>34</v>
      </c>
      <c r="H10" s="85" t="s">
        <v>34</v>
      </c>
      <c r="I10" s="85" t="s">
        <v>34</v>
      </c>
      <c r="J10" s="85" t="s">
        <v>34</v>
      </c>
      <c r="K10" s="85" t="s">
        <v>34</v>
      </c>
      <c r="L10" s="85" t="s">
        <v>34</v>
      </c>
      <c r="M10" s="85" t="s">
        <v>34</v>
      </c>
      <c r="N10" s="85" t="s">
        <v>34</v>
      </c>
      <c r="O10" s="85" t="s">
        <v>34</v>
      </c>
      <c r="P10" s="85" t="s">
        <v>34</v>
      </c>
      <c r="Q10" s="85" t="s">
        <v>34</v>
      </c>
      <c r="R10" s="85" t="s">
        <v>34</v>
      </c>
      <c r="S10" s="85" t="s">
        <v>34</v>
      </c>
      <c r="T10" s="85" t="s">
        <v>34</v>
      </c>
      <c r="U10" s="85" t="s">
        <v>34</v>
      </c>
      <c r="V10" s="85" t="s">
        <v>34</v>
      </c>
      <c r="W10" s="85" t="s">
        <v>34</v>
      </c>
      <c r="X10" s="85" t="s">
        <v>34</v>
      </c>
      <c r="Y10" s="85" t="s">
        <v>34</v>
      </c>
      <c r="Z10" s="85" t="s">
        <v>34</v>
      </c>
      <c r="AA10" s="85" t="s">
        <v>34</v>
      </c>
      <c r="AB10" s="85" t="s">
        <v>34</v>
      </c>
      <c r="AC10" s="85" t="s">
        <v>34</v>
      </c>
      <c r="AD10" s="85" t="s">
        <v>34</v>
      </c>
      <c r="AE10" s="85" t="s">
        <v>34</v>
      </c>
      <c r="AF10" s="85" t="s">
        <v>34</v>
      </c>
      <c r="AG10" s="85" t="s">
        <v>34</v>
      </c>
      <c r="AH10" s="85" t="s">
        <v>34</v>
      </c>
      <c r="AI10" s="85" t="s">
        <v>34</v>
      </c>
      <c r="AJ10" s="85" t="s">
        <v>34</v>
      </c>
      <c r="AK10" s="85" t="s">
        <v>34</v>
      </c>
      <c r="AL10" s="85" t="s">
        <v>34</v>
      </c>
      <c r="AM10" s="85" t="s">
        <v>34</v>
      </c>
      <c r="AN10" s="85" t="s">
        <v>34</v>
      </c>
      <c r="AO10" s="85" t="s">
        <v>34</v>
      </c>
      <c r="AP10" s="85" t="s">
        <v>34</v>
      </c>
      <c r="AQ10" s="85" t="s">
        <v>34</v>
      </c>
      <c r="AR10" s="85" t="s">
        <v>34</v>
      </c>
      <c r="AS10" s="85" t="s">
        <v>34</v>
      </c>
      <c r="AT10" s="85" t="s">
        <v>34</v>
      </c>
      <c r="AU10" s="85" t="s">
        <v>34</v>
      </c>
      <c r="AV10" s="85" t="s">
        <v>34</v>
      </c>
      <c r="AW10" s="85" t="s">
        <v>34</v>
      </c>
      <c r="AX10" s="86" t="s">
        <v>34</v>
      </c>
      <c r="AY10" s="85" t="s">
        <v>34</v>
      </c>
      <c r="AZ10" s="85" t="s">
        <v>34</v>
      </c>
      <c r="BA10" s="85" t="s">
        <v>34</v>
      </c>
      <c r="BB10" s="85" t="s">
        <v>34</v>
      </c>
      <c r="BC10" s="85" t="s">
        <v>34</v>
      </c>
      <c r="BD10" s="85">
        <v>31.7</v>
      </c>
      <c r="BE10" s="85" t="s">
        <v>34</v>
      </c>
      <c r="BF10" s="85" t="s">
        <v>34</v>
      </c>
      <c r="BG10" s="85">
        <v>3.02</v>
      </c>
      <c r="BH10" s="85">
        <v>2.64</v>
      </c>
      <c r="BI10" s="85" t="s">
        <v>34</v>
      </c>
      <c r="BJ10" s="61">
        <v>0.14000000000000001</v>
      </c>
      <c r="BK10" s="85" t="s">
        <v>34</v>
      </c>
      <c r="BL10" s="85" t="s">
        <v>34</v>
      </c>
      <c r="BM10" s="85" t="s">
        <v>34</v>
      </c>
      <c r="BN10" s="85" t="s">
        <v>34</v>
      </c>
      <c r="BO10" s="85" t="s">
        <v>34</v>
      </c>
      <c r="BP10" s="85" t="s">
        <v>34</v>
      </c>
      <c r="BQ10" s="85" t="s">
        <v>34</v>
      </c>
      <c r="BR10" s="85">
        <v>0.64</v>
      </c>
      <c r="BS10" s="85" t="s">
        <v>34</v>
      </c>
      <c r="BT10" s="85" t="s">
        <v>34</v>
      </c>
      <c r="BU10" s="85" t="s">
        <v>34</v>
      </c>
      <c r="BV10" s="88">
        <v>0</v>
      </c>
      <c r="BW10" s="85">
        <v>48.9</v>
      </c>
      <c r="BX10" s="85">
        <v>18.7</v>
      </c>
      <c r="BY10" s="85" t="s">
        <v>34</v>
      </c>
      <c r="BZ10" s="88">
        <v>0</v>
      </c>
      <c r="CA10" s="85">
        <v>19.899999999999999</v>
      </c>
      <c r="CB10" s="85">
        <v>1.92</v>
      </c>
      <c r="CC10" s="88">
        <v>0</v>
      </c>
      <c r="CD10" s="85">
        <v>1</v>
      </c>
      <c r="CE10" s="85" t="s">
        <v>34</v>
      </c>
      <c r="CF10" s="85" t="s">
        <v>34</v>
      </c>
      <c r="CG10" s="88">
        <v>0</v>
      </c>
      <c r="CH10" s="85">
        <v>1.33</v>
      </c>
      <c r="CI10" s="85" t="s">
        <v>34</v>
      </c>
      <c r="CJ10" s="85" t="s">
        <v>34</v>
      </c>
      <c r="CK10" s="85" t="s">
        <v>34</v>
      </c>
      <c r="CL10" s="85" t="s">
        <v>34</v>
      </c>
      <c r="CM10" s="85" t="s">
        <v>34</v>
      </c>
      <c r="CN10" s="85">
        <v>12600</v>
      </c>
      <c r="CO10" s="85">
        <v>5.27</v>
      </c>
      <c r="CP10" s="85">
        <v>1.24</v>
      </c>
      <c r="CQ10" s="85" t="s">
        <v>34</v>
      </c>
      <c r="CR10" s="88">
        <v>0</v>
      </c>
      <c r="CS10" s="85" t="s">
        <v>34</v>
      </c>
      <c r="CT10" s="85" t="s">
        <v>34</v>
      </c>
      <c r="CU10" s="85" t="s">
        <v>34</v>
      </c>
      <c r="CV10" s="85" t="s">
        <v>34</v>
      </c>
      <c r="CW10" s="85" t="s">
        <v>34</v>
      </c>
      <c r="CX10" s="85" t="s">
        <v>34</v>
      </c>
      <c r="CY10" s="85" t="s">
        <v>34</v>
      </c>
      <c r="CZ10" s="85" t="s">
        <v>34</v>
      </c>
      <c r="DA10" s="85" t="s">
        <v>34</v>
      </c>
      <c r="DB10" s="85" t="s">
        <v>34</v>
      </c>
      <c r="DC10" s="85" t="s">
        <v>34</v>
      </c>
      <c r="DD10" s="85" t="s">
        <v>34</v>
      </c>
      <c r="DE10" s="85" t="s">
        <v>34</v>
      </c>
      <c r="DF10" s="85" t="s">
        <v>34</v>
      </c>
      <c r="DG10" s="85" t="s">
        <v>34</v>
      </c>
      <c r="DH10" s="85" t="s">
        <v>34</v>
      </c>
      <c r="DI10" s="85" t="s">
        <v>34</v>
      </c>
      <c r="DJ10" s="85" t="s">
        <v>34</v>
      </c>
      <c r="DK10" s="85" t="s">
        <v>34</v>
      </c>
      <c r="DL10" s="85" t="s">
        <v>34</v>
      </c>
      <c r="DM10" s="85" t="s">
        <v>34</v>
      </c>
      <c r="DN10" s="85" t="s">
        <v>34</v>
      </c>
      <c r="DO10" s="85" t="s">
        <v>34</v>
      </c>
      <c r="DP10" s="85" t="s">
        <v>34</v>
      </c>
      <c r="DQ10" s="85">
        <v>409</v>
      </c>
      <c r="DR10" s="85">
        <v>1.02</v>
      </c>
      <c r="DS10" s="85" t="s">
        <v>34</v>
      </c>
      <c r="DT10" s="85" t="s">
        <v>34</v>
      </c>
      <c r="DU10" s="85" t="s">
        <v>34</v>
      </c>
      <c r="DV10" s="85" t="s">
        <v>34</v>
      </c>
      <c r="DW10" s="85" t="s">
        <v>34</v>
      </c>
      <c r="DX10" s="85" t="s">
        <v>34</v>
      </c>
      <c r="DY10" s="85" t="s">
        <v>34</v>
      </c>
      <c r="DZ10" s="85" t="s">
        <v>34</v>
      </c>
      <c r="EA10" s="85" t="s">
        <v>34</v>
      </c>
      <c r="EB10" s="85" t="s">
        <v>34</v>
      </c>
      <c r="EC10" s="85" t="s">
        <v>34</v>
      </c>
      <c r="ED10" s="85" t="s">
        <v>34</v>
      </c>
    </row>
    <row r="11" spans="1:134" ht="14.5" x14ac:dyDescent="0.35">
      <c r="A11" s="77" t="s">
        <v>498</v>
      </c>
      <c r="B11" s="78">
        <v>3</v>
      </c>
      <c r="C11" s="79" t="s">
        <v>827</v>
      </c>
      <c r="D11" s="79"/>
      <c r="E11" s="79"/>
      <c r="F11" s="85" t="s">
        <v>34</v>
      </c>
      <c r="G11" s="85" t="s">
        <v>34</v>
      </c>
      <c r="H11" s="85" t="s">
        <v>34</v>
      </c>
      <c r="I11" s="85" t="s">
        <v>34</v>
      </c>
      <c r="J11" s="85" t="s">
        <v>34</v>
      </c>
      <c r="K11" s="85" t="s">
        <v>34</v>
      </c>
      <c r="L11" s="61">
        <v>2.5000000000000001E-2</v>
      </c>
      <c r="M11" s="85" t="s">
        <v>34</v>
      </c>
      <c r="N11" s="85" t="s">
        <v>34</v>
      </c>
      <c r="O11" s="61">
        <v>2.5000000000000001E-2</v>
      </c>
      <c r="P11" s="61">
        <v>2.5000000000000001E-2</v>
      </c>
      <c r="Q11" s="61">
        <v>2.5000000000000001E-2</v>
      </c>
      <c r="R11" s="61">
        <v>2.5000000000000001E-2</v>
      </c>
      <c r="S11" s="61">
        <v>2.5000000000000001E-2</v>
      </c>
      <c r="T11" s="85" t="s">
        <v>34</v>
      </c>
      <c r="U11" s="85" t="s">
        <v>34</v>
      </c>
      <c r="V11" s="61">
        <v>2.5000000000000001E-2</v>
      </c>
      <c r="W11" s="61">
        <v>2.5000000000000001E-2</v>
      </c>
      <c r="X11" s="61">
        <v>2.5000000000000001E-2</v>
      </c>
      <c r="Y11" s="61">
        <v>2.5000000000000001E-2</v>
      </c>
      <c r="Z11" s="85" t="s">
        <v>34</v>
      </c>
      <c r="AA11" s="85" t="s">
        <v>34</v>
      </c>
      <c r="AB11" s="85" t="s">
        <v>34</v>
      </c>
      <c r="AC11" s="85" t="s">
        <v>34</v>
      </c>
      <c r="AD11" s="85" t="s">
        <v>34</v>
      </c>
      <c r="AE11" s="85" t="s">
        <v>34</v>
      </c>
      <c r="AF11" s="85" t="s">
        <v>34</v>
      </c>
      <c r="AG11" s="85" t="s">
        <v>34</v>
      </c>
      <c r="AH11" s="61">
        <v>2.5000000000000001E-2</v>
      </c>
      <c r="AI11" s="85" t="s">
        <v>34</v>
      </c>
      <c r="AJ11" s="85" t="s">
        <v>34</v>
      </c>
      <c r="AK11" s="85" t="s">
        <v>34</v>
      </c>
      <c r="AL11" s="61">
        <v>2.5000000000000001E-2</v>
      </c>
      <c r="AM11" s="61">
        <v>2.5000000000000001E-2</v>
      </c>
      <c r="AN11" s="61">
        <v>2.5000000000000001E-2</v>
      </c>
      <c r="AO11" s="61">
        <v>2.5000000000000001E-2</v>
      </c>
      <c r="AP11" s="61">
        <v>2.5000000000000001E-2</v>
      </c>
      <c r="AQ11" s="61">
        <v>2.5000000000000001E-2</v>
      </c>
      <c r="AR11" s="61">
        <v>2.5000000000000001E-2</v>
      </c>
      <c r="AS11" s="61">
        <v>2.5000000000000001E-2</v>
      </c>
      <c r="AT11" s="61">
        <v>2.5000000000000001E-2</v>
      </c>
      <c r="AU11" s="85" t="s">
        <v>34</v>
      </c>
      <c r="AV11" s="85" t="s">
        <v>34</v>
      </c>
      <c r="AW11" s="85" t="s">
        <v>34</v>
      </c>
      <c r="AX11" s="61">
        <f>(0.1/2)/2</f>
        <v>2.5000000000000001E-2</v>
      </c>
      <c r="AY11" s="61">
        <v>2.5000000000000001E-2</v>
      </c>
      <c r="AZ11" s="61">
        <v>2.5000000000000001E-2</v>
      </c>
      <c r="BA11" s="85">
        <v>8</v>
      </c>
      <c r="BB11" s="61">
        <v>1250</v>
      </c>
      <c r="BC11" s="85" t="s">
        <v>34</v>
      </c>
      <c r="BD11" s="85">
        <v>730</v>
      </c>
      <c r="BE11" s="85" t="s">
        <v>34</v>
      </c>
      <c r="BF11" s="61">
        <v>0.05</v>
      </c>
      <c r="BG11" s="85">
        <v>5.3</v>
      </c>
      <c r="BH11" s="61">
        <v>0.5</v>
      </c>
      <c r="BI11" s="61">
        <v>0.05</v>
      </c>
      <c r="BJ11" s="61">
        <v>0.5</v>
      </c>
      <c r="BK11" s="85" t="s">
        <v>34</v>
      </c>
      <c r="BL11" s="85" t="s">
        <v>34</v>
      </c>
      <c r="BM11" s="61">
        <v>5</v>
      </c>
      <c r="BN11" s="85" t="s">
        <v>34</v>
      </c>
      <c r="BO11" s="85" t="s">
        <v>34</v>
      </c>
      <c r="BP11" s="85" t="s">
        <v>34</v>
      </c>
      <c r="BQ11" s="61">
        <v>0.05</v>
      </c>
      <c r="BR11" s="61">
        <v>0.25</v>
      </c>
      <c r="BS11" s="61">
        <v>0.05</v>
      </c>
      <c r="BT11" s="85" t="s">
        <v>34</v>
      </c>
      <c r="BU11" s="61">
        <v>0.05</v>
      </c>
      <c r="BV11" s="61">
        <v>0.05</v>
      </c>
      <c r="BW11" s="85">
        <v>40</v>
      </c>
      <c r="BX11" s="85">
        <v>4</v>
      </c>
      <c r="BY11" s="85" t="s">
        <v>34</v>
      </c>
      <c r="BZ11" s="85">
        <v>7.6</v>
      </c>
      <c r="CA11" s="85">
        <v>34</v>
      </c>
      <c r="CB11" s="61">
        <v>0.05</v>
      </c>
      <c r="CC11" s="85">
        <v>1.8</v>
      </c>
      <c r="CD11" s="61">
        <v>0.5</v>
      </c>
      <c r="CE11" s="85" t="s">
        <v>34</v>
      </c>
      <c r="CF11" s="85" t="s">
        <v>34</v>
      </c>
      <c r="CG11" s="85">
        <v>1.4</v>
      </c>
      <c r="CH11" s="85">
        <v>13</v>
      </c>
      <c r="CI11" s="61">
        <v>0.25</v>
      </c>
      <c r="CJ11" s="85">
        <v>18</v>
      </c>
      <c r="CK11" s="85">
        <v>1100</v>
      </c>
      <c r="CL11" s="85" t="s">
        <v>34</v>
      </c>
      <c r="CM11" s="85" t="s">
        <v>34</v>
      </c>
      <c r="CN11" s="85" t="s">
        <v>34</v>
      </c>
      <c r="CO11" s="85">
        <v>2.5</v>
      </c>
      <c r="CP11" s="61">
        <v>0.5</v>
      </c>
      <c r="CQ11" s="85" t="s">
        <v>34</v>
      </c>
      <c r="CR11" s="85">
        <v>2.4</v>
      </c>
      <c r="CS11" s="61">
        <v>0.5</v>
      </c>
      <c r="CT11" s="85" t="s">
        <v>34</v>
      </c>
      <c r="CU11" s="61">
        <v>0.05</v>
      </c>
      <c r="CV11" s="85" t="s">
        <v>34</v>
      </c>
      <c r="CW11" s="85" t="s">
        <v>34</v>
      </c>
      <c r="CX11" s="85" t="s">
        <v>34</v>
      </c>
      <c r="CY11" s="85" t="s">
        <v>34</v>
      </c>
      <c r="CZ11" s="85" t="s">
        <v>34</v>
      </c>
      <c r="DA11" s="85" t="s">
        <v>34</v>
      </c>
      <c r="DB11" s="85" t="s">
        <v>34</v>
      </c>
      <c r="DC11" s="85" t="s">
        <v>34</v>
      </c>
      <c r="DD11" s="85" t="s">
        <v>34</v>
      </c>
      <c r="DE11" s="85" t="s">
        <v>34</v>
      </c>
      <c r="DF11" s="85" t="s">
        <v>34</v>
      </c>
      <c r="DG11" s="85" t="s">
        <v>34</v>
      </c>
      <c r="DH11" s="85" t="s">
        <v>34</v>
      </c>
      <c r="DI11" s="61">
        <v>0.05</v>
      </c>
      <c r="DJ11" s="85" t="s">
        <v>34</v>
      </c>
      <c r="DK11" s="85" t="s">
        <v>34</v>
      </c>
      <c r="DL11" s="85" t="s">
        <v>34</v>
      </c>
      <c r="DM11" s="85" t="s">
        <v>34</v>
      </c>
      <c r="DN11" s="85" t="s">
        <v>34</v>
      </c>
      <c r="DO11" s="85">
        <v>54</v>
      </c>
      <c r="DP11" s="85" t="s">
        <v>34</v>
      </c>
      <c r="DQ11" s="85">
        <v>340</v>
      </c>
      <c r="DR11" s="85">
        <v>0.5</v>
      </c>
      <c r="DS11" s="61">
        <v>0.5</v>
      </c>
      <c r="DT11" s="85" t="s">
        <v>34</v>
      </c>
      <c r="DU11" s="85" t="s">
        <v>34</v>
      </c>
      <c r="DV11" s="85">
        <v>0.6</v>
      </c>
      <c r="DW11" s="85" t="s">
        <v>34</v>
      </c>
      <c r="DX11" s="85" t="s">
        <v>34</v>
      </c>
      <c r="DY11" s="85" t="s">
        <v>34</v>
      </c>
      <c r="DZ11" s="85" t="s">
        <v>34</v>
      </c>
      <c r="EA11" s="85" t="s">
        <v>34</v>
      </c>
      <c r="EB11" s="85" t="s">
        <v>34</v>
      </c>
      <c r="EC11" s="85" t="s">
        <v>34</v>
      </c>
      <c r="ED11" s="85" t="s">
        <v>34</v>
      </c>
    </row>
    <row r="12" spans="1:134" ht="14.5" x14ac:dyDescent="0.35">
      <c r="A12" s="77" t="s">
        <v>500</v>
      </c>
      <c r="B12" s="78">
        <v>4</v>
      </c>
      <c r="C12" s="79" t="s">
        <v>828</v>
      </c>
      <c r="D12" s="79"/>
      <c r="E12" s="79"/>
      <c r="F12" s="85" t="s">
        <v>34</v>
      </c>
      <c r="G12" s="85" t="s">
        <v>34</v>
      </c>
      <c r="H12" s="85" t="s">
        <v>34</v>
      </c>
      <c r="I12" s="85" t="s">
        <v>34</v>
      </c>
      <c r="J12" s="85" t="s">
        <v>34</v>
      </c>
      <c r="K12" s="85" t="s">
        <v>34</v>
      </c>
      <c r="L12" s="85" t="s">
        <v>34</v>
      </c>
      <c r="M12" s="85" t="s">
        <v>34</v>
      </c>
      <c r="N12" s="85" t="s">
        <v>34</v>
      </c>
      <c r="O12" s="85" t="s">
        <v>34</v>
      </c>
      <c r="P12" s="61">
        <v>2.5000000000000001E-2</v>
      </c>
      <c r="Q12" s="85" t="s">
        <v>34</v>
      </c>
      <c r="R12" s="85" t="s">
        <v>34</v>
      </c>
      <c r="S12" s="61">
        <v>2.5000000000000001E-2</v>
      </c>
      <c r="T12" s="85" t="s">
        <v>34</v>
      </c>
      <c r="U12" s="85" t="s">
        <v>34</v>
      </c>
      <c r="V12" s="85" t="s">
        <v>34</v>
      </c>
      <c r="W12" s="61">
        <v>2.5000000000000001E-2</v>
      </c>
      <c r="X12" s="85" t="s">
        <v>34</v>
      </c>
      <c r="Y12" s="85" t="s">
        <v>34</v>
      </c>
      <c r="Z12" s="85" t="s">
        <v>34</v>
      </c>
      <c r="AA12" s="85" t="s">
        <v>34</v>
      </c>
      <c r="AB12" s="85" t="s">
        <v>34</v>
      </c>
      <c r="AC12" s="85" t="s">
        <v>34</v>
      </c>
      <c r="AD12" s="85" t="s">
        <v>34</v>
      </c>
      <c r="AE12" s="85" t="s">
        <v>34</v>
      </c>
      <c r="AF12" s="85" t="s">
        <v>34</v>
      </c>
      <c r="AG12" s="85" t="s">
        <v>34</v>
      </c>
      <c r="AH12" s="85" t="s">
        <v>34</v>
      </c>
      <c r="AI12" s="85" t="s">
        <v>34</v>
      </c>
      <c r="AJ12" s="85" t="s">
        <v>34</v>
      </c>
      <c r="AK12" s="85" t="s">
        <v>34</v>
      </c>
      <c r="AL12" s="85">
        <v>0.9</v>
      </c>
      <c r="AM12" s="85" t="s">
        <v>34</v>
      </c>
      <c r="AN12" s="85" t="s">
        <v>34</v>
      </c>
      <c r="AO12" s="85" t="s">
        <v>34</v>
      </c>
      <c r="AP12" s="85" t="s">
        <v>34</v>
      </c>
      <c r="AQ12" s="85" t="s">
        <v>34</v>
      </c>
      <c r="AR12" s="85" t="s">
        <v>34</v>
      </c>
      <c r="AS12" s="85" t="s">
        <v>34</v>
      </c>
      <c r="AT12" s="61">
        <v>2.5000000000000001E-2</v>
      </c>
      <c r="AU12" s="85" t="s">
        <v>34</v>
      </c>
      <c r="AV12" s="85" t="s">
        <v>34</v>
      </c>
      <c r="AW12" s="85" t="s">
        <v>34</v>
      </c>
      <c r="AX12" s="86" t="s">
        <v>34</v>
      </c>
      <c r="AY12" s="85" t="s">
        <v>34</v>
      </c>
      <c r="AZ12" s="61">
        <v>2.5000000000000001E-2</v>
      </c>
      <c r="BA12" s="90">
        <v>4</v>
      </c>
      <c r="BB12" s="61">
        <v>1250</v>
      </c>
      <c r="BC12" s="85" t="s">
        <v>34</v>
      </c>
      <c r="BD12" s="86" t="s">
        <v>34</v>
      </c>
      <c r="BE12" s="85" t="s">
        <v>34</v>
      </c>
      <c r="BF12" s="85">
        <v>0.2</v>
      </c>
      <c r="BG12" s="90">
        <v>0.7</v>
      </c>
      <c r="BH12" s="61">
        <v>0.5</v>
      </c>
      <c r="BI12" s="61">
        <v>0.05</v>
      </c>
      <c r="BJ12" s="85" t="s">
        <v>34</v>
      </c>
      <c r="BK12" s="85" t="s">
        <v>34</v>
      </c>
      <c r="BL12" s="85" t="s">
        <v>34</v>
      </c>
      <c r="BM12" s="61">
        <v>5</v>
      </c>
      <c r="BN12" s="85" t="s">
        <v>34</v>
      </c>
      <c r="BO12" s="85" t="s">
        <v>34</v>
      </c>
      <c r="BP12" s="85" t="s">
        <v>34</v>
      </c>
      <c r="BQ12" s="85" t="s">
        <v>34</v>
      </c>
      <c r="BR12" s="61">
        <v>0.25</v>
      </c>
      <c r="BS12" s="85" t="s">
        <v>34</v>
      </c>
      <c r="BT12" s="85" t="s">
        <v>34</v>
      </c>
      <c r="BU12" s="61">
        <v>0.05</v>
      </c>
      <c r="BV12" s="61">
        <v>0.05</v>
      </c>
      <c r="BW12" s="90">
        <v>16</v>
      </c>
      <c r="BX12" s="90">
        <v>6</v>
      </c>
      <c r="BY12" s="90" t="s">
        <v>34</v>
      </c>
      <c r="BZ12" s="90">
        <v>1.5</v>
      </c>
      <c r="CA12" s="90">
        <v>5.8</v>
      </c>
      <c r="CB12" s="61">
        <v>0.05</v>
      </c>
      <c r="CC12" s="61">
        <v>0.05</v>
      </c>
      <c r="CD12" s="61">
        <v>0.5</v>
      </c>
      <c r="CE12" s="85" t="s">
        <v>34</v>
      </c>
      <c r="CF12" s="85" t="s">
        <v>34</v>
      </c>
      <c r="CG12" s="86">
        <v>0.6</v>
      </c>
      <c r="CH12" s="90">
        <v>0.8</v>
      </c>
      <c r="CI12" s="61">
        <v>0.25</v>
      </c>
      <c r="CJ12" s="90">
        <v>7</v>
      </c>
      <c r="CK12" s="85" t="s">
        <v>34</v>
      </c>
      <c r="CL12" s="85" t="s">
        <v>34</v>
      </c>
      <c r="CM12" s="85" t="s">
        <v>34</v>
      </c>
      <c r="CN12" s="85" t="s">
        <v>34</v>
      </c>
      <c r="CO12" s="90">
        <v>7</v>
      </c>
      <c r="CP12" s="61">
        <v>0.5</v>
      </c>
      <c r="CQ12" s="85" t="s">
        <v>34</v>
      </c>
      <c r="CR12" s="90">
        <v>1</v>
      </c>
      <c r="CS12" s="61">
        <v>0.5</v>
      </c>
      <c r="CT12" s="85" t="s">
        <v>34</v>
      </c>
      <c r="CU12" s="85" t="s">
        <v>34</v>
      </c>
      <c r="CV12" s="85" t="s">
        <v>34</v>
      </c>
      <c r="CW12" s="85" t="s">
        <v>34</v>
      </c>
      <c r="CX12" s="85" t="s">
        <v>34</v>
      </c>
      <c r="CY12" s="85" t="s">
        <v>34</v>
      </c>
      <c r="CZ12" s="85" t="s">
        <v>34</v>
      </c>
      <c r="DA12" s="85" t="s">
        <v>34</v>
      </c>
      <c r="DB12" s="85" t="s">
        <v>34</v>
      </c>
      <c r="DC12" s="85" t="s">
        <v>34</v>
      </c>
      <c r="DD12" s="85" t="s">
        <v>34</v>
      </c>
      <c r="DE12" s="85" t="s">
        <v>34</v>
      </c>
      <c r="DF12" s="85" t="s">
        <v>34</v>
      </c>
      <c r="DG12" s="85" t="s">
        <v>34</v>
      </c>
      <c r="DH12" s="85" t="s">
        <v>34</v>
      </c>
      <c r="DI12" s="61">
        <v>0.05</v>
      </c>
      <c r="DJ12" s="85" t="s">
        <v>34</v>
      </c>
      <c r="DK12" s="85" t="s">
        <v>34</v>
      </c>
      <c r="DL12" s="85" t="s">
        <v>34</v>
      </c>
      <c r="DM12" s="85" t="s">
        <v>34</v>
      </c>
      <c r="DN12" s="85" t="s">
        <v>34</v>
      </c>
      <c r="DO12" s="90">
        <v>18</v>
      </c>
      <c r="DP12" s="85" t="s">
        <v>34</v>
      </c>
      <c r="DQ12" s="90">
        <v>360</v>
      </c>
      <c r="DR12" s="61">
        <v>0.05</v>
      </c>
      <c r="DS12" s="61">
        <v>0.5</v>
      </c>
      <c r="DT12" s="85" t="s">
        <v>34</v>
      </c>
      <c r="DU12" s="85" t="s">
        <v>34</v>
      </c>
      <c r="DV12" s="61">
        <v>0.05</v>
      </c>
      <c r="DW12" s="85" t="s">
        <v>34</v>
      </c>
      <c r="DX12" s="85" t="s">
        <v>34</v>
      </c>
      <c r="DY12" s="85" t="s">
        <v>34</v>
      </c>
      <c r="DZ12" s="85" t="s">
        <v>34</v>
      </c>
      <c r="EA12" s="85" t="s">
        <v>34</v>
      </c>
      <c r="EB12" s="85" t="s">
        <v>34</v>
      </c>
      <c r="EC12" s="85" t="s">
        <v>34</v>
      </c>
      <c r="ED12" s="85" t="s">
        <v>34</v>
      </c>
    </row>
    <row r="13" spans="1:134" ht="14.5" x14ac:dyDescent="0.35">
      <c r="A13" s="127" t="s">
        <v>502</v>
      </c>
      <c r="B13" s="124">
        <v>5</v>
      </c>
      <c r="C13" s="79" t="s">
        <v>829</v>
      </c>
      <c r="D13" s="79"/>
      <c r="E13" s="79"/>
      <c r="F13" s="61">
        <v>2.5000000000000001E-2</v>
      </c>
      <c r="G13" s="61">
        <v>2.5000000000000001E-2</v>
      </c>
      <c r="H13" s="90" t="s">
        <v>34</v>
      </c>
      <c r="I13" s="61">
        <v>2.5000000000000001E-2</v>
      </c>
      <c r="J13" s="61">
        <v>2.5000000000000001E-2</v>
      </c>
      <c r="K13" s="90" t="s">
        <v>34</v>
      </c>
      <c r="L13" s="61">
        <v>2.5000000000000001E-2</v>
      </c>
      <c r="M13" s="61">
        <v>2.5000000000000001E-2</v>
      </c>
      <c r="N13" s="61">
        <v>2.5000000000000001E-2</v>
      </c>
      <c r="O13" s="61">
        <v>2.5000000000000001E-2</v>
      </c>
      <c r="P13" s="61">
        <v>2.5000000000000001E-2</v>
      </c>
      <c r="Q13" s="85" t="s">
        <v>34</v>
      </c>
      <c r="R13" s="61">
        <v>2.5000000000000001E-2</v>
      </c>
      <c r="S13" s="61">
        <v>2.5000000000000001E-2</v>
      </c>
      <c r="T13" s="61">
        <v>2.5000000000000001E-2</v>
      </c>
      <c r="U13" s="61">
        <v>2.5000000000000001E-2</v>
      </c>
      <c r="V13" s="61">
        <v>2.5000000000000001E-2</v>
      </c>
      <c r="W13" s="61">
        <v>2.5000000000000001E-2</v>
      </c>
      <c r="X13" s="85" t="s">
        <v>34</v>
      </c>
      <c r="Y13" s="85" t="s">
        <v>34</v>
      </c>
      <c r="Z13" s="61">
        <v>2.5000000000000001E-2</v>
      </c>
      <c r="AA13" s="61">
        <v>2.5000000000000001E-2</v>
      </c>
      <c r="AB13" s="85" t="s">
        <v>34</v>
      </c>
      <c r="AC13" s="85" t="s">
        <v>34</v>
      </c>
      <c r="AD13" s="85" t="s">
        <v>34</v>
      </c>
      <c r="AE13" s="85" t="s">
        <v>34</v>
      </c>
      <c r="AF13" s="85" t="s">
        <v>34</v>
      </c>
      <c r="AG13" s="85" t="s">
        <v>34</v>
      </c>
      <c r="AH13" s="85" t="s">
        <v>34</v>
      </c>
      <c r="AI13" s="85" t="s">
        <v>34</v>
      </c>
      <c r="AJ13" s="85" t="s">
        <v>34</v>
      </c>
      <c r="AK13" s="85" t="s">
        <v>34</v>
      </c>
      <c r="AL13" s="61">
        <v>0.25</v>
      </c>
      <c r="AM13" s="61">
        <v>2.5000000000000001E-2</v>
      </c>
      <c r="AN13" s="61">
        <v>0.25</v>
      </c>
      <c r="AO13" s="61">
        <v>0.25</v>
      </c>
      <c r="AP13" s="85" t="s">
        <v>34</v>
      </c>
      <c r="AQ13" s="61">
        <v>0.25</v>
      </c>
      <c r="AR13" s="61">
        <v>0.25</v>
      </c>
      <c r="AS13" s="61">
        <v>0.25</v>
      </c>
      <c r="AT13" s="61">
        <v>2.5000000000000001E-2</v>
      </c>
      <c r="AU13" s="85" t="s">
        <v>34</v>
      </c>
      <c r="AV13" s="85" t="s">
        <v>34</v>
      </c>
      <c r="AW13" s="85" t="s">
        <v>34</v>
      </c>
      <c r="AX13" s="86" t="s">
        <v>34</v>
      </c>
      <c r="AY13" s="61">
        <v>0.25</v>
      </c>
      <c r="AZ13" s="61">
        <v>2.5000000000000001E-2</v>
      </c>
      <c r="BA13" s="85" t="s">
        <v>34</v>
      </c>
      <c r="BB13" s="85" t="s">
        <v>34</v>
      </c>
      <c r="BC13" s="85" t="s">
        <v>34</v>
      </c>
      <c r="BD13" s="90">
        <v>920</v>
      </c>
      <c r="BE13" s="85" t="s">
        <v>34</v>
      </c>
      <c r="BF13" s="61">
        <v>0.05</v>
      </c>
      <c r="BG13" s="90">
        <v>7</v>
      </c>
      <c r="BH13" s="61">
        <v>0.5</v>
      </c>
      <c r="BI13" s="61">
        <v>0.05</v>
      </c>
      <c r="BJ13" s="61">
        <v>0.5</v>
      </c>
      <c r="BK13" s="90">
        <v>790</v>
      </c>
      <c r="BL13" s="85" t="s">
        <v>34</v>
      </c>
      <c r="BM13" s="85" t="s">
        <v>34</v>
      </c>
      <c r="BN13" s="61">
        <v>25</v>
      </c>
      <c r="BO13" s="61">
        <v>25</v>
      </c>
      <c r="BP13" s="85" t="s">
        <v>34</v>
      </c>
      <c r="BQ13" s="61">
        <v>0.05</v>
      </c>
      <c r="BR13" s="90" t="s">
        <v>34</v>
      </c>
      <c r="BS13" s="61">
        <v>0.05</v>
      </c>
      <c r="BT13" s="61">
        <v>0.05</v>
      </c>
      <c r="BU13" s="85" t="s">
        <v>34</v>
      </c>
      <c r="BV13" s="61">
        <v>0.5</v>
      </c>
      <c r="BW13" s="90">
        <v>97</v>
      </c>
      <c r="BX13" s="61">
        <v>0.5</v>
      </c>
      <c r="BY13" s="90" t="s">
        <v>34</v>
      </c>
      <c r="BZ13" s="90">
        <v>12</v>
      </c>
      <c r="CA13" s="90">
        <v>30</v>
      </c>
      <c r="CB13" s="61">
        <v>0.05</v>
      </c>
      <c r="CC13" s="61">
        <v>1</v>
      </c>
      <c r="CD13" s="61">
        <v>0.5</v>
      </c>
      <c r="CE13" s="61">
        <v>25</v>
      </c>
      <c r="CF13" s="90" t="s">
        <v>34</v>
      </c>
      <c r="CG13" s="61">
        <v>1</v>
      </c>
      <c r="CH13" s="90">
        <v>0.7</v>
      </c>
      <c r="CI13" s="61">
        <v>0.05</v>
      </c>
      <c r="CJ13" s="90">
        <v>6</v>
      </c>
      <c r="CK13" s="90" t="s">
        <v>34</v>
      </c>
      <c r="CL13" s="90" t="s">
        <v>34</v>
      </c>
      <c r="CM13" s="90" t="s">
        <v>34</v>
      </c>
      <c r="CN13" s="90" t="s">
        <v>34</v>
      </c>
      <c r="CO13" s="90">
        <v>10</v>
      </c>
      <c r="CP13" s="90" t="s">
        <v>34</v>
      </c>
      <c r="CQ13" s="61">
        <v>25</v>
      </c>
      <c r="CR13" s="90">
        <v>2</v>
      </c>
      <c r="CS13" s="90" t="s">
        <v>34</v>
      </c>
      <c r="CT13" s="90" t="s">
        <v>34</v>
      </c>
      <c r="CU13" s="90" t="s">
        <v>34</v>
      </c>
      <c r="CV13" s="90" t="s">
        <v>34</v>
      </c>
      <c r="CW13" s="90" t="s">
        <v>34</v>
      </c>
      <c r="CX13" s="90" t="s">
        <v>34</v>
      </c>
      <c r="CY13" s="90" t="s">
        <v>34</v>
      </c>
      <c r="CZ13" s="90" t="s">
        <v>34</v>
      </c>
      <c r="DA13" s="90" t="s">
        <v>34</v>
      </c>
      <c r="DB13" s="90" t="s">
        <v>34</v>
      </c>
      <c r="DC13" s="90" t="s">
        <v>34</v>
      </c>
      <c r="DD13" s="90" t="s">
        <v>34</v>
      </c>
      <c r="DE13" s="90" t="s">
        <v>34</v>
      </c>
      <c r="DF13" s="90" t="s">
        <v>34</v>
      </c>
      <c r="DG13" s="61">
        <v>0.05</v>
      </c>
      <c r="DH13" s="85" t="s">
        <v>34</v>
      </c>
      <c r="DI13" s="61">
        <v>0.05</v>
      </c>
      <c r="DJ13" s="90" t="s">
        <v>34</v>
      </c>
      <c r="DK13" s="90" t="s">
        <v>34</v>
      </c>
      <c r="DL13" s="61">
        <v>0.05</v>
      </c>
      <c r="DM13" s="61">
        <v>0.5</v>
      </c>
      <c r="DN13" s="85" t="s">
        <v>34</v>
      </c>
      <c r="DO13" s="90">
        <v>150</v>
      </c>
      <c r="DP13" s="90" t="s">
        <v>34</v>
      </c>
      <c r="DQ13" s="90">
        <v>890</v>
      </c>
      <c r="DR13" s="61">
        <v>1</v>
      </c>
      <c r="DS13" s="61">
        <v>0.5</v>
      </c>
      <c r="DT13" s="90" t="s">
        <v>34</v>
      </c>
      <c r="DU13" s="61">
        <v>0.05</v>
      </c>
      <c r="DV13" s="61">
        <v>0.05</v>
      </c>
      <c r="DW13" s="90" t="s">
        <v>34</v>
      </c>
      <c r="DX13" s="61">
        <v>0.05</v>
      </c>
      <c r="DY13" s="61">
        <v>0.05</v>
      </c>
      <c r="DZ13" s="61">
        <v>0.05</v>
      </c>
      <c r="EA13" s="61">
        <v>0.05</v>
      </c>
      <c r="EB13" s="85" t="s">
        <v>34</v>
      </c>
      <c r="EC13" s="85" t="s">
        <v>34</v>
      </c>
      <c r="ED13" s="85" t="s">
        <v>34</v>
      </c>
    </row>
    <row r="14" spans="1:134" ht="14.5" x14ac:dyDescent="0.35">
      <c r="A14" s="127"/>
      <c r="B14" s="124"/>
      <c r="C14" s="79" t="s">
        <v>825</v>
      </c>
      <c r="D14" s="79"/>
      <c r="E14" s="79"/>
      <c r="F14" s="61">
        <v>2.5000000000000001E-2</v>
      </c>
      <c r="G14" s="61">
        <v>2.5000000000000001E-2</v>
      </c>
      <c r="H14" s="90" t="s">
        <v>34</v>
      </c>
      <c r="I14" s="61">
        <v>2.5000000000000001E-2</v>
      </c>
      <c r="J14" s="61">
        <v>2.5000000000000001E-2</v>
      </c>
      <c r="K14" s="90" t="s">
        <v>34</v>
      </c>
      <c r="L14" s="61">
        <v>2.5000000000000001E-2</v>
      </c>
      <c r="M14" s="61">
        <v>2.5000000000000001E-2</v>
      </c>
      <c r="N14" s="61">
        <v>2.5000000000000001E-2</v>
      </c>
      <c r="O14" s="61">
        <v>2.5000000000000001E-2</v>
      </c>
      <c r="P14" s="61">
        <v>2.5000000000000001E-2</v>
      </c>
      <c r="Q14" s="85" t="s">
        <v>34</v>
      </c>
      <c r="R14" s="61">
        <v>2.5000000000000001E-2</v>
      </c>
      <c r="S14" s="61">
        <v>2.5000000000000001E-2</v>
      </c>
      <c r="T14" s="61">
        <v>2.5000000000000001E-2</v>
      </c>
      <c r="U14" s="61">
        <v>2.5000000000000001E-2</v>
      </c>
      <c r="V14" s="61">
        <v>2.5000000000000001E-2</v>
      </c>
      <c r="W14" s="61">
        <v>2.5000000000000001E-2</v>
      </c>
      <c r="X14" s="85" t="s">
        <v>34</v>
      </c>
      <c r="Y14" s="85" t="s">
        <v>34</v>
      </c>
      <c r="Z14" s="61">
        <v>2.5000000000000001E-2</v>
      </c>
      <c r="AA14" s="61">
        <v>2.5000000000000001E-2</v>
      </c>
      <c r="AB14" s="85" t="s">
        <v>34</v>
      </c>
      <c r="AC14" s="85" t="s">
        <v>34</v>
      </c>
      <c r="AD14" s="85" t="s">
        <v>34</v>
      </c>
      <c r="AE14" s="85" t="s">
        <v>34</v>
      </c>
      <c r="AF14" s="85" t="s">
        <v>34</v>
      </c>
      <c r="AG14" s="85" t="s">
        <v>34</v>
      </c>
      <c r="AH14" s="85" t="s">
        <v>34</v>
      </c>
      <c r="AI14" s="85" t="s">
        <v>34</v>
      </c>
      <c r="AJ14" s="85" t="s">
        <v>34</v>
      </c>
      <c r="AK14" s="85" t="s">
        <v>34</v>
      </c>
      <c r="AL14" s="61">
        <v>0.25</v>
      </c>
      <c r="AM14" s="61">
        <v>2.5000000000000001E-2</v>
      </c>
      <c r="AN14" s="61">
        <v>0.25</v>
      </c>
      <c r="AO14" s="61">
        <v>0.25</v>
      </c>
      <c r="AP14" s="85" t="s">
        <v>34</v>
      </c>
      <c r="AQ14" s="61">
        <v>0.25</v>
      </c>
      <c r="AR14" s="61">
        <v>0.25</v>
      </c>
      <c r="AS14" s="61">
        <v>0.25</v>
      </c>
      <c r="AT14" s="61">
        <v>2.5000000000000001E-2</v>
      </c>
      <c r="AU14" s="85" t="s">
        <v>34</v>
      </c>
      <c r="AV14" s="85" t="s">
        <v>34</v>
      </c>
      <c r="AW14" s="85" t="s">
        <v>34</v>
      </c>
      <c r="AX14" s="86" t="s">
        <v>34</v>
      </c>
      <c r="AY14" s="61">
        <v>0.25</v>
      </c>
      <c r="AZ14" s="61">
        <v>2.5000000000000001E-2</v>
      </c>
      <c r="BA14" s="85" t="s">
        <v>34</v>
      </c>
      <c r="BB14" s="85" t="s">
        <v>34</v>
      </c>
      <c r="BC14" s="85" t="s">
        <v>34</v>
      </c>
      <c r="BD14" s="90">
        <v>250</v>
      </c>
      <c r="BE14" s="85" t="s">
        <v>34</v>
      </c>
      <c r="BF14" s="61">
        <v>0.05</v>
      </c>
      <c r="BG14" s="90">
        <v>4</v>
      </c>
      <c r="BH14" s="61">
        <v>0.5</v>
      </c>
      <c r="BI14" s="61">
        <v>0.05</v>
      </c>
      <c r="BJ14" s="61">
        <v>0.5</v>
      </c>
      <c r="BK14" s="90">
        <v>760</v>
      </c>
      <c r="BL14" s="85" t="s">
        <v>34</v>
      </c>
      <c r="BM14" s="85" t="s">
        <v>34</v>
      </c>
      <c r="BN14" s="61">
        <v>25</v>
      </c>
      <c r="BO14" s="61">
        <v>25</v>
      </c>
      <c r="BP14" s="85" t="s">
        <v>34</v>
      </c>
      <c r="BQ14" s="61">
        <v>0.05</v>
      </c>
      <c r="BR14" s="90" t="s">
        <v>34</v>
      </c>
      <c r="BS14" s="61">
        <v>0.05</v>
      </c>
      <c r="BT14" s="61">
        <v>0.05</v>
      </c>
      <c r="BU14" s="85" t="s">
        <v>34</v>
      </c>
      <c r="BV14" s="61">
        <v>0.5</v>
      </c>
      <c r="BW14" s="90">
        <v>46</v>
      </c>
      <c r="BX14" s="61">
        <v>0.5</v>
      </c>
      <c r="BY14" s="90" t="s">
        <v>34</v>
      </c>
      <c r="BZ14" s="90">
        <v>6</v>
      </c>
      <c r="CA14" s="90">
        <v>1.9</v>
      </c>
      <c r="CB14" s="61">
        <v>0.05</v>
      </c>
      <c r="CC14" s="61">
        <v>1</v>
      </c>
      <c r="CD14" s="61">
        <v>0.5</v>
      </c>
      <c r="CE14" s="61">
        <v>25</v>
      </c>
      <c r="CF14" s="90" t="s">
        <v>34</v>
      </c>
      <c r="CG14" s="61">
        <v>1</v>
      </c>
      <c r="CH14" s="90">
        <v>11</v>
      </c>
      <c r="CI14" s="61">
        <v>0.05</v>
      </c>
      <c r="CJ14" s="90">
        <v>1</v>
      </c>
      <c r="CK14" s="90" t="s">
        <v>34</v>
      </c>
      <c r="CL14" s="90" t="s">
        <v>34</v>
      </c>
      <c r="CM14" s="90" t="s">
        <v>34</v>
      </c>
      <c r="CN14" s="90" t="s">
        <v>34</v>
      </c>
      <c r="CO14" s="90">
        <v>4</v>
      </c>
      <c r="CP14" s="90" t="s">
        <v>34</v>
      </c>
      <c r="CQ14" s="61">
        <v>25</v>
      </c>
      <c r="CR14" s="90">
        <v>2</v>
      </c>
      <c r="CS14" s="90" t="s">
        <v>34</v>
      </c>
      <c r="CT14" s="90" t="s">
        <v>34</v>
      </c>
      <c r="CU14" s="90" t="s">
        <v>34</v>
      </c>
      <c r="CV14" s="90" t="s">
        <v>34</v>
      </c>
      <c r="CW14" s="90" t="s">
        <v>34</v>
      </c>
      <c r="CX14" s="90" t="s">
        <v>34</v>
      </c>
      <c r="CY14" s="90" t="s">
        <v>34</v>
      </c>
      <c r="CZ14" s="90" t="s">
        <v>34</v>
      </c>
      <c r="DA14" s="90" t="s">
        <v>34</v>
      </c>
      <c r="DB14" s="90" t="s">
        <v>34</v>
      </c>
      <c r="DC14" s="90" t="s">
        <v>34</v>
      </c>
      <c r="DD14" s="90" t="s">
        <v>34</v>
      </c>
      <c r="DE14" s="90" t="s">
        <v>34</v>
      </c>
      <c r="DF14" s="90" t="s">
        <v>34</v>
      </c>
      <c r="DG14" s="61">
        <v>0.05</v>
      </c>
      <c r="DH14" s="85" t="s">
        <v>34</v>
      </c>
      <c r="DI14" s="61">
        <v>0.05</v>
      </c>
      <c r="DJ14" s="90" t="s">
        <v>34</v>
      </c>
      <c r="DK14" s="90" t="s">
        <v>34</v>
      </c>
      <c r="DL14" s="61">
        <v>0.05</v>
      </c>
      <c r="DM14" s="61">
        <v>0.05</v>
      </c>
      <c r="DN14" s="85" t="s">
        <v>34</v>
      </c>
      <c r="DO14" s="90">
        <v>53</v>
      </c>
      <c r="DP14" s="90" t="s">
        <v>34</v>
      </c>
      <c r="DQ14" s="90">
        <v>130</v>
      </c>
      <c r="DR14" s="61">
        <v>1</v>
      </c>
      <c r="DS14" s="61">
        <v>0.5</v>
      </c>
      <c r="DT14" s="90" t="s">
        <v>34</v>
      </c>
      <c r="DU14" s="61">
        <v>0.05</v>
      </c>
      <c r="DV14" s="90">
        <v>1.9</v>
      </c>
      <c r="DW14" s="90" t="s">
        <v>34</v>
      </c>
      <c r="DX14" s="61">
        <v>0.05</v>
      </c>
      <c r="DY14" s="61">
        <v>0.05</v>
      </c>
      <c r="DZ14" s="61">
        <v>0.1</v>
      </c>
      <c r="EA14" s="61">
        <v>0.1</v>
      </c>
      <c r="EB14" s="85" t="s">
        <v>34</v>
      </c>
      <c r="EC14" s="85" t="s">
        <v>34</v>
      </c>
      <c r="ED14" s="85" t="s">
        <v>34</v>
      </c>
    </row>
    <row r="15" spans="1:134" ht="14.5" x14ac:dyDescent="0.35">
      <c r="A15" s="127"/>
      <c r="B15" s="124"/>
      <c r="C15" s="79" t="s">
        <v>826</v>
      </c>
      <c r="D15" s="79"/>
      <c r="E15" s="79"/>
      <c r="F15" s="61">
        <v>2.5000000000000001E-2</v>
      </c>
      <c r="G15" s="61">
        <v>2.5000000000000001E-2</v>
      </c>
      <c r="H15" s="90" t="s">
        <v>34</v>
      </c>
      <c r="I15" s="61">
        <v>2.5000000000000001E-2</v>
      </c>
      <c r="J15" s="61">
        <v>2.5000000000000001E-2</v>
      </c>
      <c r="K15" s="90" t="s">
        <v>34</v>
      </c>
      <c r="L15" s="61">
        <v>2.5000000000000001E-2</v>
      </c>
      <c r="M15" s="61">
        <v>2.5000000000000001E-2</v>
      </c>
      <c r="N15" s="61">
        <v>2.5000000000000001E-2</v>
      </c>
      <c r="O15" s="61">
        <v>2.5000000000000001E-2</v>
      </c>
      <c r="P15" s="61">
        <v>2.5000000000000001E-2</v>
      </c>
      <c r="Q15" s="85" t="s">
        <v>34</v>
      </c>
      <c r="R15" s="61">
        <v>2.5000000000000001E-2</v>
      </c>
      <c r="S15" s="61">
        <v>2.5000000000000001E-2</v>
      </c>
      <c r="T15" s="61">
        <v>2.5000000000000001E-2</v>
      </c>
      <c r="U15" s="61">
        <v>2.5000000000000001E-2</v>
      </c>
      <c r="V15" s="61">
        <v>2.5000000000000001E-2</v>
      </c>
      <c r="W15" s="61">
        <v>2.5000000000000001E-2</v>
      </c>
      <c r="X15" s="85" t="s">
        <v>34</v>
      </c>
      <c r="Y15" s="85" t="s">
        <v>34</v>
      </c>
      <c r="Z15" s="61">
        <v>2.5000000000000001E-2</v>
      </c>
      <c r="AA15" s="61">
        <v>2.5000000000000001E-2</v>
      </c>
      <c r="AB15" s="85" t="s">
        <v>34</v>
      </c>
      <c r="AC15" s="85" t="s">
        <v>34</v>
      </c>
      <c r="AD15" s="85" t="s">
        <v>34</v>
      </c>
      <c r="AE15" s="85" t="s">
        <v>34</v>
      </c>
      <c r="AF15" s="85" t="s">
        <v>34</v>
      </c>
      <c r="AG15" s="85" t="s">
        <v>34</v>
      </c>
      <c r="AH15" s="85" t="s">
        <v>34</v>
      </c>
      <c r="AI15" s="85" t="s">
        <v>34</v>
      </c>
      <c r="AJ15" s="85" t="s">
        <v>34</v>
      </c>
      <c r="AK15" s="85" t="s">
        <v>34</v>
      </c>
      <c r="AL15" s="61">
        <v>0.25</v>
      </c>
      <c r="AM15" s="61">
        <v>2.5000000000000001E-2</v>
      </c>
      <c r="AN15" s="61">
        <v>0.25</v>
      </c>
      <c r="AO15" s="61">
        <v>0.25</v>
      </c>
      <c r="AP15" s="85" t="s">
        <v>34</v>
      </c>
      <c r="AQ15" s="61">
        <v>0.25</v>
      </c>
      <c r="AR15" s="61">
        <v>0.25</v>
      </c>
      <c r="AS15" s="61">
        <v>0.25</v>
      </c>
      <c r="AT15" s="61">
        <v>2.5000000000000001E-2</v>
      </c>
      <c r="AU15" s="85" t="s">
        <v>34</v>
      </c>
      <c r="AV15" s="85" t="s">
        <v>34</v>
      </c>
      <c r="AW15" s="85" t="s">
        <v>34</v>
      </c>
      <c r="AX15" s="86" t="s">
        <v>34</v>
      </c>
      <c r="AY15" s="61">
        <v>0.25</v>
      </c>
      <c r="AZ15" s="61">
        <v>2.5000000000000001E-2</v>
      </c>
      <c r="BA15" s="85" t="s">
        <v>34</v>
      </c>
      <c r="BB15" s="85" t="s">
        <v>34</v>
      </c>
      <c r="BC15" s="85" t="s">
        <v>34</v>
      </c>
      <c r="BD15" s="61">
        <v>2.5</v>
      </c>
      <c r="BE15" s="85" t="s">
        <v>34</v>
      </c>
      <c r="BF15" s="61">
        <v>0.05</v>
      </c>
      <c r="BG15" s="90">
        <v>6</v>
      </c>
      <c r="BH15" s="61">
        <v>0.5</v>
      </c>
      <c r="BI15" s="61">
        <v>0.05</v>
      </c>
      <c r="BJ15" s="61">
        <v>0.5</v>
      </c>
      <c r="BK15" s="90">
        <v>740</v>
      </c>
      <c r="BL15" s="85" t="s">
        <v>34</v>
      </c>
      <c r="BM15" s="85" t="s">
        <v>34</v>
      </c>
      <c r="BN15" s="61">
        <v>25</v>
      </c>
      <c r="BO15" s="61">
        <v>25</v>
      </c>
      <c r="BP15" s="85" t="s">
        <v>34</v>
      </c>
      <c r="BQ15" s="61">
        <v>0.05</v>
      </c>
      <c r="BR15" s="90" t="s">
        <v>34</v>
      </c>
      <c r="BS15" s="61">
        <v>0.05</v>
      </c>
      <c r="BT15" s="61">
        <v>0.05</v>
      </c>
      <c r="BU15" s="85" t="s">
        <v>34</v>
      </c>
      <c r="BV15" s="61">
        <v>0.5</v>
      </c>
      <c r="BW15" s="61">
        <v>1</v>
      </c>
      <c r="BX15" s="61">
        <v>0.5</v>
      </c>
      <c r="BY15" s="90" t="s">
        <v>34</v>
      </c>
      <c r="BZ15" s="90">
        <v>2</v>
      </c>
      <c r="CA15" s="90">
        <v>7.4</v>
      </c>
      <c r="CB15" s="61">
        <v>0.05</v>
      </c>
      <c r="CC15" s="90">
        <v>18</v>
      </c>
      <c r="CD15" s="61">
        <v>0.5</v>
      </c>
      <c r="CE15" s="61">
        <v>25</v>
      </c>
      <c r="CF15" s="90" t="s">
        <v>34</v>
      </c>
      <c r="CG15" s="90">
        <v>10</v>
      </c>
      <c r="CH15" s="90">
        <v>5.9</v>
      </c>
      <c r="CI15" s="61">
        <v>0.05</v>
      </c>
      <c r="CJ15" s="61">
        <v>0.5</v>
      </c>
      <c r="CK15" s="90" t="s">
        <v>34</v>
      </c>
      <c r="CL15" s="90" t="s">
        <v>34</v>
      </c>
      <c r="CM15" s="90" t="s">
        <v>34</v>
      </c>
      <c r="CN15" s="90" t="s">
        <v>34</v>
      </c>
      <c r="CO15" s="61">
        <v>1</v>
      </c>
      <c r="CP15" s="90" t="s">
        <v>34</v>
      </c>
      <c r="CQ15" s="61">
        <v>25</v>
      </c>
      <c r="CR15" s="90">
        <v>2</v>
      </c>
      <c r="CS15" s="90" t="s">
        <v>34</v>
      </c>
      <c r="CT15" s="90" t="s">
        <v>34</v>
      </c>
      <c r="CU15" s="90" t="s">
        <v>34</v>
      </c>
      <c r="CV15" s="90" t="s">
        <v>34</v>
      </c>
      <c r="CW15" s="90" t="s">
        <v>34</v>
      </c>
      <c r="CX15" s="90" t="s">
        <v>34</v>
      </c>
      <c r="CY15" s="90" t="s">
        <v>34</v>
      </c>
      <c r="CZ15" s="90" t="s">
        <v>34</v>
      </c>
      <c r="DA15" s="90" t="s">
        <v>34</v>
      </c>
      <c r="DB15" s="90" t="s">
        <v>34</v>
      </c>
      <c r="DC15" s="90" t="s">
        <v>34</v>
      </c>
      <c r="DD15" s="90" t="s">
        <v>34</v>
      </c>
      <c r="DE15" s="90" t="s">
        <v>34</v>
      </c>
      <c r="DF15" s="90" t="s">
        <v>34</v>
      </c>
      <c r="DG15" s="61">
        <v>0.05</v>
      </c>
      <c r="DH15" s="85" t="s">
        <v>34</v>
      </c>
      <c r="DI15" s="61">
        <v>0.05</v>
      </c>
      <c r="DJ15" s="90" t="s">
        <v>34</v>
      </c>
      <c r="DK15" s="90" t="s">
        <v>34</v>
      </c>
      <c r="DL15" s="61">
        <v>0.05</v>
      </c>
      <c r="DM15" s="61">
        <v>0.05</v>
      </c>
      <c r="DN15" s="85" t="s">
        <v>34</v>
      </c>
      <c r="DO15" s="61">
        <v>1</v>
      </c>
      <c r="DP15" s="90" t="s">
        <v>34</v>
      </c>
      <c r="DQ15" s="90">
        <v>0.6</v>
      </c>
      <c r="DR15" s="90">
        <v>20</v>
      </c>
      <c r="DS15" s="61">
        <v>0.5</v>
      </c>
      <c r="DT15" s="90" t="s">
        <v>34</v>
      </c>
      <c r="DU15" s="61">
        <v>0.05</v>
      </c>
      <c r="DV15" s="90">
        <v>18</v>
      </c>
      <c r="DW15" s="90" t="s">
        <v>34</v>
      </c>
      <c r="DX15" s="61">
        <v>0.05</v>
      </c>
      <c r="DY15" s="61">
        <v>0.05</v>
      </c>
      <c r="DZ15" s="61">
        <v>0.15</v>
      </c>
      <c r="EA15" s="61">
        <v>0.15</v>
      </c>
      <c r="EB15" s="85" t="s">
        <v>34</v>
      </c>
      <c r="EC15" s="85" t="s">
        <v>34</v>
      </c>
      <c r="ED15" s="85" t="s">
        <v>34</v>
      </c>
    </row>
    <row r="16" spans="1:134" ht="14.5" x14ac:dyDescent="0.35">
      <c r="A16" s="127" t="s">
        <v>504</v>
      </c>
      <c r="B16" s="124">
        <v>6</v>
      </c>
      <c r="C16" s="79" t="s">
        <v>830</v>
      </c>
      <c r="D16" s="79"/>
      <c r="E16" s="79"/>
      <c r="F16" s="85" t="s">
        <v>34</v>
      </c>
      <c r="G16" s="85" t="s">
        <v>34</v>
      </c>
      <c r="H16" s="85" t="s">
        <v>34</v>
      </c>
      <c r="I16" s="85" t="s">
        <v>34</v>
      </c>
      <c r="J16" s="85" t="s">
        <v>34</v>
      </c>
      <c r="K16" s="85" t="s">
        <v>34</v>
      </c>
      <c r="L16" s="85" t="s">
        <v>34</v>
      </c>
      <c r="M16" s="85" t="s">
        <v>34</v>
      </c>
      <c r="N16" s="85" t="s">
        <v>34</v>
      </c>
      <c r="O16" s="85" t="s">
        <v>34</v>
      </c>
      <c r="P16" s="61">
        <f>(0.73/2)/2</f>
        <v>0.1825</v>
      </c>
      <c r="Q16" s="85" t="s">
        <v>34</v>
      </c>
      <c r="R16" s="85" t="s">
        <v>34</v>
      </c>
      <c r="S16" s="85" t="s">
        <v>34</v>
      </c>
      <c r="T16" s="85" t="s">
        <v>34</v>
      </c>
      <c r="U16" s="85" t="s">
        <v>34</v>
      </c>
      <c r="V16" s="85" t="s">
        <v>34</v>
      </c>
      <c r="W16" s="85" t="s">
        <v>34</v>
      </c>
      <c r="X16" s="85" t="s">
        <v>34</v>
      </c>
      <c r="Y16" s="85" t="s">
        <v>34</v>
      </c>
      <c r="Z16" s="85" t="s">
        <v>34</v>
      </c>
      <c r="AA16" s="85" t="s">
        <v>34</v>
      </c>
      <c r="AB16" s="85" t="s">
        <v>34</v>
      </c>
      <c r="AC16" s="85" t="s">
        <v>34</v>
      </c>
      <c r="AD16" s="85" t="s">
        <v>34</v>
      </c>
      <c r="AE16" s="85" t="s">
        <v>34</v>
      </c>
      <c r="AF16" s="85" t="s">
        <v>34</v>
      </c>
      <c r="AG16" s="85" t="s">
        <v>34</v>
      </c>
      <c r="AH16" s="85" t="s">
        <v>34</v>
      </c>
      <c r="AI16" s="85" t="s">
        <v>34</v>
      </c>
      <c r="AJ16" s="85" t="s">
        <v>34</v>
      </c>
      <c r="AK16" s="85" t="s">
        <v>34</v>
      </c>
      <c r="AL16" s="61">
        <v>7.4999999999999997E-2</v>
      </c>
      <c r="AM16" s="85" t="s">
        <v>34</v>
      </c>
      <c r="AN16" s="85" t="s">
        <v>34</v>
      </c>
      <c r="AO16" s="85" t="s">
        <v>34</v>
      </c>
      <c r="AP16" s="85" t="s">
        <v>34</v>
      </c>
      <c r="AQ16" s="85" t="s">
        <v>34</v>
      </c>
      <c r="AR16" s="85" t="s">
        <v>34</v>
      </c>
      <c r="AS16" s="85" t="s">
        <v>34</v>
      </c>
      <c r="AT16" s="85" t="s">
        <v>34</v>
      </c>
      <c r="AU16" s="85" t="s">
        <v>34</v>
      </c>
      <c r="AV16" s="85" t="s">
        <v>34</v>
      </c>
      <c r="AW16" s="85" t="s">
        <v>34</v>
      </c>
      <c r="AX16" s="86" t="s">
        <v>34</v>
      </c>
      <c r="AY16" s="85" t="s">
        <v>34</v>
      </c>
      <c r="AZ16" s="85" t="s">
        <v>34</v>
      </c>
      <c r="BA16" s="85" t="s">
        <v>34</v>
      </c>
      <c r="BB16" s="85" t="s">
        <v>34</v>
      </c>
      <c r="BC16" s="85" t="s">
        <v>34</v>
      </c>
      <c r="BD16" s="90">
        <v>23.9</v>
      </c>
      <c r="BE16" s="85" t="s">
        <v>34</v>
      </c>
      <c r="BF16" s="85" t="s">
        <v>34</v>
      </c>
      <c r="BG16" s="90">
        <v>1.59</v>
      </c>
      <c r="BH16" s="85" t="s">
        <v>34</v>
      </c>
      <c r="BI16" s="85" t="s">
        <v>34</v>
      </c>
      <c r="BJ16" s="85" t="s">
        <v>34</v>
      </c>
      <c r="BK16" s="61">
        <v>30</v>
      </c>
      <c r="BL16" s="85" t="s">
        <v>34</v>
      </c>
      <c r="BM16" s="85" t="s">
        <v>34</v>
      </c>
      <c r="BN16" s="85" t="s">
        <v>34</v>
      </c>
      <c r="BO16" s="85" t="s">
        <v>34</v>
      </c>
      <c r="BP16" s="85" t="s">
        <v>34</v>
      </c>
      <c r="BQ16" s="85" t="s">
        <v>34</v>
      </c>
      <c r="BR16" s="61">
        <v>0.3</v>
      </c>
      <c r="BS16" s="85" t="s">
        <v>34</v>
      </c>
      <c r="BT16" s="85" t="s">
        <v>34</v>
      </c>
      <c r="BU16" s="85" t="s">
        <v>34</v>
      </c>
      <c r="BV16" s="85" t="s">
        <v>34</v>
      </c>
      <c r="BW16" s="90">
        <v>20.47</v>
      </c>
      <c r="BX16" s="90">
        <v>674</v>
      </c>
      <c r="BY16" s="90" t="s">
        <v>34</v>
      </c>
      <c r="BZ16" s="90">
        <v>16.3</v>
      </c>
      <c r="CA16" s="90">
        <v>1.95</v>
      </c>
      <c r="CB16" s="85" t="s">
        <v>34</v>
      </c>
      <c r="CC16" s="61">
        <v>0.1</v>
      </c>
      <c r="CD16" s="85" t="s">
        <v>34</v>
      </c>
      <c r="CE16" s="85" t="s">
        <v>34</v>
      </c>
      <c r="CF16" s="85" t="s">
        <v>34</v>
      </c>
      <c r="CG16" s="61">
        <v>0.15</v>
      </c>
      <c r="CH16" s="61">
        <v>0.27500000000000002</v>
      </c>
      <c r="CI16" s="85" t="s">
        <v>34</v>
      </c>
      <c r="CJ16" s="85" t="s">
        <v>34</v>
      </c>
      <c r="CK16" s="85" t="s">
        <v>34</v>
      </c>
      <c r="CL16" s="85" t="s">
        <v>34</v>
      </c>
      <c r="CM16" s="85" t="s">
        <v>34</v>
      </c>
      <c r="CN16" s="85" t="s">
        <v>34</v>
      </c>
      <c r="CO16" s="61">
        <v>5.0000000000000001E-3</v>
      </c>
      <c r="CP16" s="90">
        <v>23.5</v>
      </c>
      <c r="CQ16" s="85" t="s">
        <v>34</v>
      </c>
      <c r="CR16" s="61">
        <v>0.02</v>
      </c>
      <c r="CS16" s="85" t="s">
        <v>34</v>
      </c>
      <c r="CT16" s="85" t="s">
        <v>34</v>
      </c>
      <c r="CU16" s="85" t="s">
        <v>34</v>
      </c>
      <c r="CV16" s="85" t="s">
        <v>34</v>
      </c>
      <c r="CW16" s="61">
        <v>1.0449999999999999</v>
      </c>
      <c r="CX16" s="85" t="s">
        <v>34</v>
      </c>
      <c r="CY16" s="85" t="s">
        <v>34</v>
      </c>
      <c r="CZ16" s="85" t="s">
        <v>34</v>
      </c>
      <c r="DA16" s="85" t="s">
        <v>34</v>
      </c>
      <c r="DB16" s="85" t="s">
        <v>34</v>
      </c>
      <c r="DC16" s="61">
        <v>250</v>
      </c>
      <c r="DD16" s="85" t="s">
        <v>34</v>
      </c>
      <c r="DE16" s="85" t="s">
        <v>34</v>
      </c>
      <c r="DF16" s="85" t="s">
        <v>34</v>
      </c>
      <c r="DG16" s="85" t="s">
        <v>34</v>
      </c>
      <c r="DH16" s="85" t="s">
        <v>34</v>
      </c>
      <c r="DI16" s="85" t="s">
        <v>34</v>
      </c>
      <c r="DJ16" s="85" t="s">
        <v>34</v>
      </c>
      <c r="DK16" s="85" t="s">
        <v>34</v>
      </c>
      <c r="DL16" s="85" t="s">
        <v>34</v>
      </c>
      <c r="DM16" s="85" t="s">
        <v>34</v>
      </c>
      <c r="DN16" s="85" t="s">
        <v>34</v>
      </c>
      <c r="DO16" s="90">
        <v>3.33</v>
      </c>
      <c r="DP16" s="85" t="s">
        <v>34</v>
      </c>
      <c r="DQ16" s="90">
        <v>92.8</v>
      </c>
      <c r="DR16" s="61">
        <v>5.0000000000000001E-3</v>
      </c>
      <c r="DS16" s="85" t="s">
        <v>34</v>
      </c>
      <c r="DT16" s="85" t="s">
        <v>34</v>
      </c>
      <c r="DU16" s="85" t="s">
        <v>34</v>
      </c>
      <c r="DV16" s="61">
        <v>0.495</v>
      </c>
      <c r="DW16" s="90" t="s">
        <v>34</v>
      </c>
      <c r="DX16" s="85" t="s">
        <v>34</v>
      </c>
      <c r="DY16" s="85" t="s">
        <v>34</v>
      </c>
      <c r="DZ16" s="85" t="s">
        <v>34</v>
      </c>
      <c r="EA16" s="85" t="s">
        <v>34</v>
      </c>
      <c r="EB16" s="85" t="s">
        <v>34</v>
      </c>
      <c r="EC16" s="85" t="s">
        <v>34</v>
      </c>
      <c r="ED16" s="85" t="s">
        <v>34</v>
      </c>
    </row>
    <row r="17" spans="1:134" ht="14.5" x14ac:dyDescent="0.35">
      <c r="A17" s="127"/>
      <c r="B17" s="124"/>
      <c r="C17" s="79" t="s">
        <v>825</v>
      </c>
      <c r="D17" s="79"/>
      <c r="E17" s="79"/>
      <c r="F17" s="85" t="s">
        <v>34</v>
      </c>
      <c r="G17" s="85" t="s">
        <v>34</v>
      </c>
      <c r="H17" s="85" t="s">
        <v>34</v>
      </c>
      <c r="I17" s="85" t="s">
        <v>34</v>
      </c>
      <c r="J17" s="85" t="s">
        <v>34</v>
      </c>
      <c r="K17" s="85" t="s">
        <v>34</v>
      </c>
      <c r="L17" s="85" t="s">
        <v>34</v>
      </c>
      <c r="M17" s="85" t="s">
        <v>34</v>
      </c>
      <c r="N17" s="85" t="s">
        <v>34</v>
      </c>
      <c r="O17" s="85" t="s">
        <v>34</v>
      </c>
      <c r="P17" s="61">
        <f>(0.73/2)/2</f>
        <v>0.1825</v>
      </c>
      <c r="Q17" s="85" t="s">
        <v>34</v>
      </c>
      <c r="R17" s="85" t="s">
        <v>34</v>
      </c>
      <c r="S17" s="85" t="s">
        <v>34</v>
      </c>
      <c r="T17" s="85" t="s">
        <v>34</v>
      </c>
      <c r="U17" s="85" t="s">
        <v>34</v>
      </c>
      <c r="V17" s="85" t="s">
        <v>34</v>
      </c>
      <c r="W17" s="85" t="s">
        <v>34</v>
      </c>
      <c r="X17" s="85" t="s">
        <v>34</v>
      </c>
      <c r="Y17" s="85" t="s">
        <v>34</v>
      </c>
      <c r="Z17" s="85" t="s">
        <v>34</v>
      </c>
      <c r="AA17" s="85" t="s">
        <v>34</v>
      </c>
      <c r="AB17" s="85" t="s">
        <v>34</v>
      </c>
      <c r="AC17" s="85" t="s">
        <v>34</v>
      </c>
      <c r="AD17" s="85" t="s">
        <v>34</v>
      </c>
      <c r="AE17" s="85" t="s">
        <v>34</v>
      </c>
      <c r="AF17" s="85" t="s">
        <v>34</v>
      </c>
      <c r="AG17" s="85" t="s">
        <v>34</v>
      </c>
      <c r="AH17" s="85" t="s">
        <v>34</v>
      </c>
      <c r="AI17" s="85" t="s">
        <v>34</v>
      </c>
      <c r="AJ17" s="85" t="s">
        <v>34</v>
      </c>
      <c r="AK17" s="85" t="s">
        <v>34</v>
      </c>
      <c r="AL17" s="61">
        <v>7.4999999999999997E-2</v>
      </c>
      <c r="AM17" s="85" t="s">
        <v>34</v>
      </c>
      <c r="AN17" s="85" t="s">
        <v>34</v>
      </c>
      <c r="AO17" s="85" t="s">
        <v>34</v>
      </c>
      <c r="AP17" s="85" t="s">
        <v>34</v>
      </c>
      <c r="AQ17" s="85" t="s">
        <v>34</v>
      </c>
      <c r="AR17" s="85" t="s">
        <v>34</v>
      </c>
      <c r="AS17" s="85" t="s">
        <v>34</v>
      </c>
      <c r="AT17" s="85" t="s">
        <v>34</v>
      </c>
      <c r="AU17" s="85" t="s">
        <v>34</v>
      </c>
      <c r="AV17" s="85" t="s">
        <v>34</v>
      </c>
      <c r="AW17" s="85" t="s">
        <v>34</v>
      </c>
      <c r="AX17" s="86" t="s">
        <v>34</v>
      </c>
      <c r="AY17" s="85" t="s">
        <v>34</v>
      </c>
      <c r="AZ17" s="85" t="s">
        <v>34</v>
      </c>
      <c r="BA17" s="85" t="s">
        <v>34</v>
      </c>
      <c r="BB17" s="85" t="s">
        <v>34</v>
      </c>
      <c r="BC17" s="85" t="s">
        <v>34</v>
      </c>
      <c r="BD17" s="90">
        <v>39.799999999999997</v>
      </c>
      <c r="BE17" s="85" t="s">
        <v>34</v>
      </c>
      <c r="BF17" s="85" t="s">
        <v>34</v>
      </c>
      <c r="BG17" s="90">
        <v>2.64</v>
      </c>
      <c r="BH17" s="85" t="s">
        <v>34</v>
      </c>
      <c r="BI17" s="85" t="s">
        <v>34</v>
      </c>
      <c r="BJ17" s="85" t="s">
        <v>34</v>
      </c>
      <c r="BK17" s="61">
        <v>30</v>
      </c>
      <c r="BL17" s="85" t="s">
        <v>34</v>
      </c>
      <c r="BM17" s="85" t="s">
        <v>34</v>
      </c>
      <c r="BN17" s="85" t="s">
        <v>34</v>
      </c>
      <c r="BO17" s="85" t="s">
        <v>34</v>
      </c>
      <c r="BP17" s="85" t="s">
        <v>34</v>
      </c>
      <c r="BQ17" s="85" t="s">
        <v>34</v>
      </c>
      <c r="BR17" s="90">
        <v>1.93</v>
      </c>
      <c r="BS17" s="85" t="s">
        <v>34</v>
      </c>
      <c r="BT17" s="85" t="s">
        <v>34</v>
      </c>
      <c r="BU17" s="85" t="s">
        <v>34</v>
      </c>
      <c r="BV17" s="85" t="s">
        <v>34</v>
      </c>
      <c r="BW17" s="90">
        <v>30.6</v>
      </c>
      <c r="BX17" s="90">
        <v>57.56</v>
      </c>
      <c r="BY17" s="90" t="s">
        <v>34</v>
      </c>
      <c r="BZ17" s="90">
        <v>26.93</v>
      </c>
      <c r="CA17" s="90">
        <v>3.99</v>
      </c>
      <c r="CB17" s="85" t="s">
        <v>34</v>
      </c>
      <c r="CC17" s="61">
        <v>0.1</v>
      </c>
      <c r="CD17" s="85" t="s">
        <v>34</v>
      </c>
      <c r="CE17" s="85" t="s">
        <v>34</v>
      </c>
      <c r="CF17" s="85" t="s">
        <v>34</v>
      </c>
      <c r="CG17" s="90">
        <v>1.03</v>
      </c>
      <c r="CH17" s="90">
        <v>4.05</v>
      </c>
      <c r="CI17" s="85" t="s">
        <v>34</v>
      </c>
      <c r="CJ17" s="85" t="s">
        <v>34</v>
      </c>
      <c r="CK17" s="85" t="s">
        <v>34</v>
      </c>
      <c r="CL17" s="85" t="s">
        <v>34</v>
      </c>
      <c r="CM17" s="85" t="s">
        <v>34</v>
      </c>
      <c r="CN17" s="85" t="s">
        <v>34</v>
      </c>
      <c r="CO17" s="61">
        <v>5.0000000000000001E-3</v>
      </c>
      <c r="CP17" s="90">
        <v>4.41</v>
      </c>
      <c r="CQ17" s="85" t="s">
        <v>34</v>
      </c>
      <c r="CR17" s="61">
        <v>0.02</v>
      </c>
      <c r="CS17" s="85" t="s">
        <v>34</v>
      </c>
      <c r="CT17" s="85" t="s">
        <v>34</v>
      </c>
      <c r="CU17" s="85" t="s">
        <v>34</v>
      </c>
      <c r="CV17" s="85" t="s">
        <v>34</v>
      </c>
      <c r="CW17" s="61">
        <v>1.0449999999999999</v>
      </c>
      <c r="CX17" s="85" t="s">
        <v>34</v>
      </c>
      <c r="CY17" s="85" t="s">
        <v>34</v>
      </c>
      <c r="CZ17" s="85" t="s">
        <v>34</v>
      </c>
      <c r="DA17" s="85" t="s">
        <v>34</v>
      </c>
      <c r="DB17" s="85" t="s">
        <v>34</v>
      </c>
      <c r="DC17" s="61">
        <v>250</v>
      </c>
      <c r="DD17" s="85" t="s">
        <v>34</v>
      </c>
      <c r="DE17" s="85" t="s">
        <v>34</v>
      </c>
      <c r="DF17" s="85" t="s">
        <v>34</v>
      </c>
      <c r="DG17" s="85" t="s">
        <v>34</v>
      </c>
      <c r="DH17" s="85" t="s">
        <v>34</v>
      </c>
      <c r="DI17" s="85" t="s">
        <v>34</v>
      </c>
      <c r="DJ17" s="85" t="s">
        <v>34</v>
      </c>
      <c r="DK17" s="85" t="s">
        <v>34</v>
      </c>
      <c r="DL17" s="85" t="s">
        <v>34</v>
      </c>
      <c r="DM17" s="85" t="s">
        <v>34</v>
      </c>
      <c r="DN17" s="85" t="s">
        <v>34</v>
      </c>
      <c r="DO17" s="90">
        <v>5.23</v>
      </c>
      <c r="DP17" s="85" t="s">
        <v>34</v>
      </c>
      <c r="DQ17" s="90">
        <v>65.569999999999993</v>
      </c>
      <c r="DR17" s="61">
        <v>5.0000000000000001E-3</v>
      </c>
      <c r="DS17" s="85" t="s">
        <v>34</v>
      </c>
      <c r="DT17" s="85" t="s">
        <v>34</v>
      </c>
      <c r="DU17" s="85" t="s">
        <v>34</v>
      </c>
      <c r="DV17" s="61">
        <v>0.495</v>
      </c>
      <c r="DW17" s="90" t="s">
        <v>34</v>
      </c>
      <c r="DX17" s="85" t="s">
        <v>34</v>
      </c>
      <c r="DY17" s="85" t="s">
        <v>34</v>
      </c>
      <c r="DZ17" s="85" t="s">
        <v>34</v>
      </c>
      <c r="EA17" s="85" t="s">
        <v>34</v>
      </c>
      <c r="EB17" s="85" t="s">
        <v>34</v>
      </c>
      <c r="EC17" s="85" t="s">
        <v>34</v>
      </c>
      <c r="ED17" s="85" t="s">
        <v>34</v>
      </c>
    </row>
    <row r="18" spans="1:134" ht="14.5" x14ac:dyDescent="0.35">
      <c r="A18" s="127"/>
      <c r="B18" s="124"/>
      <c r="C18" s="79" t="s">
        <v>831</v>
      </c>
      <c r="D18" s="79"/>
      <c r="E18" s="79"/>
      <c r="F18" s="85" t="s">
        <v>34</v>
      </c>
      <c r="G18" s="85" t="s">
        <v>34</v>
      </c>
      <c r="H18" s="85" t="s">
        <v>34</v>
      </c>
      <c r="I18" s="85" t="s">
        <v>34</v>
      </c>
      <c r="J18" s="85" t="s">
        <v>34</v>
      </c>
      <c r="K18" s="85" t="s">
        <v>34</v>
      </c>
      <c r="L18" s="85" t="s">
        <v>34</v>
      </c>
      <c r="M18" s="85" t="s">
        <v>34</v>
      </c>
      <c r="N18" s="85" t="s">
        <v>34</v>
      </c>
      <c r="O18" s="85" t="s">
        <v>34</v>
      </c>
      <c r="P18" s="61">
        <f>(0.73/2)/2</f>
        <v>0.1825</v>
      </c>
      <c r="Q18" s="85" t="s">
        <v>34</v>
      </c>
      <c r="R18" s="85" t="s">
        <v>34</v>
      </c>
      <c r="S18" s="85" t="s">
        <v>34</v>
      </c>
      <c r="T18" s="85" t="s">
        <v>34</v>
      </c>
      <c r="U18" s="85" t="s">
        <v>34</v>
      </c>
      <c r="V18" s="85" t="s">
        <v>34</v>
      </c>
      <c r="W18" s="85" t="s">
        <v>34</v>
      </c>
      <c r="X18" s="85" t="s">
        <v>34</v>
      </c>
      <c r="Y18" s="85" t="s">
        <v>34</v>
      </c>
      <c r="Z18" s="85" t="s">
        <v>34</v>
      </c>
      <c r="AA18" s="85" t="s">
        <v>34</v>
      </c>
      <c r="AB18" s="85" t="s">
        <v>34</v>
      </c>
      <c r="AC18" s="85" t="s">
        <v>34</v>
      </c>
      <c r="AD18" s="85" t="s">
        <v>34</v>
      </c>
      <c r="AE18" s="85" t="s">
        <v>34</v>
      </c>
      <c r="AF18" s="85" t="s">
        <v>34</v>
      </c>
      <c r="AG18" s="85" t="s">
        <v>34</v>
      </c>
      <c r="AH18" s="85" t="s">
        <v>34</v>
      </c>
      <c r="AI18" s="85" t="s">
        <v>34</v>
      </c>
      <c r="AJ18" s="85" t="s">
        <v>34</v>
      </c>
      <c r="AK18" s="85" t="s">
        <v>34</v>
      </c>
      <c r="AL18" s="61">
        <v>7.4999999999999997E-2</v>
      </c>
      <c r="AM18" s="85" t="s">
        <v>34</v>
      </c>
      <c r="AN18" s="85" t="s">
        <v>34</v>
      </c>
      <c r="AO18" s="85" t="s">
        <v>34</v>
      </c>
      <c r="AP18" s="85" t="s">
        <v>34</v>
      </c>
      <c r="AQ18" s="85" t="s">
        <v>34</v>
      </c>
      <c r="AR18" s="85" t="s">
        <v>34</v>
      </c>
      <c r="AS18" s="85" t="s">
        <v>34</v>
      </c>
      <c r="AT18" s="85" t="s">
        <v>34</v>
      </c>
      <c r="AU18" s="85" t="s">
        <v>34</v>
      </c>
      <c r="AV18" s="85" t="s">
        <v>34</v>
      </c>
      <c r="AW18" s="85" t="s">
        <v>34</v>
      </c>
      <c r="AX18" s="86" t="s">
        <v>34</v>
      </c>
      <c r="AY18" s="85" t="s">
        <v>34</v>
      </c>
      <c r="AZ18" s="85" t="s">
        <v>34</v>
      </c>
      <c r="BA18" s="85" t="s">
        <v>34</v>
      </c>
      <c r="BB18" s="85" t="s">
        <v>34</v>
      </c>
      <c r="BC18" s="85" t="s">
        <v>34</v>
      </c>
      <c r="BD18" s="90">
        <v>15.9</v>
      </c>
      <c r="BE18" s="85" t="s">
        <v>34</v>
      </c>
      <c r="BF18" s="85" t="s">
        <v>34</v>
      </c>
      <c r="BG18" s="90">
        <v>4.33</v>
      </c>
      <c r="BH18" s="85" t="s">
        <v>34</v>
      </c>
      <c r="BI18" s="85" t="s">
        <v>34</v>
      </c>
      <c r="BJ18" s="85" t="s">
        <v>34</v>
      </c>
      <c r="BK18" s="61">
        <v>30</v>
      </c>
      <c r="BL18" s="85" t="s">
        <v>34</v>
      </c>
      <c r="BM18" s="85" t="s">
        <v>34</v>
      </c>
      <c r="BN18" s="85" t="s">
        <v>34</v>
      </c>
      <c r="BO18" s="85" t="s">
        <v>34</v>
      </c>
      <c r="BP18" s="85" t="s">
        <v>34</v>
      </c>
      <c r="BQ18" s="85" t="s">
        <v>34</v>
      </c>
      <c r="BR18" s="90">
        <v>0.87</v>
      </c>
      <c r="BS18" s="85" t="s">
        <v>34</v>
      </c>
      <c r="BT18" s="85" t="s">
        <v>34</v>
      </c>
      <c r="BU18" s="85" t="s">
        <v>34</v>
      </c>
      <c r="BV18" s="85" t="s">
        <v>34</v>
      </c>
      <c r="BW18" s="90">
        <v>1.21</v>
      </c>
      <c r="BX18" s="90">
        <v>7.36</v>
      </c>
      <c r="BY18" s="90" t="s">
        <v>34</v>
      </c>
      <c r="BZ18" s="90">
        <v>2.0499999999999998</v>
      </c>
      <c r="CA18" s="90">
        <v>3.67</v>
      </c>
      <c r="CB18" s="85" t="s">
        <v>34</v>
      </c>
      <c r="CC18" s="90">
        <v>0.53</v>
      </c>
      <c r="CD18" s="85" t="s">
        <v>34</v>
      </c>
      <c r="CE18" s="85" t="s">
        <v>34</v>
      </c>
      <c r="CF18" s="85" t="s">
        <v>34</v>
      </c>
      <c r="CG18" s="90">
        <v>0.75</v>
      </c>
      <c r="CH18" s="90">
        <v>6.54</v>
      </c>
      <c r="CI18" s="85" t="s">
        <v>34</v>
      </c>
      <c r="CJ18" s="85" t="s">
        <v>34</v>
      </c>
      <c r="CK18" s="85" t="s">
        <v>34</v>
      </c>
      <c r="CL18" s="85" t="s">
        <v>34</v>
      </c>
      <c r="CM18" s="85" t="s">
        <v>34</v>
      </c>
      <c r="CN18" s="85" t="s">
        <v>34</v>
      </c>
      <c r="CO18" s="90">
        <v>0.36</v>
      </c>
      <c r="CP18" s="90">
        <v>0.75</v>
      </c>
      <c r="CQ18" s="85" t="s">
        <v>34</v>
      </c>
      <c r="CR18" s="86">
        <v>0.08</v>
      </c>
      <c r="CS18" s="85" t="s">
        <v>34</v>
      </c>
      <c r="CT18" s="85" t="s">
        <v>34</v>
      </c>
      <c r="CU18" s="85" t="s">
        <v>34</v>
      </c>
      <c r="CV18" s="85" t="s">
        <v>34</v>
      </c>
      <c r="CW18" s="61">
        <v>1.0449999999999999</v>
      </c>
      <c r="CX18" s="85" t="s">
        <v>34</v>
      </c>
      <c r="CY18" s="85" t="s">
        <v>34</v>
      </c>
      <c r="CZ18" s="85" t="s">
        <v>34</v>
      </c>
      <c r="DA18" s="85" t="s">
        <v>34</v>
      </c>
      <c r="DB18" s="85" t="s">
        <v>34</v>
      </c>
      <c r="DC18" s="61">
        <v>250</v>
      </c>
      <c r="DD18" s="85" t="s">
        <v>34</v>
      </c>
      <c r="DE18" s="85" t="s">
        <v>34</v>
      </c>
      <c r="DF18" s="85" t="s">
        <v>34</v>
      </c>
      <c r="DG18" s="85" t="s">
        <v>34</v>
      </c>
      <c r="DH18" s="85" t="s">
        <v>34</v>
      </c>
      <c r="DI18" s="85" t="s">
        <v>34</v>
      </c>
      <c r="DJ18" s="85" t="s">
        <v>34</v>
      </c>
      <c r="DK18" s="85" t="s">
        <v>34</v>
      </c>
      <c r="DL18" s="85" t="s">
        <v>34</v>
      </c>
      <c r="DM18" s="85" t="s">
        <v>34</v>
      </c>
      <c r="DN18" s="85" t="s">
        <v>34</v>
      </c>
      <c r="DO18" s="90">
        <v>0.82</v>
      </c>
      <c r="DP18" s="85" t="s">
        <v>34</v>
      </c>
      <c r="DQ18" s="90">
        <v>89.72</v>
      </c>
      <c r="DR18" s="86">
        <v>0.53</v>
      </c>
      <c r="DS18" s="85" t="s">
        <v>34</v>
      </c>
      <c r="DT18" s="85" t="s">
        <v>34</v>
      </c>
      <c r="DU18" s="85" t="s">
        <v>34</v>
      </c>
      <c r="DV18" s="90">
        <v>15.81</v>
      </c>
      <c r="DW18" s="90" t="s">
        <v>34</v>
      </c>
      <c r="DX18" s="85" t="s">
        <v>34</v>
      </c>
      <c r="DY18" s="85" t="s">
        <v>34</v>
      </c>
      <c r="DZ18" s="85" t="s">
        <v>34</v>
      </c>
      <c r="EA18" s="85" t="s">
        <v>34</v>
      </c>
      <c r="EB18" s="85" t="s">
        <v>34</v>
      </c>
      <c r="EC18" s="85" t="s">
        <v>34</v>
      </c>
      <c r="ED18" s="85" t="s">
        <v>34</v>
      </c>
    </row>
    <row r="19" spans="1:134" ht="14.5" x14ac:dyDescent="0.35">
      <c r="A19" s="127" t="s">
        <v>506</v>
      </c>
      <c r="B19" s="124">
        <v>7</v>
      </c>
      <c r="C19" s="79" t="s">
        <v>832</v>
      </c>
      <c r="D19" s="79"/>
      <c r="E19" s="79"/>
      <c r="F19" s="85" t="s">
        <v>34</v>
      </c>
      <c r="G19" s="90" t="s">
        <v>34</v>
      </c>
      <c r="H19" s="90" t="s">
        <v>34</v>
      </c>
      <c r="I19" s="85" t="s">
        <v>34</v>
      </c>
      <c r="J19" s="90" t="s">
        <v>34</v>
      </c>
      <c r="K19" s="90" t="s">
        <v>34</v>
      </c>
      <c r="L19" s="90" t="s">
        <v>34</v>
      </c>
      <c r="M19" s="90" t="s">
        <v>34</v>
      </c>
      <c r="N19" s="90" t="s">
        <v>34</v>
      </c>
      <c r="O19" s="85" t="s">
        <v>34</v>
      </c>
      <c r="P19" s="90" t="s">
        <v>34</v>
      </c>
      <c r="Q19" s="85" t="s">
        <v>34</v>
      </c>
      <c r="R19" s="85" t="s">
        <v>34</v>
      </c>
      <c r="S19" s="90" t="s">
        <v>34</v>
      </c>
      <c r="T19" s="90" t="s">
        <v>34</v>
      </c>
      <c r="U19" s="90" t="s">
        <v>34</v>
      </c>
      <c r="V19" s="61">
        <v>4.4999999999999998E-2</v>
      </c>
      <c r="W19" s="61">
        <v>2.2499999999999999E-2</v>
      </c>
      <c r="X19" s="85" t="s">
        <v>34</v>
      </c>
      <c r="Y19" s="85" t="s">
        <v>34</v>
      </c>
      <c r="Z19" s="85" t="s">
        <v>34</v>
      </c>
      <c r="AA19" s="85" t="s">
        <v>34</v>
      </c>
      <c r="AB19" s="85" t="s">
        <v>34</v>
      </c>
      <c r="AC19" s="85" t="s">
        <v>34</v>
      </c>
      <c r="AD19" s="85" t="s">
        <v>34</v>
      </c>
      <c r="AE19" s="85" t="s">
        <v>34</v>
      </c>
      <c r="AF19" s="85" t="s">
        <v>34</v>
      </c>
      <c r="AG19" s="85" t="s">
        <v>34</v>
      </c>
      <c r="AH19" s="85" t="s">
        <v>34</v>
      </c>
      <c r="AI19" s="85" t="s">
        <v>34</v>
      </c>
      <c r="AJ19" s="85" t="s">
        <v>34</v>
      </c>
      <c r="AK19" s="85" t="s">
        <v>34</v>
      </c>
      <c r="AL19" s="90" t="s">
        <v>34</v>
      </c>
      <c r="AM19" s="85" t="s">
        <v>34</v>
      </c>
      <c r="AN19" s="85" t="s">
        <v>34</v>
      </c>
      <c r="AO19" s="85" t="s">
        <v>34</v>
      </c>
      <c r="AP19" s="85" t="s">
        <v>34</v>
      </c>
      <c r="AQ19" s="85" t="s">
        <v>34</v>
      </c>
      <c r="AR19" s="85" t="s">
        <v>34</v>
      </c>
      <c r="AS19" s="85" t="s">
        <v>34</v>
      </c>
      <c r="AT19" s="85" t="s">
        <v>34</v>
      </c>
      <c r="AU19" s="85" t="s">
        <v>34</v>
      </c>
      <c r="AV19" s="85" t="s">
        <v>34</v>
      </c>
      <c r="AW19" s="85" t="s">
        <v>34</v>
      </c>
      <c r="AX19" s="86" t="s">
        <v>34</v>
      </c>
      <c r="AY19" s="85" t="s">
        <v>34</v>
      </c>
      <c r="AZ19" s="85" t="s">
        <v>34</v>
      </c>
      <c r="BA19" s="85" t="s">
        <v>34</v>
      </c>
      <c r="BB19" s="85" t="s">
        <v>34</v>
      </c>
      <c r="BC19" s="85" t="s">
        <v>34</v>
      </c>
      <c r="BD19" s="90">
        <v>191</v>
      </c>
      <c r="BE19" s="85" t="s">
        <v>34</v>
      </c>
      <c r="BF19" s="85" t="s">
        <v>34</v>
      </c>
      <c r="BG19" s="90">
        <v>6.98</v>
      </c>
      <c r="BH19" s="90">
        <v>0.49</v>
      </c>
      <c r="BI19" s="85" t="s">
        <v>34</v>
      </c>
      <c r="BJ19" s="61">
        <v>5.0000000000000001E-3</v>
      </c>
      <c r="BK19" s="85" t="s">
        <v>34</v>
      </c>
      <c r="BL19" s="85" t="s">
        <v>34</v>
      </c>
      <c r="BM19" s="85" t="s">
        <v>34</v>
      </c>
      <c r="BN19" s="85" t="s">
        <v>34</v>
      </c>
      <c r="BO19" s="85" t="s">
        <v>34</v>
      </c>
      <c r="BP19" s="85" t="s">
        <v>34</v>
      </c>
      <c r="BQ19" s="85" t="s">
        <v>34</v>
      </c>
      <c r="BR19" s="90">
        <v>0.49</v>
      </c>
      <c r="BS19" s="85" t="s">
        <v>34</v>
      </c>
      <c r="BT19" s="85" t="s">
        <v>34</v>
      </c>
      <c r="BU19" s="85" t="s">
        <v>34</v>
      </c>
      <c r="BV19" s="90">
        <v>1.01</v>
      </c>
      <c r="BW19" s="90">
        <v>68.7</v>
      </c>
      <c r="BX19" s="90">
        <v>6.03</v>
      </c>
      <c r="BY19" s="61">
        <v>5.0000000000000001E-3</v>
      </c>
      <c r="BZ19" s="90">
        <v>19.5</v>
      </c>
      <c r="CA19" s="90">
        <v>6.08</v>
      </c>
      <c r="CB19" s="90" t="s">
        <v>34</v>
      </c>
      <c r="CC19" s="61">
        <v>0.28499999999999998</v>
      </c>
      <c r="CD19" s="61">
        <v>5.0000000000000001E-3</v>
      </c>
      <c r="CE19" s="90" t="s">
        <v>34</v>
      </c>
      <c r="CF19" s="61">
        <v>5.0000000000000001E-3</v>
      </c>
      <c r="CG19" s="61">
        <v>0.26500000000000001</v>
      </c>
      <c r="CH19" s="61">
        <v>0.12</v>
      </c>
      <c r="CI19" s="90" t="s">
        <v>34</v>
      </c>
      <c r="CJ19" s="90" t="s">
        <v>34</v>
      </c>
      <c r="CK19" s="85" t="s">
        <v>34</v>
      </c>
      <c r="CL19" s="85" t="s">
        <v>34</v>
      </c>
      <c r="CM19" s="85" t="s">
        <v>34</v>
      </c>
      <c r="CN19" s="90" t="s">
        <v>34</v>
      </c>
      <c r="CO19" s="61">
        <v>0.4</v>
      </c>
      <c r="CP19" s="90">
        <v>1.83</v>
      </c>
      <c r="CQ19" s="90" t="s">
        <v>34</v>
      </c>
      <c r="CR19" s="61">
        <v>0.44</v>
      </c>
      <c r="CS19" s="61">
        <v>5.0000000000000001E-3</v>
      </c>
      <c r="CT19" s="85" t="s">
        <v>34</v>
      </c>
      <c r="CU19" s="85" t="s">
        <v>34</v>
      </c>
      <c r="CV19" s="85" t="s">
        <v>34</v>
      </c>
      <c r="CW19" s="85" t="s">
        <v>34</v>
      </c>
      <c r="CX19" s="85" t="s">
        <v>34</v>
      </c>
      <c r="CY19" s="90" t="s">
        <v>34</v>
      </c>
      <c r="CZ19" s="90" t="s">
        <v>34</v>
      </c>
      <c r="DA19" s="85" t="s">
        <v>34</v>
      </c>
      <c r="DB19" s="90" t="s">
        <v>34</v>
      </c>
      <c r="DC19" s="90" t="s">
        <v>34</v>
      </c>
      <c r="DD19" s="90" t="s">
        <v>34</v>
      </c>
      <c r="DE19" s="90" t="s">
        <v>34</v>
      </c>
      <c r="DF19" s="85" t="s">
        <v>34</v>
      </c>
      <c r="DG19" s="85" t="s">
        <v>34</v>
      </c>
      <c r="DH19" s="85" t="s">
        <v>34</v>
      </c>
      <c r="DI19" s="90" t="s">
        <v>34</v>
      </c>
      <c r="DJ19" s="90" t="s">
        <v>34</v>
      </c>
      <c r="DK19" s="90" t="s">
        <v>34</v>
      </c>
      <c r="DL19" s="85" t="s">
        <v>34</v>
      </c>
      <c r="DM19" s="85" t="s">
        <v>34</v>
      </c>
      <c r="DN19" s="85" t="s">
        <v>34</v>
      </c>
      <c r="DO19" s="90">
        <v>257</v>
      </c>
      <c r="DP19" s="90">
        <v>0.54</v>
      </c>
      <c r="DQ19" s="90">
        <v>384</v>
      </c>
      <c r="DR19" s="90">
        <v>45.1</v>
      </c>
      <c r="DS19" s="61">
        <v>5.0000000000000001E-3</v>
      </c>
      <c r="DT19" s="90" t="s">
        <v>34</v>
      </c>
      <c r="DU19" s="90" t="s">
        <v>34</v>
      </c>
      <c r="DV19" s="61">
        <v>0.16</v>
      </c>
      <c r="DW19" s="61">
        <v>0.15</v>
      </c>
      <c r="DX19" s="85" t="s">
        <v>34</v>
      </c>
      <c r="DY19" s="85" t="s">
        <v>34</v>
      </c>
      <c r="DZ19" s="85" t="s">
        <v>34</v>
      </c>
      <c r="EA19" s="85" t="s">
        <v>34</v>
      </c>
      <c r="EB19" s="85" t="s">
        <v>34</v>
      </c>
      <c r="EC19" s="85" t="s">
        <v>34</v>
      </c>
      <c r="ED19" s="85" t="s">
        <v>34</v>
      </c>
    </row>
    <row r="20" spans="1:134" ht="14.5" x14ac:dyDescent="0.35">
      <c r="A20" s="127"/>
      <c r="B20" s="124"/>
      <c r="C20" s="79" t="s">
        <v>833</v>
      </c>
      <c r="D20" s="79"/>
      <c r="E20" s="79"/>
      <c r="F20" s="85" t="s">
        <v>34</v>
      </c>
      <c r="G20" s="90" t="s">
        <v>34</v>
      </c>
      <c r="H20" s="90" t="s">
        <v>34</v>
      </c>
      <c r="I20" s="85" t="s">
        <v>34</v>
      </c>
      <c r="J20" s="90" t="s">
        <v>34</v>
      </c>
      <c r="K20" s="90" t="s">
        <v>34</v>
      </c>
      <c r="L20" s="90" t="s">
        <v>34</v>
      </c>
      <c r="M20" s="90" t="s">
        <v>34</v>
      </c>
      <c r="N20" s="90" t="s">
        <v>34</v>
      </c>
      <c r="O20" s="85" t="s">
        <v>34</v>
      </c>
      <c r="P20" s="90" t="s">
        <v>34</v>
      </c>
      <c r="Q20" s="85" t="s">
        <v>34</v>
      </c>
      <c r="R20" s="85" t="s">
        <v>34</v>
      </c>
      <c r="S20" s="90" t="s">
        <v>34</v>
      </c>
      <c r="T20" s="90" t="s">
        <v>34</v>
      </c>
      <c r="U20" s="90" t="s">
        <v>34</v>
      </c>
      <c r="V20" s="61">
        <v>4.4999999999999998E-2</v>
      </c>
      <c r="W20" s="90">
        <v>1.84</v>
      </c>
      <c r="X20" s="85" t="s">
        <v>34</v>
      </c>
      <c r="Y20" s="85" t="s">
        <v>34</v>
      </c>
      <c r="Z20" s="85" t="s">
        <v>34</v>
      </c>
      <c r="AA20" s="85" t="s">
        <v>34</v>
      </c>
      <c r="AB20" s="85" t="s">
        <v>34</v>
      </c>
      <c r="AC20" s="85" t="s">
        <v>34</v>
      </c>
      <c r="AD20" s="85" t="s">
        <v>34</v>
      </c>
      <c r="AE20" s="85" t="s">
        <v>34</v>
      </c>
      <c r="AF20" s="85" t="s">
        <v>34</v>
      </c>
      <c r="AG20" s="85" t="s">
        <v>34</v>
      </c>
      <c r="AH20" s="85" t="s">
        <v>34</v>
      </c>
      <c r="AI20" s="85" t="s">
        <v>34</v>
      </c>
      <c r="AJ20" s="85" t="s">
        <v>34</v>
      </c>
      <c r="AK20" s="85" t="s">
        <v>34</v>
      </c>
      <c r="AL20" s="90" t="s">
        <v>34</v>
      </c>
      <c r="AM20" s="85" t="s">
        <v>34</v>
      </c>
      <c r="AN20" s="85" t="s">
        <v>34</v>
      </c>
      <c r="AO20" s="85" t="s">
        <v>34</v>
      </c>
      <c r="AP20" s="85" t="s">
        <v>34</v>
      </c>
      <c r="AQ20" s="85" t="s">
        <v>34</v>
      </c>
      <c r="AR20" s="85" t="s">
        <v>34</v>
      </c>
      <c r="AS20" s="85" t="s">
        <v>34</v>
      </c>
      <c r="AT20" s="85" t="s">
        <v>34</v>
      </c>
      <c r="AU20" s="85" t="s">
        <v>34</v>
      </c>
      <c r="AV20" s="85" t="s">
        <v>34</v>
      </c>
      <c r="AW20" s="85" t="s">
        <v>34</v>
      </c>
      <c r="AX20" s="86" t="s">
        <v>34</v>
      </c>
      <c r="AY20" s="85" t="s">
        <v>34</v>
      </c>
      <c r="AZ20" s="85" t="s">
        <v>34</v>
      </c>
      <c r="BA20" s="85" t="s">
        <v>34</v>
      </c>
      <c r="BB20" s="85" t="s">
        <v>34</v>
      </c>
      <c r="BC20" s="85" t="s">
        <v>34</v>
      </c>
      <c r="BD20" s="90">
        <v>66.900000000000006</v>
      </c>
      <c r="BE20" s="85" t="s">
        <v>34</v>
      </c>
      <c r="BF20" s="85" t="s">
        <v>34</v>
      </c>
      <c r="BG20" s="61">
        <v>0.28999999999999998</v>
      </c>
      <c r="BH20" s="90">
        <v>0.65</v>
      </c>
      <c r="BI20" s="85" t="s">
        <v>34</v>
      </c>
      <c r="BJ20" s="90">
        <v>7.87</v>
      </c>
      <c r="BK20" s="85" t="s">
        <v>34</v>
      </c>
      <c r="BL20" s="85" t="s">
        <v>34</v>
      </c>
      <c r="BM20" s="85" t="s">
        <v>34</v>
      </c>
      <c r="BN20" s="85" t="s">
        <v>34</v>
      </c>
      <c r="BO20" s="85" t="s">
        <v>34</v>
      </c>
      <c r="BP20" s="85" t="s">
        <v>34</v>
      </c>
      <c r="BQ20" s="85" t="s">
        <v>34</v>
      </c>
      <c r="BR20" s="90">
        <v>0.5</v>
      </c>
      <c r="BS20" s="85" t="s">
        <v>34</v>
      </c>
      <c r="BT20" s="85" t="s">
        <v>34</v>
      </c>
      <c r="BU20" s="85" t="s">
        <v>34</v>
      </c>
      <c r="BV20" s="90">
        <v>0.89</v>
      </c>
      <c r="BW20" s="90">
        <v>35</v>
      </c>
      <c r="BX20" s="90">
        <v>9.6199999999999992</v>
      </c>
      <c r="BY20" s="61">
        <v>5.0000000000000001E-3</v>
      </c>
      <c r="BZ20" s="90">
        <v>2.79</v>
      </c>
      <c r="CA20" s="90">
        <v>13.9</v>
      </c>
      <c r="CB20" s="90" t="s">
        <v>34</v>
      </c>
      <c r="CC20" s="90">
        <v>5.18</v>
      </c>
      <c r="CD20" s="90">
        <v>2.12</v>
      </c>
      <c r="CE20" s="90" t="s">
        <v>34</v>
      </c>
      <c r="CF20" s="61">
        <v>5.0000000000000001E-3</v>
      </c>
      <c r="CG20" s="90">
        <v>23.7</v>
      </c>
      <c r="CH20" s="90">
        <v>3.66</v>
      </c>
      <c r="CI20" s="90" t="s">
        <v>34</v>
      </c>
      <c r="CJ20" s="90" t="s">
        <v>34</v>
      </c>
      <c r="CK20" s="85" t="s">
        <v>34</v>
      </c>
      <c r="CL20" s="85" t="s">
        <v>34</v>
      </c>
      <c r="CM20" s="85" t="s">
        <v>34</v>
      </c>
      <c r="CN20" s="90" t="s">
        <v>34</v>
      </c>
      <c r="CO20" s="61">
        <v>0.4</v>
      </c>
      <c r="CP20" s="90">
        <v>2.4500000000000002</v>
      </c>
      <c r="CQ20" s="90" t="s">
        <v>34</v>
      </c>
      <c r="CR20" s="61">
        <v>0.44</v>
      </c>
      <c r="CS20" s="61">
        <v>5.0000000000000001E-3</v>
      </c>
      <c r="CT20" s="85" t="s">
        <v>34</v>
      </c>
      <c r="CU20" s="85" t="s">
        <v>34</v>
      </c>
      <c r="CV20" s="85" t="s">
        <v>34</v>
      </c>
      <c r="CW20" s="85" t="s">
        <v>34</v>
      </c>
      <c r="CX20" s="85" t="s">
        <v>34</v>
      </c>
      <c r="CY20" s="90" t="s">
        <v>34</v>
      </c>
      <c r="CZ20" s="90" t="s">
        <v>34</v>
      </c>
      <c r="DA20" s="85" t="s">
        <v>34</v>
      </c>
      <c r="DB20" s="90" t="s">
        <v>34</v>
      </c>
      <c r="DC20" s="90" t="s">
        <v>34</v>
      </c>
      <c r="DD20" s="90" t="s">
        <v>34</v>
      </c>
      <c r="DE20" s="90" t="s">
        <v>34</v>
      </c>
      <c r="DF20" s="85" t="s">
        <v>34</v>
      </c>
      <c r="DG20" s="85" t="s">
        <v>34</v>
      </c>
      <c r="DH20" s="85" t="s">
        <v>34</v>
      </c>
      <c r="DI20" s="90" t="s">
        <v>34</v>
      </c>
      <c r="DJ20" s="90" t="s">
        <v>34</v>
      </c>
      <c r="DK20" s="90" t="s">
        <v>34</v>
      </c>
      <c r="DL20" s="85" t="s">
        <v>34</v>
      </c>
      <c r="DM20" s="85" t="s">
        <v>34</v>
      </c>
      <c r="DN20" s="85" t="s">
        <v>34</v>
      </c>
      <c r="DO20" s="90">
        <v>50.2</v>
      </c>
      <c r="DP20" s="90">
        <v>1.01</v>
      </c>
      <c r="DQ20" s="90">
        <v>281</v>
      </c>
      <c r="DR20" s="90">
        <v>28.9</v>
      </c>
      <c r="DS20" s="61">
        <v>5.0000000000000001E-3</v>
      </c>
      <c r="DT20" s="90" t="s">
        <v>34</v>
      </c>
      <c r="DU20" s="90" t="s">
        <v>34</v>
      </c>
      <c r="DV20" s="61">
        <v>0.16</v>
      </c>
      <c r="DW20" s="61">
        <v>0.15</v>
      </c>
      <c r="DX20" s="85" t="s">
        <v>34</v>
      </c>
      <c r="DY20" s="85" t="s">
        <v>34</v>
      </c>
      <c r="DZ20" s="85" t="s">
        <v>34</v>
      </c>
      <c r="EA20" s="85" t="s">
        <v>34</v>
      </c>
      <c r="EB20" s="85" t="s">
        <v>34</v>
      </c>
      <c r="EC20" s="85" t="s">
        <v>34</v>
      </c>
      <c r="ED20" s="85" t="s">
        <v>34</v>
      </c>
    </row>
    <row r="21" spans="1:134" ht="14.5" x14ac:dyDescent="0.35">
      <c r="A21" s="77" t="s">
        <v>508</v>
      </c>
      <c r="B21" s="80">
        <v>8</v>
      </c>
      <c r="C21" s="79"/>
      <c r="D21" s="79"/>
      <c r="E21" s="79"/>
      <c r="F21" s="85" t="s">
        <v>34</v>
      </c>
      <c r="G21" s="61">
        <v>2.5</v>
      </c>
      <c r="H21" s="90" t="s">
        <v>34</v>
      </c>
      <c r="I21" s="85" t="s">
        <v>34</v>
      </c>
      <c r="J21" s="61">
        <v>2.5000000000000001E-2</v>
      </c>
      <c r="K21" s="90" t="s">
        <v>34</v>
      </c>
      <c r="L21" s="61">
        <v>0.125</v>
      </c>
      <c r="M21" s="90" t="s">
        <v>34</v>
      </c>
      <c r="N21" s="90" t="s">
        <v>34</v>
      </c>
      <c r="O21" s="85" t="s">
        <v>34</v>
      </c>
      <c r="P21" s="85" t="s">
        <v>34</v>
      </c>
      <c r="Q21" s="85" t="s">
        <v>34</v>
      </c>
      <c r="R21" s="85" t="s">
        <v>34</v>
      </c>
      <c r="S21" s="85" t="s">
        <v>34</v>
      </c>
      <c r="T21" s="85" t="s">
        <v>34</v>
      </c>
      <c r="U21" s="85" t="s">
        <v>34</v>
      </c>
      <c r="V21" s="61">
        <v>0.125</v>
      </c>
      <c r="W21" s="61">
        <f>(0.25/2)/2</f>
        <v>6.25E-2</v>
      </c>
      <c r="X21" s="85" t="s">
        <v>34</v>
      </c>
      <c r="Y21" s="85" t="s">
        <v>34</v>
      </c>
      <c r="Z21" s="85" t="s">
        <v>34</v>
      </c>
      <c r="AA21" s="85" t="s">
        <v>34</v>
      </c>
      <c r="AB21" s="85" t="s">
        <v>34</v>
      </c>
      <c r="AC21" s="85" t="s">
        <v>34</v>
      </c>
      <c r="AD21" s="85" t="s">
        <v>34</v>
      </c>
      <c r="AE21" s="85" t="s">
        <v>34</v>
      </c>
      <c r="AF21" s="85" t="s">
        <v>34</v>
      </c>
      <c r="AG21" s="85" t="s">
        <v>34</v>
      </c>
      <c r="AH21" s="85" t="s">
        <v>34</v>
      </c>
      <c r="AI21" s="85" t="s">
        <v>34</v>
      </c>
      <c r="AJ21" s="85" t="s">
        <v>34</v>
      </c>
      <c r="AK21" s="85" t="s">
        <v>34</v>
      </c>
      <c r="AL21" s="90" t="s">
        <v>34</v>
      </c>
      <c r="AM21" s="85" t="s">
        <v>34</v>
      </c>
      <c r="AN21" s="85" t="s">
        <v>34</v>
      </c>
      <c r="AO21" s="85" t="s">
        <v>34</v>
      </c>
      <c r="AP21" s="85" t="s">
        <v>34</v>
      </c>
      <c r="AQ21" s="85" t="s">
        <v>34</v>
      </c>
      <c r="AR21" s="85" t="s">
        <v>34</v>
      </c>
      <c r="AS21" s="85" t="s">
        <v>34</v>
      </c>
      <c r="AT21" s="85" t="s">
        <v>34</v>
      </c>
      <c r="AU21" s="85" t="s">
        <v>34</v>
      </c>
      <c r="AV21" s="85" t="s">
        <v>34</v>
      </c>
      <c r="AW21" s="85" t="s">
        <v>34</v>
      </c>
      <c r="AX21" s="86" t="s">
        <v>34</v>
      </c>
      <c r="AY21" s="85" t="s">
        <v>34</v>
      </c>
      <c r="AZ21" s="85" t="s">
        <v>34</v>
      </c>
      <c r="BA21" s="85" t="s">
        <v>34</v>
      </c>
      <c r="BB21" s="85" t="s">
        <v>34</v>
      </c>
      <c r="BC21" s="85" t="s">
        <v>34</v>
      </c>
      <c r="BD21" s="85" t="s">
        <v>34</v>
      </c>
      <c r="BE21" s="85" t="s">
        <v>34</v>
      </c>
      <c r="BF21" s="85" t="s">
        <v>34</v>
      </c>
      <c r="BG21" s="61">
        <v>5</v>
      </c>
      <c r="BH21" s="85" t="s">
        <v>34</v>
      </c>
      <c r="BI21" s="61">
        <v>0.25</v>
      </c>
      <c r="BJ21" s="85" t="s">
        <v>34</v>
      </c>
      <c r="BK21" s="85" t="s">
        <v>34</v>
      </c>
      <c r="BL21" s="85" t="s">
        <v>34</v>
      </c>
      <c r="BM21" s="85" t="s">
        <v>34</v>
      </c>
      <c r="BN21" s="85" t="s">
        <v>34</v>
      </c>
      <c r="BO21" s="85" t="s">
        <v>34</v>
      </c>
      <c r="BP21" s="85" t="s">
        <v>34</v>
      </c>
      <c r="BQ21" s="85" t="s">
        <v>34</v>
      </c>
      <c r="BR21" s="85" t="s">
        <v>34</v>
      </c>
      <c r="BS21" s="85">
        <v>0.2</v>
      </c>
      <c r="BT21" s="85" t="s">
        <v>34</v>
      </c>
      <c r="BU21" s="85" t="s">
        <v>34</v>
      </c>
      <c r="BV21" s="85" t="s">
        <v>34</v>
      </c>
      <c r="BW21" s="90">
        <v>230</v>
      </c>
      <c r="BX21" s="90" t="s">
        <v>34</v>
      </c>
      <c r="BY21" s="90" t="s">
        <v>34</v>
      </c>
      <c r="BZ21" s="61">
        <v>25</v>
      </c>
      <c r="CA21" s="90">
        <v>36</v>
      </c>
      <c r="CB21" s="90">
        <v>5</v>
      </c>
      <c r="CC21" s="61">
        <v>5</v>
      </c>
      <c r="CD21" s="90" t="s">
        <v>34</v>
      </c>
      <c r="CE21" s="90" t="s">
        <v>34</v>
      </c>
      <c r="CF21" s="90" t="s">
        <v>34</v>
      </c>
      <c r="CG21" s="61">
        <v>5</v>
      </c>
      <c r="CH21" s="90">
        <v>2.5</v>
      </c>
      <c r="CI21" s="61">
        <v>0.1</v>
      </c>
      <c r="CJ21" s="90" t="s">
        <v>34</v>
      </c>
      <c r="CK21" s="85" t="s">
        <v>34</v>
      </c>
      <c r="CL21" s="85" t="s">
        <v>34</v>
      </c>
      <c r="CM21" s="85" t="s">
        <v>34</v>
      </c>
      <c r="CN21" s="85" t="s">
        <v>34</v>
      </c>
      <c r="CO21" s="90">
        <v>52</v>
      </c>
      <c r="CP21" s="90" t="s">
        <v>34</v>
      </c>
      <c r="CQ21" s="90" t="s">
        <v>34</v>
      </c>
      <c r="CR21" s="61">
        <v>5</v>
      </c>
      <c r="CS21" s="90" t="s">
        <v>34</v>
      </c>
      <c r="CT21" s="85" t="s">
        <v>34</v>
      </c>
      <c r="CU21" s="85" t="s">
        <v>34</v>
      </c>
      <c r="CV21" s="85" t="s">
        <v>34</v>
      </c>
      <c r="CW21" s="85" t="s">
        <v>34</v>
      </c>
      <c r="CX21" s="85" t="s">
        <v>34</v>
      </c>
      <c r="CY21" s="90" t="s">
        <v>34</v>
      </c>
      <c r="CZ21" s="90" t="s">
        <v>34</v>
      </c>
      <c r="DA21" s="85" t="s">
        <v>34</v>
      </c>
      <c r="DB21" s="90" t="s">
        <v>34</v>
      </c>
      <c r="DC21" s="90" t="s">
        <v>34</v>
      </c>
      <c r="DD21" s="90" t="s">
        <v>34</v>
      </c>
      <c r="DE21" s="90" t="s">
        <v>34</v>
      </c>
      <c r="DF21" s="85" t="s">
        <v>34</v>
      </c>
      <c r="DG21" s="61">
        <v>0.05</v>
      </c>
      <c r="DH21" s="85" t="s">
        <v>34</v>
      </c>
      <c r="DI21" s="61">
        <v>0.05</v>
      </c>
      <c r="DJ21" s="90" t="s">
        <v>34</v>
      </c>
      <c r="DK21" s="90" t="s">
        <v>34</v>
      </c>
      <c r="DL21" s="61">
        <v>0.05</v>
      </c>
      <c r="DM21" s="85" t="s">
        <v>34</v>
      </c>
      <c r="DN21" s="85" t="s">
        <v>34</v>
      </c>
      <c r="DO21" s="61">
        <v>25</v>
      </c>
      <c r="DP21" s="85" t="s">
        <v>34</v>
      </c>
      <c r="DQ21" s="90">
        <v>360</v>
      </c>
      <c r="DR21" s="90">
        <v>150</v>
      </c>
      <c r="DS21" s="90" t="s">
        <v>34</v>
      </c>
      <c r="DT21" s="90" t="s">
        <v>34</v>
      </c>
      <c r="DU21" s="61">
        <v>0.05</v>
      </c>
      <c r="DV21" s="90">
        <v>2.1</v>
      </c>
      <c r="DW21" s="90" t="s">
        <v>34</v>
      </c>
      <c r="DX21" s="85" t="s">
        <v>34</v>
      </c>
      <c r="DY21" s="85" t="s">
        <v>34</v>
      </c>
      <c r="DZ21" s="85" t="s">
        <v>34</v>
      </c>
      <c r="EA21" s="85" t="s">
        <v>34</v>
      </c>
      <c r="EB21" s="85" t="s">
        <v>34</v>
      </c>
      <c r="EC21" s="85" t="s">
        <v>34</v>
      </c>
      <c r="ED21" s="85" t="s">
        <v>34</v>
      </c>
    </row>
    <row r="22" spans="1:134" ht="14.5" x14ac:dyDescent="0.35">
      <c r="A22" s="128" t="s">
        <v>510</v>
      </c>
      <c r="B22" s="124">
        <v>9</v>
      </c>
      <c r="C22" s="79" t="s">
        <v>834</v>
      </c>
      <c r="D22" s="79"/>
      <c r="E22" s="79"/>
      <c r="F22" s="85" t="s">
        <v>34</v>
      </c>
      <c r="G22" s="61">
        <v>1E-3</v>
      </c>
      <c r="H22" s="90" t="s">
        <v>34</v>
      </c>
      <c r="I22" s="85" t="s">
        <v>34</v>
      </c>
      <c r="J22" s="90" t="s">
        <v>34</v>
      </c>
      <c r="K22" s="90" t="s">
        <v>34</v>
      </c>
      <c r="L22" s="90" t="s">
        <v>34</v>
      </c>
      <c r="M22" s="90" t="s">
        <v>34</v>
      </c>
      <c r="N22" s="90" t="s">
        <v>34</v>
      </c>
      <c r="O22" s="85" t="s">
        <v>34</v>
      </c>
      <c r="P22" s="61">
        <v>7.5000000000000002E-4</v>
      </c>
      <c r="Q22" s="61">
        <v>2.5000000000000001E-3</v>
      </c>
      <c r="R22" s="85" t="s">
        <v>34</v>
      </c>
      <c r="S22" s="61">
        <v>1.5E-3</v>
      </c>
      <c r="T22" s="85" t="s">
        <v>34</v>
      </c>
      <c r="U22" s="85" t="s">
        <v>34</v>
      </c>
      <c r="V22" s="90" t="s">
        <v>34</v>
      </c>
      <c r="W22" s="61">
        <f>(0.009/2)/2</f>
        <v>2.2499999999999998E-3</v>
      </c>
      <c r="X22" s="85" t="s">
        <v>34</v>
      </c>
      <c r="Y22" s="85" t="s">
        <v>34</v>
      </c>
      <c r="Z22" s="85" t="s">
        <v>34</v>
      </c>
      <c r="AA22" s="85" t="s">
        <v>34</v>
      </c>
      <c r="AB22" s="61">
        <f t="shared" ref="AB22:AE23" si="0">(0.004/2)/2</f>
        <v>1E-3</v>
      </c>
      <c r="AC22" s="61">
        <f t="shared" si="0"/>
        <v>1E-3</v>
      </c>
      <c r="AD22" s="61">
        <f t="shared" si="0"/>
        <v>1E-3</v>
      </c>
      <c r="AE22" s="61">
        <f t="shared" si="0"/>
        <v>1E-3</v>
      </c>
      <c r="AF22" s="61">
        <v>3.0000000000000001E-3</v>
      </c>
      <c r="AG22" s="61">
        <f>(0.004/2)/2</f>
        <v>1E-3</v>
      </c>
      <c r="AH22" s="61">
        <v>1.5E-3</v>
      </c>
      <c r="AI22" s="85" t="s">
        <v>34</v>
      </c>
      <c r="AJ22" s="85" t="s">
        <v>34</v>
      </c>
      <c r="AK22" s="85" t="s">
        <v>34</v>
      </c>
      <c r="AL22" s="61">
        <v>1E-3</v>
      </c>
      <c r="AM22" s="61">
        <v>1E-3</v>
      </c>
      <c r="AN22" s="61">
        <v>1.25E-3</v>
      </c>
      <c r="AO22" s="85" t="s">
        <v>34</v>
      </c>
      <c r="AP22" s="85" t="s">
        <v>34</v>
      </c>
      <c r="AQ22" s="61">
        <v>1.25E-3</v>
      </c>
      <c r="AR22" s="61">
        <v>1.5E-3</v>
      </c>
      <c r="AS22" s="61">
        <v>1.25E-3</v>
      </c>
      <c r="AT22" s="61">
        <v>1.25E-3</v>
      </c>
      <c r="AU22" s="61">
        <v>1E-3</v>
      </c>
      <c r="AV22" s="85" t="s">
        <v>34</v>
      </c>
      <c r="AW22" s="61">
        <v>1.25E-3</v>
      </c>
      <c r="AX22" s="61">
        <v>1.25E-3</v>
      </c>
      <c r="AY22" s="61">
        <v>1.25E-3</v>
      </c>
      <c r="AZ22" s="61">
        <v>1.25E-3</v>
      </c>
      <c r="BA22" s="85" t="s">
        <v>34</v>
      </c>
      <c r="BB22" s="85" t="s">
        <v>34</v>
      </c>
      <c r="BC22" s="85" t="s">
        <v>34</v>
      </c>
      <c r="BD22" s="61">
        <f>(0.11/2)/2</f>
        <v>2.75E-2</v>
      </c>
      <c r="BE22" s="85" t="s">
        <v>34</v>
      </c>
      <c r="BF22" s="85" t="s">
        <v>34</v>
      </c>
      <c r="BG22" s="61">
        <v>5.0000000000000001E-3</v>
      </c>
      <c r="BH22" s="61">
        <v>1E-3</v>
      </c>
      <c r="BI22" s="61">
        <v>4.4999999999999997E-3</v>
      </c>
      <c r="BJ22" s="61">
        <v>5.0000000000000001E-3</v>
      </c>
      <c r="BK22" s="90" t="s">
        <v>34</v>
      </c>
      <c r="BL22" s="85" t="s">
        <v>34</v>
      </c>
      <c r="BM22" s="85" t="s">
        <v>34</v>
      </c>
      <c r="BN22" s="85" t="s">
        <v>34</v>
      </c>
      <c r="BO22" s="85" t="s">
        <v>34</v>
      </c>
      <c r="BP22" s="85" t="s">
        <v>34</v>
      </c>
      <c r="BQ22" s="85" t="s">
        <v>34</v>
      </c>
      <c r="BR22" s="85" t="s">
        <v>34</v>
      </c>
      <c r="BS22" s="85" t="s">
        <v>34</v>
      </c>
      <c r="BT22" s="85" t="s">
        <v>34</v>
      </c>
      <c r="BU22" s="85" t="s">
        <v>34</v>
      </c>
      <c r="BV22" s="85" t="s">
        <v>34</v>
      </c>
      <c r="BW22" s="90">
        <v>0.02</v>
      </c>
      <c r="BX22" s="61">
        <v>3.0000000000000001E-3</v>
      </c>
      <c r="BY22" s="90" t="s">
        <v>34</v>
      </c>
      <c r="BZ22" s="61">
        <v>5.0000000000000001E-3</v>
      </c>
      <c r="CA22" s="91">
        <v>2.1000000000000001E-2</v>
      </c>
      <c r="CB22" s="61">
        <v>4.4999999999999997E-3</v>
      </c>
      <c r="CC22" s="90">
        <v>0.25</v>
      </c>
      <c r="CD22" s="61">
        <v>1E-3</v>
      </c>
      <c r="CE22" s="90" t="s">
        <v>34</v>
      </c>
      <c r="CF22" s="90" t="s">
        <v>34</v>
      </c>
      <c r="CG22" s="61">
        <v>4.0000000000000001E-3</v>
      </c>
      <c r="CH22" s="92">
        <v>3.6999999999999998E-2</v>
      </c>
      <c r="CI22" s="90">
        <v>0.2</v>
      </c>
      <c r="CJ22" s="90" t="s">
        <v>34</v>
      </c>
      <c r="CK22" s="90" t="s">
        <v>34</v>
      </c>
      <c r="CL22" s="90" t="s">
        <v>34</v>
      </c>
      <c r="CM22" s="90" t="s">
        <v>34</v>
      </c>
      <c r="CN22" s="90" t="s">
        <v>34</v>
      </c>
      <c r="CO22" s="90">
        <v>0.18</v>
      </c>
      <c r="CP22" s="61">
        <v>1E-3</v>
      </c>
      <c r="CQ22" s="90" t="s">
        <v>34</v>
      </c>
      <c r="CR22" s="85">
        <v>0.72</v>
      </c>
      <c r="CS22" s="90" t="s">
        <v>34</v>
      </c>
      <c r="CT22" s="85" t="s">
        <v>34</v>
      </c>
      <c r="CU22" s="61">
        <v>2E-3</v>
      </c>
      <c r="CV22" s="85" t="s">
        <v>34</v>
      </c>
      <c r="CW22" s="85" t="s">
        <v>34</v>
      </c>
      <c r="CX22" s="85" t="s">
        <v>34</v>
      </c>
      <c r="CY22" s="90" t="s">
        <v>34</v>
      </c>
      <c r="CZ22" s="90" t="s">
        <v>34</v>
      </c>
      <c r="DA22" s="85" t="s">
        <v>34</v>
      </c>
      <c r="DB22" s="90" t="s">
        <v>34</v>
      </c>
      <c r="DC22" s="90" t="s">
        <v>34</v>
      </c>
      <c r="DD22" s="90" t="s">
        <v>34</v>
      </c>
      <c r="DE22" s="90" t="s">
        <v>34</v>
      </c>
      <c r="DF22" s="85" t="s">
        <v>34</v>
      </c>
      <c r="DG22" s="88">
        <v>2.5000000000000001E-3</v>
      </c>
      <c r="DH22" s="85" t="s">
        <v>34</v>
      </c>
      <c r="DI22" s="88" t="s">
        <v>34</v>
      </c>
      <c r="DJ22" s="90" t="s">
        <v>34</v>
      </c>
      <c r="DK22" s="90" t="s">
        <v>34</v>
      </c>
      <c r="DL22" s="85" t="s">
        <v>34</v>
      </c>
      <c r="DM22" s="85" t="s">
        <v>34</v>
      </c>
      <c r="DN22" s="85" t="s">
        <v>34</v>
      </c>
      <c r="DO22" s="90">
        <v>0.24</v>
      </c>
      <c r="DP22" s="90" t="s">
        <v>34</v>
      </c>
      <c r="DQ22" s="93">
        <v>8.2000000000000003E-2</v>
      </c>
      <c r="DR22" s="61">
        <v>5.0000000000000001E-3</v>
      </c>
      <c r="DS22" s="61">
        <v>1E-3</v>
      </c>
      <c r="DT22" s="90" t="s">
        <v>34</v>
      </c>
      <c r="DU22" s="90" t="s">
        <v>34</v>
      </c>
      <c r="DV22" s="91">
        <v>0.28000000000000003</v>
      </c>
      <c r="DW22" s="90" t="s">
        <v>34</v>
      </c>
      <c r="DX22" s="85" t="s">
        <v>34</v>
      </c>
      <c r="DY22" s="85" t="s">
        <v>34</v>
      </c>
      <c r="DZ22" s="85" t="s">
        <v>34</v>
      </c>
      <c r="EA22" s="85" t="s">
        <v>34</v>
      </c>
      <c r="EB22" s="85" t="s">
        <v>34</v>
      </c>
      <c r="EC22" s="85" t="s">
        <v>34</v>
      </c>
      <c r="ED22" s="85" t="s">
        <v>34</v>
      </c>
    </row>
    <row r="23" spans="1:134" ht="14.5" x14ac:dyDescent="0.35">
      <c r="A23" s="128"/>
      <c r="B23" s="124"/>
      <c r="C23" s="79" t="s">
        <v>835</v>
      </c>
      <c r="D23" s="79"/>
      <c r="E23" s="79"/>
      <c r="F23" s="85" t="s">
        <v>34</v>
      </c>
      <c r="G23" s="61">
        <v>1E-3</v>
      </c>
      <c r="H23" s="90" t="s">
        <v>34</v>
      </c>
      <c r="I23" s="85" t="s">
        <v>34</v>
      </c>
      <c r="J23" s="90" t="s">
        <v>34</v>
      </c>
      <c r="K23" s="90" t="s">
        <v>34</v>
      </c>
      <c r="L23" s="90" t="s">
        <v>34</v>
      </c>
      <c r="M23" s="90" t="s">
        <v>34</v>
      </c>
      <c r="N23" s="90" t="s">
        <v>34</v>
      </c>
      <c r="O23" s="85" t="s">
        <v>34</v>
      </c>
      <c r="P23" s="61">
        <v>7.5000000000000002E-4</v>
      </c>
      <c r="Q23" s="61">
        <v>2.5000000000000001E-4</v>
      </c>
      <c r="R23" s="85" t="s">
        <v>34</v>
      </c>
      <c r="S23" s="61">
        <v>1.5E-3</v>
      </c>
      <c r="T23" s="85" t="s">
        <v>34</v>
      </c>
      <c r="U23" s="85" t="s">
        <v>34</v>
      </c>
      <c r="V23" s="90" t="s">
        <v>34</v>
      </c>
      <c r="W23" s="61">
        <f>(0.009/2)/2</f>
        <v>2.2499999999999998E-3</v>
      </c>
      <c r="X23" s="85" t="s">
        <v>34</v>
      </c>
      <c r="Y23" s="85" t="s">
        <v>34</v>
      </c>
      <c r="Z23" s="85" t="s">
        <v>34</v>
      </c>
      <c r="AA23" s="85" t="s">
        <v>34</v>
      </c>
      <c r="AB23" s="61">
        <f t="shared" si="0"/>
        <v>1E-3</v>
      </c>
      <c r="AC23" s="61">
        <f t="shared" si="0"/>
        <v>1E-3</v>
      </c>
      <c r="AD23" s="61">
        <f t="shared" si="0"/>
        <v>1E-3</v>
      </c>
      <c r="AE23" s="61">
        <f t="shared" si="0"/>
        <v>1E-3</v>
      </c>
      <c r="AF23" s="61">
        <v>3.0000000000000001E-3</v>
      </c>
      <c r="AG23" s="61">
        <f>(0.004/2)/2</f>
        <v>1E-3</v>
      </c>
      <c r="AH23" s="61">
        <v>1.5E-3</v>
      </c>
      <c r="AI23" s="85" t="s">
        <v>34</v>
      </c>
      <c r="AJ23" s="85" t="s">
        <v>34</v>
      </c>
      <c r="AK23" s="85" t="s">
        <v>34</v>
      </c>
      <c r="AL23" s="61">
        <v>1E-3</v>
      </c>
      <c r="AM23" s="61">
        <v>1E-3</v>
      </c>
      <c r="AN23" s="61">
        <v>1.25E-3</v>
      </c>
      <c r="AO23" s="85" t="s">
        <v>34</v>
      </c>
      <c r="AP23" s="85" t="s">
        <v>34</v>
      </c>
      <c r="AQ23" s="61">
        <v>1.25E-3</v>
      </c>
      <c r="AR23" s="61">
        <v>1.5E-3</v>
      </c>
      <c r="AS23" s="61">
        <v>1.25E-3</v>
      </c>
      <c r="AT23" s="61">
        <v>1.25E-3</v>
      </c>
      <c r="AU23" s="61">
        <v>1E-3</v>
      </c>
      <c r="AV23" s="85" t="s">
        <v>34</v>
      </c>
      <c r="AW23" s="61">
        <v>1.25E-3</v>
      </c>
      <c r="AX23" s="61">
        <v>1.25E-3</v>
      </c>
      <c r="AY23" s="61">
        <v>1.25E-3</v>
      </c>
      <c r="AZ23" s="61">
        <v>1.25E-3</v>
      </c>
      <c r="BA23" s="85" t="s">
        <v>34</v>
      </c>
      <c r="BB23" s="85" t="s">
        <v>34</v>
      </c>
      <c r="BC23" s="85" t="s">
        <v>34</v>
      </c>
      <c r="BD23" s="61">
        <f>(0.11/2)/2</f>
        <v>2.75E-2</v>
      </c>
      <c r="BE23" s="85" t="s">
        <v>34</v>
      </c>
      <c r="BF23" s="85" t="s">
        <v>34</v>
      </c>
      <c r="BG23" s="61">
        <v>5.0000000000000001E-3</v>
      </c>
      <c r="BH23" s="61">
        <v>1E-3</v>
      </c>
      <c r="BI23" s="61">
        <v>4.4999999999999997E-3</v>
      </c>
      <c r="BJ23" s="61">
        <v>5.0000000000000001E-4</v>
      </c>
      <c r="BK23" s="90" t="s">
        <v>34</v>
      </c>
      <c r="BL23" s="85" t="s">
        <v>34</v>
      </c>
      <c r="BM23" s="85" t="s">
        <v>34</v>
      </c>
      <c r="BN23" s="85" t="s">
        <v>34</v>
      </c>
      <c r="BO23" s="85" t="s">
        <v>34</v>
      </c>
      <c r="BP23" s="85" t="s">
        <v>34</v>
      </c>
      <c r="BQ23" s="85" t="s">
        <v>34</v>
      </c>
      <c r="BR23" s="85" t="s">
        <v>34</v>
      </c>
      <c r="BS23" s="85" t="s">
        <v>34</v>
      </c>
      <c r="BT23" s="85" t="s">
        <v>34</v>
      </c>
      <c r="BU23" s="85" t="s">
        <v>34</v>
      </c>
      <c r="BV23" s="85" t="s">
        <v>34</v>
      </c>
      <c r="BW23" s="90">
        <v>0.08</v>
      </c>
      <c r="BX23" s="61">
        <v>3.0000000000000001E-3</v>
      </c>
      <c r="BY23" s="90" t="s">
        <v>34</v>
      </c>
      <c r="BZ23" s="61">
        <v>5.0000000000000001E-3</v>
      </c>
      <c r="CA23" s="91">
        <v>2.8000000000000001E-2</v>
      </c>
      <c r="CB23" s="61">
        <v>4.4999999999999997E-3</v>
      </c>
      <c r="CC23" s="90">
        <v>0.18</v>
      </c>
      <c r="CD23" s="61">
        <v>1E-3</v>
      </c>
      <c r="CE23" s="90" t="s">
        <v>34</v>
      </c>
      <c r="CF23" s="90" t="s">
        <v>34</v>
      </c>
      <c r="CG23" s="61">
        <v>4.0000000000000001E-3</v>
      </c>
      <c r="CH23" s="92">
        <v>5.3999999999999999E-2</v>
      </c>
      <c r="CI23" s="90">
        <v>0.08</v>
      </c>
      <c r="CJ23" s="90" t="s">
        <v>34</v>
      </c>
      <c r="CK23" s="90" t="s">
        <v>34</v>
      </c>
      <c r="CL23" s="90" t="s">
        <v>34</v>
      </c>
      <c r="CM23" s="90" t="s">
        <v>34</v>
      </c>
      <c r="CN23" s="90" t="s">
        <v>34</v>
      </c>
      <c r="CO23" s="90">
        <v>0.32</v>
      </c>
      <c r="CP23" s="61">
        <v>1E-3</v>
      </c>
      <c r="CQ23" s="90" t="s">
        <v>34</v>
      </c>
      <c r="CR23" s="85">
        <v>0.56999999999999995</v>
      </c>
      <c r="CS23" s="90" t="s">
        <v>34</v>
      </c>
      <c r="CT23" s="85" t="s">
        <v>34</v>
      </c>
      <c r="CU23" s="61">
        <v>2E-3</v>
      </c>
      <c r="CV23" s="85" t="s">
        <v>34</v>
      </c>
      <c r="CW23" s="85" t="s">
        <v>34</v>
      </c>
      <c r="CX23" s="85" t="s">
        <v>34</v>
      </c>
      <c r="CY23" s="90" t="s">
        <v>34</v>
      </c>
      <c r="CZ23" s="90" t="s">
        <v>34</v>
      </c>
      <c r="DA23" s="85" t="s">
        <v>34</v>
      </c>
      <c r="DB23" s="90" t="s">
        <v>34</v>
      </c>
      <c r="DC23" s="90" t="s">
        <v>34</v>
      </c>
      <c r="DD23" s="90" t="s">
        <v>34</v>
      </c>
      <c r="DE23" s="90" t="s">
        <v>34</v>
      </c>
      <c r="DF23" s="85" t="s">
        <v>34</v>
      </c>
      <c r="DG23" s="88">
        <v>2.5000000000000001E-3</v>
      </c>
      <c r="DH23" s="85" t="s">
        <v>34</v>
      </c>
      <c r="DI23" s="88" t="s">
        <v>34</v>
      </c>
      <c r="DJ23" s="90" t="s">
        <v>34</v>
      </c>
      <c r="DK23" s="90" t="s">
        <v>34</v>
      </c>
      <c r="DL23" s="85" t="s">
        <v>34</v>
      </c>
      <c r="DM23" s="85" t="s">
        <v>34</v>
      </c>
      <c r="DN23" s="85" t="s">
        <v>34</v>
      </c>
      <c r="DO23" s="90">
        <v>0.14000000000000001</v>
      </c>
      <c r="DP23" s="90" t="s">
        <v>34</v>
      </c>
      <c r="DQ23" s="93">
        <v>5.6000000000000001E-2</v>
      </c>
      <c r="DR23" s="61">
        <v>5.0000000000000001E-4</v>
      </c>
      <c r="DS23" s="61">
        <v>1E-3</v>
      </c>
      <c r="DT23" s="90" t="s">
        <v>34</v>
      </c>
      <c r="DU23" s="90" t="s">
        <v>34</v>
      </c>
      <c r="DV23" s="91">
        <v>0.18</v>
      </c>
      <c r="DW23" s="90" t="s">
        <v>34</v>
      </c>
      <c r="DX23" s="85" t="s">
        <v>34</v>
      </c>
      <c r="DY23" s="85" t="s">
        <v>34</v>
      </c>
      <c r="DZ23" s="85" t="s">
        <v>34</v>
      </c>
      <c r="EA23" s="85" t="s">
        <v>34</v>
      </c>
      <c r="EB23" s="85" t="s">
        <v>34</v>
      </c>
      <c r="EC23" s="85" t="s">
        <v>34</v>
      </c>
      <c r="ED23" s="85" t="s">
        <v>34</v>
      </c>
    </row>
    <row r="24" spans="1:134" ht="14.5" x14ac:dyDescent="0.35">
      <c r="A24" s="127" t="s">
        <v>512</v>
      </c>
      <c r="B24" s="129">
        <v>10</v>
      </c>
      <c r="C24" s="94" t="s">
        <v>836</v>
      </c>
      <c r="D24" s="79"/>
      <c r="E24" s="79"/>
      <c r="F24" s="85" t="s">
        <v>34</v>
      </c>
      <c r="G24" s="85" t="s">
        <v>34</v>
      </c>
      <c r="H24" s="85" t="s">
        <v>34</v>
      </c>
      <c r="I24" s="85" t="s">
        <v>34</v>
      </c>
      <c r="J24" s="85" t="s">
        <v>34</v>
      </c>
      <c r="K24" s="85" t="s">
        <v>34</v>
      </c>
      <c r="L24" s="85" t="s">
        <v>34</v>
      </c>
      <c r="M24" s="85" t="s">
        <v>34</v>
      </c>
      <c r="N24" s="85" t="s">
        <v>34</v>
      </c>
      <c r="O24" s="85" t="s">
        <v>34</v>
      </c>
      <c r="P24" s="61">
        <f>(1.32/2)/2</f>
        <v>0.33</v>
      </c>
      <c r="Q24" s="85" t="s">
        <v>34</v>
      </c>
      <c r="R24" s="85" t="s">
        <v>34</v>
      </c>
      <c r="S24" s="85" t="s">
        <v>34</v>
      </c>
      <c r="T24" s="85" t="s">
        <v>34</v>
      </c>
      <c r="U24" s="85" t="s">
        <v>34</v>
      </c>
      <c r="V24" s="85" t="s">
        <v>34</v>
      </c>
      <c r="W24" s="85" t="s">
        <v>34</v>
      </c>
      <c r="X24" s="85" t="s">
        <v>34</v>
      </c>
      <c r="Y24" s="85" t="s">
        <v>34</v>
      </c>
      <c r="Z24" s="85" t="s">
        <v>34</v>
      </c>
      <c r="AA24" s="85" t="s">
        <v>34</v>
      </c>
      <c r="AB24" s="85" t="s">
        <v>34</v>
      </c>
      <c r="AC24" s="85" t="s">
        <v>34</v>
      </c>
      <c r="AD24" s="85" t="s">
        <v>34</v>
      </c>
      <c r="AE24" s="85" t="s">
        <v>34</v>
      </c>
      <c r="AF24" s="85" t="s">
        <v>34</v>
      </c>
      <c r="AG24" s="85" t="s">
        <v>34</v>
      </c>
      <c r="AH24" s="85" t="s">
        <v>34</v>
      </c>
      <c r="AI24" s="85" t="s">
        <v>34</v>
      </c>
      <c r="AJ24" s="85" t="s">
        <v>34</v>
      </c>
      <c r="AK24" s="85" t="s">
        <v>34</v>
      </c>
      <c r="AL24" s="61">
        <v>0.25</v>
      </c>
      <c r="AM24" s="85" t="s">
        <v>34</v>
      </c>
      <c r="AN24" s="85" t="s">
        <v>34</v>
      </c>
      <c r="AO24" s="85" t="s">
        <v>34</v>
      </c>
      <c r="AP24" s="85" t="s">
        <v>34</v>
      </c>
      <c r="AQ24" s="85" t="s">
        <v>34</v>
      </c>
      <c r="AR24" s="85" t="s">
        <v>34</v>
      </c>
      <c r="AS24" s="85" t="s">
        <v>34</v>
      </c>
      <c r="AT24" s="85" t="s">
        <v>34</v>
      </c>
      <c r="AU24" s="85" t="s">
        <v>34</v>
      </c>
      <c r="AV24" s="85" t="s">
        <v>34</v>
      </c>
      <c r="AW24" s="85" t="s">
        <v>34</v>
      </c>
      <c r="AX24" s="86" t="s">
        <v>34</v>
      </c>
      <c r="AY24" s="85" t="s">
        <v>34</v>
      </c>
      <c r="AZ24" s="85" t="s">
        <v>34</v>
      </c>
      <c r="BA24" s="85" t="s">
        <v>34</v>
      </c>
      <c r="BB24" s="85" t="s">
        <v>34</v>
      </c>
      <c r="BC24" s="85" t="s">
        <v>34</v>
      </c>
      <c r="BD24" s="90">
        <v>200</v>
      </c>
      <c r="BE24" s="85" t="s">
        <v>34</v>
      </c>
      <c r="BF24" s="85" t="s">
        <v>34</v>
      </c>
      <c r="BG24" s="90">
        <v>0.96</v>
      </c>
      <c r="BH24" s="85" t="s">
        <v>34</v>
      </c>
      <c r="BI24" s="85" t="s">
        <v>34</v>
      </c>
      <c r="BJ24" s="85" t="s">
        <v>34</v>
      </c>
      <c r="BK24" s="61">
        <v>85</v>
      </c>
      <c r="BL24" s="85" t="s">
        <v>34</v>
      </c>
      <c r="BM24" s="85" t="s">
        <v>34</v>
      </c>
      <c r="BN24" s="85" t="s">
        <v>34</v>
      </c>
      <c r="BO24" s="85" t="s">
        <v>34</v>
      </c>
      <c r="BP24" s="85" t="s">
        <v>34</v>
      </c>
      <c r="BQ24" s="85" t="s">
        <v>34</v>
      </c>
      <c r="BR24" s="90">
        <v>5</v>
      </c>
      <c r="BS24" s="85" t="s">
        <v>34</v>
      </c>
      <c r="BT24" s="85" t="s">
        <v>34</v>
      </c>
      <c r="BU24" s="85" t="s">
        <v>34</v>
      </c>
      <c r="BV24" s="85" t="s">
        <v>34</v>
      </c>
      <c r="BW24" s="90">
        <v>31</v>
      </c>
      <c r="BX24" s="90">
        <v>15</v>
      </c>
      <c r="BY24" s="90" t="s">
        <v>34</v>
      </c>
      <c r="BZ24" s="90">
        <v>8.1</v>
      </c>
      <c r="CA24" s="90">
        <v>30</v>
      </c>
      <c r="CB24" s="85" t="s">
        <v>34</v>
      </c>
      <c r="CC24" s="61">
        <v>0.03</v>
      </c>
      <c r="CD24" s="85" t="s">
        <v>34</v>
      </c>
      <c r="CE24" s="85" t="s">
        <v>34</v>
      </c>
      <c r="CF24" s="85" t="s">
        <v>34</v>
      </c>
      <c r="CG24" s="90">
        <v>1.1000000000000001</v>
      </c>
      <c r="CH24" s="90">
        <v>43</v>
      </c>
      <c r="CI24" s="85" t="s">
        <v>34</v>
      </c>
      <c r="CJ24" s="85" t="s">
        <v>34</v>
      </c>
      <c r="CK24" s="85" t="s">
        <v>34</v>
      </c>
      <c r="CL24" s="85" t="s">
        <v>34</v>
      </c>
      <c r="CM24" s="85" t="s">
        <v>34</v>
      </c>
      <c r="CN24" s="85" t="s">
        <v>34</v>
      </c>
      <c r="CO24" s="90">
        <v>0.74</v>
      </c>
      <c r="CP24" s="90">
        <v>1.3</v>
      </c>
      <c r="CQ24" s="85" t="s">
        <v>34</v>
      </c>
      <c r="CR24" s="85">
        <v>0.76</v>
      </c>
      <c r="CS24" s="85" t="s">
        <v>34</v>
      </c>
      <c r="CT24" s="85" t="s">
        <v>34</v>
      </c>
      <c r="CU24" s="85" t="s">
        <v>34</v>
      </c>
      <c r="CV24" s="85" t="s">
        <v>34</v>
      </c>
      <c r="CW24" s="61">
        <v>1</v>
      </c>
      <c r="CX24" s="85" t="s">
        <v>34</v>
      </c>
      <c r="CY24" s="85" t="s">
        <v>34</v>
      </c>
      <c r="CZ24" s="85" t="s">
        <v>34</v>
      </c>
      <c r="DA24" s="85" t="s">
        <v>34</v>
      </c>
      <c r="DB24" s="85" t="s">
        <v>34</v>
      </c>
      <c r="DC24" s="85" t="s">
        <v>34</v>
      </c>
      <c r="DD24" s="85" t="s">
        <v>34</v>
      </c>
      <c r="DE24" s="85" t="s">
        <v>34</v>
      </c>
      <c r="DF24" s="85" t="s">
        <v>34</v>
      </c>
      <c r="DG24" s="85" t="s">
        <v>34</v>
      </c>
      <c r="DH24" s="85" t="s">
        <v>34</v>
      </c>
      <c r="DI24" s="85" t="s">
        <v>34</v>
      </c>
      <c r="DJ24" s="61">
        <v>250</v>
      </c>
      <c r="DK24" s="85" t="s">
        <v>34</v>
      </c>
      <c r="DL24" s="85" t="s">
        <v>34</v>
      </c>
      <c r="DM24" s="85" t="s">
        <v>34</v>
      </c>
      <c r="DN24" s="85" t="s">
        <v>34</v>
      </c>
      <c r="DO24" s="87">
        <v>5.8</v>
      </c>
      <c r="DP24" s="85" t="s">
        <v>34</v>
      </c>
      <c r="DQ24" s="87">
        <v>190</v>
      </c>
      <c r="DR24" s="95">
        <v>0.75</v>
      </c>
      <c r="DS24" s="85" t="s">
        <v>34</v>
      </c>
      <c r="DT24" s="85" t="s">
        <v>34</v>
      </c>
      <c r="DU24" s="85" t="s">
        <v>34</v>
      </c>
      <c r="DV24" s="87">
        <v>32</v>
      </c>
      <c r="DW24" s="90" t="s">
        <v>34</v>
      </c>
      <c r="DX24" s="90" t="s">
        <v>34</v>
      </c>
      <c r="DY24" s="90" t="s">
        <v>34</v>
      </c>
      <c r="DZ24" s="90" t="s">
        <v>34</v>
      </c>
      <c r="EA24" s="90" t="s">
        <v>34</v>
      </c>
      <c r="EB24" s="90" t="s">
        <v>34</v>
      </c>
      <c r="EC24" s="90" t="s">
        <v>34</v>
      </c>
      <c r="ED24" s="90" t="s">
        <v>34</v>
      </c>
    </row>
    <row r="25" spans="1:134" ht="14.5" x14ac:dyDescent="0.35">
      <c r="A25" s="127"/>
      <c r="B25" s="129"/>
      <c r="C25" s="94" t="s">
        <v>837</v>
      </c>
      <c r="D25" s="79"/>
      <c r="E25" s="79"/>
      <c r="F25" s="85" t="s">
        <v>34</v>
      </c>
      <c r="G25" s="85" t="s">
        <v>34</v>
      </c>
      <c r="H25" s="85" t="s">
        <v>34</v>
      </c>
      <c r="I25" s="85" t="s">
        <v>34</v>
      </c>
      <c r="J25" s="85" t="s">
        <v>34</v>
      </c>
      <c r="K25" s="85" t="s">
        <v>34</v>
      </c>
      <c r="L25" s="85" t="s">
        <v>34</v>
      </c>
      <c r="M25" s="85" t="s">
        <v>34</v>
      </c>
      <c r="N25" s="85" t="s">
        <v>34</v>
      </c>
      <c r="O25" s="85" t="s">
        <v>34</v>
      </c>
      <c r="P25" s="61">
        <f>(1.32/2)/2</f>
        <v>0.33</v>
      </c>
      <c r="Q25" s="85" t="s">
        <v>34</v>
      </c>
      <c r="R25" s="85" t="s">
        <v>34</v>
      </c>
      <c r="S25" s="85" t="s">
        <v>34</v>
      </c>
      <c r="T25" s="85" t="s">
        <v>34</v>
      </c>
      <c r="U25" s="85" t="s">
        <v>34</v>
      </c>
      <c r="V25" s="85" t="s">
        <v>34</v>
      </c>
      <c r="W25" s="85" t="s">
        <v>34</v>
      </c>
      <c r="X25" s="85" t="s">
        <v>34</v>
      </c>
      <c r="Y25" s="85" t="s">
        <v>34</v>
      </c>
      <c r="Z25" s="85" t="s">
        <v>34</v>
      </c>
      <c r="AA25" s="85" t="s">
        <v>34</v>
      </c>
      <c r="AB25" s="85" t="s">
        <v>34</v>
      </c>
      <c r="AC25" s="85" t="s">
        <v>34</v>
      </c>
      <c r="AD25" s="85" t="s">
        <v>34</v>
      </c>
      <c r="AE25" s="85" t="s">
        <v>34</v>
      </c>
      <c r="AF25" s="85" t="s">
        <v>34</v>
      </c>
      <c r="AG25" s="85" t="s">
        <v>34</v>
      </c>
      <c r="AH25" s="85" t="s">
        <v>34</v>
      </c>
      <c r="AI25" s="85" t="s">
        <v>34</v>
      </c>
      <c r="AJ25" s="85" t="s">
        <v>34</v>
      </c>
      <c r="AK25" s="85" t="s">
        <v>34</v>
      </c>
      <c r="AL25" s="61">
        <v>0.25</v>
      </c>
      <c r="AM25" s="85" t="s">
        <v>34</v>
      </c>
      <c r="AN25" s="85" t="s">
        <v>34</v>
      </c>
      <c r="AO25" s="85" t="s">
        <v>34</v>
      </c>
      <c r="AP25" s="85" t="s">
        <v>34</v>
      </c>
      <c r="AQ25" s="85" t="s">
        <v>34</v>
      </c>
      <c r="AR25" s="85" t="s">
        <v>34</v>
      </c>
      <c r="AS25" s="85" t="s">
        <v>34</v>
      </c>
      <c r="AT25" s="85" t="s">
        <v>34</v>
      </c>
      <c r="AU25" s="85" t="s">
        <v>34</v>
      </c>
      <c r="AV25" s="85" t="s">
        <v>34</v>
      </c>
      <c r="AW25" s="85" t="s">
        <v>34</v>
      </c>
      <c r="AX25" s="86" t="s">
        <v>34</v>
      </c>
      <c r="AY25" s="85" t="s">
        <v>34</v>
      </c>
      <c r="AZ25" s="85" t="s">
        <v>34</v>
      </c>
      <c r="BA25" s="85" t="s">
        <v>34</v>
      </c>
      <c r="BB25" s="85" t="s">
        <v>34</v>
      </c>
      <c r="BC25" s="85" t="s">
        <v>34</v>
      </c>
      <c r="BD25" s="90">
        <v>30</v>
      </c>
      <c r="BE25" s="85" t="s">
        <v>34</v>
      </c>
      <c r="BF25" s="85" t="s">
        <v>34</v>
      </c>
      <c r="BG25" s="90">
        <v>2.9</v>
      </c>
      <c r="BH25" s="85" t="s">
        <v>34</v>
      </c>
      <c r="BI25" s="85" t="s">
        <v>34</v>
      </c>
      <c r="BJ25" s="85" t="s">
        <v>34</v>
      </c>
      <c r="BK25" s="61">
        <v>85</v>
      </c>
      <c r="BL25" s="85" t="s">
        <v>34</v>
      </c>
      <c r="BM25" s="85" t="s">
        <v>34</v>
      </c>
      <c r="BN25" s="85" t="s">
        <v>34</v>
      </c>
      <c r="BO25" s="85" t="s">
        <v>34</v>
      </c>
      <c r="BP25" s="85" t="s">
        <v>34</v>
      </c>
      <c r="BQ25" s="85" t="s">
        <v>34</v>
      </c>
      <c r="BR25" s="90">
        <v>1.5</v>
      </c>
      <c r="BS25" s="85" t="s">
        <v>34</v>
      </c>
      <c r="BT25" s="85" t="s">
        <v>34</v>
      </c>
      <c r="BU25" s="85" t="s">
        <v>34</v>
      </c>
      <c r="BV25" s="85" t="s">
        <v>34</v>
      </c>
      <c r="BW25" s="90">
        <v>46</v>
      </c>
      <c r="BX25" s="90">
        <v>12</v>
      </c>
      <c r="BY25" s="90" t="s">
        <v>34</v>
      </c>
      <c r="BZ25" s="90">
        <v>19</v>
      </c>
      <c r="CA25" s="90">
        <v>32</v>
      </c>
      <c r="CB25" s="85" t="s">
        <v>34</v>
      </c>
      <c r="CC25" s="90">
        <v>2</v>
      </c>
      <c r="CD25" s="85" t="s">
        <v>34</v>
      </c>
      <c r="CE25" s="85" t="s">
        <v>34</v>
      </c>
      <c r="CF25" s="85" t="s">
        <v>34</v>
      </c>
      <c r="CG25" s="90">
        <v>2</v>
      </c>
      <c r="CH25" s="90">
        <v>32</v>
      </c>
      <c r="CI25" s="85" t="s">
        <v>34</v>
      </c>
      <c r="CJ25" s="85" t="s">
        <v>34</v>
      </c>
      <c r="CK25" s="85" t="s">
        <v>34</v>
      </c>
      <c r="CL25" s="85" t="s">
        <v>34</v>
      </c>
      <c r="CM25" s="85" t="s">
        <v>34</v>
      </c>
      <c r="CN25" s="85" t="s">
        <v>34</v>
      </c>
      <c r="CO25" s="90">
        <v>1.8</v>
      </c>
      <c r="CP25" s="90">
        <v>2.1</v>
      </c>
      <c r="CQ25" s="85" t="s">
        <v>34</v>
      </c>
      <c r="CR25" s="85">
        <v>2.2000000000000002</v>
      </c>
      <c r="CS25" s="85" t="s">
        <v>34</v>
      </c>
      <c r="CT25" s="85" t="s">
        <v>34</v>
      </c>
      <c r="CU25" s="85" t="s">
        <v>34</v>
      </c>
      <c r="CV25" s="85" t="s">
        <v>34</v>
      </c>
      <c r="CW25" s="61">
        <v>0.2</v>
      </c>
      <c r="CX25" s="85" t="s">
        <v>34</v>
      </c>
      <c r="CY25" s="85" t="s">
        <v>34</v>
      </c>
      <c r="CZ25" s="85" t="s">
        <v>34</v>
      </c>
      <c r="DA25" s="85" t="s">
        <v>34</v>
      </c>
      <c r="DB25" s="85" t="s">
        <v>34</v>
      </c>
      <c r="DC25" s="85" t="s">
        <v>34</v>
      </c>
      <c r="DD25" s="85" t="s">
        <v>34</v>
      </c>
      <c r="DE25" s="85" t="s">
        <v>34</v>
      </c>
      <c r="DF25" s="85" t="s">
        <v>34</v>
      </c>
      <c r="DG25" s="85" t="s">
        <v>34</v>
      </c>
      <c r="DH25" s="85" t="s">
        <v>34</v>
      </c>
      <c r="DI25" s="85" t="s">
        <v>34</v>
      </c>
      <c r="DJ25" s="61">
        <v>250</v>
      </c>
      <c r="DK25" s="85" t="s">
        <v>34</v>
      </c>
      <c r="DL25" s="85" t="s">
        <v>34</v>
      </c>
      <c r="DM25" s="85" t="s">
        <v>34</v>
      </c>
      <c r="DN25" s="85" t="s">
        <v>34</v>
      </c>
      <c r="DO25" s="87">
        <v>12</v>
      </c>
      <c r="DP25" s="85" t="s">
        <v>34</v>
      </c>
      <c r="DQ25" s="87">
        <v>150</v>
      </c>
      <c r="DR25" s="95">
        <v>0.83</v>
      </c>
      <c r="DS25" s="85" t="s">
        <v>34</v>
      </c>
      <c r="DT25" s="85" t="s">
        <v>34</v>
      </c>
      <c r="DU25" s="85" t="s">
        <v>34</v>
      </c>
      <c r="DV25" s="87">
        <v>11</v>
      </c>
      <c r="DW25" s="90" t="s">
        <v>34</v>
      </c>
      <c r="DX25" s="90" t="s">
        <v>34</v>
      </c>
      <c r="DY25" s="90" t="s">
        <v>34</v>
      </c>
      <c r="DZ25" s="90" t="s">
        <v>34</v>
      </c>
      <c r="EA25" s="90" t="s">
        <v>34</v>
      </c>
      <c r="EB25" s="90" t="s">
        <v>34</v>
      </c>
      <c r="EC25" s="90" t="s">
        <v>34</v>
      </c>
      <c r="ED25" s="90" t="s">
        <v>34</v>
      </c>
    </row>
    <row r="26" spans="1:134" ht="14.5" x14ac:dyDescent="0.35">
      <c r="A26" s="127" t="s">
        <v>514</v>
      </c>
      <c r="B26" s="124">
        <v>11</v>
      </c>
      <c r="C26" s="79" t="s">
        <v>838</v>
      </c>
      <c r="D26" s="79"/>
      <c r="E26" s="79"/>
      <c r="F26" s="85" t="s">
        <v>34</v>
      </c>
      <c r="G26" s="85" t="s">
        <v>34</v>
      </c>
      <c r="H26" s="85" t="s">
        <v>34</v>
      </c>
      <c r="I26" s="85" t="s">
        <v>34</v>
      </c>
      <c r="J26" s="85" t="s">
        <v>34</v>
      </c>
      <c r="K26" s="85" t="s">
        <v>34</v>
      </c>
      <c r="L26" s="85" t="s">
        <v>34</v>
      </c>
      <c r="M26" s="85" t="s">
        <v>34</v>
      </c>
      <c r="N26" s="85" t="s">
        <v>34</v>
      </c>
      <c r="O26" s="85" t="s">
        <v>34</v>
      </c>
      <c r="P26" s="85" t="s">
        <v>34</v>
      </c>
      <c r="Q26" s="85" t="s">
        <v>34</v>
      </c>
      <c r="R26" s="85" t="s">
        <v>34</v>
      </c>
      <c r="S26" s="85" t="s">
        <v>34</v>
      </c>
      <c r="T26" s="85" t="s">
        <v>34</v>
      </c>
      <c r="U26" s="85" t="s">
        <v>34</v>
      </c>
      <c r="V26" s="85" t="s">
        <v>34</v>
      </c>
      <c r="W26" s="85" t="s">
        <v>34</v>
      </c>
      <c r="X26" s="85" t="s">
        <v>34</v>
      </c>
      <c r="Y26" s="85" t="s">
        <v>34</v>
      </c>
      <c r="Z26" s="85" t="s">
        <v>34</v>
      </c>
      <c r="AA26" s="85" t="s">
        <v>34</v>
      </c>
      <c r="AB26" s="85" t="s">
        <v>34</v>
      </c>
      <c r="AC26" s="85" t="s">
        <v>34</v>
      </c>
      <c r="AD26" s="85" t="s">
        <v>34</v>
      </c>
      <c r="AE26" s="85" t="s">
        <v>34</v>
      </c>
      <c r="AF26" s="85" t="s">
        <v>34</v>
      </c>
      <c r="AG26" s="85" t="s">
        <v>34</v>
      </c>
      <c r="AH26" s="85" t="s">
        <v>34</v>
      </c>
      <c r="AI26" s="85" t="s">
        <v>34</v>
      </c>
      <c r="AJ26" s="85" t="s">
        <v>34</v>
      </c>
      <c r="AK26" s="85" t="s">
        <v>34</v>
      </c>
      <c r="AL26" s="90">
        <v>0.45</v>
      </c>
      <c r="AM26" s="85" t="s">
        <v>34</v>
      </c>
      <c r="AN26" s="85" t="s">
        <v>34</v>
      </c>
      <c r="AO26" s="85" t="s">
        <v>34</v>
      </c>
      <c r="AP26" s="85" t="s">
        <v>34</v>
      </c>
      <c r="AQ26" s="85" t="s">
        <v>34</v>
      </c>
      <c r="AR26" s="85" t="s">
        <v>34</v>
      </c>
      <c r="AS26" s="85" t="s">
        <v>34</v>
      </c>
      <c r="AT26" s="85" t="s">
        <v>34</v>
      </c>
      <c r="AU26" s="85" t="s">
        <v>34</v>
      </c>
      <c r="AV26" s="85" t="s">
        <v>34</v>
      </c>
      <c r="AW26" s="85" t="s">
        <v>34</v>
      </c>
      <c r="AX26" s="86" t="s">
        <v>34</v>
      </c>
      <c r="AY26" s="85" t="s">
        <v>34</v>
      </c>
      <c r="AZ26" s="85" t="s">
        <v>34</v>
      </c>
      <c r="BA26" s="85" t="s">
        <v>34</v>
      </c>
      <c r="BB26" s="85" t="s">
        <v>34</v>
      </c>
      <c r="BC26" s="85" t="s">
        <v>34</v>
      </c>
      <c r="BD26" s="87">
        <v>120</v>
      </c>
      <c r="BE26" s="85" t="s">
        <v>34</v>
      </c>
      <c r="BF26" s="85" t="s">
        <v>34</v>
      </c>
      <c r="BG26" s="61">
        <v>0.5</v>
      </c>
      <c r="BH26" s="85" t="s">
        <v>34</v>
      </c>
      <c r="BI26" s="85" t="s">
        <v>34</v>
      </c>
      <c r="BJ26" s="85" t="s">
        <v>34</v>
      </c>
      <c r="BK26" s="85" t="s">
        <v>34</v>
      </c>
      <c r="BL26" s="85" t="s">
        <v>34</v>
      </c>
      <c r="BM26" s="85" t="s">
        <v>34</v>
      </c>
      <c r="BN26" s="85" t="s">
        <v>34</v>
      </c>
      <c r="BO26" s="85" t="s">
        <v>34</v>
      </c>
      <c r="BP26" s="85" t="s">
        <v>34</v>
      </c>
      <c r="BQ26" s="85" t="s">
        <v>34</v>
      </c>
      <c r="BR26" s="85" t="s">
        <v>34</v>
      </c>
      <c r="BS26" s="85" t="s">
        <v>34</v>
      </c>
      <c r="BT26" s="85" t="s">
        <v>34</v>
      </c>
      <c r="BU26" s="85" t="s">
        <v>34</v>
      </c>
      <c r="BV26" s="85" t="s">
        <v>34</v>
      </c>
      <c r="BW26" s="95">
        <v>3.6</v>
      </c>
      <c r="BX26" s="61">
        <v>5</v>
      </c>
      <c r="BY26" s="85" t="s">
        <v>34</v>
      </c>
      <c r="BZ26" s="61">
        <v>0.5</v>
      </c>
      <c r="CA26" s="95">
        <v>6.8</v>
      </c>
      <c r="CB26" s="61">
        <v>4</v>
      </c>
      <c r="CC26" s="61">
        <v>0.5</v>
      </c>
      <c r="CD26" s="85" t="s">
        <v>34</v>
      </c>
      <c r="CE26" s="85" t="s">
        <v>34</v>
      </c>
      <c r="CF26" s="85" t="s">
        <v>34</v>
      </c>
      <c r="CG26" s="61">
        <v>0.5</v>
      </c>
      <c r="CH26" s="61">
        <v>2</v>
      </c>
      <c r="CI26" s="85" t="s">
        <v>34</v>
      </c>
      <c r="CJ26" s="85" t="s">
        <v>34</v>
      </c>
      <c r="CK26" s="85" t="s">
        <v>34</v>
      </c>
      <c r="CL26" s="85" t="s">
        <v>34</v>
      </c>
      <c r="CM26" s="85" t="s">
        <v>34</v>
      </c>
      <c r="CN26" s="85" t="s">
        <v>34</v>
      </c>
      <c r="CO26" s="61">
        <v>0.5</v>
      </c>
      <c r="CP26" s="86">
        <v>16</v>
      </c>
      <c r="CQ26" s="85" t="s">
        <v>34</v>
      </c>
      <c r="CR26" s="61">
        <v>0.5</v>
      </c>
      <c r="CS26" s="85" t="s">
        <v>34</v>
      </c>
      <c r="CT26" s="85" t="s">
        <v>34</v>
      </c>
      <c r="CU26" s="85" t="s">
        <v>34</v>
      </c>
      <c r="CV26" s="85" t="s">
        <v>34</v>
      </c>
      <c r="CW26" s="85" t="s">
        <v>34</v>
      </c>
      <c r="CX26" s="85" t="s">
        <v>34</v>
      </c>
      <c r="CY26" s="85" t="s">
        <v>34</v>
      </c>
      <c r="CZ26" s="85" t="s">
        <v>34</v>
      </c>
      <c r="DA26" s="85" t="s">
        <v>34</v>
      </c>
      <c r="DB26" s="85" t="s">
        <v>34</v>
      </c>
      <c r="DC26" s="85" t="s">
        <v>34</v>
      </c>
      <c r="DD26" s="85" t="s">
        <v>34</v>
      </c>
      <c r="DE26" s="85" t="s">
        <v>34</v>
      </c>
      <c r="DF26" s="85" t="s">
        <v>34</v>
      </c>
      <c r="DG26" s="85" t="s">
        <v>34</v>
      </c>
      <c r="DH26" s="85" t="s">
        <v>34</v>
      </c>
      <c r="DI26" s="85" t="s">
        <v>34</v>
      </c>
      <c r="DJ26" s="85" t="s">
        <v>34</v>
      </c>
      <c r="DK26" s="85" t="s">
        <v>34</v>
      </c>
      <c r="DL26" s="85" t="s">
        <v>34</v>
      </c>
      <c r="DM26" s="85" t="s">
        <v>34</v>
      </c>
      <c r="DN26" s="85" t="s">
        <v>34</v>
      </c>
      <c r="DO26" s="87">
        <v>1.2</v>
      </c>
      <c r="DP26" s="85" t="s">
        <v>34</v>
      </c>
      <c r="DQ26" s="87">
        <v>190</v>
      </c>
      <c r="DR26" s="61">
        <v>0.5</v>
      </c>
      <c r="DS26" s="85" t="s">
        <v>34</v>
      </c>
      <c r="DT26" s="85" t="s">
        <v>34</v>
      </c>
      <c r="DU26" s="85" t="s">
        <v>34</v>
      </c>
      <c r="DV26" s="61">
        <v>2</v>
      </c>
      <c r="DW26" s="85" t="s">
        <v>34</v>
      </c>
      <c r="DX26" s="85" t="s">
        <v>34</v>
      </c>
      <c r="DY26" s="85" t="s">
        <v>34</v>
      </c>
      <c r="DZ26" s="85" t="s">
        <v>34</v>
      </c>
      <c r="EA26" s="85" t="s">
        <v>34</v>
      </c>
      <c r="EB26" s="85" t="s">
        <v>34</v>
      </c>
      <c r="EC26" s="85" t="s">
        <v>34</v>
      </c>
      <c r="ED26" s="85" t="s">
        <v>34</v>
      </c>
    </row>
    <row r="27" spans="1:134" ht="14.5" x14ac:dyDescent="0.35">
      <c r="A27" s="127"/>
      <c r="B27" s="124"/>
      <c r="C27" s="79" t="s">
        <v>839</v>
      </c>
      <c r="D27" s="79"/>
      <c r="E27" s="79"/>
      <c r="F27" s="85" t="s">
        <v>34</v>
      </c>
      <c r="G27" s="85" t="s">
        <v>34</v>
      </c>
      <c r="H27" s="85" t="s">
        <v>34</v>
      </c>
      <c r="I27" s="85" t="s">
        <v>34</v>
      </c>
      <c r="J27" s="85" t="s">
        <v>34</v>
      </c>
      <c r="K27" s="85" t="s">
        <v>34</v>
      </c>
      <c r="L27" s="85" t="s">
        <v>34</v>
      </c>
      <c r="M27" s="85" t="s">
        <v>34</v>
      </c>
      <c r="N27" s="85" t="s">
        <v>34</v>
      </c>
      <c r="O27" s="85" t="s">
        <v>34</v>
      </c>
      <c r="P27" s="85" t="s">
        <v>34</v>
      </c>
      <c r="Q27" s="85" t="s">
        <v>34</v>
      </c>
      <c r="R27" s="85" t="s">
        <v>34</v>
      </c>
      <c r="S27" s="85" t="s">
        <v>34</v>
      </c>
      <c r="T27" s="85" t="s">
        <v>34</v>
      </c>
      <c r="U27" s="85" t="s">
        <v>34</v>
      </c>
      <c r="V27" s="85" t="s">
        <v>34</v>
      </c>
      <c r="W27" s="85" t="s">
        <v>34</v>
      </c>
      <c r="X27" s="85" t="s">
        <v>34</v>
      </c>
      <c r="Y27" s="85" t="s">
        <v>34</v>
      </c>
      <c r="Z27" s="85" t="s">
        <v>34</v>
      </c>
      <c r="AA27" s="85" t="s">
        <v>34</v>
      </c>
      <c r="AB27" s="85" t="s">
        <v>34</v>
      </c>
      <c r="AC27" s="85" t="s">
        <v>34</v>
      </c>
      <c r="AD27" s="85" t="s">
        <v>34</v>
      </c>
      <c r="AE27" s="85" t="s">
        <v>34</v>
      </c>
      <c r="AF27" s="85" t="s">
        <v>34</v>
      </c>
      <c r="AG27" s="85" t="s">
        <v>34</v>
      </c>
      <c r="AH27" s="85" t="s">
        <v>34</v>
      </c>
      <c r="AI27" s="85" t="s">
        <v>34</v>
      </c>
      <c r="AJ27" s="85" t="s">
        <v>34</v>
      </c>
      <c r="AK27" s="85" t="s">
        <v>34</v>
      </c>
      <c r="AL27" s="61">
        <v>0.05</v>
      </c>
      <c r="AM27" s="85" t="s">
        <v>34</v>
      </c>
      <c r="AN27" s="85" t="s">
        <v>34</v>
      </c>
      <c r="AO27" s="85" t="s">
        <v>34</v>
      </c>
      <c r="AP27" s="85" t="s">
        <v>34</v>
      </c>
      <c r="AQ27" s="85" t="s">
        <v>34</v>
      </c>
      <c r="AR27" s="85" t="s">
        <v>34</v>
      </c>
      <c r="AS27" s="85" t="s">
        <v>34</v>
      </c>
      <c r="AT27" s="85" t="s">
        <v>34</v>
      </c>
      <c r="AU27" s="85" t="s">
        <v>34</v>
      </c>
      <c r="AV27" s="85" t="s">
        <v>34</v>
      </c>
      <c r="AW27" s="85" t="s">
        <v>34</v>
      </c>
      <c r="AX27" s="86" t="s">
        <v>34</v>
      </c>
      <c r="AY27" s="85" t="s">
        <v>34</v>
      </c>
      <c r="AZ27" s="85" t="s">
        <v>34</v>
      </c>
      <c r="BA27" s="85" t="s">
        <v>34</v>
      </c>
      <c r="BB27" s="85" t="s">
        <v>34</v>
      </c>
      <c r="BC27" s="85" t="s">
        <v>34</v>
      </c>
      <c r="BD27" s="61">
        <v>1250</v>
      </c>
      <c r="BE27" s="85" t="s">
        <v>34</v>
      </c>
      <c r="BF27" s="85" t="s">
        <v>34</v>
      </c>
      <c r="BG27" s="61">
        <v>0.5</v>
      </c>
      <c r="BH27" s="85" t="s">
        <v>34</v>
      </c>
      <c r="BI27" s="85" t="s">
        <v>34</v>
      </c>
      <c r="BJ27" s="85" t="s">
        <v>34</v>
      </c>
      <c r="BK27" s="85" t="s">
        <v>34</v>
      </c>
      <c r="BL27" s="85" t="s">
        <v>34</v>
      </c>
      <c r="BM27" s="85" t="s">
        <v>34</v>
      </c>
      <c r="BN27" s="85" t="s">
        <v>34</v>
      </c>
      <c r="BO27" s="85" t="s">
        <v>34</v>
      </c>
      <c r="BP27" s="85" t="s">
        <v>34</v>
      </c>
      <c r="BQ27" s="85" t="s">
        <v>34</v>
      </c>
      <c r="BR27" s="85" t="s">
        <v>34</v>
      </c>
      <c r="BS27" s="85" t="s">
        <v>34</v>
      </c>
      <c r="BT27" s="85" t="s">
        <v>34</v>
      </c>
      <c r="BU27" s="85" t="s">
        <v>34</v>
      </c>
      <c r="BV27" s="85" t="s">
        <v>34</v>
      </c>
      <c r="BW27" s="95">
        <v>7.9</v>
      </c>
      <c r="BX27" s="61">
        <v>5</v>
      </c>
      <c r="BY27" s="85" t="s">
        <v>34</v>
      </c>
      <c r="BZ27" s="96">
        <v>2.7</v>
      </c>
      <c r="CA27" s="95">
        <v>15</v>
      </c>
      <c r="CB27" s="85">
        <v>0.12</v>
      </c>
      <c r="CC27" s="61">
        <v>0.5</v>
      </c>
      <c r="CD27" s="85" t="s">
        <v>34</v>
      </c>
      <c r="CE27" s="85" t="s">
        <v>34</v>
      </c>
      <c r="CF27" s="85" t="s">
        <v>34</v>
      </c>
      <c r="CG27" s="95">
        <v>3.7</v>
      </c>
      <c r="CH27" s="90">
        <v>0.54</v>
      </c>
      <c r="CI27" s="85" t="s">
        <v>34</v>
      </c>
      <c r="CJ27" s="85" t="s">
        <v>34</v>
      </c>
      <c r="CK27" s="85" t="s">
        <v>34</v>
      </c>
      <c r="CL27" s="85" t="s">
        <v>34</v>
      </c>
      <c r="CM27" s="85" t="s">
        <v>34</v>
      </c>
      <c r="CN27" s="85" t="s">
        <v>34</v>
      </c>
      <c r="CO27" s="85">
        <v>2.4</v>
      </c>
      <c r="CP27" s="61">
        <v>5</v>
      </c>
      <c r="CQ27" s="85" t="s">
        <v>34</v>
      </c>
      <c r="CR27" s="61">
        <v>0.5</v>
      </c>
      <c r="CS27" s="85" t="s">
        <v>34</v>
      </c>
      <c r="CT27" s="85" t="s">
        <v>34</v>
      </c>
      <c r="CU27" s="85" t="s">
        <v>34</v>
      </c>
      <c r="CV27" s="85" t="s">
        <v>34</v>
      </c>
      <c r="CW27" s="85" t="s">
        <v>34</v>
      </c>
      <c r="CX27" s="85" t="s">
        <v>34</v>
      </c>
      <c r="CY27" s="85" t="s">
        <v>34</v>
      </c>
      <c r="CZ27" s="85" t="s">
        <v>34</v>
      </c>
      <c r="DA27" s="85" t="s">
        <v>34</v>
      </c>
      <c r="DB27" s="85" t="s">
        <v>34</v>
      </c>
      <c r="DC27" s="85" t="s">
        <v>34</v>
      </c>
      <c r="DD27" s="85" t="s">
        <v>34</v>
      </c>
      <c r="DE27" s="85" t="s">
        <v>34</v>
      </c>
      <c r="DF27" s="85" t="s">
        <v>34</v>
      </c>
      <c r="DG27" s="85" t="s">
        <v>34</v>
      </c>
      <c r="DH27" s="85" t="s">
        <v>34</v>
      </c>
      <c r="DI27" s="85" t="s">
        <v>34</v>
      </c>
      <c r="DJ27" s="85" t="s">
        <v>34</v>
      </c>
      <c r="DK27" s="85" t="s">
        <v>34</v>
      </c>
      <c r="DL27" s="85" t="s">
        <v>34</v>
      </c>
      <c r="DM27" s="85" t="s">
        <v>34</v>
      </c>
      <c r="DN27" s="85" t="s">
        <v>34</v>
      </c>
      <c r="DO27" s="87">
        <v>66</v>
      </c>
      <c r="DP27" s="85" t="s">
        <v>34</v>
      </c>
      <c r="DQ27" s="87">
        <v>450</v>
      </c>
      <c r="DR27" s="61">
        <v>0.5</v>
      </c>
      <c r="DS27" s="85" t="s">
        <v>34</v>
      </c>
      <c r="DT27" s="85" t="s">
        <v>34</v>
      </c>
      <c r="DU27" s="85" t="s">
        <v>34</v>
      </c>
      <c r="DV27" s="61">
        <v>0.05</v>
      </c>
      <c r="DW27" s="85" t="s">
        <v>34</v>
      </c>
      <c r="DX27" s="85" t="s">
        <v>34</v>
      </c>
      <c r="DY27" s="85" t="s">
        <v>34</v>
      </c>
      <c r="DZ27" s="85" t="s">
        <v>34</v>
      </c>
      <c r="EA27" s="85" t="s">
        <v>34</v>
      </c>
      <c r="EB27" s="85" t="s">
        <v>34</v>
      </c>
      <c r="EC27" s="85" t="s">
        <v>34</v>
      </c>
      <c r="ED27" s="85" t="s">
        <v>34</v>
      </c>
    </row>
    <row r="28" spans="1:134" ht="14.5" x14ac:dyDescent="0.35">
      <c r="A28" s="77" t="s">
        <v>516</v>
      </c>
      <c r="B28" s="80">
        <v>12</v>
      </c>
      <c r="C28" s="79" t="s">
        <v>840</v>
      </c>
      <c r="D28" s="79"/>
      <c r="E28" s="79"/>
      <c r="F28" s="85" t="s">
        <v>34</v>
      </c>
      <c r="G28" s="85" t="s">
        <v>34</v>
      </c>
      <c r="H28" s="85" t="s">
        <v>34</v>
      </c>
      <c r="I28" s="85" t="s">
        <v>34</v>
      </c>
      <c r="J28" s="85" t="s">
        <v>34</v>
      </c>
      <c r="K28" s="85" t="s">
        <v>34</v>
      </c>
      <c r="L28" s="85" t="s">
        <v>34</v>
      </c>
      <c r="M28" s="85" t="s">
        <v>34</v>
      </c>
      <c r="N28" s="85" t="s">
        <v>34</v>
      </c>
      <c r="O28" s="85">
        <v>9</v>
      </c>
      <c r="P28" s="85" t="s">
        <v>34</v>
      </c>
      <c r="Q28" s="85" t="s">
        <v>34</v>
      </c>
      <c r="R28" s="85">
        <v>12</v>
      </c>
      <c r="S28" s="85" t="s">
        <v>34</v>
      </c>
      <c r="T28" s="85" t="s">
        <v>34</v>
      </c>
      <c r="U28" s="85" t="s">
        <v>34</v>
      </c>
      <c r="V28" s="85" t="s">
        <v>34</v>
      </c>
      <c r="W28" s="85" t="s">
        <v>34</v>
      </c>
      <c r="X28" s="85" t="s">
        <v>34</v>
      </c>
      <c r="Y28" s="85" t="s">
        <v>34</v>
      </c>
      <c r="Z28" s="85" t="s">
        <v>34</v>
      </c>
      <c r="AA28" s="85" t="s">
        <v>34</v>
      </c>
      <c r="AB28" s="85" t="s">
        <v>34</v>
      </c>
      <c r="AC28" s="85" t="s">
        <v>34</v>
      </c>
      <c r="AD28" s="85" t="s">
        <v>34</v>
      </c>
      <c r="AE28" s="85" t="s">
        <v>34</v>
      </c>
      <c r="AF28" s="85" t="s">
        <v>34</v>
      </c>
      <c r="AG28" s="85" t="s">
        <v>34</v>
      </c>
      <c r="AH28" s="85" t="s">
        <v>34</v>
      </c>
      <c r="AI28" s="85" t="s">
        <v>34</v>
      </c>
      <c r="AJ28" s="85" t="s">
        <v>34</v>
      </c>
      <c r="AK28" s="85" t="s">
        <v>34</v>
      </c>
      <c r="AL28" s="85" t="s">
        <v>34</v>
      </c>
      <c r="AM28" s="85" t="s">
        <v>34</v>
      </c>
      <c r="AN28" s="85" t="s">
        <v>34</v>
      </c>
      <c r="AO28" s="85" t="s">
        <v>34</v>
      </c>
      <c r="AP28" s="85" t="s">
        <v>34</v>
      </c>
      <c r="AQ28" s="85" t="s">
        <v>34</v>
      </c>
      <c r="AR28" s="85" t="s">
        <v>34</v>
      </c>
      <c r="AS28" s="85" t="s">
        <v>34</v>
      </c>
      <c r="AT28" s="85" t="s">
        <v>34</v>
      </c>
      <c r="AU28" s="85" t="s">
        <v>34</v>
      </c>
      <c r="AV28" s="85" t="s">
        <v>34</v>
      </c>
      <c r="AW28" s="85" t="s">
        <v>34</v>
      </c>
      <c r="AX28" s="86" t="s">
        <v>34</v>
      </c>
      <c r="AY28" s="85" t="s">
        <v>34</v>
      </c>
      <c r="AZ28" s="85" t="s">
        <v>34</v>
      </c>
      <c r="BA28" s="85" t="s">
        <v>34</v>
      </c>
      <c r="BB28" s="85" t="s">
        <v>34</v>
      </c>
      <c r="BC28" s="85" t="s">
        <v>34</v>
      </c>
      <c r="BD28" s="85">
        <v>4.5</v>
      </c>
      <c r="BE28" s="85" t="s">
        <v>34</v>
      </c>
      <c r="BF28" s="85" t="s">
        <v>34</v>
      </c>
      <c r="BG28" s="85">
        <v>9.4</v>
      </c>
      <c r="BH28" s="85">
        <v>0.11</v>
      </c>
      <c r="BI28" s="85" t="s">
        <v>34</v>
      </c>
      <c r="BJ28" s="85">
        <v>0.19</v>
      </c>
      <c r="BK28" s="85" t="s">
        <v>34</v>
      </c>
      <c r="BL28" s="85" t="s">
        <v>34</v>
      </c>
      <c r="BM28" s="85" t="s">
        <v>34</v>
      </c>
      <c r="BN28" s="85" t="s">
        <v>34</v>
      </c>
      <c r="BO28" s="85" t="s">
        <v>34</v>
      </c>
      <c r="BP28" s="85" t="s">
        <v>34</v>
      </c>
      <c r="BQ28" s="85" t="s">
        <v>34</v>
      </c>
      <c r="BR28" s="85">
        <v>18</v>
      </c>
      <c r="BS28" s="85" t="s">
        <v>34</v>
      </c>
      <c r="BT28" s="85" t="s">
        <v>34</v>
      </c>
      <c r="BU28" s="85" t="s">
        <v>34</v>
      </c>
      <c r="BV28" s="85">
        <v>5.5</v>
      </c>
      <c r="BW28" s="95">
        <v>3</v>
      </c>
      <c r="BX28" s="85">
        <v>0.28000000000000003</v>
      </c>
      <c r="BY28" s="85" t="s">
        <v>34</v>
      </c>
      <c r="BZ28" s="85" t="s">
        <v>34</v>
      </c>
      <c r="CA28" s="90">
        <v>8.3000000000000007</v>
      </c>
      <c r="CB28" s="85" t="s">
        <v>34</v>
      </c>
      <c r="CC28" s="90">
        <v>2.4</v>
      </c>
      <c r="CD28" s="85" t="s">
        <v>34</v>
      </c>
      <c r="CE28" s="85" t="s">
        <v>34</v>
      </c>
      <c r="CF28" s="85" t="s">
        <v>34</v>
      </c>
      <c r="CG28" s="85">
        <v>28</v>
      </c>
      <c r="CH28" s="90">
        <v>1.1000000000000001</v>
      </c>
      <c r="CI28" s="85" t="s">
        <v>34</v>
      </c>
      <c r="CJ28" s="85" t="s">
        <v>34</v>
      </c>
      <c r="CK28" s="85" t="s">
        <v>34</v>
      </c>
      <c r="CL28" s="85" t="s">
        <v>34</v>
      </c>
      <c r="CM28" s="85" t="s">
        <v>34</v>
      </c>
      <c r="CN28" s="85" t="s">
        <v>34</v>
      </c>
      <c r="CO28" s="87">
        <v>191</v>
      </c>
      <c r="CP28" s="85" t="s">
        <v>34</v>
      </c>
      <c r="CQ28" s="85" t="s">
        <v>34</v>
      </c>
      <c r="CR28" s="85">
        <v>495</v>
      </c>
      <c r="CS28" s="85" t="s">
        <v>34</v>
      </c>
      <c r="CT28" s="85" t="s">
        <v>34</v>
      </c>
      <c r="CU28" s="85" t="s">
        <v>34</v>
      </c>
      <c r="CV28" s="85" t="s">
        <v>34</v>
      </c>
      <c r="CW28" s="85" t="s">
        <v>34</v>
      </c>
      <c r="CX28" s="85" t="s">
        <v>34</v>
      </c>
      <c r="CY28" s="85" t="s">
        <v>34</v>
      </c>
      <c r="CZ28" s="85" t="s">
        <v>34</v>
      </c>
      <c r="DA28" s="85" t="s">
        <v>34</v>
      </c>
      <c r="DB28" s="85" t="s">
        <v>34</v>
      </c>
      <c r="DC28" s="85" t="s">
        <v>34</v>
      </c>
      <c r="DD28" s="85" t="s">
        <v>34</v>
      </c>
      <c r="DE28" s="85" t="s">
        <v>34</v>
      </c>
      <c r="DF28" s="85" t="s">
        <v>34</v>
      </c>
      <c r="DG28" s="85" t="s">
        <v>34</v>
      </c>
      <c r="DH28" s="85" t="s">
        <v>34</v>
      </c>
      <c r="DI28" s="85" t="s">
        <v>34</v>
      </c>
      <c r="DJ28" s="85" t="s">
        <v>34</v>
      </c>
      <c r="DK28" s="85" t="s">
        <v>34</v>
      </c>
      <c r="DL28" s="85">
        <v>1.9</v>
      </c>
      <c r="DM28" s="85" t="s">
        <v>34</v>
      </c>
      <c r="DN28" s="85" t="s">
        <v>34</v>
      </c>
      <c r="DO28" s="95">
        <v>13</v>
      </c>
      <c r="DP28" s="85" t="s">
        <v>34</v>
      </c>
      <c r="DQ28" s="87">
        <v>124</v>
      </c>
      <c r="DR28" s="90">
        <v>0.53</v>
      </c>
      <c r="DS28" s="85" t="s">
        <v>34</v>
      </c>
      <c r="DT28" s="85" t="s">
        <v>34</v>
      </c>
      <c r="DU28" s="85" t="s">
        <v>34</v>
      </c>
      <c r="DV28" s="85" t="s">
        <v>34</v>
      </c>
      <c r="DW28" s="85" t="s">
        <v>34</v>
      </c>
      <c r="DX28" s="85" t="s">
        <v>34</v>
      </c>
      <c r="DY28" s="85" t="s">
        <v>34</v>
      </c>
      <c r="DZ28" s="85" t="s">
        <v>34</v>
      </c>
      <c r="EA28" s="85" t="s">
        <v>34</v>
      </c>
      <c r="EB28" s="85" t="s">
        <v>34</v>
      </c>
      <c r="EC28" s="85" t="s">
        <v>34</v>
      </c>
      <c r="ED28" s="85" t="s">
        <v>34</v>
      </c>
    </row>
    <row r="29" spans="1:134" ht="14.5" x14ac:dyDescent="0.35">
      <c r="A29" s="77" t="s">
        <v>518</v>
      </c>
      <c r="B29" s="80">
        <v>13</v>
      </c>
      <c r="C29" s="79" t="s">
        <v>841</v>
      </c>
      <c r="D29" s="79"/>
      <c r="E29" s="79"/>
      <c r="F29" s="85" t="s">
        <v>34</v>
      </c>
      <c r="G29" s="85" t="s">
        <v>34</v>
      </c>
      <c r="H29" s="85" t="s">
        <v>34</v>
      </c>
      <c r="I29" s="85" t="s">
        <v>34</v>
      </c>
      <c r="J29" s="85" t="s">
        <v>34</v>
      </c>
      <c r="K29" s="85" t="s">
        <v>34</v>
      </c>
      <c r="L29" s="85" t="s">
        <v>34</v>
      </c>
      <c r="M29" s="85" t="s">
        <v>34</v>
      </c>
      <c r="N29" s="85" t="s">
        <v>34</v>
      </c>
      <c r="O29" s="85" t="s">
        <v>34</v>
      </c>
      <c r="P29" s="85" t="s">
        <v>34</v>
      </c>
      <c r="Q29" s="85" t="s">
        <v>34</v>
      </c>
      <c r="R29" s="85" t="s">
        <v>34</v>
      </c>
      <c r="S29" s="85" t="s">
        <v>34</v>
      </c>
      <c r="T29" s="85" t="s">
        <v>34</v>
      </c>
      <c r="U29" s="85" t="s">
        <v>34</v>
      </c>
      <c r="V29" s="85" t="s">
        <v>34</v>
      </c>
      <c r="W29" s="85" t="s">
        <v>34</v>
      </c>
      <c r="X29" s="85" t="s">
        <v>34</v>
      </c>
      <c r="Y29" s="85" t="s">
        <v>34</v>
      </c>
      <c r="Z29" s="85" t="s">
        <v>34</v>
      </c>
      <c r="AA29" s="85" t="s">
        <v>34</v>
      </c>
      <c r="AB29" s="85" t="s">
        <v>34</v>
      </c>
      <c r="AC29" s="85" t="s">
        <v>34</v>
      </c>
      <c r="AD29" s="85" t="s">
        <v>34</v>
      </c>
      <c r="AE29" s="85" t="s">
        <v>34</v>
      </c>
      <c r="AF29" s="85" t="s">
        <v>34</v>
      </c>
      <c r="AG29" s="85" t="s">
        <v>34</v>
      </c>
      <c r="AH29" s="85" t="s">
        <v>34</v>
      </c>
      <c r="AI29" s="85" t="s">
        <v>34</v>
      </c>
      <c r="AJ29" s="85" t="s">
        <v>34</v>
      </c>
      <c r="AK29" s="85" t="s">
        <v>34</v>
      </c>
      <c r="AL29" s="85" t="s">
        <v>34</v>
      </c>
      <c r="AM29" s="85" t="s">
        <v>34</v>
      </c>
      <c r="AN29" s="85" t="s">
        <v>34</v>
      </c>
      <c r="AO29" s="85" t="s">
        <v>34</v>
      </c>
      <c r="AP29" s="85" t="s">
        <v>34</v>
      </c>
      <c r="AQ29" s="85" t="s">
        <v>34</v>
      </c>
      <c r="AR29" s="85" t="s">
        <v>34</v>
      </c>
      <c r="AS29" s="85" t="s">
        <v>34</v>
      </c>
      <c r="AT29" s="85" t="s">
        <v>34</v>
      </c>
      <c r="AU29" s="85" t="s">
        <v>34</v>
      </c>
      <c r="AV29" s="85" t="s">
        <v>34</v>
      </c>
      <c r="AW29" s="85" t="s">
        <v>34</v>
      </c>
      <c r="AX29" s="86" t="s">
        <v>34</v>
      </c>
      <c r="AY29" s="85" t="s">
        <v>34</v>
      </c>
      <c r="AZ29" s="85" t="s">
        <v>34</v>
      </c>
      <c r="BA29" s="85" t="s">
        <v>34</v>
      </c>
      <c r="BB29" s="85" t="s">
        <v>34</v>
      </c>
      <c r="BC29" s="85" t="s">
        <v>34</v>
      </c>
      <c r="BD29" s="85">
        <v>13</v>
      </c>
      <c r="BE29" s="85" t="s">
        <v>34</v>
      </c>
      <c r="BF29" s="85" t="s">
        <v>34</v>
      </c>
      <c r="BG29" s="85">
        <v>21</v>
      </c>
      <c r="BH29" s="85">
        <v>1.2</v>
      </c>
      <c r="BI29" s="85" t="s">
        <v>34</v>
      </c>
      <c r="BJ29" s="85" t="s">
        <v>34</v>
      </c>
      <c r="BK29" s="85" t="s">
        <v>34</v>
      </c>
      <c r="BL29" s="85" t="s">
        <v>34</v>
      </c>
      <c r="BM29" s="85" t="s">
        <v>34</v>
      </c>
      <c r="BN29" s="85" t="s">
        <v>34</v>
      </c>
      <c r="BO29" s="85" t="s">
        <v>34</v>
      </c>
      <c r="BP29" s="85" t="s">
        <v>34</v>
      </c>
      <c r="BQ29" s="85" t="s">
        <v>34</v>
      </c>
      <c r="BR29" s="85" t="s">
        <v>34</v>
      </c>
      <c r="BS29" s="85" t="s">
        <v>34</v>
      </c>
      <c r="BT29" s="85" t="s">
        <v>34</v>
      </c>
      <c r="BU29" s="85" t="s">
        <v>34</v>
      </c>
      <c r="BV29" s="85" t="s">
        <v>34</v>
      </c>
      <c r="BW29" s="85">
        <v>65</v>
      </c>
      <c r="BX29" s="85">
        <v>13</v>
      </c>
      <c r="BY29" s="85" t="s">
        <v>34</v>
      </c>
      <c r="BZ29" s="85">
        <v>33</v>
      </c>
      <c r="CA29" s="85">
        <v>54</v>
      </c>
      <c r="CB29" s="85" t="s">
        <v>34</v>
      </c>
      <c r="CC29" s="85">
        <v>3</v>
      </c>
      <c r="CD29" s="85">
        <v>0.01</v>
      </c>
      <c r="CE29" s="85" t="s">
        <v>34</v>
      </c>
      <c r="CF29" s="85" t="s">
        <v>34</v>
      </c>
      <c r="CG29" s="85">
        <v>17</v>
      </c>
      <c r="CH29" s="85">
        <v>4.4000000000000004</v>
      </c>
      <c r="CI29" s="85" t="s">
        <v>34</v>
      </c>
      <c r="CJ29" s="85" t="s">
        <v>34</v>
      </c>
      <c r="CK29" s="85" t="s">
        <v>34</v>
      </c>
      <c r="CL29" s="85" t="s">
        <v>34</v>
      </c>
      <c r="CM29" s="85" t="s">
        <v>34</v>
      </c>
      <c r="CN29" s="85">
        <v>8500</v>
      </c>
      <c r="CO29" s="85">
        <v>30</v>
      </c>
      <c r="CP29" s="85" t="s">
        <v>34</v>
      </c>
      <c r="CQ29" s="85" t="s">
        <v>34</v>
      </c>
      <c r="CR29" s="85">
        <v>2.9</v>
      </c>
      <c r="CS29" s="85">
        <v>3.0000000000000002E-2</v>
      </c>
      <c r="CT29" s="85" t="s">
        <v>34</v>
      </c>
      <c r="CU29" s="85" t="s">
        <v>34</v>
      </c>
      <c r="CV29" s="85" t="s">
        <v>34</v>
      </c>
      <c r="CW29" s="85" t="s">
        <v>34</v>
      </c>
      <c r="CX29" s="85" t="s">
        <v>34</v>
      </c>
      <c r="CY29" s="85" t="s">
        <v>34</v>
      </c>
      <c r="CZ29" s="85" t="s">
        <v>34</v>
      </c>
      <c r="DA29" s="85" t="s">
        <v>34</v>
      </c>
      <c r="DB29" s="85" t="s">
        <v>34</v>
      </c>
      <c r="DC29" s="85" t="s">
        <v>34</v>
      </c>
      <c r="DD29" s="85" t="s">
        <v>34</v>
      </c>
      <c r="DE29" s="85" t="s">
        <v>34</v>
      </c>
      <c r="DF29" s="85" t="s">
        <v>34</v>
      </c>
      <c r="DG29" s="85" t="s">
        <v>34</v>
      </c>
      <c r="DH29" s="85" t="s">
        <v>34</v>
      </c>
      <c r="DI29" s="85" t="s">
        <v>34</v>
      </c>
      <c r="DJ29" s="85" t="s">
        <v>34</v>
      </c>
      <c r="DK29" s="85" t="s">
        <v>34</v>
      </c>
      <c r="DL29" s="85" t="s">
        <v>34</v>
      </c>
      <c r="DM29" s="85" t="s">
        <v>34</v>
      </c>
      <c r="DN29" s="85" t="s">
        <v>34</v>
      </c>
      <c r="DO29" s="85">
        <v>86</v>
      </c>
      <c r="DP29" s="85" t="s">
        <v>34</v>
      </c>
      <c r="DQ29" s="85">
        <v>290</v>
      </c>
      <c r="DR29" s="85">
        <v>8.1</v>
      </c>
      <c r="DS29" s="85">
        <v>0.25</v>
      </c>
      <c r="DT29" s="85" t="s">
        <v>34</v>
      </c>
      <c r="DU29" s="85" t="s">
        <v>34</v>
      </c>
      <c r="DV29" s="85">
        <v>11</v>
      </c>
      <c r="DW29" s="85" t="s">
        <v>34</v>
      </c>
      <c r="DX29" s="85" t="s">
        <v>34</v>
      </c>
      <c r="DY29" s="85" t="s">
        <v>34</v>
      </c>
      <c r="DZ29" s="85" t="s">
        <v>34</v>
      </c>
      <c r="EA29" s="85" t="s">
        <v>34</v>
      </c>
      <c r="EB29" s="85" t="s">
        <v>34</v>
      </c>
      <c r="EC29" s="85" t="s">
        <v>34</v>
      </c>
      <c r="ED29" s="85" t="s">
        <v>34</v>
      </c>
    </row>
    <row r="30" spans="1:134" ht="14.5" x14ac:dyDescent="0.35">
      <c r="A30" s="127" t="s">
        <v>520</v>
      </c>
      <c r="B30" s="124">
        <v>14</v>
      </c>
      <c r="C30" s="79" t="s">
        <v>825</v>
      </c>
      <c r="D30" s="79"/>
      <c r="E30" s="124"/>
      <c r="F30" s="85" t="s">
        <v>34</v>
      </c>
      <c r="G30" s="61">
        <v>5.0000000000000001E-3</v>
      </c>
      <c r="H30" s="85" t="s">
        <v>34</v>
      </c>
      <c r="I30" s="85" t="s">
        <v>34</v>
      </c>
      <c r="J30" s="85" t="s">
        <v>34</v>
      </c>
      <c r="K30" s="85" t="s">
        <v>34</v>
      </c>
      <c r="L30" s="85" t="s">
        <v>34</v>
      </c>
      <c r="M30" s="85" t="s">
        <v>34</v>
      </c>
      <c r="N30" s="85" t="s">
        <v>34</v>
      </c>
      <c r="O30" s="61">
        <v>2.5000000000000001E-2</v>
      </c>
      <c r="P30" s="61">
        <v>2.5000000000000001E-2</v>
      </c>
      <c r="Q30" s="85" t="s">
        <v>34</v>
      </c>
      <c r="R30" s="85" t="s">
        <v>34</v>
      </c>
      <c r="S30" s="61">
        <v>2.5000000000000001E-2</v>
      </c>
      <c r="T30" s="61">
        <v>5.0000000000000001E-3</v>
      </c>
      <c r="U30" s="86" t="s">
        <v>34</v>
      </c>
      <c r="V30" s="86" t="s">
        <v>34</v>
      </c>
      <c r="W30" s="86" t="s">
        <v>34</v>
      </c>
      <c r="X30" s="86" t="s">
        <v>34</v>
      </c>
      <c r="Y30" s="86" t="s">
        <v>34</v>
      </c>
      <c r="Z30" s="86" t="s">
        <v>34</v>
      </c>
      <c r="AA30" s="86" t="s">
        <v>34</v>
      </c>
      <c r="AB30" s="86" t="s">
        <v>34</v>
      </c>
      <c r="AC30" s="86" t="s">
        <v>34</v>
      </c>
      <c r="AD30" s="86" t="s">
        <v>34</v>
      </c>
      <c r="AE30" s="86" t="s">
        <v>34</v>
      </c>
      <c r="AF30" s="86" t="s">
        <v>34</v>
      </c>
      <c r="AG30" s="86" t="s">
        <v>34</v>
      </c>
      <c r="AH30" s="86" t="s">
        <v>34</v>
      </c>
      <c r="AI30" s="86" t="s">
        <v>34</v>
      </c>
      <c r="AJ30" s="86" t="s">
        <v>34</v>
      </c>
      <c r="AK30" s="86" t="s">
        <v>34</v>
      </c>
      <c r="AL30" s="86" t="s">
        <v>34</v>
      </c>
      <c r="AM30" s="86" t="s">
        <v>34</v>
      </c>
      <c r="AN30" s="61">
        <v>1.2500000000000001E-2</v>
      </c>
      <c r="AO30" s="85" t="s">
        <v>34</v>
      </c>
      <c r="AP30" s="85" t="s">
        <v>34</v>
      </c>
      <c r="AQ30" s="61">
        <v>1.2500000000000001E-2</v>
      </c>
      <c r="AR30" s="85" t="s">
        <v>34</v>
      </c>
      <c r="AS30" s="85" t="s">
        <v>34</v>
      </c>
      <c r="AT30" s="61">
        <v>2.5000000000000001E-2</v>
      </c>
      <c r="AU30" s="85" t="s">
        <v>34</v>
      </c>
      <c r="AV30" s="85" t="s">
        <v>34</v>
      </c>
      <c r="AW30" s="85" t="s">
        <v>34</v>
      </c>
      <c r="AX30" s="86" t="s">
        <v>34</v>
      </c>
      <c r="AY30" s="85" t="s">
        <v>34</v>
      </c>
      <c r="AZ30" s="61">
        <v>2.5000000000000001E-2</v>
      </c>
      <c r="BA30" s="85">
        <v>11</v>
      </c>
      <c r="BB30" s="85" t="s">
        <v>34</v>
      </c>
      <c r="BC30" s="85" t="s">
        <v>34</v>
      </c>
      <c r="BD30" s="85" t="s">
        <v>34</v>
      </c>
      <c r="BE30" s="85" t="s">
        <v>34</v>
      </c>
      <c r="BF30" s="85" t="s">
        <v>34</v>
      </c>
      <c r="BG30" s="85">
        <v>0.1</v>
      </c>
      <c r="BH30" s="61">
        <v>0.05</v>
      </c>
      <c r="BI30" s="85" t="s">
        <v>34</v>
      </c>
      <c r="BJ30" s="85" t="s">
        <v>34</v>
      </c>
      <c r="BK30" s="85" t="s">
        <v>34</v>
      </c>
      <c r="BL30" s="85" t="s">
        <v>34</v>
      </c>
      <c r="BM30" s="85" t="s">
        <v>34</v>
      </c>
      <c r="BN30" s="85" t="s">
        <v>34</v>
      </c>
      <c r="BO30" s="85" t="s">
        <v>34</v>
      </c>
      <c r="BP30" s="85" t="s">
        <v>34</v>
      </c>
      <c r="BQ30" s="85" t="s">
        <v>34</v>
      </c>
      <c r="BR30" s="85" t="s">
        <v>34</v>
      </c>
      <c r="BS30" s="85" t="s">
        <v>34</v>
      </c>
      <c r="BT30" s="85" t="s">
        <v>34</v>
      </c>
      <c r="BU30" s="85" t="s">
        <v>34</v>
      </c>
      <c r="BV30" s="85" t="s">
        <v>34</v>
      </c>
      <c r="BW30" s="85">
        <v>6</v>
      </c>
      <c r="BX30" s="61">
        <v>0.05</v>
      </c>
      <c r="BY30" s="85" t="s">
        <v>34</v>
      </c>
      <c r="BZ30" s="61">
        <v>0.05</v>
      </c>
      <c r="CA30" s="61">
        <v>0.01</v>
      </c>
      <c r="CB30" s="85" t="s">
        <v>34</v>
      </c>
      <c r="CC30" s="85">
        <v>4.0999999999999996</v>
      </c>
      <c r="CD30" s="85" t="s">
        <v>34</v>
      </c>
      <c r="CE30" s="85" t="s">
        <v>34</v>
      </c>
      <c r="CF30" s="85" t="s">
        <v>34</v>
      </c>
      <c r="CG30" s="61">
        <v>0.05</v>
      </c>
      <c r="CH30" s="91">
        <v>0.02</v>
      </c>
      <c r="CI30" s="85" t="s">
        <v>34</v>
      </c>
      <c r="CJ30" s="85">
        <v>46</v>
      </c>
      <c r="CK30" s="85" t="s">
        <v>34</v>
      </c>
      <c r="CL30" s="85" t="s">
        <v>34</v>
      </c>
      <c r="CM30" s="85" t="s">
        <v>34</v>
      </c>
      <c r="CN30" s="85" t="s">
        <v>34</v>
      </c>
      <c r="CO30" s="85">
        <v>0.54</v>
      </c>
      <c r="CP30" s="85" t="s">
        <v>34</v>
      </c>
      <c r="CQ30" s="85" t="s">
        <v>34</v>
      </c>
      <c r="CR30" s="85">
        <v>0.61</v>
      </c>
      <c r="CS30" s="85" t="s">
        <v>34</v>
      </c>
      <c r="CT30" s="85" t="s">
        <v>34</v>
      </c>
      <c r="CU30" s="85" t="s">
        <v>34</v>
      </c>
      <c r="CV30" s="85" t="s">
        <v>34</v>
      </c>
      <c r="CW30" s="85" t="s">
        <v>34</v>
      </c>
      <c r="CX30" s="85" t="s">
        <v>34</v>
      </c>
      <c r="CY30" s="85" t="s">
        <v>34</v>
      </c>
      <c r="CZ30" s="85" t="s">
        <v>34</v>
      </c>
      <c r="DA30" s="85" t="s">
        <v>34</v>
      </c>
      <c r="DB30" s="85" t="s">
        <v>34</v>
      </c>
      <c r="DC30" s="85" t="s">
        <v>34</v>
      </c>
      <c r="DD30" s="85" t="s">
        <v>34</v>
      </c>
      <c r="DE30" s="85" t="s">
        <v>34</v>
      </c>
      <c r="DF30" s="85" t="s">
        <v>34</v>
      </c>
      <c r="DG30" s="61">
        <v>0.01</v>
      </c>
      <c r="DH30" s="86" t="s">
        <v>34</v>
      </c>
      <c r="DI30" s="61">
        <v>0.01</v>
      </c>
      <c r="DJ30" s="85" t="s">
        <v>34</v>
      </c>
      <c r="DK30" s="85" t="s">
        <v>34</v>
      </c>
      <c r="DL30" s="85" t="s">
        <v>34</v>
      </c>
      <c r="DM30" s="85" t="s">
        <v>34</v>
      </c>
      <c r="DN30" s="85" t="s">
        <v>34</v>
      </c>
      <c r="DO30" s="61">
        <v>0.05</v>
      </c>
      <c r="DP30" s="85" t="s">
        <v>34</v>
      </c>
      <c r="DQ30" s="61">
        <v>0.01</v>
      </c>
      <c r="DR30" s="85">
        <v>1.7</v>
      </c>
      <c r="DS30" s="85" t="s">
        <v>34</v>
      </c>
      <c r="DT30" s="85" t="s">
        <v>34</v>
      </c>
      <c r="DU30" s="61">
        <v>0.01</v>
      </c>
      <c r="DV30" s="61">
        <v>0.01</v>
      </c>
      <c r="DW30" s="85" t="s">
        <v>34</v>
      </c>
      <c r="DX30" s="85" t="s">
        <v>34</v>
      </c>
      <c r="DY30" s="85" t="s">
        <v>34</v>
      </c>
      <c r="DZ30" s="85" t="s">
        <v>34</v>
      </c>
      <c r="EA30" s="85" t="s">
        <v>34</v>
      </c>
      <c r="EB30" s="85" t="s">
        <v>34</v>
      </c>
      <c r="EC30" s="85" t="s">
        <v>34</v>
      </c>
      <c r="ED30" s="85" t="s">
        <v>34</v>
      </c>
    </row>
    <row r="31" spans="1:134" ht="14.5" x14ac:dyDescent="0.35">
      <c r="A31" s="127"/>
      <c r="B31" s="124"/>
      <c r="C31" s="79" t="s">
        <v>842</v>
      </c>
      <c r="D31" s="79"/>
      <c r="E31" s="124"/>
      <c r="F31" s="85" t="s">
        <v>34</v>
      </c>
      <c r="G31" s="61">
        <v>5.0000000000000001E-3</v>
      </c>
      <c r="H31" s="85" t="s">
        <v>34</v>
      </c>
      <c r="I31" s="85" t="s">
        <v>34</v>
      </c>
      <c r="J31" s="85" t="s">
        <v>34</v>
      </c>
      <c r="K31" s="85" t="s">
        <v>34</v>
      </c>
      <c r="L31" s="85" t="s">
        <v>34</v>
      </c>
      <c r="M31" s="85" t="s">
        <v>34</v>
      </c>
      <c r="N31" s="85" t="s">
        <v>34</v>
      </c>
      <c r="O31" s="61">
        <v>2.5000000000000001E-2</v>
      </c>
      <c r="P31" s="61">
        <v>2.5000000000000001E-2</v>
      </c>
      <c r="Q31" s="85" t="s">
        <v>34</v>
      </c>
      <c r="R31" s="85" t="s">
        <v>34</v>
      </c>
      <c r="S31" s="61">
        <v>2.5000000000000001E-2</v>
      </c>
      <c r="T31" s="61">
        <v>5.0000000000000001E-3</v>
      </c>
      <c r="U31" s="86" t="s">
        <v>34</v>
      </c>
      <c r="V31" s="86" t="s">
        <v>34</v>
      </c>
      <c r="W31" s="86" t="s">
        <v>34</v>
      </c>
      <c r="X31" s="86" t="s">
        <v>34</v>
      </c>
      <c r="Y31" s="86" t="s">
        <v>34</v>
      </c>
      <c r="Z31" s="86" t="s">
        <v>34</v>
      </c>
      <c r="AA31" s="86" t="s">
        <v>34</v>
      </c>
      <c r="AB31" s="86" t="s">
        <v>34</v>
      </c>
      <c r="AC31" s="86" t="s">
        <v>34</v>
      </c>
      <c r="AD31" s="86" t="s">
        <v>34</v>
      </c>
      <c r="AE31" s="86" t="s">
        <v>34</v>
      </c>
      <c r="AF31" s="86" t="s">
        <v>34</v>
      </c>
      <c r="AG31" s="86" t="s">
        <v>34</v>
      </c>
      <c r="AH31" s="86" t="s">
        <v>34</v>
      </c>
      <c r="AI31" s="86" t="s">
        <v>34</v>
      </c>
      <c r="AJ31" s="86" t="s">
        <v>34</v>
      </c>
      <c r="AK31" s="86" t="s">
        <v>34</v>
      </c>
      <c r="AL31" s="86" t="s">
        <v>34</v>
      </c>
      <c r="AM31" s="86" t="s">
        <v>34</v>
      </c>
      <c r="AN31" s="61">
        <v>1.2500000000000001E-2</v>
      </c>
      <c r="AO31" s="85" t="s">
        <v>34</v>
      </c>
      <c r="AP31" s="85" t="s">
        <v>34</v>
      </c>
      <c r="AQ31" s="61">
        <v>1.2500000000000001E-2</v>
      </c>
      <c r="AR31" s="85" t="s">
        <v>34</v>
      </c>
      <c r="AS31" s="85" t="s">
        <v>34</v>
      </c>
      <c r="AT31" s="61">
        <v>2.5000000000000001E-2</v>
      </c>
      <c r="AU31" s="85" t="s">
        <v>34</v>
      </c>
      <c r="AV31" s="85" t="s">
        <v>34</v>
      </c>
      <c r="AW31" s="85" t="s">
        <v>34</v>
      </c>
      <c r="AX31" s="86" t="s">
        <v>34</v>
      </c>
      <c r="AY31" s="85" t="s">
        <v>34</v>
      </c>
      <c r="AZ31" s="61">
        <v>2.5000000000000001E-2</v>
      </c>
      <c r="BA31" s="85">
        <v>2.6</v>
      </c>
      <c r="BB31" s="85" t="s">
        <v>34</v>
      </c>
      <c r="BC31" s="85" t="s">
        <v>34</v>
      </c>
      <c r="BD31" s="85" t="s">
        <v>34</v>
      </c>
      <c r="BE31" s="85" t="s">
        <v>34</v>
      </c>
      <c r="BF31" s="85" t="s">
        <v>34</v>
      </c>
      <c r="BG31" s="85">
        <v>6</v>
      </c>
      <c r="BH31" s="61">
        <v>0.05</v>
      </c>
      <c r="BI31" s="85" t="s">
        <v>34</v>
      </c>
      <c r="BJ31" s="85" t="s">
        <v>34</v>
      </c>
      <c r="BK31" s="85" t="s">
        <v>34</v>
      </c>
      <c r="BL31" s="85" t="s">
        <v>34</v>
      </c>
      <c r="BM31" s="85" t="s">
        <v>34</v>
      </c>
      <c r="BN31" s="85" t="s">
        <v>34</v>
      </c>
      <c r="BO31" s="85" t="s">
        <v>34</v>
      </c>
      <c r="BP31" s="85" t="s">
        <v>34</v>
      </c>
      <c r="BQ31" s="85" t="s">
        <v>34</v>
      </c>
      <c r="BR31" s="85" t="s">
        <v>34</v>
      </c>
      <c r="BS31" s="85" t="s">
        <v>34</v>
      </c>
      <c r="BT31" s="85" t="s">
        <v>34</v>
      </c>
      <c r="BU31" s="85" t="s">
        <v>34</v>
      </c>
      <c r="BV31" s="85" t="s">
        <v>34</v>
      </c>
      <c r="BW31" s="85">
        <v>13</v>
      </c>
      <c r="BX31" s="61">
        <v>0.05</v>
      </c>
      <c r="BY31" s="85" t="s">
        <v>34</v>
      </c>
      <c r="BZ31" s="61">
        <v>0.05</v>
      </c>
      <c r="CA31" s="61">
        <v>0.01</v>
      </c>
      <c r="CB31" s="85" t="s">
        <v>34</v>
      </c>
      <c r="CC31" s="85">
        <v>5.5</v>
      </c>
      <c r="CD31" s="85" t="s">
        <v>34</v>
      </c>
      <c r="CE31" s="85" t="s">
        <v>34</v>
      </c>
      <c r="CF31" s="85" t="s">
        <v>34</v>
      </c>
      <c r="CG31" s="61">
        <v>0.05</v>
      </c>
      <c r="CH31" s="61">
        <v>0.05</v>
      </c>
      <c r="CI31" s="85" t="s">
        <v>34</v>
      </c>
      <c r="CJ31" s="85">
        <v>0.33</v>
      </c>
      <c r="CK31" s="85" t="s">
        <v>34</v>
      </c>
      <c r="CL31" s="85" t="s">
        <v>34</v>
      </c>
      <c r="CM31" s="85" t="s">
        <v>34</v>
      </c>
      <c r="CN31" s="85" t="s">
        <v>34</v>
      </c>
      <c r="CO31" s="85">
        <v>0.52</v>
      </c>
      <c r="CP31" s="85" t="s">
        <v>34</v>
      </c>
      <c r="CQ31" s="85" t="s">
        <v>34</v>
      </c>
      <c r="CR31" s="85">
        <v>0.49</v>
      </c>
      <c r="CS31" s="85" t="s">
        <v>34</v>
      </c>
      <c r="CT31" s="85" t="s">
        <v>34</v>
      </c>
      <c r="CU31" s="85" t="s">
        <v>34</v>
      </c>
      <c r="CV31" s="85" t="s">
        <v>34</v>
      </c>
      <c r="CW31" s="85" t="s">
        <v>34</v>
      </c>
      <c r="CX31" s="85" t="s">
        <v>34</v>
      </c>
      <c r="CY31" s="85" t="s">
        <v>34</v>
      </c>
      <c r="CZ31" s="85" t="s">
        <v>34</v>
      </c>
      <c r="DA31" s="85" t="s">
        <v>34</v>
      </c>
      <c r="DB31" s="85" t="s">
        <v>34</v>
      </c>
      <c r="DC31" s="85" t="s">
        <v>34</v>
      </c>
      <c r="DD31" s="85" t="s">
        <v>34</v>
      </c>
      <c r="DE31" s="85" t="s">
        <v>34</v>
      </c>
      <c r="DF31" s="85" t="s">
        <v>34</v>
      </c>
      <c r="DG31" s="61">
        <v>0.01</v>
      </c>
      <c r="DH31" s="86" t="s">
        <v>34</v>
      </c>
      <c r="DI31" s="61">
        <v>0.01</v>
      </c>
      <c r="DJ31" s="85" t="s">
        <v>34</v>
      </c>
      <c r="DK31" s="85" t="s">
        <v>34</v>
      </c>
      <c r="DL31" s="85" t="s">
        <v>34</v>
      </c>
      <c r="DM31" s="85" t="s">
        <v>34</v>
      </c>
      <c r="DN31" s="85" t="s">
        <v>34</v>
      </c>
      <c r="DO31" s="61">
        <v>0.05</v>
      </c>
      <c r="DP31" s="85" t="s">
        <v>34</v>
      </c>
      <c r="DQ31" s="85">
        <v>7.9000000000000001E-2</v>
      </c>
      <c r="DR31" s="85">
        <v>1.5</v>
      </c>
      <c r="DS31" s="85" t="s">
        <v>34</v>
      </c>
      <c r="DT31" s="85" t="s">
        <v>34</v>
      </c>
      <c r="DU31" s="61">
        <v>0.01</v>
      </c>
      <c r="DV31" s="61">
        <v>0.01</v>
      </c>
      <c r="DW31" s="85" t="s">
        <v>34</v>
      </c>
      <c r="DX31" s="85" t="s">
        <v>34</v>
      </c>
      <c r="DY31" s="85" t="s">
        <v>34</v>
      </c>
      <c r="DZ31" s="85" t="s">
        <v>34</v>
      </c>
      <c r="EA31" s="85" t="s">
        <v>34</v>
      </c>
      <c r="EB31" s="85" t="s">
        <v>34</v>
      </c>
      <c r="EC31" s="85" t="s">
        <v>34</v>
      </c>
      <c r="ED31" s="85" t="s">
        <v>34</v>
      </c>
    </row>
    <row r="32" spans="1:134" ht="14.5" x14ac:dyDescent="0.35">
      <c r="A32" s="127" t="s">
        <v>522</v>
      </c>
      <c r="B32" s="124">
        <v>15</v>
      </c>
      <c r="C32" s="79" t="s">
        <v>833</v>
      </c>
      <c r="D32" s="79"/>
      <c r="E32" s="79"/>
      <c r="F32" s="85" t="s">
        <v>34</v>
      </c>
      <c r="G32" s="85" t="s">
        <v>34</v>
      </c>
      <c r="H32" s="85" t="s">
        <v>34</v>
      </c>
      <c r="I32" s="85" t="s">
        <v>34</v>
      </c>
      <c r="J32" s="85" t="s">
        <v>34</v>
      </c>
      <c r="K32" s="85" t="s">
        <v>34</v>
      </c>
      <c r="L32" s="85" t="s">
        <v>34</v>
      </c>
      <c r="M32" s="85" t="s">
        <v>34</v>
      </c>
      <c r="N32" s="85" t="s">
        <v>34</v>
      </c>
      <c r="O32" s="85" t="s">
        <v>34</v>
      </c>
      <c r="P32" s="85" t="s">
        <v>34</v>
      </c>
      <c r="Q32" s="85" t="s">
        <v>34</v>
      </c>
      <c r="R32" s="85" t="s">
        <v>34</v>
      </c>
      <c r="S32" s="85" t="s">
        <v>34</v>
      </c>
      <c r="T32" s="85" t="s">
        <v>34</v>
      </c>
      <c r="U32" s="85" t="s">
        <v>34</v>
      </c>
      <c r="V32" s="85" t="s">
        <v>34</v>
      </c>
      <c r="W32" s="85" t="s">
        <v>34</v>
      </c>
      <c r="X32" s="85" t="s">
        <v>34</v>
      </c>
      <c r="Y32" s="85" t="s">
        <v>34</v>
      </c>
      <c r="Z32" s="85" t="s">
        <v>34</v>
      </c>
      <c r="AA32" s="85" t="s">
        <v>34</v>
      </c>
      <c r="AB32" s="85" t="s">
        <v>34</v>
      </c>
      <c r="AC32" s="85" t="s">
        <v>34</v>
      </c>
      <c r="AD32" s="85" t="s">
        <v>34</v>
      </c>
      <c r="AE32" s="85" t="s">
        <v>34</v>
      </c>
      <c r="AF32" s="85" t="s">
        <v>34</v>
      </c>
      <c r="AG32" s="85" t="s">
        <v>34</v>
      </c>
      <c r="AH32" s="85" t="s">
        <v>34</v>
      </c>
      <c r="AI32" s="85" t="s">
        <v>34</v>
      </c>
      <c r="AJ32" s="85" t="s">
        <v>34</v>
      </c>
      <c r="AK32" s="85" t="s">
        <v>34</v>
      </c>
      <c r="AL32" s="85" t="s">
        <v>34</v>
      </c>
      <c r="AM32" s="85" t="s">
        <v>34</v>
      </c>
      <c r="AN32" s="85" t="s">
        <v>34</v>
      </c>
      <c r="AO32" s="85" t="s">
        <v>34</v>
      </c>
      <c r="AP32" s="85" t="s">
        <v>34</v>
      </c>
      <c r="AQ32" s="85" t="s">
        <v>34</v>
      </c>
      <c r="AR32" s="85" t="s">
        <v>34</v>
      </c>
      <c r="AS32" s="85" t="s">
        <v>34</v>
      </c>
      <c r="AT32" s="85" t="s">
        <v>34</v>
      </c>
      <c r="AU32" s="85" t="s">
        <v>34</v>
      </c>
      <c r="AV32" s="85" t="s">
        <v>34</v>
      </c>
      <c r="AW32" s="85" t="s">
        <v>34</v>
      </c>
      <c r="AX32" s="86" t="s">
        <v>34</v>
      </c>
      <c r="AY32" s="85" t="s">
        <v>34</v>
      </c>
      <c r="AZ32" s="85" t="s">
        <v>34</v>
      </c>
      <c r="BA32" s="85" t="s">
        <v>34</v>
      </c>
      <c r="BB32" s="85" t="s">
        <v>34</v>
      </c>
      <c r="BC32" s="85" t="s">
        <v>34</v>
      </c>
      <c r="BD32" s="61">
        <f>(5600/2)/2</f>
        <v>1400</v>
      </c>
      <c r="BE32" s="85" t="s">
        <v>34</v>
      </c>
      <c r="BF32" s="85" t="s">
        <v>34</v>
      </c>
      <c r="BG32" s="85">
        <v>2.4</v>
      </c>
      <c r="BH32" s="85" t="s">
        <v>34</v>
      </c>
      <c r="BI32" s="85" t="s">
        <v>34</v>
      </c>
      <c r="BJ32" s="85" t="s">
        <v>34</v>
      </c>
      <c r="BK32" s="85" t="s">
        <v>34</v>
      </c>
      <c r="BL32" s="85" t="s">
        <v>34</v>
      </c>
      <c r="BM32" s="85" t="s">
        <v>34</v>
      </c>
      <c r="BN32" s="85" t="s">
        <v>34</v>
      </c>
      <c r="BO32" s="85" t="s">
        <v>34</v>
      </c>
      <c r="BP32" s="85" t="s">
        <v>34</v>
      </c>
      <c r="BQ32" s="85" t="s">
        <v>34</v>
      </c>
      <c r="BR32" s="61">
        <v>0.05</v>
      </c>
      <c r="BS32" s="85" t="s">
        <v>34</v>
      </c>
      <c r="BT32" s="85" t="s">
        <v>34</v>
      </c>
      <c r="BU32" s="85" t="s">
        <v>34</v>
      </c>
      <c r="BV32" s="85" t="s">
        <v>34</v>
      </c>
      <c r="BW32" s="85">
        <v>7.3</v>
      </c>
      <c r="BX32" s="85">
        <v>3.3</v>
      </c>
      <c r="BY32" s="85" t="s">
        <v>34</v>
      </c>
      <c r="BZ32" s="85">
        <v>20</v>
      </c>
      <c r="CA32" s="85">
        <v>19</v>
      </c>
      <c r="CB32" s="85" t="s">
        <v>34</v>
      </c>
      <c r="CC32" s="61">
        <v>0.3</v>
      </c>
      <c r="CD32" s="61">
        <v>0.25</v>
      </c>
      <c r="CE32" s="85" t="s">
        <v>34</v>
      </c>
      <c r="CF32" s="85" t="s">
        <v>34</v>
      </c>
      <c r="CG32" s="85">
        <v>3.8</v>
      </c>
      <c r="CH32" s="61">
        <v>0.35</v>
      </c>
      <c r="CI32" s="85" t="s">
        <v>34</v>
      </c>
      <c r="CJ32" s="85" t="s">
        <v>34</v>
      </c>
      <c r="CK32" s="85" t="s">
        <v>34</v>
      </c>
      <c r="CL32" s="85" t="s">
        <v>34</v>
      </c>
      <c r="CM32" s="85" t="s">
        <v>34</v>
      </c>
      <c r="CN32" s="85" t="s">
        <v>34</v>
      </c>
      <c r="CO32" s="85">
        <v>2.1</v>
      </c>
      <c r="CP32" s="85" t="s">
        <v>34</v>
      </c>
      <c r="CQ32" s="85" t="s">
        <v>34</v>
      </c>
      <c r="CR32" s="61">
        <v>0.25</v>
      </c>
      <c r="CS32" s="85" t="s">
        <v>34</v>
      </c>
      <c r="CT32" s="85" t="s">
        <v>34</v>
      </c>
      <c r="CU32" s="61">
        <v>0.05</v>
      </c>
      <c r="CV32" s="85" t="s">
        <v>34</v>
      </c>
      <c r="CW32" s="85" t="s">
        <v>34</v>
      </c>
      <c r="CX32" s="85" t="s">
        <v>34</v>
      </c>
      <c r="CY32" s="85" t="s">
        <v>34</v>
      </c>
      <c r="CZ32" s="85" t="s">
        <v>34</v>
      </c>
      <c r="DA32" s="85" t="s">
        <v>34</v>
      </c>
      <c r="DB32" s="85" t="s">
        <v>34</v>
      </c>
      <c r="DC32" s="85" t="s">
        <v>34</v>
      </c>
      <c r="DD32" s="85" t="s">
        <v>34</v>
      </c>
      <c r="DE32" s="85" t="s">
        <v>34</v>
      </c>
      <c r="DF32" s="85" t="s">
        <v>34</v>
      </c>
      <c r="DG32" s="85" t="s">
        <v>34</v>
      </c>
      <c r="DH32" s="85" t="s">
        <v>34</v>
      </c>
      <c r="DI32" s="85" t="s">
        <v>34</v>
      </c>
      <c r="DJ32" s="85" t="s">
        <v>34</v>
      </c>
      <c r="DK32" s="85" t="s">
        <v>34</v>
      </c>
      <c r="DL32" s="85" t="s">
        <v>34</v>
      </c>
      <c r="DM32" s="85" t="s">
        <v>34</v>
      </c>
      <c r="DN32" s="85" t="s">
        <v>34</v>
      </c>
      <c r="DO32" s="85">
        <v>160</v>
      </c>
      <c r="DP32" s="85" t="s">
        <v>34</v>
      </c>
      <c r="DQ32" s="85">
        <v>200</v>
      </c>
      <c r="DR32" s="61">
        <v>0.1</v>
      </c>
      <c r="DS32" s="85" t="s">
        <v>34</v>
      </c>
      <c r="DT32" s="85" t="s">
        <v>34</v>
      </c>
      <c r="DU32" s="85" t="s">
        <v>34</v>
      </c>
      <c r="DV32" s="61">
        <v>0.3</v>
      </c>
      <c r="DW32" s="85" t="s">
        <v>34</v>
      </c>
      <c r="DX32" s="85" t="s">
        <v>34</v>
      </c>
      <c r="DY32" s="85" t="s">
        <v>34</v>
      </c>
      <c r="DZ32" s="85" t="s">
        <v>34</v>
      </c>
      <c r="EA32" s="85" t="s">
        <v>34</v>
      </c>
      <c r="EB32" s="85" t="s">
        <v>34</v>
      </c>
      <c r="EC32" s="85" t="s">
        <v>34</v>
      </c>
      <c r="ED32" s="85" t="s">
        <v>34</v>
      </c>
    </row>
    <row r="33" spans="1:134" ht="14.5" x14ac:dyDescent="0.35">
      <c r="A33" s="127"/>
      <c r="B33" s="124"/>
      <c r="C33" s="79" t="s">
        <v>832</v>
      </c>
      <c r="D33" s="79"/>
      <c r="E33" s="79"/>
      <c r="F33" s="85" t="s">
        <v>34</v>
      </c>
      <c r="G33" s="85" t="s">
        <v>34</v>
      </c>
      <c r="H33" s="85" t="s">
        <v>34</v>
      </c>
      <c r="I33" s="85" t="s">
        <v>34</v>
      </c>
      <c r="J33" s="85" t="s">
        <v>34</v>
      </c>
      <c r="K33" s="85" t="s">
        <v>34</v>
      </c>
      <c r="L33" s="85" t="s">
        <v>34</v>
      </c>
      <c r="M33" s="85" t="s">
        <v>34</v>
      </c>
      <c r="N33" s="85" t="s">
        <v>34</v>
      </c>
      <c r="O33" s="85" t="s">
        <v>34</v>
      </c>
      <c r="P33" s="85" t="s">
        <v>34</v>
      </c>
      <c r="Q33" s="85" t="s">
        <v>34</v>
      </c>
      <c r="R33" s="85" t="s">
        <v>34</v>
      </c>
      <c r="S33" s="85" t="s">
        <v>34</v>
      </c>
      <c r="T33" s="85" t="s">
        <v>34</v>
      </c>
      <c r="U33" s="85" t="s">
        <v>34</v>
      </c>
      <c r="V33" s="85" t="s">
        <v>34</v>
      </c>
      <c r="W33" s="85" t="s">
        <v>34</v>
      </c>
      <c r="X33" s="85" t="s">
        <v>34</v>
      </c>
      <c r="Y33" s="85" t="s">
        <v>34</v>
      </c>
      <c r="Z33" s="85" t="s">
        <v>34</v>
      </c>
      <c r="AA33" s="85" t="s">
        <v>34</v>
      </c>
      <c r="AB33" s="85" t="s">
        <v>34</v>
      </c>
      <c r="AC33" s="85" t="s">
        <v>34</v>
      </c>
      <c r="AD33" s="85" t="s">
        <v>34</v>
      </c>
      <c r="AE33" s="85" t="s">
        <v>34</v>
      </c>
      <c r="AF33" s="85" t="s">
        <v>34</v>
      </c>
      <c r="AG33" s="85" t="s">
        <v>34</v>
      </c>
      <c r="AH33" s="85" t="s">
        <v>34</v>
      </c>
      <c r="AI33" s="85" t="s">
        <v>34</v>
      </c>
      <c r="AJ33" s="85" t="s">
        <v>34</v>
      </c>
      <c r="AK33" s="85" t="s">
        <v>34</v>
      </c>
      <c r="AL33" s="85" t="s">
        <v>34</v>
      </c>
      <c r="AM33" s="85" t="s">
        <v>34</v>
      </c>
      <c r="AN33" s="85" t="s">
        <v>34</v>
      </c>
      <c r="AO33" s="85" t="s">
        <v>34</v>
      </c>
      <c r="AP33" s="85" t="s">
        <v>34</v>
      </c>
      <c r="AQ33" s="85" t="s">
        <v>34</v>
      </c>
      <c r="AR33" s="85" t="s">
        <v>34</v>
      </c>
      <c r="AS33" s="85" t="s">
        <v>34</v>
      </c>
      <c r="AT33" s="85" t="s">
        <v>34</v>
      </c>
      <c r="AU33" s="85" t="s">
        <v>34</v>
      </c>
      <c r="AV33" s="85" t="s">
        <v>34</v>
      </c>
      <c r="AW33" s="85" t="s">
        <v>34</v>
      </c>
      <c r="AX33" s="86" t="s">
        <v>34</v>
      </c>
      <c r="AY33" s="85" t="s">
        <v>34</v>
      </c>
      <c r="AZ33" s="85" t="s">
        <v>34</v>
      </c>
      <c r="BA33" s="85" t="s">
        <v>34</v>
      </c>
      <c r="BB33" s="85" t="s">
        <v>34</v>
      </c>
      <c r="BC33" s="85" t="s">
        <v>34</v>
      </c>
      <c r="BD33" s="61">
        <f>(5600/2)/2</f>
        <v>1400</v>
      </c>
      <c r="BE33" s="85" t="s">
        <v>34</v>
      </c>
      <c r="BF33" s="85" t="s">
        <v>34</v>
      </c>
      <c r="BG33" s="85">
        <v>3.3</v>
      </c>
      <c r="BH33" s="85" t="s">
        <v>34</v>
      </c>
      <c r="BI33" s="85" t="s">
        <v>34</v>
      </c>
      <c r="BJ33" s="85" t="s">
        <v>34</v>
      </c>
      <c r="BK33" s="85" t="s">
        <v>34</v>
      </c>
      <c r="BL33" s="85" t="s">
        <v>34</v>
      </c>
      <c r="BM33" s="85" t="s">
        <v>34</v>
      </c>
      <c r="BN33" s="85" t="s">
        <v>34</v>
      </c>
      <c r="BO33" s="85" t="s">
        <v>34</v>
      </c>
      <c r="BP33" s="85" t="s">
        <v>34</v>
      </c>
      <c r="BQ33" s="85" t="s">
        <v>34</v>
      </c>
      <c r="BR33" s="61">
        <v>0.05</v>
      </c>
      <c r="BS33" s="85" t="s">
        <v>34</v>
      </c>
      <c r="BT33" s="85" t="s">
        <v>34</v>
      </c>
      <c r="BU33" s="85" t="s">
        <v>34</v>
      </c>
      <c r="BV33" s="85" t="s">
        <v>34</v>
      </c>
      <c r="BW33" s="85">
        <v>35</v>
      </c>
      <c r="BX33" s="85">
        <v>69</v>
      </c>
      <c r="BY33" s="85" t="s">
        <v>34</v>
      </c>
      <c r="BZ33" s="85">
        <v>7.6</v>
      </c>
      <c r="CA33" s="85">
        <v>120</v>
      </c>
      <c r="CB33" s="85" t="s">
        <v>34</v>
      </c>
      <c r="CC33" s="61">
        <v>0.3</v>
      </c>
      <c r="CD33" s="61">
        <v>0.25</v>
      </c>
      <c r="CE33" s="85" t="s">
        <v>34</v>
      </c>
      <c r="CF33" s="85" t="s">
        <v>34</v>
      </c>
      <c r="CG33" s="85">
        <v>3.3</v>
      </c>
      <c r="CH33" s="85">
        <v>3.5</v>
      </c>
      <c r="CI33" s="85" t="s">
        <v>34</v>
      </c>
      <c r="CJ33" s="85" t="s">
        <v>34</v>
      </c>
      <c r="CK33" s="85" t="s">
        <v>34</v>
      </c>
      <c r="CL33" s="85" t="s">
        <v>34</v>
      </c>
      <c r="CM33" s="85" t="s">
        <v>34</v>
      </c>
      <c r="CN33" s="85" t="s">
        <v>34</v>
      </c>
      <c r="CO33" s="85">
        <v>5.6</v>
      </c>
      <c r="CP33" s="85" t="s">
        <v>34</v>
      </c>
      <c r="CQ33" s="85" t="s">
        <v>34</v>
      </c>
      <c r="CR33" s="61">
        <v>0.25</v>
      </c>
      <c r="CS33" s="85" t="s">
        <v>34</v>
      </c>
      <c r="CT33" s="85" t="s">
        <v>34</v>
      </c>
      <c r="CU33" s="61">
        <v>0.05</v>
      </c>
      <c r="CV33" s="85" t="s">
        <v>34</v>
      </c>
      <c r="CW33" s="85" t="s">
        <v>34</v>
      </c>
      <c r="CX33" s="85" t="s">
        <v>34</v>
      </c>
      <c r="CY33" s="85" t="s">
        <v>34</v>
      </c>
      <c r="CZ33" s="85" t="s">
        <v>34</v>
      </c>
      <c r="DA33" s="85" t="s">
        <v>34</v>
      </c>
      <c r="DB33" s="85" t="s">
        <v>34</v>
      </c>
      <c r="DC33" s="85" t="s">
        <v>34</v>
      </c>
      <c r="DD33" s="85" t="s">
        <v>34</v>
      </c>
      <c r="DE33" s="85" t="s">
        <v>34</v>
      </c>
      <c r="DF33" s="85" t="s">
        <v>34</v>
      </c>
      <c r="DG33" s="85" t="s">
        <v>34</v>
      </c>
      <c r="DH33" s="85" t="s">
        <v>34</v>
      </c>
      <c r="DI33" s="85" t="s">
        <v>34</v>
      </c>
      <c r="DJ33" s="85" t="s">
        <v>34</v>
      </c>
      <c r="DK33" s="85" t="s">
        <v>34</v>
      </c>
      <c r="DL33" s="85" t="s">
        <v>34</v>
      </c>
      <c r="DM33" s="85" t="s">
        <v>34</v>
      </c>
      <c r="DN33" s="85" t="s">
        <v>34</v>
      </c>
      <c r="DO33" s="85">
        <v>89</v>
      </c>
      <c r="DP33" s="85" t="s">
        <v>34</v>
      </c>
      <c r="DQ33" s="61">
        <v>0.4</v>
      </c>
      <c r="DR33" s="61">
        <v>0.1</v>
      </c>
      <c r="DS33" s="85" t="s">
        <v>34</v>
      </c>
      <c r="DT33" s="85" t="s">
        <v>34</v>
      </c>
      <c r="DU33" s="85" t="s">
        <v>34</v>
      </c>
      <c r="DV33" s="61">
        <v>0.3</v>
      </c>
      <c r="DW33" s="85" t="s">
        <v>34</v>
      </c>
      <c r="DX33" s="85" t="s">
        <v>34</v>
      </c>
      <c r="DY33" s="85" t="s">
        <v>34</v>
      </c>
      <c r="DZ33" s="85" t="s">
        <v>34</v>
      </c>
      <c r="EA33" s="85" t="s">
        <v>34</v>
      </c>
      <c r="EB33" s="85" t="s">
        <v>34</v>
      </c>
      <c r="EC33" s="85" t="s">
        <v>34</v>
      </c>
      <c r="ED33" s="85" t="s">
        <v>34</v>
      </c>
    </row>
    <row r="34" spans="1:134" ht="14.5" x14ac:dyDescent="0.35">
      <c r="A34" s="127" t="s">
        <v>524</v>
      </c>
      <c r="B34" s="124">
        <v>16</v>
      </c>
      <c r="C34" s="79" t="s">
        <v>829</v>
      </c>
      <c r="D34" s="79"/>
      <c r="E34" s="79"/>
      <c r="F34" s="85" t="s">
        <v>34</v>
      </c>
      <c r="G34" s="61">
        <v>2.5000000000000001E-2</v>
      </c>
      <c r="H34" s="85" t="s">
        <v>34</v>
      </c>
      <c r="I34" s="85" t="s">
        <v>34</v>
      </c>
      <c r="J34" s="85" t="s">
        <v>34</v>
      </c>
      <c r="K34" s="85" t="s">
        <v>34</v>
      </c>
      <c r="L34" s="85" t="s">
        <v>34</v>
      </c>
      <c r="M34" s="85" t="s">
        <v>34</v>
      </c>
      <c r="N34" s="85" t="s">
        <v>34</v>
      </c>
      <c r="O34" s="85" t="s">
        <v>34</v>
      </c>
      <c r="P34" s="61">
        <v>2.5000000000000001E-2</v>
      </c>
      <c r="Q34" s="85" t="s">
        <v>34</v>
      </c>
      <c r="R34" s="85" t="s">
        <v>34</v>
      </c>
      <c r="S34" s="61">
        <v>2.5000000000000001E-2</v>
      </c>
      <c r="T34" s="85" t="s">
        <v>34</v>
      </c>
      <c r="U34" s="85" t="s">
        <v>34</v>
      </c>
      <c r="V34" s="85" t="s">
        <v>34</v>
      </c>
      <c r="W34" s="85" t="s">
        <v>34</v>
      </c>
      <c r="X34" s="85" t="s">
        <v>34</v>
      </c>
      <c r="Y34" s="85" t="s">
        <v>34</v>
      </c>
      <c r="Z34" s="85" t="s">
        <v>34</v>
      </c>
      <c r="AA34" s="85" t="s">
        <v>34</v>
      </c>
      <c r="AB34" s="85" t="s">
        <v>34</v>
      </c>
      <c r="AC34" s="85" t="s">
        <v>34</v>
      </c>
      <c r="AD34" s="85" t="s">
        <v>34</v>
      </c>
      <c r="AE34" s="85" t="s">
        <v>34</v>
      </c>
      <c r="AF34" s="85" t="s">
        <v>34</v>
      </c>
      <c r="AG34" s="85" t="s">
        <v>34</v>
      </c>
      <c r="AH34" s="85" t="s">
        <v>34</v>
      </c>
      <c r="AI34" s="85" t="s">
        <v>34</v>
      </c>
      <c r="AJ34" s="85" t="s">
        <v>34</v>
      </c>
      <c r="AK34" s="85" t="s">
        <v>34</v>
      </c>
      <c r="AL34" s="61">
        <v>0.25</v>
      </c>
      <c r="AM34" s="85" t="s">
        <v>34</v>
      </c>
      <c r="AN34" s="61">
        <v>0.25</v>
      </c>
      <c r="AO34" s="85" t="s">
        <v>34</v>
      </c>
      <c r="AP34" s="85" t="s">
        <v>34</v>
      </c>
      <c r="AQ34" s="61">
        <v>0.25</v>
      </c>
      <c r="AR34" s="85" t="s">
        <v>34</v>
      </c>
      <c r="AS34" s="85" t="s">
        <v>34</v>
      </c>
      <c r="AT34" s="61">
        <v>2.5000000000000001E-2</v>
      </c>
      <c r="AU34" s="85" t="s">
        <v>34</v>
      </c>
      <c r="AV34" s="85" t="s">
        <v>34</v>
      </c>
      <c r="AW34" s="85" t="s">
        <v>34</v>
      </c>
      <c r="AX34" s="86" t="s">
        <v>34</v>
      </c>
      <c r="AY34" s="85" t="s">
        <v>34</v>
      </c>
      <c r="AZ34" s="61">
        <v>2.5000000000000001E-2</v>
      </c>
      <c r="BA34" s="85" t="s">
        <v>34</v>
      </c>
      <c r="BB34" s="85" t="s">
        <v>34</v>
      </c>
      <c r="BC34" s="85" t="s">
        <v>34</v>
      </c>
      <c r="BD34" s="61">
        <v>2.5</v>
      </c>
      <c r="BE34" s="85" t="s">
        <v>34</v>
      </c>
      <c r="BF34" s="85" t="s">
        <v>34</v>
      </c>
      <c r="BG34" s="61">
        <v>0.05</v>
      </c>
      <c r="BH34" s="61">
        <v>0.5</v>
      </c>
      <c r="BI34" s="85" t="s">
        <v>34</v>
      </c>
      <c r="BJ34" s="85" t="s">
        <v>34</v>
      </c>
      <c r="BK34" s="85" t="s">
        <v>34</v>
      </c>
      <c r="BL34" s="85" t="s">
        <v>34</v>
      </c>
      <c r="BM34" s="85" t="s">
        <v>34</v>
      </c>
      <c r="BN34" s="85" t="s">
        <v>34</v>
      </c>
      <c r="BO34" s="85" t="s">
        <v>34</v>
      </c>
      <c r="BP34" s="85" t="s">
        <v>34</v>
      </c>
      <c r="BQ34" s="85" t="s">
        <v>34</v>
      </c>
      <c r="BR34" s="85" t="s">
        <v>34</v>
      </c>
      <c r="BS34" s="85" t="s">
        <v>34</v>
      </c>
      <c r="BT34" s="85" t="s">
        <v>34</v>
      </c>
      <c r="BU34" s="85" t="s">
        <v>34</v>
      </c>
      <c r="BV34" s="85" t="s">
        <v>34</v>
      </c>
      <c r="BW34" s="85">
        <v>3.4</v>
      </c>
      <c r="BX34" s="85">
        <v>3</v>
      </c>
      <c r="BY34" s="85" t="s">
        <v>34</v>
      </c>
      <c r="BZ34" s="85">
        <v>0.3</v>
      </c>
      <c r="CA34" s="85">
        <v>0.7</v>
      </c>
      <c r="CB34" s="85">
        <v>0.1</v>
      </c>
      <c r="CC34" s="85">
        <v>0.1</v>
      </c>
      <c r="CD34" s="61">
        <v>0.5</v>
      </c>
      <c r="CE34" s="85" t="s">
        <v>34</v>
      </c>
      <c r="CF34" s="85" t="s">
        <v>34</v>
      </c>
      <c r="CG34" s="85">
        <v>0.1</v>
      </c>
      <c r="CH34" s="61">
        <v>0.05</v>
      </c>
      <c r="CI34" s="61">
        <v>0.05</v>
      </c>
      <c r="CJ34" s="85" t="s">
        <v>34</v>
      </c>
      <c r="CK34" s="85" t="s">
        <v>34</v>
      </c>
      <c r="CL34" s="85" t="s">
        <v>34</v>
      </c>
      <c r="CM34" s="85" t="s">
        <v>34</v>
      </c>
      <c r="CN34" s="85" t="s">
        <v>34</v>
      </c>
      <c r="CO34" s="85">
        <v>0.4</v>
      </c>
      <c r="CP34" s="85" t="s">
        <v>34</v>
      </c>
      <c r="CQ34" s="85" t="s">
        <v>34</v>
      </c>
      <c r="CR34" s="61">
        <v>0.25</v>
      </c>
      <c r="CS34" s="61">
        <v>0.5</v>
      </c>
      <c r="CT34" s="85" t="s">
        <v>34</v>
      </c>
      <c r="CU34" s="85" t="s">
        <v>34</v>
      </c>
      <c r="CV34" s="85" t="s">
        <v>34</v>
      </c>
      <c r="CW34" s="85" t="s">
        <v>34</v>
      </c>
      <c r="CX34" s="85" t="s">
        <v>34</v>
      </c>
      <c r="CY34" s="85" t="s">
        <v>34</v>
      </c>
      <c r="CZ34" s="85" t="s">
        <v>34</v>
      </c>
      <c r="DA34" s="85" t="s">
        <v>34</v>
      </c>
      <c r="DB34" s="85" t="s">
        <v>34</v>
      </c>
      <c r="DC34" s="85" t="s">
        <v>34</v>
      </c>
      <c r="DD34" s="85" t="s">
        <v>34</v>
      </c>
      <c r="DE34" s="85" t="s">
        <v>34</v>
      </c>
      <c r="DF34" s="85" t="s">
        <v>34</v>
      </c>
      <c r="DG34" s="61">
        <v>0.05</v>
      </c>
      <c r="DH34" s="85" t="s">
        <v>34</v>
      </c>
      <c r="DI34" s="85" t="s">
        <v>34</v>
      </c>
      <c r="DJ34" s="85" t="s">
        <v>34</v>
      </c>
      <c r="DK34" s="85" t="s">
        <v>34</v>
      </c>
      <c r="DL34" s="85" t="s">
        <v>34</v>
      </c>
      <c r="DM34" s="85" t="s">
        <v>34</v>
      </c>
      <c r="DN34" s="85" t="s">
        <v>34</v>
      </c>
      <c r="DO34" s="85">
        <v>5.8</v>
      </c>
      <c r="DP34" s="85" t="s">
        <v>34</v>
      </c>
      <c r="DQ34" s="85">
        <v>25</v>
      </c>
      <c r="DR34" s="61">
        <v>0.05</v>
      </c>
      <c r="DS34" s="61">
        <v>0.5</v>
      </c>
      <c r="DT34" s="85" t="s">
        <v>34</v>
      </c>
      <c r="DU34" s="85" t="s">
        <v>34</v>
      </c>
      <c r="DV34" s="61">
        <v>0.05</v>
      </c>
      <c r="DW34" s="85" t="s">
        <v>34</v>
      </c>
      <c r="DX34" s="85" t="s">
        <v>34</v>
      </c>
      <c r="DY34" s="85" t="s">
        <v>34</v>
      </c>
      <c r="DZ34" s="85" t="s">
        <v>34</v>
      </c>
      <c r="EA34" s="85" t="s">
        <v>34</v>
      </c>
      <c r="EB34" s="85" t="s">
        <v>34</v>
      </c>
      <c r="EC34" s="85" t="s">
        <v>34</v>
      </c>
      <c r="ED34" s="85" t="s">
        <v>34</v>
      </c>
    </row>
    <row r="35" spans="1:134" ht="14.5" x14ac:dyDescent="0.35">
      <c r="A35" s="127"/>
      <c r="B35" s="124"/>
      <c r="C35" s="79" t="s">
        <v>825</v>
      </c>
      <c r="D35" s="79"/>
      <c r="E35" s="79"/>
      <c r="F35" s="85" t="s">
        <v>34</v>
      </c>
      <c r="G35" s="61">
        <v>2.5000000000000001E-2</v>
      </c>
      <c r="H35" s="85" t="s">
        <v>34</v>
      </c>
      <c r="I35" s="85" t="s">
        <v>34</v>
      </c>
      <c r="J35" s="85" t="s">
        <v>34</v>
      </c>
      <c r="K35" s="85" t="s">
        <v>34</v>
      </c>
      <c r="L35" s="85" t="s">
        <v>34</v>
      </c>
      <c r="M35" s="85" t="s">
        <v>34</v>
      </c>
      <c r="N35" s="85" t="s">
        <v>34</v>
      </c>
      <c r="O35" s="85" t="s">
        <v>34</v>
      </c>
      <c r="P35" s="61">
        <v>2.5000000000000001E-2</v>
      </c>
      <c r="Q35" s="85" t="s">
        <v>34</v>
      </c>
      <c r="R35" s="85" t="s">
        <v>34</v>
      </c>
      <c r="S35" s="61">
        <v>2.5000000000000001E-2</v>
      </c>
      <c r="T35" s="85" t="s">
        <v>34</v>
      </c>
      <c r="U35" s="85" t="s">
        <v>34</v>
      </c>
      <c r="V35" s="85" t="s">
        <v>34</v>
      </c>
      <c r="W35" s="85" t="s">
        <v>34</v>
      </c>
      <c r="X35" s="85" t="s">
        <v>34</v>
      </c>
      <c r="Y35" s="85" t="s">
        <v>34</v>
      </c>
      <c r="Z35" s="85" t="s">
        <v>34</v>
      </c>
      <c r="AA35" s="85" t="s">
        <v>34</v>
      </c>
      <c r="AB35" s="85" t="s">
        <v>34</v>
      </c>
      <c r="AC35" s="85" t="s">
        <v>34</v>
      </c>
      <c r="AD35" s="85" t="s">
        <v>34</v>
      </c>
      <c r="AE35" s="85" t="s">
        <v>34</v>
      </c>
      <c r="AF35" s="85" t="s">
        <v>34</v>
      </c>
      <c r="AG35" s="85" t="s">
        <v>34</v>
      </c>
      <c r="AH35" s="85" t="s">
        <v>34</v>
      </c>
      <c r="AI35" s="85" t="s">
        <v>34</v>
      </c>
      <c r="AJ35" s="85" t="s">
        <v>34</v>
      </c>
      <c r="AK35" s="85" t="s">
        <v>34</v>
      </c>
      <c r="AL35" s="61">
        <v>0.25</v>
      </c>
      <c r="AM35" s="85" t="s">
        <v>34</v>
      </c>
      <c r="AN35" s="61">
        <v>0.25</v>
      </c>
      <c r="AO35" s="85" t="s">
        <v>34</v>
      </c>
      <c r="AP35" s="85" t="s">
        <v>34</v>
      </c>
      <c r="AQ35" s="61">
        <v>0.25</v>
      </c>
      <c r="AR35" s="85" t="s">
        <v>34</v>
      </c>
      <c r="AS35" s="85" t="s">
        <v>34</v>
      </c>
      <c r="AT35" s="61">
        <v>2.5000000000000001E-2</v>
      </c>
      <c r="AU35" s="85" t="s">
        <v>34</v>
      </c>
      <c r="AV35" s="85" t="s">
        <v>34</v>
      </c>
      <c r="AW35" s="85" t="s">
        <v>34</v>
      </c>
      <c r="AX35" s="86" t="s">
        <v>34</v>
      </c>
      <c r="AY35" s="85" t="s">
        <v>34</v>
      </c>
      <c r="AZ35" s="61">
        <v>2.5000000000000001E-2</v>
      </c>
      <c r="BA35" s="85" t="s">
        <v>34</v>
      </c>
      <c r="BB35" s="85" t="s">
        <v>34</v>
      </c>
      <c r="BC35" s="85" t="s">
        <v>34</v>
      </c>
      <c r="BD35" s="61">
        <v>2.5</v>
      </c>
      <c r="BE35" s="85" t="s">
        <v>34</v>
      </c>
      <c r="BF35" s="85" t="s">
        <v>34</v>
      </c>
      <c r="BG35" s="85">
        <v>1</v>
      </c>
      <c r="BH35" s="61">
        <v>0.5</v>
      </c>
      <c r="BI35" s="85" t="s">
        <v>34</v>
      </c>
      <c r="BJ35" s="85" t="s">
        <v>34</v>
      </c>
      <c r="BK35" s="85" t="s">
        <v>34</v>
      </c>
      <c r="BL35" s="85" t="s">
        <v>34</v>
      </c>
      <c r="BM35" s="85" t="s">
        <v>34</v>
      </c>
      <c r="BN35" s="85" t="s">
        <v>34</v>
      </c>
      <c r="BO35" s="85" t="s">
        <v>34</v>
      </c>
      <c r="BP35" s="85" t="s">
        <v>34</v>
      </c>
      <c r="BQ35" s="85" t="s">
        <v>34</v>
      </c>
      <c r="BR35" s="85" t="s">
        <v>34</v>
      </c>
      <c r="BS35" s="85" t="s">
        <v>34</v>
      </c>
      <c r="BT35" s="85" t="s">
        <v>34</v>
      </c>
      <c r="BU35" s="85" t="s">
        <v>34</v>
      </c>
      <c r="BV35" s="85" t="s">
        <v>34</v>
      </c>
      <c r="BW35" s="85">
        <v>2.2999999999999998</v>
      </c>
      <c r="BX35" s="85">
        <v>1</v>
      </c>
      <c r="BY35" s="85" t="s">
        <v>34</v>
      </c>
      <c r="BZ35" s="85">
        <v>1.7</v>
      </c>
      <c r="CA35" s="85">
        <v>2</v>
      </c>
      <c r="CB35" s="61">
        <v>0.05</v>
      </c>
      <c r="CC35" s="61">
        <v>0.05</v>
      </c>
      <c r="CD35" s="61">
        <v>0.5</v>
      </c>
      <c r="CE35" s="85" t="s">
        <v>34</v>
      </c>
      <c r="CF35" s="85" t="s">
        <v>34</v>
      </c>
      <c r="CG35" s="85">
        <v>0.1</v>
      </c>
      <c r="CH35" s="61">
        <v>0.05</v>
      </c>
      <c r="CI35" s="61">
        <v>0.05</v>
      </c>
      <c r="CJ35" s="85" t="s">
        <v>34</v>
      </c>
      <c r="CK35" s="85" t="s">
        <v>34</v>
      </c>
      <c r="CL35" s="85" t="s">
        <v>34</v>
      </c>
      <c r="CM35" s="85" t="s">
        <v>34</v>
      </c>
      <c r="CN35" s="85" t="s">
        <v>34</v>
      </c>
      <c r="CO35" s="85">
        <v>0.2</v>
      </c>
      <c r="CP35" s="85" t="s">
        <v>34</v>
      </c>
      <c r="CQ35" s="85" t="s">
        <v>34</v>
      </c>
      <c r="CR35" s="61">
        <v>0.25</v>
      </c>
      <c r="CS35" s="61">
        <v>0.5</v>
      </c>
      <c r="CT35" s="85" t="s">
        <v>34</v>
      </c>
      <c r="CU35" s="85" t="s">
        <v>34</v>
      </c>
      <c r="CV35" s="85" t="s">
        <v>34</v>
      </c>
      <c r="CW35" s="85" t="s">
        <v>34</v>
      </c>
      <c r="CX35" s="85" t="s">
        <v>34</v>
      </c>
      <c r="CY35" s="85" t="s">
        <v>34</v>
      </c>
      <c r="CZ35" s="85" t="s">
        <v>34</v>
      </c>
      <c r="DA35" s="85" t="s">
        <v>34</v>
      </c>
      <c r="DB35" s="85" t="s">
        <v>34</v>
      </c>
      <c r="DC35" s="85" t="s">
        <v>34</v>
      </c>
      <c r="DD35" s="85" t="s">
        <v>34</v>
      </c>
      <c r="DE35" s="85" t="s">
        <v>34</v>
      </c>
      <c r="DF35" s="85" t="s">
        <v>34</v>
      </c>
      <c r="DG35" s="61">
        <v>0.05</v>
      </c>
      <c r="DH35" s="85" t="s">
        <v>34</v>
      </c>
      <c r="DI35" s="85" t="s">
        <v>34</v>
      </c>
      <c r="DJ35" s="85" t="s">
        <v>34</v>
      </c>
      <c r="DK35" s="85" t="s">
        <v>34</v>
      </c>
      <c r="DL35" s="85" t="s">
        <v>34</v>
      </c>
      <c r="DM35" s="85" t="s">
        <v>34</v>
      </c>
      <c r="DN35" s="85" t="s">
        <v>34</v>
      </c>
      <c r="DO35" s="85">
        <v>3.4</v>
      </c>
      <c r="DP35" s="85" t="s">
        <v>34</v>
      </c>
      <c r="DQ35" s="85">
        <v>44</v>
      </c>
      <c r="DR35" s="61">
        <v>0.05</v>
      </c>
      <c r="DS35" s="61">
        <v>0.5</v>
      </c>
      <c r="DT35" s="85" t="s">
        <v>34</v>
      </c>
      <c r="DU35" s="85" t="s">
        <v>34</v>
      </c>
      <c r="DV35" s="61">
        <v>0.05</v>
      </c>
      <c r="DW35" s="85" t="s">
        <v>34</v>
      </c>
      <c r="DX35" s="85" t="s">
        <v>34</v>
      </c>
      <c r="DY35" s="85" t="s">
        <v>34</v>
      </c>
      <c r="DZ35" s="85" t="s">
        <v>34</v>
      </c>
      <c r="EA35" s="85" t="s">
        <v>34</v>
      </c>
      <c r="EB35" s="85" t="s">
        <v>34</v>
      </c>
      <c r="EC35" s="85" t="s">
        <v>34</v>
      </c>
      <c r="ED35" s="85" t="s">
        <v>34</v>
      </c>
    </row>
    <row r="36" spans="1:134" ht="14.5" x14ac:dyDescent="0.35">
      <c r="A36" s="77" t="s">
        <v>526</v>
      </c>
      <c r="B36" s="80">
        <v>17</v>
      </c>
      <c r="C36" s="79"/>
      <c r="D36" s="79"/>
      <c r="E36" s="79"/>
      <c r="F36" s="85" t="s">
        <v>34</v>
      </c>
      <c r="G36" s="85" t="s">
        <v>34</v>
      </c>
      <c r="H36" s="61">
        <v>2.5000000000000001E-2</v>
      </c>
      <c r="I36" s="85" t="s">
        <v>34</v>
      </c>
      <c r="J36" s="61">
        <v>2.5000000000000001E-2</v>
      </c>
      <c r="K36" s="85" t="s">
        <v>34</v>
      </c>
      <c r="L36" s="61">
        <v>0.125</v>
      </c>
      <c r="M36" s="85" t="s">
        <v>34</v>
      </c>
      <c r="N36" s="85" t="s">
        <v>34</v>
      </c>
      <c r="O36" s="85" t="s">
        <v>34</v>
      </c>
      <c r="P36" s="85" t="s">
        <v>34</v>
      </c>
      <c r="Q36" s="85" t="s">
        <v>34</v>
      </c>
      <c r="R36" s="85" t="s">
        <v>34</v>
      </c>
      <c r="S36" s="85" t="s">
        <v>34</v>
      </c>
      <c r="T36" s="85" t="s">
        <v>34</v>
      </c>
      <c r="U36" s="85" t="s">
        <v>34</v>
      </c>
      <c r="V36" s="61">
        <v>0.125</v>
      </c>
      <c r="W36" s="61">
        <f>(0.25/2)/2</f>
        <v>6.25E-2</v>
      </c>
      <c r="X36" s="85" t="s">
        <v>34</v>
      </c>
      <c r="Y36" s="85" t="s">
        <v>34</v>
      </c>
      <c r="Z36" s="85" t="s">
        <v>34</v>
      </c>
      <c r="AA36" s="85" t="s">
        <v>34</v>
      </c>
      <c r="AB36" s="85" t="s">
        <v>34</v>
      </c>
      <c r="AC36" s="85" t="s">
        <v>34</v>
      </c>
      <c r="AD36" s="85" t="s">
        <v>34</v>
      </c>
      <c r="AE36" s="85" t="s">
        <v>34</v>
      </c>
      <c r="AF36" s="85" t="s">
        <v>34</v>
      </c>
      <c r="AG36" s="85" t="s">
        <v>34</v>
      </c>
      <c r="AH36" s="85" t="s">
        <v>34</v>
      </c>
      <c r="AI36" s="85" t="s">
        <v>34</v>
      </c>
      <c r="AJ36" s="85" t="s">
        <v>34</v>
      </c>
      <c r="AK36" s="85" t="s">
        <v>34</v>
      </c>
      <c r="AL36" s="85" t="s">
        <v>34</v>
      </c>
      <c r="AM36" s="85" t="s">
        <v>34</v>
      </c>
      <c r="AN36" s="85" t="s">
        <v>34</v>
      </c>
      <c r="AO36" s="85" t="s">
        <v>34</v>
      </c>
      <c r="AP36" s="85" t="s">
        <v>34</v>
      </c>
      <c r="AQ36" s="85" t="s">
        <v>34</v>
      </c>
      <c r="AR36" s="85" t="s">
        <v>34</v>
      </c>
      <c r="AS36" s="85" t="s">
        <v>34</v>
      </c>
      <c r="AT36" s="85" t="s">
        <v>34</v>
      </c>
      <c r="AU36" s="85" t="s">
        <v>34</v>
      </c>
      <c r="AV36" s="85" t="s">
        <v>34</v>
      </c>
      <c r="AW36" s="85" t="s">
        <v>34</v>
      </c>
      <c r="AX36" s="86" t="s">
        <v>34</v>
      </c>
      <c r="AY36" s="85" t="s">
        <v>34</v>
      </c>
      <c r="AZ36" s="85" t="s">
        <v>34</v>
      </c>
      <c r="BA36" s="85" t="s">
        <v>34</v>
      </c>
      <c r="BB36" s="85" t="s">
        <v>34</v>
      </c>
      <c r="BC36" s="85" t="s">
        <v>34</v>
      </c>
      <c r="BD36" s="85">
        <v>12</v>
      </c>
      <c r="BE36" s="85" t="s">
        <v>34</v>
      </c>
      <c r="BF36" s="85" t="s">
        <v>34</v>
      </c>
      <c r="BG36" s="85">
        <v>1.8</v>
      </c>
      <c r="BH36" s="85" t="s">
        <v>34</v>
      </c>
      <c r="BI36" s="85" t="s">
        <v>34</v>
      </c>
      <c r="BJ36" s="85" t="s">
        <v>34</v>
      </c>
      <c r="BK36" s="85" t="s">
        <v>34</v>
      </c>
      <c r="BL36" s="85" t="s">
        <v>34</v>
      </c>
      <c r="BM36" s="85" t="s">
        <v>34</v>
      </c>
      <c r="BN36" s="85" t="s">
        <v>34</v>
      </c>
      <c r="BO36" s="85" t="s">
        <v>34</v>
      </c>
      <c r="BP36" s="85" t="s">
        <v>34</v>
      </c>
      <c r="BQ36" s="85" t="s">
        <v>34</v>
      </c>
      <c r="BR36" s="85" t="s">
        <v>34</v>
      </c>
      <c r="BS36" s="85" t="s">
        <v>34</v>
      </c>
      <c r="BT36" s="61">
        <v>0.05</v>
      </c>
      <c r="BU36" s="85" t="s">
        <v>34</v>
      </c>
      <c r="BV36" s="85" t="s">
        <v>34</v>
      </c>
      <c r="BW36" s="85">
        <v>63</v>
      </c>
      <c r="BX36" s="85" t="s">
        <v>34</v>
      </c>
      <c r="BY36" s="85" t="s">
        <v>34</v>
      </c>
      <c r="BZ36" s="85">
        <v>6.2</v>
      </c>
      <c r="CA36" s="85">
        <v>8.6999999999999993</v>
      </c>
      <c r="CB36" s="61">
        <v>0.25</v>
      </c>
      <c r="CC36" s="61">
        <v>0.5</v>
      </c>
      <c r="CD36" s="85" t="s">
        <v>34</v>
      </c>
      <c r="CE36" s="85" t="s">
        <v>34</v>
      </c>
      <c r="CF36" s="85" t="s">
        <v>34</v>
      </c>
      <c r="CG36" s="61">
        <v>0.5</v>
      </c>
      <c r="CH36" s="85">
        <v>7.9</v>
      </c>
      <c r="CI36" s="61">
        <v>0.1</v>
      </c>
      <c r="CJ36" s="85" t="s">
        <v>34</v>
      </c>
      <c r="CK36" s="85" t="s">
        <v>34</v>
      </c>
      <c r="CL36" s="85" t="s">
        <v>34</v>
      </c>
      <c r="CM36" s="85" t="s">
        <v>34</v>
      </c>
      <c r="CN36" s="85" t="s">
        <v>34</v>
      </c>
      <c r="CO36" s="85">
        <v>1</v>
      </c>
      <c r="CP36" s="85" t="s">
        <v>34</v>
      </c>
      <c r="CQ36" s="85" t="s">
        <v>34</v>
      </c>
      <c r="CR36" s="61">
        <v>0.5</v>
      </c>
      <c r="CS36" s="85" t="s">
        <v>34</v>
      </c>
      <c r="CT36" s="85" t="s">
        <v>34</v>
      </c>
      <c r="CU36" s="85" t="s">
        <v>34</v>
      </c>
      <c r="CV36" s="85" t="s">
        <v>34</v>
      </c>
      <c r="CW36" s="85" t="s">
        <v>34</v>
      </c>
      <c r="CX36" s="85" t="s">
        <v>34</v>
      </c>
      <c r="CY36" s="85" t="s">
        <v>34</v>
      </c>
      <c r="CZ36" s="85" t="s">
        <v>34</v>
      </c>
      <c r="DA36" s="85" t="s">
        <v>34</v>
      </c>
      <c r="DB36" s="85" t="s">
        <v>34</v>
      </c>
      <c r="DC36" s="85" t="s">
        <v>34</v>
      </c>
      <c r="DD36" s="85" t="s">
        <v>34</v>
      </c>
      <c r="DE36" s="85" t="s">
        <v>34</v>
      </c>
      <c r="DF36" s="85" t="s">
        <v>34</v>
      </c>
      <c r="DG36" s="61">
        <v>0.05</v>
      </c>
      <c r="DH36" s="85" t="s">
        <v>34</v>
      </c>
      <c r="DI36" s="61">
        <v>0.05</v>
      </c>
      <c r="DJ36" s="85" t="s">
        <v>34</v>
      </c>
      <c r="DK36" s="85" t="s">
        <v>34</v>
      </c>
      <c r="DL36" s="61">
        <v>0.05</v>
      </c>
      <c r="DM36" s="85" t="s">
        <v>34</v>
      </c>
      <c r="DN36" s="85" t="s">
        <v>34</v>
      </c>
      <c r="DO36" s="85">
        <v>970</v>
      </c>
      <c r="DP36" s="85" t="s">
        <v>34</v>
      </c>
      <c r="DQ36" s="85">
        <v>370</v>
      </c>
      <c r="DR36" s="61">
        <v>0.5</v>
      </c>
      <c r="DS36" s="85" t="s">
        <v>34</v>
      </c>
      <c r="DT36" s="85" t="s">
        <v>34</v>
      </c>
      <c r="DU36" s="61">
        <v>0.05</v>
      </c>
      <c r="DV36" s="61">
        <v>0.05</v>
      </c>
      <c r="DW36" s="85" t="s">
        <v>34</v>
      </c>
      <c r="DX36" s="85" t="s">
        <v>34</v>
      </c>
      <c r="DY36" s="85" t="s">
        <v>34</v>
      </c>
      <c r="DZ36" s="85" t="s">
        <v>34</v>
      </c>
      <c r="EA36" s="85" t="s">
        <v>34</v>
      </c>
      <c r="EB36" s="85" t="s">
        <v>34</v>
      </c>
      <c r="EC36" s="85" t="s">
        <v>34</v>
      </c>
      <c r="ED36" s="85" t="s">
        <v>34</v>
      </c>
    </row>
    <row r="37" spans="1:134" ht="14.5" x14ac:dyDescent="0.35">
      <c r="A37" s="127" t="s">
        <v>528</v>
      </c>
      <c r="B37" s="124">
        <v>18</v>
      </c>
      <c r="C37" s="79" t="s">
        <v>843</v>
      </c>
      <c r="D37" s="79"/>
      <c r="E37" s="79"/>
      <c r="F37" s="85" t="s">
        <v>34</v>
      </c>
      <c r="G37" s="85" t="s">
        <v>34</v>
      </c>
      <c r="H37" s="85" t="s">
        <v>34</v>
      </c>
      <c r="I37" s="85" t="s">
        <v>34</v>
      </c>
      <c r="J37" s="85" t="s">
        <v>34</v>
      </c>
      <c r="K37" s="85" t="s">
        <v>34</v>
      </c>
      <c r="L37" s="85" t="s">
        <v>34</v>
      </c>
      <c r="M37" s="85" t="s">
        <v>34</v>
      </c>
      <c r="N37" s="85" t="s">
        <v>34</v>
      </c>
      <c r="O37" s="85" t="s">
        <v>34</v>
      </c>
      <c r="P37" s="85" t="s">
        <v>34</v>
      </c>
      <c r="Q37" s="85" t="s">
        <v>34</v>
      </c>
      <c r="R37" s="85" t="s">
        <v>34</v>
      </c>
      <c r="S37" s="85" t="s">
        <v>34</v>
      </c>
      <c r="T37" s="85" t="s">
        <v>34</v>
      </c>
      <c r="U37" s="85" t="s">
        <v>34</v>
      </c>
      <c r="V37" s="85" t="s">
        <v>34</v>
      </c>
      <c r="W37" s="85" t="s">
        <v>34</v>
      </c>
      <c r="X37" s="85" t="s">
        <v>34</v>
      </c>
      <c r="Y37" s="85" t="s">
        <v>34</v>
      </c>
      <c r="Z37" s="85" t="s">
        <v>34</v>
      </c>
      <c r="AA37" s="85" t="s">
        <v>34</v>
      </c>
      <c r="AB37" s="85" t="s">
        <v>34</v>
      </c>
      <c r="AC37" s="85" t="s">
        <v>34</v>
      </c>
      <c r="AD37" s="85" t="s">
        <v>34</v>
      </c>
      <c r="AE37" s="85" t="s">
        <v>34</v>
      </c>
      <c r="AF37" s="85" t="s">
        <v>34</v>
      </c>
      <c r="AG37" s="85" t="s">
        <v>34</v>
      </c>
      <c r="AH37" s="85" t="s">
        <v>34</v>
      </c>
      <c r="AI37" s="85" t="s">
        <v>34</v>
      </c>
      <c r="AJ37" s="85" t="s">
        <v>34</v>
      </c>
      <c r="AK37" s="85" t="s">
        <v>34</v>
      </c>
      <c r="AL37" s="85" t="s">
        <v>34</v>
      </c>
      <c r="AM37" s="85" t="s">
        <v>34</v>
      </c>
      <c r="AN37" s="85" t="s">
        <v>34</v>
      </c>
      <c r="AO37" s="85" t="s">
        <v>34</v>
      </c>
      <c r="AP37" s="85" t="s">
        <v>34</v>
      </c>
      <c r="AQ37" s="85" t="s">
        <v>34</v>
      </c>
      <c r="AR37" s="85" t="s">
        <v>34</v>
      </c>
      <c r="AS37" s="85" t="s">
        <v>34</v>
      </c>
      <c r="AT37" s="85" t="s">
        <v>34</v>
      </c>
      <c r="AU37" s="85" t="s">
        <v>34</v>
      </c>
      <c r="AV37" s="85" t="s">
        <v>34</v>
      </c>
      <c r="AW37" s="85" t="s">
        <v>34</v>
      </c>
      <c r="AX37" s="86" t="s">
        <v>34</v>
      </c>
      <c r="AY37" s="85" t="s">
        <v>34</v>
      </c>
      <c r="AZ37" s="85" t="s">
        <v>34</v>
      </c>
      <c r="BA37" s="85" t="s">
        <v>34</v>
      </c>
      <c r="BB37" s="85" t="s">
        <v>34</v>
      </c>
      <c r="BC37" s="85" t="s">
        <v>34</v>
      </c>
      <c r="BD37" s="85" t="s">
        <v>34</v>
      </c>
      <c r="BE37" s="85" t="s">
        <v>34</v>
      </c>
      <c r="BF37" s="85" t="s">
        <v>34</v>
      </c>
      <c r="BG37" s="85">
        <v>4.4000000000000004</v>
      </c>
      <c r="BH37" s="85" t="s">
        <v>34</v>
      </c>
      <c r="BI37" s="85" t="s">
        <v>34</v>
      </c>
      <c r="BJ37" s="85" t="s">
        <v>34</v>
      </c>
      <c r="BK37" s="85" t="s">
        <v>34</v>
      </c>
      <c r="BL37" s="85" t="s">
        <v>34</v>
      </c>
      <c r="BM37" s="85" t="s">
        <v>34</v>
      </c>
      <c r="BN37" s="85" t="s">
        <v>34</v>
      </c>
      <c r="BO37" s="85" t="s">
        <v>34</v>
      </c>
      <c r="BP37" s="85" t="s">
        <v>34</v>
      </c>
      <c r="BQ37" s="85" t="s">
        <v>34</v>
      </c>
      <c r="BR37" s="85" t="s">
        <v>34</v>
      </c>
      <c r="BS37" s="85" t="s">
        <v>34</v>
      </c>
      <c r="BT37" s="85" t="s">
        <v>34</v>
      </c>
      <c r="BU37" s="85" t="s">
        <v>34</v>
      </c>
      <c r="BV37" s="85" t="s">
        <v>34</v>
      </c>
      <c r="BW37" s="61">
        <v>0.5</v>
      </c>
      <c r="BX37" s="85">
        <v>0.5</v>
      </c>
      <c r="BY37" s="85" t="s">
        <v>34</v>
      </c>
      <c r="BZ37" s="85" t="s">
        <v>34</v>
      </c>
      <c r="CA37" s="85">
        <v>0.81</v>
      </c>
      <c r="CB37" s="85" t="s">
        <v>34</v>
      </c>
      <c r="CC37" s="85">
        <v>77.5</v>
      </c>
      <c r="CD37" s="85">
        <v>4.0999999999999996</v>
      </c>
      <c r="CE37" s="85" t="s">
        <v>34</v>
      </c>
      <c r="CF37" s="85" t="s">
        <v>34</v>
      </c>
      <c r="CG37" s="85" t="s">
        <v>34</v>
      </c>
      <c r="CH37" s="85">
        <v>19.399999999999999</v>
      </c>
      <c r="CI37" s="85" t="s">
        <v>34</v>
      </c>
      <c r="CJ37" s="85" t="s">
        <v>34</v>
      </c>
      <c r="CK37" s="85" t="s">
        <v>34</v>
      </c>
      <c r="CL37" s="85" t="s">
        <v>34</v>
      </c>
      <c r="CM37" s="85" t="s">
        <v>34</v>
      </c>
      <c r="CN37" s="85" t="s">
        <v>34</v>
      </c>
      <c r="CO37" s="85">
        <v>1</v>
      </c>
      <c r="CP37" s="85" t="s">
        <v>34</v>
      </c>
      <c r="CQ37" s="85" t="s">
        <v>34</v>
      </c>
      <c r="CR37" s="85">
        <v>5</v>
      </c>
      <c r="CS37" s="85" t="s">
        <v>34</v>
      </c>
      <c r="CT37" s="85" t="s">
        <v>34</v>
      </c>
      <c r="CU37" s="85" t="s">
        <v>34</v>
      </c>
      <c r="CV37" s="85" t="s">
        <v>34</v>
      </c>
      <c r="CW37" s="85" t="s">
        <v>34</v>
      </c>
      <c r="CX37" s="85" t="s">
        <v>34</v>
      </c>
      <c r="CY37" s="85" t="s">
        <v>34</v>
      </c>
      <c r="CZ37" s="61">
        <v>25</v>
      </c>
      <c r="DA37" s="85">
        <v>450</v>
      </c>
      <c r="DB37" s="85" t="s">
        <v>34</v>
      </c>
      <c r="DC37" s="85" t="s">
        <v>34</v>
      </c>
      <c r="DD37" s="85" t="s">
        <v>34</v>
      </c>
      <c r="DE37" s="61">
        <v>2.5</v>
      </c>
      <c r="DF37" s="85" t="s">
        <v>34</v>
      </c>
      <c r="DG37" s="85" t="s">
        <v>34</v>
      </c>
      <c r="DH37" s="85" t="s">
        <v>34</v>
      </c>
      <c r="DI37" s="85" t="s">
        <v>34</v>
      </c>
      <c r="DJ37" s="85" t="s">
        <v>34</v>
      </c>
      <c r="DK37" s="85" t="s">
        <v>34</v>
      </c>
      <c r="DL37" s="85" t="s">
        <v>34</v>
      </c>
      <c r="DM37" s="85" t="s">
        <v>34</v>
      </c>
      <c r="DN37" s="85" t="s">
        <v>34</v>
      </c>
      <c r="DO37" s="85">
        <v>4</v>
      </c>
      <c r="DP37" s="85" t="s">
        <v>34</v>
      </c>
      <c r="DQ37" s="85">
        <v>0.5</v>
      </c>
      <c r="DR37" s="85">
        <v>107</v>
      </c>
      <c r="DS37" s="85" t="s">
        <v>34</v>
      </c>
      <c r="DT37" s="85" t="s">
        <v>34</v>
      </c>
      <c r="DU37" s="85" t="s">
        <v>34</v>
      </c>
      <c r="DV37" s="85">
        <v>257</v>
      </c>
      <c r="DW37" s="85" t="s">
        <v>34</v>
      </c>
      <c r="DX37" s="85" t="s">
        <v>34</v>
      </c>
      <c r="DY37" s="85" t="s">
        <v>34</v>
      </c>
      <c r="DZ37" s="85" t="s">
        <v>34</v>
      </c>
      <c r="EA37" s="85" t="s">
        <v>34</v>
      </c>
      <c r="EB37" s="85" t="s">
        <v>34</v>
      </c>
      <c r="EC37" s="85" t="s">
        <v>34</v>
      </c>
      <c r="ED37" s="85" t="s">
        <v>34</v>
      </c>
    </row>
    <row r="38" spans="1:134" ht="14.5" x14ac:dyDescent="0.35">
      <c r="A38" s="127"/>
      <c r="B38" s="124"/>
      <c r="C38" s="79" t="s">
        <v>825</v>
      </c>
      <c r="D38" s="79"/>
      <c r="E38" s="79"/>
      <c r="F38" s="85" t="s">
        <v>34</v>
      </c>
      <c r="G38" s="85" t="s">
        <v>34</v>
      </c>
      <c r="H38" s="85" t="s">
        <v>34</v>
      </c>
      <c r="I38" s="85" t="s">
        <v>34</v>
      </c>
      <c r="J38" s="85" t="s">
        <v>34</v>
      </c>
      <c r="K38" s="85" t="s">
        <v>34</v>
      </c>
      <c r="L38" s="85" t="s">
        <v>34</v>
      </c>
      <c r="M38" s="85" t="s">
        <v>34</v>
      </c>
      <c r="N38" s="85" t="s">
        <v>34</v>
      </c>
      <c r="O38" s="85" t="s">
        <v>34</v>
      </c>
      <c r="P38" s="85" t="s">
        <v>34</v>
      </c>
      <c r="Q38" s="85" t="s">
        <v>34</v>
      </c>
      <c r="R38" s="85" t="s">
        <v>34</v>
      </c>
      <c r="S38" s="85" t="s">
        <v>34</v>
      </c>
      <c r="T38" s="85" t="s">
        <v>34</v>
      </c>
      <c r="U38" s="85" t="s">
        <v>34</v>
      </c>
      <c r="V38" s="85" t="s">
        <v>34</v>
      </c>
      <c r="W38" s="85" t="s">
        <v>34</v>
      </c>
      <c r="X38" s="85" t="s">
        <v>34</v>
      </c>
      <c r="Y38" s="85" t="s">
        <v>34</v>
      </c>
      <c r="Z38" s="85" t="s">
        <v>34</v>
      </c>
      <c r="AA38" s="85" t="s">
        <v>34</v>
      </c>
      <c r="AB38" s="85" t="s">
        <v>34</v>
      </c>
      <c r="AC38" s="85" t="s">
        <v>34</v>
      </c>
      <c r="AD38" s="85" t="s">
        <v>34</v>
      </c>
      <c r="AE38" s="85" t="s">
        <v>34</v>
      </c>
      <c r="AF38" s="85" t="s">
        <v>34</v>
      </c>
      <c r="AG38" s="85" t="s">
        <v>34</v>
      </c>
      <c r="AH38" s="85" t="s">
        <v>34</v>
      </c>
      <c r="AI38" s="85" t="s">
        <v>34</v>
      </c>
      <c r="AJ38" s="85" t="s">
        <v>34</v>
      </c>
      <c r="AK38" s="85" t="s">
        <v>34</v>
      </c>
      <c r="AL38" s="85" t="s">
        <v>34</v>
      </c>
      <c r="AM38" s="85" t="s">
        <v>34</v>
      </c>
      <c r="AN38" s="85" t="s">
        <v>34</v>
      </c>
      <c r="AO38" s="85" t="s">
        <v>34</v>
      </c>
      <c r="AP38" s="85" t="s">
        <v>34</v>
      </c>
      <c r="AQ38" s="85" t="s">
        <v>34</v>
      </c>
      <c r="AR38" s="85" t="s">
        <v>34</v>
      </c>
      <c r="AS38" s="85" t="s">
        <v>34</v>
      </c>
      <c r="AT38" s="85" t="s">
        <v>34</v>
      </c>
      <c r="AU38" s="85" t="s">
        <v>34</v>
      </c>
      <c r="AV38" s="85" t="s">
        <v>34</v>
      </c>
      <c r="AW38" s="85" t="s">
        <v>34</v>
      </c>
      <c r="AX38" s="86" t="s">
        <v>34</v>
      </c>
      <c r="AY38" s="85" t="s">
        <v>34</v>
      </c>
      <c r="AZ38" s="85" t="s">
        <v>34</v>
      </c>
      <c r="BA38" s="85" t="s">
        <v>34</v>
      </c>
      <c r="BB38" s="85" t="s">
        <v>34</v>
      </c>
      <c r="BC38" s="85" t="s">
        <v>34</v>
      </c>
      <c r="BD38" s="85" t="s">
        <v>34</v>
      </c>
      <c r="BE38" s="85" t="s">
        <v>34</v>
      </c>
      <c r="BF38" s="85" t="s">
        <v>34</v>
      </c>
      <c r="BG38" s="85">
        <v>5.6</v>
      </c>
      <c r="BH38" s="85" t="s">
        <v>34</v>
      </c>
      <c r="BI38" s="85" t="s">
        <v>34</v>
      </c>
      <c r="BJ38" s="85" t="s">
        <v>34</v>
      </c>
      <c r="BK38" s="85" t="s">
        <v>34</v>
      </c>
      <c r="BL38" s="85" t="s">
        <v>34</v>
      </c>
      <c r="BM38" s="85" t="s">
        <v>34</v>
      </c>
      <c r="BN38" s="85" t="s">
        <v>34</v>
      </c>
      <c r="BO38" s="85" t="s">
        <v>34</v>
      </c>
      <c r="BP38" s="85" t="s">
        <v>34</v>
      </c>
      <c r="BQ38" s="85" t="s">
        <v>34</v>
      </c>
      <c r="BR38" s="85" t="s">
        <v>34</v>
      </c>
      <c r="BS38" s="85" t="s">
        <v>34</v>
      </c>
      <c r="BT38" s="85" t="s">
        <v>34</v>
      </c>
      <c r="BU38" s="85" t="s">
        <v>34</v>
      </c>
      <c r="BV38" s="85" t="s">
        <v>34</v>
      </c>
      <c r="BW38" s="85">
        <v>72.2</v>
      </c>
      <c r="BX38" s="85">
        <v>29</v>
      </c>
      <c r="BY38" s="85" t="s">
        <v>34</v>
      </c>
      <c r="BZ38" s="85" t="s">
        <v>34</v>
      </c>
      <c r="CA38" s="85">
        <v>119.8</v>
      </c>
      <c r="CB38" s="85" t="s">
        <v>34</v>
      </c>
      <c r="CC38" s="85">
        <v>1.3</v>
      </c>
      <c r="CD38" s="85">
        <v>0.86</v>
      </c>
      <c r="CE38" s="85" t="s">
        <v>34</v>
      </c>
      <c r="CF38" s="85" t="s">
        <v>34</v>
      </c>
      <c r="CG38" s="85" t="s">
        <v>34</v>
      </c>
      <c r="CH38" s="85">
        <v>5.3</v>
      </c>
      <c r="CI38" s="85" t="s">
        <v>34</v>
      </c>
      <c r="CJ38" s="85" t="s">
        <v>34</v>
      </c>
      <c r="CK38" s="85" t="s">
        <v>34</v>
      </c>
      <c r="CL38" s="85" t="s">
        <v>34</v>
      </c>
      <c r="CM38" s="85" t="s">
        <v>34</v>
      </c>
      <c r="CN38" s="85" t="s">
        <v>34</v>
      </c>
      <c r="CO38" s="85">
        <v>4.5</v>
      </c>
      <c r="CP38" s="85" t="s">
        <v>34</v>
      </c>
      <c r="CQ38" s="85" t="s">
        <v>34</v>
      </c>
      <c r="CR38" s="85">
        <v>17.8</v>
      </c>
      <c r="CS38" s="85" t="s">
        <v>34</v>
      </c>
      <c r="CT38" s="85" t="s">
        <v>34</v>
      </c>
      <c r="CU38" s="85" t="s">
        <v>34</v>
      </c>
      <c r="CV38" s="85" t="s">
        <v>34</v>
      </c>
      <c r="CW38" s="85" t="s">
        <v>34</v>
      </c>
      <c r="CX38" s="85" t="s">
        <v>34</v>
      </c>
      <c r="CY38" s="85" t="s">
        <v>34</v>
      </c>
      <c r="CZ38" s="61">
        <v>25</v>
      </c>
      <c r="DA38" s="85">
        <v>380</v>
      </c>
      <c r="DB38" s="85" t="s">
        <v>34</v>
      </c>
      <c r="DC38" s="85" t="s">
        <v>34</v>
      </c>
      <c r="DD38" s="85" t="s">
        <v>34</v>
      </c>
      <c r="DE38" s="61">
        <v>2.5</v>
      </c>
      <c r="DF38" s="85" t="s">
        <v>34</v>
      </c>
      <c r="DG38" s="85" t="s">
        <v>34</v>
      </c>
      <c r="DH38" s="85" t="s">
        <v>34</v>
      </c>
      <c r="DI38" s="85" t="s">
        <v>34</v>
      </c>
      <c r="DJ38" s="85" t="s">
        <v>34</v>
      </c>
      <c r="DK38" s="85" t="s">
        <v>34</v>
      </c>
      <c r="DL38" s="85" t="s">
        <v>34</v>
      </c>
      <c r="DM38" s="85" t="s">
        <v>34</v>
      </c>
      <c r="DN38" s="85" t="s">
        <v>34</v>
      </c>
      <c r="DO38" s="85">
        <v>374</v>
      </c>
      <c r="DP38" s="85" t="s">
        <v>34</v>
      </c>
      <c r="DQ38" s="85">
        <v>268</v>
      </c>
      <c r="DR38" s="85">
        <v>1</v>
      </c>
      <c r="DS38" s="85" t="s">
        <v>34</v>
      </c>
      <c r="DT38" s="85" t="s">
        <v>34</v>
      </c>
      <c r="DU38" s="85" t="s">
        <v>34</v>
      </c>
      <c r="DV38" s="85">
        <v>0.54</v>
      </c>
      <c r="DW38" s="85" t="s">
        <v>34</v>
      </c>
      <c r="DX38" s="85" t="s">
        <v>34</v>
      </c>
      <c r="DY38" s="85" t="s">
        <v>34</v>
      </c>
      <c r="DZ38" s="85" t="s">
        <v>34</v>
      </c>
      <c r="EA38" s="85" t="s">
        <v>34</v>
      </c>
      <c r="EB38" s="85" t="s">
        <v>34</v>
      </c>
      <c r="EC38" s="85" t="s">
        <v>34</v>
      </c>
      <c r="ED38" s="85" t="s">
        <v>34</v>
      </c>
    </row>
    <row r="39" spans="1:134" ht="14.5" x14ac:dyDescent="0.35">
      <c r="A39" s="127"/>
      <c r="B39" s="124"/>
      <c r="C39" s="79" t="s">
        <v>829</v>
      </c>
      <c r="D39" s="79"/>
      <c r="E39" s="79"/>
      <c r="F39" s="85" t="s">
        <v>34</v>
      </c>
      <c r="G39" s="85" t="s">
        <v>34</v>
      </c>
      <c r="H39" s="85" t="s">
        <v>34</v>
      </c>
      <c r="I39" s="85" t="s">
        <v>34</v>
      </c>
      <c r="J39" s="85" t="s">
        <v>34</v>
      </c>
      <c r="K39" s="85" t="s">
        <v>34</v>
      </c>
      <c r="L39" s="85" t="s">
        <v>34</v>
      </c>
      <c r="M39" s="85" t="s">
        <v>34</v>
      </c>
      <c r="N39" s="85" t="s">
        <v>34</v>
      </c>
      <c r="O39" s="85" t="s">
        <v>34</v>
      </c>
      <c r="P39" s="85" t="s">
        <v>34</v>
      </c>
      <c r="Q39" s="85" t="s">
        <v>34</v>
      </c>
      <c r="R39" s="85" t="s">
        <v>34</v>
      </c>
      <c r="S39" s="85" t="s">
        <v>34</v>
      </c>
      <c r="T39" s="85" t="s">
        <v>34</v>
      </c>
      <c r="U39" s="85" t="s">
        <v>34</v>
      </c>
      <c r="V39" s="85" t="s">
        <v>34</v>
      </c>
      <c r="W39" s="85" t="s">
        <v>34</v>
      </c>
      <c r="X39" s="85" t="s">
        <v>34</v>
      </c>
      <c r="Y39" s="85" t="s">
        <v>34</v>
      </c>
      <c r="Z39" s="85" t="s">
        <v>34</v>
      </c>
      <c r="AA39" s="85" t="s">
        <v>34</v>
      </c>
      <c r="AB39" s="85" t="s">
        <v>34</v>
      </c>
      <c r="AC39" s="85" t="s">
        <v>34</v>
      </c>
      <c r="AD39" s="85" t="s">
        <v>34</v>
      </c>
      <c r="AE39" s="85" t="s">
        <v>34</v>
      </c>
      <c r="AF39" s="85" t="s">
        <v>34</v>
      </c>
      <c r="AG39" s="85" t="s">
        <v>34</v>
      </c>
      <c r="AH39" s="85" t="s">
        <v>34</v>
      </c>
      <c r="AI39" s="85" t="s">
        <v>34</v>
      </c>
      <c r="AJ39" s="85" t="s">
        <v>34</v>
      </c>
      <c r="AK39" s="85" t="s">
        <v>34</v>
      </c>
      <c r="AL39" s="85" t="s">
        <v>34</v>
      </c>
      <c r="AM39" s="85" t="s">
        <v>34</v>
      </c>
      <c r="AN39" s="85" t="s">
        <v>34</v>
      </c>
      <c r="AO39" s="85" t="s">
        <v>34</v>
      </c>
      <c r="AP39" s="85" t="s">
        <v>34</v>
      </c>
      <c r="AQ39" s="85" t="s">
        <v>34</v>
      </c>
      <c r="AR39" s="85" t="s">
        <v>34</v>
      </c>
      <c r="AS39" s="85" t="s">
        <v>34</v>
      </c>
      <c r="AT39" s="85" t="s">
        <v>34</v>
      </c>
      <c r="AU39" s="85" t="s">
        <v>34</v>
      </c>
      <c r="AV39" s="85" t="s">
        <v>34</v>
      </c>
      <c r="AW39" s="85" t="s">
        <v>34</v>
      </c>
      <c r="AX39" s="86" t="s">
        <v>34</v>
      </c>
      <c r="AY39" s="85" t="s">
        <v>34</v>
      </c>
      <c r="AZ39" s="85" t="s">
        <v>34</v>
      </c>
      <c r="BA39" s="85" t="s">
        <v>34</v>
      </c>
      <c r="BB39" s="85" t="s">
        <v>34</v>
      </c>
      <c r="BC39" s="85" t="s">
        <v>34</v>
      </c>
      <c r="BD39" s="85" t="s">
        <v>34</v>
      </c>
      <c r="BE39" s="85" t="s">
        <v>34</v>
      </c>
      <c r="BF39" s="85" t="s">
        <v>34</v>
      </c>
      <c r="BG39" s="85" t="s">
        <v>34</v>
      </c>
      <c r="BH39" s="85" t="s">
        <v>34</v>
      </c>
      <c r="BI39" s="85" t="s">
        <v>34</v>
      </c>
      <c r="BJ39" s="85" t="s">
        <v>34</v>
      </c>
      <c r="BK39" s="85" t="s">
        <v>34</v>
      </c>
      <c r="BL39" s="85" t="s">
        <v>34</v>
      </c>
      <c r="BM39" s="85" t="s">
        <v>34</v>
      </c>
      <c r="BN39" s="85" t="s">
        <v>34</v>
      </c>
      <c r="BO39" s="85" t="s">
        <v>34</v>
      </c>
      <c r="BP39" s="85" t="s">
        <v>34</v>
      </c>
      <c r="BQ39" s="85" t="s">
        <v>34</v>
      </c>
      <c r="BR39" s="85" t="s">
        <v>34</v>
      </c>
      <c r="BS39" s="85" t="s">
        <v>34</v>
      </c>
      <c r="BT39" s="85" t="s">
        <v>34</v>
      </c>
      <c r="BU39" s="85" t="s">
        <v>34</v>
      </c>
      <c r="BV39" s="85" t="s">
        <v>34</v>
      </c>
      <c r="BW39" s="85">
        <v>50</v>
      </c>
      <c r="BX39" s="85" t="s">
        <v>34</v>
      </c>
      <c r="BY39" s="85" t="s">
        <v>34</v>
      </c>
      <c r="BZ39" s="85" t="s">
        <v>34</v>
      </c>
      <c r="CA39" s="85">
        <v>2.9</v>
      </c>
      <c r="CB39" s="85" t="s">
        <v>34</v>
      </c>
      <c r="CC39" s="61">
        <v>1.5</v>
      </c>
      <c r="CD39" s="85" t="s">
        <v>34</v>
      </c>
      <c r="CE39" s="85" t="s">
        <v>34</v>
      </c>
      <c r="CF39" s="85" t="s">
        <v>34</v>
      </c>
      <c r="CG39" s="85" t="s">
        <v>34</v>
      </c>
      <c r="CH39" s="61">
        <v>0.2</v>
      </c>
      <c r="CI39" s="85" t="s">
        <v>34</v>
      </c>
      <c r="CJ39" s="85" t="s">
        <v>34</v>
      </c>
      <c r="CK39" s="85" t="s">
        <v>34</v>
      </c>
      <c r="CL39" s="85" t="s">
        <v>34</v>
      </c>
      <c r="CM39" s="85" t="s">
        <v>34</v>
      </c>
      <c r="CN39" s="85" t="s">
        <v>34</v>
      </c>
      <c r="CO39" s="85" t="s">
        <v>34</v>
      </c>
      <c r="CP39" s="85" t="s">
        <v>34</v>
      </c>
      <c r="CQ39" s="85" t="s">
        <v>34</v>
      </c>
      <c r="CR39" s="85" t="s">
        <v>34</v>
      </c>
      <c r="CS39" s="85" t="s">
        <v>34</v>
      </c>
      <c r="CT39" s="85" t="s">
        <v>34</v>
      </c>
      <c r="CU39" s="85" t="s">
        <v>34</v>
      </c>
      <c r="CV39" s="85" t="s">
        <v>34</v>
      </c>
      <c r="CW39" s="85" t="s">
        <v>34</v>
      </c>
      <c r="CX39" s="85" t="s">
        <v>34</v>
      </c>
      <c r="CY39" s="85" t="s">
        <v>34</v>
      </c>
      <c r="CZ39" s="85">
        <v>76</v>
      </c>
      <c r="DA39" s="85" t="s">
        <v>34</v>
      </c>
      <c r="DB39" s="85" t="s">
        <v>34</v>
      </c>
      <c r="DC39" s="85" t="s">
        <v>34</v>
      </c>
      <c r="DD39" s="85" t="s">
        <v>34</v>
      </c>
      <c r="DE39" s="61">
        <v>2.5</v>
      </c>
      <c r="DF39" s="85" t="s">
        <v>34</v>
      </c>
      <c r="DG39" s="85" t="s">
        <v>34</v>
      </c>
      <c r="DH39" s="85" t="s">
        <v>34</v>
      </c>
      <c r="DI39" s="85" t="s">
        <v>34</v>
      </c>
      <c r="DJ39" s="85" t="s">
        <v>34</v>
      </c>
      <c r="DK39" s="85" t="s">
        <v>34</v>
      </c>
      <c r="DL39" s="85" t="s">
        <v>34</v>
      </c>
      <c r="DM39" s="85" t="s">
        <v>34</v>
      </c>
      <c r="DN39" s="85" t="s">
        <v>34</v>
      </c>
      <c r="DO39" s="85">
        <v>60</v>
      </c>
      <c r="DP39" s="85" t="s">
        <v>34</v>
      </c>
      <c r="DQ39" s="85">
        <v>85</v>
      </c>
      <c r="DR39" s="85" t="s">
        <v>34</v>
      </c>
      <c r="DS39" s="85" t="s">
        <v>34</v>
      </c>
      <c r="DT39" s="85" t="s">
        <v>34</v>
      </c>
      <c r="DU39" s="85" t="s">
        <v>34</v>
      </c>
      <c r="DV39" s="61">
        <v>0.2</v>
      </c>
      <c r="DW39" s="85" t="s">
        <v>34</v>
      </c>
      <c r="DX39" s="85" t="s">
        <v>34</v>
      </c>
      <c r="DY39" s="85" t="s">
        <v>34</v>
      </c>
      <c r="DZ39" s="85" t="s">
        <v>34</v>
      </c>
      <c r="EA39" s="85" t="s">
        <v>34</v>
      </c>
      <c r="EB39" s="85" t="s">
        <v>34</v>
      </c>
      <c r="EC39" s="85" t="s">
        <v>34</v>
      </c>
      <c r="ED39" s="85" t="s">
        <v>34</v>
      </c>
    </row>
    <row r="40" spans="1:134" ht="14.5" x14ac:dyDescent="0.35">
      <c r="A40" s="77" t="s">
        <v>530</v>
      </c>
      <c r="B40" s="80">
        <v>19</v>
      </c>
      <c r="C40" s="79" t="s">
        <v>844</v>
      </c>
      <c r="D40" s="79"/>
      <c r="E40" s="79"/>
      <c r="F40" s="85" t="s">
        <v>34</v>
      </c>
      <c r="G40" s="85" t="s">
        <v>34</v>
      </c>
      <c r="H40" s="85" t="s">
        <v>34</v>
      </c>
      <c r="I40" s="85" t="s">
        <v>34</v>
      </c>
      <c r="J40" s="85" t="s">
        <v>34</v>
      </c>
      <c r="K40" s="85" t="s">
        <v>34</v>
      </c>
      <c r="L40" s="85" t="s">
        <v>34</v>
      </c>
      <c r="M40" s="85" t="s">
        <v>34</v>
      </c>
      <c r="N40" s="85" t="s">
        <v>34</v>
      </c>
      <c r="O40" s="85" t="s">
        <v>34</v>
      </c>
      <c r="P40" s="85" t="s">
        <v>34</v>
      </c>
      <c r="Q40" s="85" t="s">
        <v>34</v>
      </c>
      <c r="R40" s="85" t="s">
        <v>34</v>
      </c>
      <c r="S40" s="85" t="s">
        <v>34</v>
      </c>
      <c r="T40" s="85" t="s">
        <v>34</v>
      </c>
      <c r="U40" s="85" t="s">
        <v>34</v>
      </c>
      <c r="V40" s="85" t="s">
        <v>34</v>
      </c>
      <c r="W40" s="85" t="s">
        <v>34</v>
      </c>
      <c r="X40" s="85" t="s">
        <v>34</v>
      </c>
      <c r="Y40" s="85" t="s">
        <v>34</v>
      </c>
      <c r="Z40" s="85" t="s">
        <v>34</v>
      </c>
      <c r="AA40" s="85" t="s">
        <v>34</v>
      </c>
      <c r="AB40" s="85" t="s">
        <v>34</v>
      </c>
      <c r="AC40" s="85" t="s">
        <v>34</v>
      </c>
      <c r="AD40" s="85" t="s">
        <v>34</v>
      </c>
      <c r="AE40" s="85" t="s">
        <v>34</v>
      </c>
      <c r="AF40" s="85" t="s">
        <v>34</v>
      </c>
      <c r="AG40" s="85" t="s">
        <v>34</v>
      </c>
      <c r="AH40" s="85" t="s">
        <v>34</v>
      </c>
      <c r="AI40" s="85" t="s">
        <v>34</v>
      </c>
      <c r="AJ40" s="85" t="s">
        <v>34</v>
      </c>
      <c r="AK40" s="85" t="s">
        <v>34</v>
      </c>
      <c r="AL40" s="85" t="s">
        <v>34</v>
      </c>
      <c r="AM40" s="85" t="s">
        <v>34</v>
      </c>
      <c r="AN40" s="85" t="s">
        <v>34</v>
      </c>
      <c r="AO40" s="85" t="s">
        <v>34</v>
      </c>
      <c r="AP40" s="85" t="s">
        <v>34</v>
      </c>
      <c r="AQ40" s="85" t="s">
        <v>34</v>
      </c>
      <c r="AR40" s="85" t="s">
        <v>34</v>
      </c>
      <c r="AS40" s="85" t="s">
        <v>34</v>
      </c>
      <c r="AT40" s="85" t="s">
        <v>34</v>
      </c>
      <c r="AU40" s="85" t="s">
        <v>34</v>
      </c>
      <c r="AV40" s="85" t="s">
        <v>34</v>
      </c>
      <c r="AW40" s="85" t="s">
        <v>34</v>
      </c>
      <c r="AX40" s="86" t="s">
        <v>34</v>
      </c>
      <c r="AY40" s="85" t="s">
        <v>34</v>
      </c>
      <c r="AZ40" s="85" t="s">
        <v>34</v>
      </c>
      <c r="BA40" s="85" t="s">
        <v>34</v>
      </c>
      <c r="BB40" s="85" t="s">
        <v>34</v>
      </c>
      <c r="BC40" s="85" t="s">
        <v>34</v>
      </c>
      <c r="BD40" s="61">
        <v>1200</v>
      </c>
      <c r="BE40" s="85" t="s">
        <v>34</v>
      </c>
      <c r="BF40" s="85" t="s">
        <v>34</v>
      </c>
      <c r="BG40" s="90">
        <v>5.94</v>
      </c>
      <c r="BH40" s="85" t="s">
        <v>34</v>
      </c>
      <c r="BI40" s="85" t="s">
        <v>34</v>
      </c>
      <c r="BJ40" s="85" t="s">
        <v>34</v>
      </c>
      <c r="BK40" s="85" t="s">
        <v>34</v>
      </c>
      <c r="BL40" s="85" t="s">
        <v>34</v>
      </c>
      <c r="BM40" s="85" t="s">
        <v>34</v>
      </c>
      <c r="BN40" s="85" t="s">
        <v>34</v>
      </c>
      <c r="BO40" s="85" t="s">
        <v>34</v>
      </c>
      <c r="BP40" s="85" t="s">
        <v>34</v>
      </c>
      <c r="BQ40" s="85" t="s">
        <v>34</v>
      </c>
      <c r="BR40" s="61">
        <v>0.30499999999999999</v>
      </c>
      <c r="BS40" s="85" t="s">
        <v>34</v>
      </c>
      <c r="BT40" s="85" t="s">
        <v>34</v>
      </c>
      <c r="BU40" s="85" t="s">
        <v>34</v>
      </c>
      <c r="BV40" s="85" t="s">
        <v>34</v>
      </c>
      <c r="BW40" s="95">
        <v>43</v>
      </c>
      <c r="BX40" s="87">
        <v>133</v>
      </c>
      <c r="BY40" s="90" t="s">
        <v>34</v>
      </c>
      <c r="BZ40" s="90">
        <v>3.68</v>
      </c>
      <c r="CA40" s="95">
        <v>16.399999999999999</v>
      </c>
      <c r="CB40" s="85" t="s">
        <v>34</v>
      </c>
      <c r="CC40" s="95">
        <v>16.2</v>
      </c>
      <c r="CD40" s="90">
        <v>0.56000000000000005</v>
      </c>
      <c r="CE40" s="90" t="s">
        <v>34</v>
      </c>
      <c r="CF40" s="90" t="s">
        <v>34</v>
      </c>
      <c r="CG40" s="90">
        <v>2.77</v>
      </c>
      <c r="CH40" s="61">
        <v>0.34</v>
      </c>
      <c r="CI40" s="85" t="s">
        <v>34</v>
      </c>
      <c r="CJ40" s="85" t="s">
        <v>34</v>
      </c>
      <c r="CK40" s="85" t="s">
        <v>34</v>
      </c>
      <c r="CL40" s="85" t="s">
        <v>34</v>
      </c>
      <c r="CM40" s="85" t="s">
        <v>34</v>
      </c>
      <c r="CN40" s="85" t="s">
        <v>34</v>
      </c>
      <c r="CO40" s="90">
        <v>7.02</v>
      </c>
      <c r="CP40" s="85" t="s">
        <v>34</v>
      </c>
      <c r="CQ40" s="85" t="s">
        <v>34</v>
      </c>
      <c r="CR40" s="95">
        <v>21.6</v>
      </c>
      <c r="CS40" s="85" t="s">
        <v>34</v>
      </c>
      <c r="CT40" s="85" t="s">
        <v>34</v>
      </c>
      <c r="CU40" s="61">
        <v>0.06</v>
      </c>
      <c r="CV40" s="85" t="s">
        <v>34</v>
      </c>
      <c r="CW40" s="85" t="s">
        <v>34</v>
      </c>
      <c r="CX40" s="85" t="s">
        <v>34</v>
      </c>
      <c r="CY40" s="85" t="s">
        <v>34</v>
      </c>
      <c r="CZ40" s="85" t="s">
        <v>34</v>
      </c>
      <c r="DA40" s="85" t="s">
        <v>34</v>
      </c>
      <c r="DB40" s="85" t="s">
        <v>34</v>
      </c>
      <c r="DC40" s="85" t="s">
        <v>34</v>
      </c>
      <c r="DD40" s="85" t="s">
        <v>34</v>
      </c>
      <c r="DE40" s="85" t="s">
        <v>34</v>
      </c>
      <c r="DF40" s="85" t="s">
        <v>34</v>
      </c>
      <c r="DG40" s="85" t="s">
        <v>34</v>
      </c>
      <c r="DH40" s="85" t="s">
        <v>34</v>
      </c>
      <c r="DI40" s="85" t="s">
        <v>34</v>
      </c>
      <c r="DJ40" s="85" t="s">
        <v>34</v>
      </c>
      <c r="DK40" s="85" t="s">
        <v>34</v>
      </c>
      <c r="DL40" s="85" t="s">
        <v>34</v>
      </c>
      <c r="DM40" s="85" t="s">
        <v>34</v>
      </c>
      <c r="DN40" s="85" t="s">
        <v>34</v>
      </c>
      <c r="DO40" s="95">
        <v>20.6</v>
      </c>
      <c r="DP40" s="85" t="s">
        <v>34</v>
      </c>
      <c r="DQ40" s="87">
        <v>381</v>
      </c>
      <c r="DR40" s="95">
        <v>38.9</v>
      </c>
      <c r="DS40" s="85" t="s">
        <v>34</v>
      </c>
      <c r="DT40" s="85" t="s">
        <v>34</v>
      </c>
      <c r="DU40" s="85" t="s">
        <v>34</v>
      </c>
      <c r="DV40" s="61">
        <v>0.36499999999999999</v>
      </c>
      <c r="DW40" s="85" t="s">
        <v>34</v>
      </c>
      <c r="DX40" s="85" t="s">
        <v>34</v>
      </c>
      <c r="DY40" s="85" t="s">
        <v>34</v>
      </c>
      <c r="DZ40" s="85" t="s">
        <v>34</v>
      </c>
      <c r="EA40" s="85" t="s">
        <v>34</v>
      </c>
      <c r="EB40" s="85" t="s">
        <v>34</v>
      </c>
      <c r="EC40" s="85" t="s">
        <v>34</v>
      </c>
      <c r="ED40" s="85" t="s">
        <v>34</v>
      </c>
    </row>
    <row r="41" spans="1:134" ht="14.5" x14ac:dyDescent="0.35">
      <c r="A41" s="77" t="s">
        <v>532</v>
      </c>
      <c r="B41" s="80">
        <v>20</v>
      </c>
      <c r="C41" s="79" t="s">
        <v>845</v>
      </c>
      <c r="D41" s="79"/>
      <c r="E41" s="79"/>
      <c r="F41" s="61">
        <v>0.02</v>
      </c>
      <c r="G41" s="61">
        <v>1.7500000000000002E-2</v>
      </c>
      <c r="H41" s="85" t="s">
        <v>34</v>
      </c>
      <c r="I41" s="61">
        <f>(0.11/2)/2</f>
        <v>2.75E-2</v>
      </c>
      <c r="J41" s="61">
        <f>(0.09/2)/2</f>
        <v>2.2499999999999999E-2</v>
      </c>
      <c r="K41" s="85" t="s">
        <v>34</v>
      </c>
      <c r="L41" s="61">
        <v>2.2499999999999999E-2</v>
      </c>
      <c r="M41" s="61">
        <v>5.0000000000000001E-3</v>
      </c>
      <c r="N41" s="85" t="s">
        <v>34</v>
      </c>
      <c r="O41" s="61">
        <v>1.2500000000000001E-2</v>
      </c>
      <c r="P41" s="61">
        <v>0.02</v>
      </c>
      <c r="Q41" s="61">
        <v>2.2499999999999999E-2</v>
      </c>
      <c r="R41" s="61">
        <v>1.2500000000000001E-2</v>
      </c>
      <c r="S41" s="61">
        <v>1.4999999999999999E-2</v>
      </c>
      <c r="T41" s="85" t="s">
        <v>34</v>
      </c>
      <c r="U41" s="85" t="s">
        <v>34</v>
      </c>
      <c r="V41" s="86">
        <v>0.26</v>
      </c>
      <c r="W41" s="61">
        <f>(0.07/2)/2</f>
        <v>1.7500000000000002E-2</v>
      </c>
      <c r="X41" s="61">
        <v>2.2499999999999999E-2</v>
      </c>
      <c r="Y41" s="85" t="s">
        <v>34</v>
      </c>
      <c r="Z41" s="85" t="s">
        <v>34</v>
      </c>
      <c r="AA41" s="85" t="s">
        <v>34</v>
      </c>
      <c r="AB41" s="61">
        <v>2.5000000000000001E-2</v>
      </c>
      <c r="AC41" s="61">
        <v>2.5000000000000001E-2</v>
      </c>
      <c r="AD41" s="61">
        <v>2.5000000000000001E-2</v>
      </c>
      <c r="AE41" s="61">
        <v>2.5000000000000001E-2</v>
      </c>
      <c r="AF41" s="61">
        <v>2.5000000000000001E-2</v>
      </c>
      <c r="AG41" s="61">
        <v>2.5000000000000001E-2</v>
      </c>
      <c r="AH41" s="61">
        <v>2.5000000000000001E-2</v>
      </c>
      <c r="AI41" s="85" t="s">
        <v>34</v>
      </c>
      <c r="AJ41" s="85" t="s">
        <v>34</v>
      </c>
      <c r="AK41" s="61">
        <v>2.5000000000000001E-2</v>
      </c>
      <c r="AL41" s="61">
        <v>2.5000000000000001E-2</v>
      </c>
      <c r="AM41" s="61">
        <v>2.5000000000000001E-2</v>
      </c>
      <c r="AN41" s="61">
        <v>2.5000000000000001E-2</v>
      </c>
      <c r="AO41" s="61">
        <v>2.5000000000000001E-2</v>
      </c>
      <c r="AP41" s="61">
        <v>2.5000000000000001E-2</v>
      </c>
      <c r="AQ41" s="61">
        <v>2.5000000000000001E-2</v>
      </c>
      <c r="AR41" s="61">
        <v>0.05</v>
      </c>
      <c r="AS41" s="61">
        <v>0.05</v>
      </c>
      <c r="AT41" s="61">
        <v>0.01</v>
      </c>
      <c r="AU41" s="61">
        <v>2.5000000000000001E-2</v>
      </c>
      <c r="AV41" s="61">
        <v>2.5000000000000001E-2</v>
      </c>
      <c r="AW41" s="61">
        <v>2.5000000000000001E-2</v>
      </c>
      <c r="AX41" s="61">
        <v>0.05</v>
      </c>
      <c r="AY41" s="61">
        <v>0.05</v>
      </c>
      <c r="AZ41" s="61">
        <v>1.2500000000000001E-2</v>
      </c>
      <c r="BA41" s="85" t="s">
        <v>34</v>
      </c>
      <c r="BB41" s="85" t="s">
        <v>34</v>
      </c>
      <c r="BC41" s="85" t="s">
        <v>34</v>
      </c>
      <c r="BD41" s="85">
        <v>49.7</v>
      </c>
      <c r="BE41" s="85" t="s">
        <v>34</v>
      </c>
      <c r="BF41" s="61">
        <v>0.04</v>
      </c>
      <c r="BG41" s="85">
        <v>9.83</v>
      </c>
      <c r="BH41" s="61">
        <v>0.01</v>
      </c>
      <c r="BI41" s="61">
        <v>3.5000000000000003E-2</v>
      </c>
      <c r="BJ41" s="61">
        <v>5.0000000000000001E-3</v>
      </c>
      <c r="BK41" s="61">
        <v>10</v>
      </c>
      <c r="BL41" s="85" t="s">
        <v>34</v>
      </c>
      <c r="BM41" s="85" t="s">
        <v>34</v>
      </c>
      <c r="BN41" s="85" t="s">
        <v>34</v>
      </c>
      <c r="BO41" s="85" t="s">
        <v>34</v>
      </c>
      <c r="BP41" s="85" t="s">
        <v>34</v>
      </c>
      <c r="BQ41" s="61">
        <v>2.5000000000000001E-2</v>
      </c>
      <c r="BR41" s="85">
        <v>0.09</v>
      </c>
      <c r="BS41" s="61">
        <v>0.03</v>
      </c>
      <c r="BT41" s="85" t="s">
        <v>34</v>
      </c>
      <c r="BU41" s="85" t="s">
        <v>34</v>
      </c>
      <c r="BV41" s="85">
        <v>2.11</v>
      </c>
      <c r="BW41" s="85">
        <v>26.7</v>
      </c>
      <c r="BX41" s="61">
        <v>5.0000000000000001E-3</v>
      </c>
      <c r="BY41" s="85" t="s">
        <v>34</v>
      </c>
      <c r="BZ41" s="85" t="s">
        <v>34</v>
      </c>
      <c r="CA41" s="85">
        <v>5.37</v>
      </c>
      <c r="CB41" s="85">
        <v>0.12</v>
      </c>
      <c r="CC41" s="85">
        <v>1.22</v>
      </c>
      <c r="CD41" s="85">
        <v>0.03</v>
      </c>
      <c r="CE41" s="85" t="s">
        <v>34</v>
      </c>
      <c r="CF41" s="85" t="s">
        <v>34</v>
      </c>
      <c r="CG41" s="61">
        <v>0.03</v>
      </c>
      <c r="CH41" s="85">
        <v>0.35</v>
      </c>
      <c r="CI41" s="85">
        <v>0.95</v>
      </c>
      <c r="CJ41" s="85" t="s">
        <v>34</v>
      </c>
      <c r="CK41" s="85" t="s">
        <v>34</v>
      </c>
      <c r="CL41" s="85" t="s">
        <v>34</v>
      </c>
      <c r="CM41" s="85" t="s">
        <v>34</v>
      </c>
      <c r="CN41" s="85" t="s">
        <v>34</v>
      </c>
      <c r="CO41" s="85">
        <v>3.21</v>
      </c>
      <c r="CP41" s="85" t="s">
        <v>34</v>
      </c>
      <c r="CQ41" s="85" t="s">
        <v>34</v>
      </c>
      <c r="CR41" s="85">
        <v>43.5</v>
      </c>
      <c r="CS41" s="85" t="s">
        <v>34</v>
      </c>
      <c r="CT41" s="85" t="s">
        <v>34</v>
      </c>
      <c r="CU41" s="61">
        <v>0.05</v>
      </c>
      <c r="CV41" s="85" t="s">
        <v>34</v>
      </c>
      <c r="CW41" s="85" t="s">
        <v>34</v>
      </c>
      <c r="CX41" s="85" t="s">
        <v>34</v>
      </c>
      <c r="CY41" s="85" t="s">
        <v>34</v>
      </c>
      <c r="CZ41" s="85" t="s">
        <v>34</v>
      </c>
      <c r="DA41" s="85" t="s">
        <v>34</v>
      </c>
      <c r="DB41" s="85" t="s">
        <v>34</v>
      </c>
      <c r="DC41" s="85" t="s">
        <v>34</v>
      </c>
      <c r="DD41" s="85" t="s">
        <v>34</v>
      </c>
      <c r="DE41" s="85" t="s">
        <v>34</v>
      </c>
      <c r="DF41" s="85" t="s">
        <v>34</v>
      </c>
      <c r="DG41" s="61">
        <v>0.04</v>
      </c>
      <c r="DH41" s="85" t="s">
        <v>34</v>
      </c>
      <c r="DI41" s="61">
        <v>0.03</v>
      </c>
      <c r="DJ41" s="85" t="s">
        <v>34</v>
      </c>
      <c r="DK41" s="85" t="s">
        <v>34</v>
      </c>
      <c r="DL41" s="61">
        <v>0.03</v>
      </c>
      <c r="DM41" s="85" t="s">
        <v>34</v>
      </c>
      <c r="DN41" s="85" t="s">
        <v>34</v>
      </c>
      <c r="DO41" s="85">
        <v>6.67</v>
      </c>
      <c r="DP41" s="85" t="s">
        <v>34</v>
      </c>
      <c r="DQ41" s="85">
        <v>149</v>
      </c>
      <c r="DR41" s="85">
        <v>5.67</v>
      </c>
      <c r="DS41" s="61">
        <v>5.0000000000000001E-3</v>
      </c>
      <c r="DT41" s="85" t="s">
        <v>34</v>
      </c>
      <c r="DU41" s="85" t="s">
        <v>34</v>
      </c>
      <c r="DV41" s="61">
        <v>0.36499999999999999</v>
      </c>
      <c r="DW41" s="85" t="s">
        <v>34</v>
      </c>
      <c r="DX41" s="85" t="s">
        <v>34</v>
      </c>
      <c r="DY41" s="85" t="s">
        <v>34</v>
      </c>
      <c r="DZ41" s="85" t="s">
        <v>34</v>
      </c>
      <c r="EA41" s="85" t="s">
        <v>34</v>
      </c>
      <c r="EB41" s="85" t="s">
        <v>34</v>
      </c>
      <c r="EC41" s="85" t="s">
        <v>34</v>
      </c>
      <c r="ED41" s="85" t="s">
        <v>34</v>
      </c>
    </row>
    <row r="42" spans="1:134" ht="14.5" x14ac:dyDescent="0.35">
      <c r="A42" s="127" t="s">
        <v>534</v>
      </c>
      <c r="B42" s="124">
        <v>21</v>
      </c>
      <c r="C42" s="79" t="s">
        <v>826</v>
      </c>
      <c r="D42" s="79"/>
      <c r="E42" s="79"/>
      <c r="F42" s="85" t="s">
        <v>34</v>
      </c>
      <c r="G42" s="85" t="s">
        <v>34</v>
      </c>
      <c r="H42" s="85" t="s">
        <v>34</v>
      </c>
      <c r="I42" s="85" t="s">
        <v>34</v>
      </c>
      <c r="J42" s="85" t="s">
        <v>34</v>
      </c>
      <c r="K42" s="85" t="s">
        <v>34</v>
      </c>
      <c r="L42" s="85" t="s">
        <v>34</v>
      </c>
      <c r="M42" s="85" t="s">
        <v>34</v>
      </c>
      <c r="N42" s="85" t="s">
        <v>34</v>
      </c>
      <c r="O42" s="85" t="s">
        <v>34</v>
      </c>
      <c r="P42" s="85" t="s">
        <v>34</v>
      </c>
      <c r="Q42" s="85" t="s">
        <v>34</v>
      </c>
      <c r="R42" s="85" t="s">
        <v>34</v>
      </c>
      <c r="S42" s="85" t="s">
        <v>34</v>
      </c>
      <c r="T42" s="85" t="s">
        <v>34</v>
      </c>
      <c r="U42" s="85" t="s">
        <v>34</v>
      </c>
      <c r="V42" s="85" t="s">
        <v>34</v>
      </c>
      <c r="W42" s="85" t="s">
        <v>34</v>
      </c>
      <c r="X42" s="85" t="s">
        <v>34</v>
      </c>
      <c r="Y42" s="85" t="s">
        <v>34</v>
      </c>
      <c r="Z42" s="85" t="s">
        <v>34</v>
      </c>
      <c r="AA42" s="85" t="s">
        <v>34</v>
      </c>
      <c r="AB42" s="85" t="s">
        <v>34</v>
      </c>
      <c r="AC42" s="85" t="s">
        <v>34</v>
      </c>
      <c r="AD42" s="85" t="s">
        <v>34</v>
      </c>
      <c r="AE42" s="85" t="s">
        <v>34</v>
      </c>
      <c r="AF42" s="85" t="s">
        <v>34</v>
      </c>
      <c r="AG42" s="85" t="s">
        <v>34</v>
      </c>
      <c r="AH42" s="85" t="s">
        <v>34</v>
      </c>
      <c r="AI42" s="85" t="s">
        <v>34</v>
      </c>
      <c r="AJ42" s="85" t="s">
        <v>34</v>
      </c>
      <c r="AK42" s="85" t="s">
        <v>34</v>
      </c>
      <c r="AL42" s="85" t="s">
        <v>34</v>
      </c>
      <c r="AM42" s="85" t="s">
        <v>34</v>
      </c>
      <c r="AN42" s="85" t="s">
        <v>34</v>
      </c>
      <c r="AO42" s="85" t="s">
        <v>34</v>
      </c>
      <c r="AP42" s="85" t="s">
        <v>34</v>
      </c>
      <c r="AQ42" s="85" t="s">
        <v>34</v>
      </c>
      <c r="AR42" s="85" t="s">
        <v>34</v>
      </c>
      <c r="AS42" s="85" t="s">
        <v>34</v>
      </c>
      <c r="AT42" s="85" t="s">
        <v>34</v>
      </c>
      <c r="AU42" s="85" t="s">
        <v>34</v>
      </c>
      <c r="AV42" s="85" t="s">
        <v>34</v>
      </c>
      <c r="AW42" s="85" t="s">
        <v>34</v>
      </c>
      <c r="AX42" s="86" t="s">
        <v>34</v>
      </c>
      <c r="AY42" s="85" t="s">
        <v>34</v>
      </c>
      <c r="AZ42" s="85" t="s">
        <v>34</v>
      </c>
      <c r="BA42" s="85" t="s">
        <v>34</v>
      </c>
      <c r="BB42" s="85" t="s">
        <v>34</v>
      </c>
      <c r="BC42" s="85" t="s">
        <v>34</v>
      </c>
      <c r="BD42" s="85" t="s">
        <v>34</v>
      </c>
      <c r="BE42" s="85" t="s">
        <v>34</v>
      </c>
      <c r="BF42" s="85" t="s">
        <v>34</v>
      </c>
      <c r="BG42" s="85">
        <v>44.2</v>
      </c>
      <c r="BH42" s="85" t="s">
        <v>34</v>
      </c>
      <c r="BI42" s="85" t="s">
        <v>34</v>
      </c>
      <c r="BJ42" s="85" t="s">
        <v>34</v>
      </c>
      <c r="BK42" s="85" t="s">
        <v>34</v>
      </c>
      <c r="BL42" s="85" t="s">
        <v>34</v>
      </c>
      <c r="BM42" s="85" t="s">
        <v>34</v>
      </c>
      <c r="BN42" s="85" t="s">
        <v>34</v>
      </c>
      <c r="BO42" s="85" t="s">
        <v>34</v>
      </c>
      <c r="BP42" s="85" t="s">
        <v>34</v>
      </c>
      <c r="BQ42" s="85" t="s">
        <v>34</v>
      </c>
      <c r="BR42" s="85" t="s">
        <v>34</v>
      </c>
      <c r="BS42" s="85" t="s">
        <v>34</v>
      </c>
      <c r="BT42" s="85" t="s">
        <v>34</v>
      </c>
      <c r="BU42" s="85" t="s">
        <v>34</v>
      </c>
      <c r="BV42" s="85" t="s">
        <v>34</v>
      </c>
      <c r="BW42" s="85">
        <v>54</v>
      </c>
      <c r="BX42" s="85" t="s">
        <v>34</v>
      </c>
      <c r="BY42" s="85" t="s">
        <v>34</v>
      </c>
      <c r="BZ42" s="85" t="s">
        <v>34</v>
      </c>
      <c r="CA42" s="85">
        <v>73.599999999999994</v>
      </c>
      <c r="CB42" s="85" t="s">
        <v>34</v>
      </c>
      <c r="CC42" s="85">
        <v>39.5</v>
      </c>
      <c r="CD42" s="85" t="s">
        <v>34</v>
      </c>
      <c r="CE42" s="85" t="s">
        <v>34</v>
      </c>
      <c r="CF42" s="85" t="s">
        <v>34</v>
      </c>
      <c r="CG42" s="85" t="s">
        <v>34</v>
      </c>
      <c r="CH42" s="85">
        <v>90.2</v>
      </c>
      <c r="CI42" s="85" t="s">
        <v>34</v>
      </c>
      <c r="CJ42" s="85" t="s">
        <v>34</v>
      </c>
      <c r="CK42" s="85" t="s">
        <v>34</v>
      </c>
      <c r="CL42" s="85" t="s">
        <v>34</v>
      </c>
      <c r="CM42" s="85" t="s">
        <v>34</v>
      </c>
      <c r="CN42" s="85" t="s">
        <v>34</v>
      </c>
      <c r="CO42" s="85">
        <v>3.3</v>
      </c>
      <c r="CP42" s="85" t="s">
        <v>34</v>
      </c>
      <c r="CQ42" s="85" t="s">
        <v>34</v>
      </c>
      <c r="CR42" s="85">
        <v>2.8</v>
      </c>
      <c r="CS42" s="85" t="s">
        <v>34</v>
      </c>
      <c r="CT42" s="85" t="s">
        <v>34</v>
      </c>
      <c r="CU42" s="85" t="s">
        <v>34</v>
      </c>
      <c r="CV42" s="85" t="s">
        <v>34</v>
      </c>
      <c r="CW42" s="85" t="s">
        <v>34</v>
      </c>
      <c r="CX42" s="85" t="s">
        <v>34</v>
      </c>
      <c r="CY42" s="85" t="s">
        <v>34</v>
      </c>
      <c r="CZ42" s="85" t="s">
        <v>34</v>
      </c>
      <c r="DA42" s="85" t="s">
        <v>34</v>
      </c>
      <c r="DB42" s="85" t="s">
        <v>34</v>
      </c>
      <c r="DC42" s="85" t="s">
        <v>34</v>
      </c>
      <c r="DD42" s="85" t="s">
        <v>34</v>
      </c>
      <c r="DE42" s="85" t="s">
        <v>34</v>
      </c>
      <c r="DF42" s="85" t="s">
        <v>34</v>
      </c>
      <c r="DG42" s="85" t="s">
        <v>34</v>
      </c>
      <c r="DH42" s="85" t="s">
        <v>34</v>
      </c>
      <c r="DI42" s="85" t="s">
        <v>34</v>
      </c>
      <c r="DJ42" s="85" t="s">
        <v>34</v>
      </c>
      <c r="DK42" s="85" t="s">
        <v>34</v>
      </c>
      <c r="DL42" s="85" t="s">
        <v>34</v>
      </c>
      <c r="DM42" s="85" t="s">
        <v>34</v>
      </c>
      <c r="DN42" s="85" t="s">
        <v>34</v>
      </c>
      <c r="DO42" s="85" t="s">
        <v>34</v>
      </c>
      <c r="DP42" s="85" t="s">
        <v>34</v>
      </c>
      <c r="DQ42" s="85" t="s">
        <v>34</v>
      </c>
      <c r="DR42" s="85">
        <v>56.3</v>
      </c>
      <c r="DS42" s="85" t="s">
        <v>34</v>
      </c>
      <c r="DT42" s="85" t="s">
        <v>34</v>
      </c>
      <c r="DU42" s="85" t="s">
        <v>34</v>
      </c>
      <c r="DV42" s="85" t="s">
        <v>34</v>
      </c>
      <c r="DW42" s="85" t="s">
        <v>34</v>
      </c>
      <c r="DX42" s="85" t="s">
        <v>34</v>
      </c>
      <c r="DY42" s="85" t="s">
        <v>34</v>
      </c>
      <c r="DZ42" s="85" t="s">
        <v>34</v>
      </c>
      <c r="EA42" s="85" t="s">
        <v>34</v>
      </c>
      <c r="EB42" s="85" t="s">
        <v>34</v>
      </c>
      <c r="EC42" s="85" t="s">
        <v>34</v>
      </c>
      <c r="ED42" s="85" t="s">
        <v>34</v>
      </c>
    </row>
    <row r="43" spans="1:134" ht="14.5" x14ac:dyDescent="0.35">
      <c r="A43" s="127"/>
      <c r="B43" s="124"/>
      <c r="C43" s="79" t="s">
        <v>833</v>
      </c>
      <c r="D43" s="79"/>
      <c r="E43" s="79"/>
      <c r="F43" s="85" t="s">
        <v>34</v>
      </c>
      <c r="G43" s="85" t="s">
        <v>34</v>
      </c>
      <c r="H43" s="85" t="s">
        <v>34</v>
      </c>
      <c r="I43" s="85" t="s">
        <v>34</v>
      </c>
      <c r="J43" s="85" t="s">
        <v>34</v>
      </c>
      <c r="K43" s="85" t="s">
        <v>34</v>
      </c>
      <c r="L43" s="85" t="s">
        <v>34</v>
      </c>
      <c r="M43" s="85" t="s">
        <v>34</v>
      </c>
      <c r="N43" s="85" t="s">
        <v>34</v>
      </c>
      <c r="O43" s="85" t="s">
        <v>34</v>
      </c>
      <c r="P43" s="85" t="s">
        <v>34</v>
      </c>
      <c r="Q43" s="85" t="s">
        <v>34</v>
      </c>
      <c r="R43" s="85" t="s">
        <v>34</v>
      </c>
      <c r="S43" s="85" t="s">
        <v>34</v>
      </c>
      <c r="T43" s="85" t="s">
        <v>34</v>
      </c>
      <c r="U43" s="85" t="s">
        <v>34</v>
      </c>
      <c r="V43" s="85" t="s">
        <v>34</v>
      </c>
      <c r="W43" s="85" t="s">
        <v>34</v>
      </c>
      <c r="X43" s="85" t="s">
        <v>34</v>
      </c>
      <c r="Y43" s="85" t="s">
        <v>34</v>
      </c>
      <c r="Z43" s="85" t="s">
        <v>34</v>
      </c>
      <c r="AA43" s="85" t="s">
        <v>34</v>
      </c>
      <c r="AB43" s="85" t="s">
        <v>34</v>
      </c>
      <c r="AC43" s="85" t="s">
        <v>34</v>
      </c>
      <c r="AD43" s="85" t="s">
        <v>34</v>
      </c>
      <c r="AE43" s="85" t="s">
        <v>34</v>
      </c>
      <c r="AF43" s="85" t="s">
        <v>34</v>
      </c>
      <c r="AG43" s="85" t="s">
        <v>34</v>
      </c>
      <c r="AH43" s="85" t="s">
        <v>34</v>
      </c>
      <c r="AI43" s="85" t="s">
        <v>34</v>
      </c>
      <c r="AJ43" s="85" t="s">
        <v>34</v>
      </c>
      <c r="AK43" s="85" t="s">
        <v>34</v>
      </c>
      <c r="AL43" s="85" t="s">
        <v>34</v>
      </c>
      <c r="AM43" s="85" t="s">
        <v>34</v>
      </c>
      <c r="AN43" s="85" t="s">
        <v>34</v>
      </c>
      <c r="AO43" s="85" t="s">
        <v>34</v>
      </c>
      <c r="AP43" s="85" t="s">
        <v>34</v>
      </c>
      <c r="AQ43" s="85" t="s">
        <v>34</v>
      </c>
      <c r="AR43" s="85" t="s">
        <v>34</v>
      </c>
      <c r="AS43" s="85" t="s">
        <v>34</v>
      </c>
      <c r="AT43" s="85" t="s">
        <v>34</v>
      </c>
      <c r="AU43" s="85" t="s">
        <v>34</v>
      </c>
      <c r="AV43" s="85" t="s">
        <v>34</v>
      </c>
      <c r="AW43" s="85" t="s">
        <v>34</v>
      </c>
      <c r="AX43" s="86" t="s">
        <v>34</v>
      </c>
      <c r="AY43" s="85" t="s">
        <v>34</v>
      </c>
      <c r="AZ43" s="85" t="s">
        <v>34</v>
      </c>
      <c r="BA43" s="85" t="s">
        <v>34</v>
      </c>
      <c r="BB43" s="85" t="s">
        <v>34</v>
      </c>
      <c r="BC43" s="85" t="s">
        <v>34</v>
      </c>
      <c r="BD43" s="85">
        <v>42</v>
      </c>
      <c r="BE43" s="85" t="s">
        <v>34</v>
      </c>
      <c r="BF43" s="85" t="s">
        <v>34</v>
      </c>
      <c r="BG43" s="85">
        <v>7.1</v>
      </c>
      <c r="BH43" s="85" t="s">
        <v>34</v>
      </c>
      <c r="BI43" s="85" t="s">
        <v>34</v>
      </c>
      <c r="BJ43" s="85" t="s">
        <v>34</v>
      </c>
      <c r="BK43" s="85" t="s">
        <v>34</v>
      </c>
      <c r="BL43" s="85" t="s">
        <v>34</v>
      </c>
      <c r="BM43" s="85" t="s">
        <v>34</v>
      </c>
      <c r="BN43" s="85" t="s">
        <v>34</v>
      </c>
      <c r="BO43" s="85" t="s">
        <v>34</v>
      </c>
      <c r="BP43" s="85" t="s">
        <v>34</v>
      </c>
      <c r="BQ43" s="85" t="s">
        <v>34</v>
      </c>
      <c r="BR43" s="85" t="s">
        <v>34</v>
      </c>
      <c r="BS43" s="85" t="s">
        <v>34</v>
      </c>
      <c r="BT43" s="85" t="s">
        <v>34</v>
      </c>
      <c r="BU43" s="85" t="s">
        <v>34</v>
      </c>
      <c r="BV43" s="85" t="s">
        <v>34</v>
      </c>
      <c r="BW43" s="85">
        <v>193</v>
      </c>
      <c r="BX43" s="85" t="s">
        <v>34</v>
      </c>
      <c r="BY43" s="85" t="s">
        <v>34</v>
      </c>
      <c r="BZ43" s="85" t="s">
        <v>34</v>
      </c>
      <c r="CA43" s="85">
        <v>157</v>
      </c>
      <c r="CB43" s="85" t="s">
        <v>34</v>
      </c>
      <c r="CC43" s="85">
        <v>3.7</v>
      </c>
      <c r="CD43" s="85" t="s">
        <v>34</v>
      </c>
      <c r="CE43" s="85" t="s">
        <v>34</v>
      </c>
      <c r="CF43" s="85" t="s">
        <v>34</v>
      </c>
      <c r="CG43" s="85" t="s">
        <v>34</v>
      </c>
      <c r="CH43" s="85">
        <v>6.4</v>
      </c>
      <c r="CI43" s="85" t="s">
        <v>34</v>
      </c>
      <c r="CJ43" s="85" t="s">
        <v>34</v>
      </c>
      <c r="CK43" s="85" t="s">
        <v>34</v>
      </c>
      <c r="CL43" s="85" t="s">
        <v>34</v>
      </c>
      <c r="CM43" s="85" t="s">
        <v>34</v>
      </c>
      <c r="CN43" s="85" t="s">
        <v>34</v>
      </c>
      <c r="CO43" s="85">
        <v>8.4</v>
      </c>
      <c r="CP43" s="85" t="s">
        <v>34</v>
      </c>
      <c r="CQ43" s="85" t="s">
        <v>34</v>
      </c>
      <c r="CR43" s="85">
        <v>15.3</v>
      </c>
      <c r="CS43" s="85" t="s">
        <v>34</v>
      </c>
      <c r="CT43" s="85" t="s">
        <v>34</v>
      </c>
      <c r="CU43" s="85" t="s">
        <v>34</v>
      </c>
      <c r="CV43" s="85" t="s">
        <v>34</v>
      </c>
      <c r="CW43" s="85" t="s">
        <v>34</v>
      </c>
      <c r="CX43" s="85" t="s">
        <v>34</v>
      </c>
      <c r="CY43" s="85" t="s">
        <v>34</v>
      </c>
      <c r="CZ43" s="85" t="s">
        <v>34</v>
      </c>
      <c r="DA43" s="85" t="s">
        <v>34</v>
      </c>
      <c r="DB43" s="85" t="s">
        <v>34</v>
      </c>
      <c r="DC43" s="85" t="s">
        <v>34</v>
      </c>
      <c r="DD43" s="85" t="s">
        <v>34</v>
      </c>
      <c r="DE43" s="85" t="s">
        <v>34</v>
      </c>
      <c r="DF43" s="85" t="s">
        <v>34</v>
      </c>
      <c r="DG43" s="85" t="s">
        <v>34</v>
      </c>
      <c r="DH43" s="85" t="s">
        <v>34</v>
      </c>
      <c r="DI43" s="85" t="s">
        <v>34</v>
      </c>
      <c r="DJ43" s="85" t="s">
        <v>34</v>
      </c>
      <c r="DK43" s="85" t="s">
        <v>34</v>
      </c>
      <c r="DL43" s="85" t="s">
        <v>34</v>
      </c>
      <c r="DM43" s="85" t="s">
        <v>34</v>
      </c>
      <c r="DN43" s="85" t="s">
        <v>34</v>
      </c>
      <c r="DO43" s="85" t="s">
        <v>34</v>
      </c>
      <c r="DP43" s="85" t="s">
        <v>34</v>
      </c>
      <c r="DQ43" s="85" t="s">
        <v>34</v>
      </c>
      <c r="DR43" s="85">
        <v>1.5</v>
      </c>
      <c r="DS43" s="85" t="s">
        <v>34</v>
      </c>
      <c r="DT43" s="85" t="s">
        <v>34</v>
      </c>
      <c r="DU43" s="85" t="s">
        <v>34</v>
      </c>
      <c r="DV43" s="85" t="s">
        <v>34</v>
      </c>
      <c r="DW43" s="85" t="s">
        <v>34</v>
      </c>
      <c r="DX43" s="85" t="s">
        <v>34</v>
      </c>
      <c r="DY43" s="85" t="s">
        <v>34</v>
      </c>
      <c r="DZ43" s="85" t="s">
        <v>34</v>
      </c>
      <c r="EA43" s="85" t="s">
        <v>34</v>
      </c>
      <c r="EB43" s="85" t="s">
        <v>34</v>
      </c>
      <c r="EC43" s="85" t="s">
        <v>34</v>
      </c>
      <c r="ED43" s="85" t="s">
        <v>34</v>
      </c>
    </row>
    <row r="44" spans="1:134" ht="14.5" x14ac:dyDescent="0.35">
      <c r="A44" s="127"/>
      <c r="B44" s="124"/>
      <c r="C44" s="79" t="s">
        <v>832</v>
      </c>
      <c r="D44" s="79"/>
      <c r="E44" s="79"/>
      <c r="F44" s="85" t="s">
        <v>34</v>
      </c>
      <c r="G44" s="85" t="s">
        <v>34</v>
      </c>
      <c r="H44" s="85" t="s">
        <v>34</v>
      </c>
      <c r="I44" s="85" t="s">
        <v>34</v>
      </c>
      <c r="J44" s="85" t="s">
        <v>34</v>
      </c>
      <c r="K44" s="85" t="s">
        <v>34</v>
      </c>
      <c r="L44" s="85" t="s">
        <v>34</v>
      </c>
      <c r="M44" s="85" t="s">
        <v>34</v>
      </c>
      <c r="N44" s="85" t="s">
        <v>34</v>
      </c>
      <c r="O44" s="85" t="s">
        <v>34</v>
      </c>
      <c r="P44" s="85" t="s">
        <v>34</v>
      </c>
      <c r="Q44" s="85" t="s">
        <v>34</v>
      </c>
      <c r="R44" s="85" t="s">
        <v>34</v>
      </c>
      <c r="S44" s="85" t="s">
        <v>34</v>
      </c>
      <c r="T44" s="85" t="s">
        <v>34</v>
      </c>
      <c r="U44" s="85" t="s">
        <v>34</v>
      </c>
      <c r="V44" s="85" t="s">
        <v>34</v>
      </c>
      <c r="W44" s="85" t="s">
        <v>34</v>
      </c>
      <c r="X44" s="85" t="s">
        <v>34</v>
      </c>
      <c r="Y44" s="85" t="s">
        <v>34</v>
      </c>
      <c r="Z44" s="85" t="s">
        <v>34</v>
      </c>
      <c r="AA44" s="85" t="s">
        <v>34</v>
      </c>
      <c r="AB44" s="85" t="s">
        <v>34</v>
      </c>
      <c r="AC44" s="85" t="s">
        <v>34</v>
      </c>
      <c r="AD44" s="85" t="s">
        <v>34</v>
      </c>
      <c r="AE44" s="85" t="s">
        <v>34</v>
      </c>
      <c r="AF44" s="85" t="s">
        <v>34</v>
      </c>
      <c r="AG44" s="85" t="s">
        <v>34</v>
      </c>
      <c r="AH44" s="85" t="s">
        <v>34</v>
      </c>
      <c r="AI44" s="85" t="s">
        <v>34</v>
      </c>
      <c r="AJ44" s="85" t="s">
        <v>34</v>
      </c>
      <c r="AK44" s="85" t="s">
        <v>34</v>
      </c>
      <c r="AL44" s="85" t="s">
        <v>34</v>
      </c>
      <c r="AM44" s="85" t="s">
        <v>34</v>
      </c>
      <c r="AN44" s="85" t="s">
        <v>34</v>
      </c>
      <c r="AO44" s="85" t="s">
        <v>34</v>
      </c>
      <c r="AP44" s="85" t="s">
        <v>34</v>
      </c>
      <c r="AQ44" s="85" t="s">
        <v>34</v>
      </c>
      <c r="AR44" s="85" t="s">
        <v>34</v>
      </c>
      <c r="AS44" s="85" t="s">
        <v>34</v>
      </c>
      <c r="AT44" s="85" t="s">
        <v>34</v>
      </c>
      <c r="AU44" s="85" t="s">
        <v>34</v>
      </c>
      <c r="AV44" s="85" t="s">
        <v>34</v>
      </c>
      <c r="AW44" s="85" t="s">
        <v>34</v>
      </c>
      <c r="AX44" s="86" t="s">
        <v>34</v>
      </c>
      <c r="AY44" s="85" t="s">
        <v>34</v>
      </c>
      <c r="AZ44" s="85" t="s">
        <v>34</v>
      </c>
      <c r="BA44" s="85" t="s">
        <v>34</v>
      </c>
      <c r="BB44" s="85" t="s">
        <v>34</v>
      </c>
      <c r="BC44" s="85" t="s">
        <v>34</v>
      </c>
      <c r="BD44" s="85">
        <v>23</v>
      </c>
      <c r="BE44" s="85" t="s">
        <v>34</v>
      </c>
      <c r="BF44" s="85" t="s">
        <v>34</v>
      </c>
      <c r="BG44" s="61">
        <v>1</v>
      </c>
      <c r="BH44" s="85" t="s">
        <v>34</v>
      </c>
      <c r="BI44" s="85" t="s">
        <v>34</v>
      </c>
      <c r="BJ44" s="85" t="s">
        <v>34</v>
      </c>
      <c r="BK44" s="85" t="s">
        <v>34</v>
      </c>
      <c r="BL44" s="85" t="s">
        <v>34</v>
      </c>
      <c r="BM44" s="85" t="s">
        <v>34</v>
      </c>
      <c r="BN44" s="85" t="s">
        <v>34</v>
      </c>
      <c r="BO44" s="85" t="s">
        <v>34</v>
      </c>
      <c r="BP44" s="85" t="s">
        <v>34</v>
      </c>
      <c r="BQ44" s="85" t="s">
        <v>34</v>
      </c>
      <c r="BR44" s="85" t="s">
        <v>34</v>
      </c>
      <c r="BS44" s="85" t="s">
        <v>34</v>
      </c>
      <c r="BT44" s="85" t="s">
        <v>34</v>
      </c>
      <c r="BU44" s="85" t="s">
        <v>34</v>
      </c>
      <c r="BV44" s="85" t="s">
        <v>34</v>
      </c>
      <c r="BW44" s="85">
        <v>19.3</v>
      </c>
      <c r="BX44" s="85" t="s">
        <v>34</v>
      </c>
      <c r="BY44" s="85" t="s">
        <v>34</v>
      </c>
      <c r="BZ44" s="85" t="s">
        <v>34</v>
      </c>
      <c r="CA44" s="85">
        <v>4.5999999999999996</v>
      </c>
      <c r="CB44" s="85" t="s">
        <v>34</v>
      </c>
      <c r="CC44" s="61">
        <v>1</v>
      </c>
      <c r="CD44" s="85" t="s">
        <v>34</v>
      </c>
      <c r="CE44" s="85" t="s">
        <v>34</v>
      </c>
      <c r="CF44" s="85" t="s">
        <v>34</v>
      </c>
      <c r="CG44" s="85" t="s">
        <v>34</v>
      </c>
      <c r="CH44" s="61">
        <v>1</v>
      </c>
      <c r="CI44" s="85" t="s">
        <v>34</v>
      </c>
      <c r="CJ44" s="85" t="s">
        <v>34</v>
      </c>
      <c r="CK44" s="85" t="s">
        <v>34</v>
      </c>
      <c r="CL44" s="85" t="s">
        <v>34</v>
      </c>
      <c r="CM44" s="85" t="s">
        <v>34</v>
      </c>
      <c r="CN44" s="85" t="s">
        <v>34</v>
      </c>
      <c r="CO44" s="85">
        <v>2.2000000000000002</v>
      </c>
      <c r="CP44" s="85" t="s">
        <v>34</v>
      </c>
      <c r="CQ44" s="85" t="s">
        <v>34</v>
      </c>
      <c r="CR44" s="85">
        <v>12.8</v>
      </c>
      <c r="CS44" s="85" t="s">
        <v>34</v>
      </c>
      <c r="CT44" s="85" t="s">
        <v>34</v>
      </c>
      <c r="CU44" s="85" t="s">
        <v>34</v>
      </c>
      <c r="CV44" s="85" t="s">
        <v>34</v>
      </c>
      <c r="CW44" s="85" t="s">
        <v>34</v>
      </c>
      <c r="CX44" s="85" t="s">
        <v>34</v>
      </c>
      <c r="CY44" s="85" t="s">
        <v>34</v>
      </c>
      <c r="CZ44" s="85" t="s">
        <v>34</v>
      </c>
      <c r="DA44" s="85" t="s">
        <v>34</v>
      </c>
      <c r="DB44" s="85" t="s">
        <v>34</v>
      </c>
      <c r="DC44" s="85" t="s">
        <v>34</v>
      </c>
      <c r="DD44" s="85" t="s">
        <v>34</v>
      </c>
      <c r="DE44" s="85" t="s">
        <v>34</v>
      </c>
      <c r="DF44" s="85" t="s">
        <v>34</v>
      </c>
      <c r="DG44" s="85" t="s">
        <v>34</v>
      </c>
      <c r="DH44" s="85" t="s">
        <v>34</v>
      </c>
      <c r="DI44" s="85" t="s">
        <v>34</v>
      </c>
      <c r="DJ44" s="85" t="s">
        <v>34</v>
      </c>
      <c r="DK44" s="85" t="s">
        <v>34</v>
      </c>
      <c r="DL44" s="85" t="s">
        <v>34</v>
      </c>
      <c r="DM44" s="85" t="s">
        <v>34</v>
      </c>
      <c r="DN44" s="85" t="s">
        <v>34</v>
      </c>
      <c r="DO44" s="85" t="s">
        <v>34</v>
      </c>
      <c r="DP44" s="85" t="s">
        <v>34</v>
      </c>
      <c r="DQ44" s="85" t="s">
        <v>34</v>
      </c>
      <c r="DR44" s="61">
        <v>1</v>
      </c>
      <c r="DS44" s="85" t="s">
        <v>34</v>
      </c>
      <c r="DT44" s="85" t="s">
        <v>34</v>
      </c>
      <c r="DU44" s="85" t="s">
        <v>34</v>
      </c>
      <c r="DV44" s="85" t="s">
        <v>34</v>
      </c>
      <c r="DW44" s="85" t="s">
        <v>34</v>
      </c>
      <c r="DX44" s="85" t="s">
        <v>34</v>
      </c>
      <c r="DY44" s="85" t="s">
        <v>34</v>
      </c>
      <c r="DZ44" s="85" t="s">
        <v>34</v>
      </c>
      <c r="EA44" s="85" t="s">
        <v>34</v>
      </c>
      <c r="EB44" s="85" t="s">
        <v>34</v>
      </c>
      <c r="EC44" s="85" t="s">
        <v>34</v>
      </c>
      <c r="ED44" s="85" t="s">
        <v>34</v>
      </c>
    </row>
    <row r="45" spans="1:134" ht="14.5" x14ac:dyDescent="0.35">
      <c r="A45" s="77" t="s">
        <v>536</v>
      </c>
      <c r="B45" s="80">
        <v>22</v>
      </c>
      <c r="C45" s="79" t="s">
        <v>844</v>
      </c>
      <c r="D45" s="79"/>
      <c r="E45" s="79"/>
      <c r="F45" s="85" t="s">
        <v>34</v>
      </c>
      <c r="G45" s="85" t="s">
        <v>34</v>
      </c>
      <c r="H45" s="85" t="s">
        <v>34</v>
      </c>
      <c r="I45" s="85" t="s">
        <v>34</v>
      </c>
      <c r="J45" s="85" t="s">
        <v>34</v>
      </c>
      <c r="K45" s="85" t="s">
        <v>34</v>
      </c>
      <c r="L45" s="85" t="s">
        <v>34</v>
      </c>
      <c r="M45" s="85" t="s">
        <v>34</v>
      </c>
      <c r="N45" s="85" t="s">
        <v>34</v>
      </c>
      <c r="O45" s="85" t="s">
        <v>34</v>
      </c>
      <c r="P45" s="85" t="s">
        <v>34</v>
      </c>
      <c r="Q45" s="85" t="s">
        <v>34</v>
      </c>
      <c r="R45" s="85" t="s">
        <v>34</v>
      </c>
      <c r="S45" s="85" t="s">
        <v>34</v>
      </c>
      <c r="T45" s="85" t="s">
        <v>34</v>
      </c>
      <c r="U45" s="85" t="s">
        <v>34</v>
      </c>
      <c r="V45" s="85" t="s">
        <v>34</v>
      </c>
      <c r="W45" s="85" t="s">
        <v>34</v>
      </c>
      <c r="X45" s="85" t="s">
        <v>34</v>
      </c>
      <c r="Y45" s="85" t="s">
        <v>34</v>
      </c>
      <c r="Z45" s="85" t="s">
        <v>34</v>
      </c>
      <c r="AA45" s="85" t="s">
        <v>34</v>
      </c>
      <c r="AB45" s="85" t="s">
        <v>34</v>
      </c>
      <c r="AC45" s="85" t="s">
        <v>34</v>
      </c>
      <c r="AD45" s="85" t="s">
        <v>34</v>
      </c>
      <c r="AE45" s="85" t="s">
        <v>34</v>
      </c>
      <c r="AF45" s="85" t="s">
        <v>34</v>
      </c>
      <c r="AG45" s="85" t="s">
        <v>34</v>
      </c>
      <c r="AH45" s="85" t="s">
        <v>34</v>
      </c>
      <c r="AI45" s="85" t="s">
        <v>34</v>
      </c>
      <c r="AJ45" s="85" t="s">
        <v>34</v>
      </c>
      <c r="AK45" s="85" t="s">
        <v>34</v>
      </c>
      <c r="AL45" s="85" t="s">
        <v>34</v>
      </c>
      <c r="AM45" s="85" t="s">
        <v>34</v>
      </c>
      <c r="AN45" s="85" t="s">
        <v>34</v>
      </c>
      <c r="AO45" s="85" t="s">
        <v>34</v>
      </c>
      <c r="AP45" s="85" t="s">
        <v>34</v>
      </c>
      <c r="AQ45" s="85" t="s">
        <v>34</v>
      </c>
      <c r="AR45" s="85" t="s">
        <v>34</v>
      </c>
      <c r="AS45" s="85" t="s">
        <v>34</v>
      </c>
      <c r="AT45" s="85" t="s">
        <v>34</v>
      </c>
      <c r="AU45" s="85" t="s">
        <v>34</v>
      </c>
      <c r="AV45" s="85" t="s">
        <v>34</v>
      </c>
      <c r="AW45" s="85" t="s">
        <v>34</v>
      </c>
      <c r="AX45" s="86" t="s">
        <v>34</v>
      </c>
      <c r="AY45" s="85" t="s">
        <v>34</v>
      </c>
      <c r="AZ45" s="85" t="s">
        <v>34</v>
      </c>
      <c r="BA45" s="85" t="s">
        <v>34</v>
      </c>
      <c r="BB45" s="85" t="s">
        <v>34</v>
      </c>
      <c r="BC45" s="85" t="s">
        <v>34</v>
      </c>
      <c r="BD45" s="61">
        <v>5</v>
      </c>
      <c r="BE45" s="85" t="s">
        <v>34</v>
      </c>
      <c r="BF45" s="85" t="s">
        <v>34</v>
      </c>
      <c r="BG45" s="85" t="s">
        <v>34</v>
      </c>
      <c r="BH45" s="85" t="s">
        <v>34</v>
      </c>
      <c r="BI45" s="85" t="s">
        <v>34</v>
      </c>
      <c r="BJ45" s="85" t="s">
        <v>34</v>
      </c>
      <c r="BK45" s="86">
        <v>490</v>
      </c>
      <c r="BL45" s="85">
        <v>200</v>
      </c>
      <c r="BM45" s="85" t="s">
        <v>34</v>
      </c>
      <c r="BN45" s="85" t="s">
        <v>34</v>
      </c>
      <c r="BO45" s="85" t="s">
        <v>34</v>
      </c>
      <c r="BP45" s="85">
        <v>3600</v>
      </c>
      <c r="BQ45" s="85" t="s">
        <v>34</v>
      </c>
      <c r="BR45" s="85" t="s">
        <v>34</v>
      </c>
      <c r="BS45" s="85" t="s">
        <v>34</v>
      </c>
      <c r="BT45" s="85" t="s">
        <v>34</v>
      </c>
      <c r="BU45" s="85" t="s">
        <v>34</v>
      </c>
      <c r="BV45" s="85" t="s">
        <v>34</v>
      </c>
      <c r="BW45" s="85">
        <v>36</v>
      </c>
      <c r="BX45" s="85" t="s">
        <v>34</v>
      </c>
      <c r="BY45" s="85" t="s">
        <v>34</v>
      </c>
      <c r="BZ45" s="85" t="s">
        <v>34</v>
      </c>
      <c r="CA45" s="61">
        <v>0.5</v>
      </c>
      <c r="CB45" s="85" t="s">
        <v>34</v>
      </c>
      <c r="CC45" s="61">
        <v>0.5</v>
      </c>
      <c r="CD45" s="85" t="s">
        <v>34</v>
      </c>
      <c r="CE45" s="85" t="s">
        <v>34</v>
      </c>
      <c r="CF45" s="85" t="s">
        <v>34</v>
      </c>
      <c r="CG45" s="85" t="s">
        <v>34</v>
      </c>
      <c r="CH45" s="61">
        <v>0.5</v>
      </c>
      <c r="CI45" s="85" t="s">
        <v>34</v>
      </c>
      <c r="CJ45" s="85" t="s">
        <v>34</v>
      </c>
      <c r="CK45" s="85" t="s">
        <v>34</v>
      </c>
      <c r="CL45" s="85" t="s">
        <v>34</v>
      </c>
      <c r="CM45" s="85" t="s">
        <v>34</v>
      </c>
      <c r="CN45" s="85" t="s">
        <v>34</v>
      </c>
      <c r="CO45" s="61">
        <v>0.5</v>
      </c>
      <c r="CP45" s="85" t="s">
        <v>34</v>
      </c>
      <c r="CQ45" s="85" t="s">
        <v>34</v>
      </c>
      <c r="CR45" s="61">
        <v>0.5</v>
      </c>
      <c r="CS45" s="85" t="s">
        <v>34</v>
      </c>
      <c r="CT45" s="85" t="s">
        <v>34</v>
      </c>
      <c r="CU45" s="85" t="s">
        <v>34</v>
      </c>
      <c r="CV45" s="85" t="s">
        <v>34</v>
      </c>
      <c r="CW45" s="85" t="s">
        <v>34</v>
      </c>
      <c r="CX45" s="85" t="s">
        <v>34</v>
      </c>
      <c r="CY45" s="85" t="s">
        <v>34</v>
      </c>
      <c r="CZ45" s="85" t="s">
        <v>34</v>
      </c>
      <c r="DA45" s="85" t="s">
        <v>34</v>
      </c>
      <c r="DB45" s="85" t="s">
        <v>34</v>
      </c>
      <c r="DC45" s="85" t="s">
        <v>34</v>
      </c>
      <c r="DD45" s="85" t="s">
        <v>34</v>
      </c>
      <c r="DE45" s="85" t="s">
        <v>34</v>
      </c>
      <c r="DF45" s="85" t="s">
        <v>34</v>
      </c>
      <c r="DG45" s="85" t="s">
        <v>34</v>
      </c>
      <c r="DH45" s="85" t="s">
        <v>34</v>
      </c>
      <c r="DI45" s="85" t="s">
        <v>34</v>
      </c>
      <c r="DJ45" s="85" t="s">
        <v>34</v>
      </c>
      <c r="DK45" s="85" t="s">
        <v>34</v>
      </c>
      <c r="DL45" s="85" t="s">
        <v>34</v>
      </c>
      <c r="DM45" s="85" t="s">
        <v>34</v>
      </c>
      <c r="DN45" s="85" t="s">
        <v>34</v>
      </c>
      <c r="DO45" s="85" t="s">
        <v>34</v>
      </c>
      <c r="DP45" s="85" t="s">
        <v>34</v>
      </c>
      <c r="DQ45" s="61">
        <v>0.5</v>
      </c>
      <c r="DR45" s="61">
        <v>0.5</v>
      </c>
      <c r="DS45" s="85" t="s">
        <v>34</v>
      </c>
      <c r="DT45" s="85" t="s">
        <v>34</v>
      </c>
      <c r="DU45" s="85" t="s">
        <v>34</v>
      </c>
      <c r="DV45" s="61">
        <v>0.5</v>
      </c>
      <c r="DW45" s="85" t="s">
        <v>34</v>
      </c>
      <c r="DX45" s="85" t="s">
        <v>34</v>
      </c>
      <c r="DY45" s="85" t="s">
        <v>34</v>
      </c>
      <c r="DZ45" s="85" t="s">
        <v>34</v>
      </c>
      <c r="EA45" s="85" t="s">
        <v>34</v>
      </c>
      <c r="EB45" s="85" t="s">
        <v>34</v>
      </c>
      <c r="EC45" s="85" t="s">
        <v>34</v>
      </c>
      <c r="ED45" s="85" t="s">
        <v>34</v>
      </c>
    </row>
    <row r="46" spans="1:134" ht="14.5" x14ac:dyDescent="0.35">
      <c r="A46" s="77" t="s">
        <v>538</v>
      </c>
      <c r="B46" s="80">
        <v>23</v>
      </c>
      <c r="C46" s="79" t="s">
        <v>846</v>
      </c>
      <c r="D46" s="79"/>
      <c r="E46" s="79"/>
      <c r="F46" s="85" t="s">
        <v>34</v>
      </c>
      <c r="G46" s="85" t="s">
        <v>34</v>
      </c>
      <c r="H46" s="85" t="s">
        <v>34</v>
      </c>
      <c r="I46" s="85" t="s">
        <v>34</v>
      </c>
      <c r="J46" s="85" t="s">
        <v>34</v>
      </c>
      <c r="K46" s="85" t="s">
        <v>34</v>
      </c>
      <c r="L46" s="85" t="s">
        <v>34</v>
      </c>
      <c r="M46" s="85" t="s">
        <v>34</v>
      </c>
      <c r="N46" s="85" t="s">
        <v>34</v>
      </c>
      <c r="O46" s="85" t="s">
        <v>34</v>
      </c>
      <c r="P46" s="61">
        <v>0.25</v>
      </c>
      <c r="Q46" s="85" t="s">
        <v>34</v>
      </c>
      <c r="R46" s="85" t="s">
        <v>34</v>
      </c>
      <c r="S46" s="61">
        <v>0.25</v>
      </c>
      <c r="T46" s="85" t="s">
        <v>34</v>
      </c>
      <c r="U46" s="61">
        <v>0.25</v>
      </c>
      <c r="V46" s="85" t="s">
        <v>34</v>
      </c>
      <c r="W46" s="85" t="s">
        <v>34</v>
      </c>
      <c r="X46" s="61">
        <v>0.25</v>
      </c>
      <c r="Y46" s="85" t="s">
        <v>34</v>
      </c>
      <c r="Z46" s="85" t="s">
        <v>34</v>
      </c>
      <c r="AA46" s="85" t="s">
        <v>34</v>
      </c>
      <c r="AB46" s="85" t="s">
        <v>34</v>
      </c>
      <c r="AC46" s="85" t="s">
        <v>34</v>
      </c>
      <c r="AD46" s="85" t="s">
        <v>34</v>
      </c>
      <c r="AE46" s="85" t="s">
        <v>34</v>
      </c>
      <c r="AF46" s="85" t="s">
        <v>34</v>
      </c>
      <c r="AG46" s="85" t="s">
        <v>34</v>
      </c>
      <c r="AH46" s="85" t="s">
        <v>34</v>
      </c>
      <c r="AI46" s="85" t="s">
        <v>34</v>
      </c>
      <c r="AJ46" s="85" t="s">
        <v>34</v>
      </c>
      <c r="AK46" s="85" t="s">
        <v>34</v>
      </c>
      <c r="AL46" s="85">
        <v>0.1</v>
      </c>
      <c r="AM46" s="85" t="s">
        <v>34</v>
      </c>
      <c r="AN46" s="61">
        <v>2.5000000000000001E-2</v>
      </c>
      <c r="AO46" s="85" t="s">
        <v>34</v>
      </c>
      <c r="AP46" s="85" t="s">
        <v>34</v>
      </c>
      <c r="AQ46" s="61">
        <v>2.5000000000000001E-2</v>
      </c>
      <c r="AR46" s="85" t="s">
        <v>34</v>
      </c>
      <c r="AS46" s="85" t="s">
        <v>34</v>
      </c>
      <c r="AT46" s="61">
        <v>0.125</v>
      </c>
      <c r="AU46" s="85" t="s">
        <v>34</v>
      </c>
      <c r="AV46" s="85" t="s">
        <v>34</v>
      </c>
      <c r="AW46" s="85" t="s">
        <v>34</v>
      </c>
      <c r="AX46" s="86" t="s">
        <v>34</v>
      </c>
      <c r="AY46" s="85" t="s">
        <v>34</v>
      </c>
      <c r="AZ46" s="61">
        <v>0.125</v>
      </c>
      <c r="BA46" s="85" t="s">
        <v>34</v>
      </c>
      <c r="BB46" s="85" t="s">
        <v>34</v>
      </c>
      <c r="BC46" s="85" t="s">
        <v>34</v>
      </c>
      <c r="BD46" s="85">
        <v>7.2</v>
      </c>
      <c r="BE46" s="85" t="s">
        <v>34</v>
      </c>
      <c r="BF46" s="85" t="s">
        <v>34</v>
      </c>
      <c r="BG46" s="85">
        <v>0.31</v>
      </c>
      <c r="BH46" s="85" t="s">
        <v>34</v>
      </c>
      <c r="BI46" s="85" t="s">
        <v>34</v>
      </c>
      <c r="BJ46" s="85" t="s">
        <v>34</v>
      </c>
      <c r="BK46" s="85" t="s">
        <v>34</v>
      </c>
      <c r="BL46" s="85" t="s">
        <v>34</v>
      </c>
      <c r="BM46" s="85" t="s">
        <v>34</v>
      </c>
      <c r="BN46" s="85" t="s">
        <v>34</v>
      </c>
      <c r="BO46" s="85" t="s">
        <v>34</v>
      </c>
      <c r="BP46" s="85" t="s">
        <v>34</v>
      </c>
      <c r="BQ46" s="85" t="s">
        <v>34</v>
      </c>
      <c r="BR46" s="85" t="s">
        <v>34</v>
      </c>
      <c r="BS46" s="85" t="s">
        <v>34</v>
      </c>
      <c r="BT46" s="85" t="s">
        <v>34</v>
      </c>
      <c r="BU46" s="85" t="s">
        <v>34</v>
      </c>
      <c r="BV46" s="85" t="s">
        <v>34</v>
      </c>
      <c r="BW46" s="85">
        <v>26</v>
      </c>
      <c r="BX46" s="85">
        <v>0.8</v>
      </c>
      <c r="BY46" s="85" t="s">
        <v>34</v>
      </c>
      <c r="BZ46" s="61">
        <v>0.05</v>
      </c>
      <c r="CA46" s="85">
        <v>18</v>
      </c>
      <c r="CB46" s="85">
        <v>1.3</v>
      </c>
      <c r="CC46" s="61">
        <v>0.15</v>
      </c>
      <c r="CD46" s="85" t="s">
        <v>34</v>
      </c>
      <c r="CE46" s="85" t="s">
        <v>34</v>
      </c>
      <c r="CF46" s="85" t="s">
        <v>34</v>
      </c>
      <c r="CG46" s="85">
        <v>0.13</v>
      </c>
      <c r="CH46" s="85">
        <v>0.8</v>
      </c>
      <c r="CI46" s="85" t="s">
        <v>34</v>
      </c>
      <c r="CJ46" s="85" t="s">
        <v>34</v>
      </c>
      <c r="CK46" s="85" t="s">
        <v>34</v>
      </c>
      <c r="CL46" s="85" t="s">
        <v>34</v>
      </c>
      <c r="CM46" s="85" t="s">
        <v>34</v>
      </c>
      <c r="CN46" s="85" t="s">
        <v>34</v>
      </c>
      <c r="CO46" s="61">
        <v>0.1</v>
      </c>
      <c r="CP46" s="85">
        <v>0.6</v>
      </c>
      <c r="CQ46" s="85" t="s">
        <v>34</v>
      </c>
      <c r="CR46" s="61">
        <v>0.25</v>
      </c>
      <c r="CS46" s="85" t="s">
        <v>34</v>
      </c>
      <c r="CT46" s="85" t="s">
        <v>34</v>
      </c>
      <c r="CU46" s="85" t="s">
        <v>34</v>
      </c>
      <c r="CV46" s="85" t="s">
        <v>34</v>
      </c>
      <c r="CW46" s="85" t="s">
        <v>34</v>
      </c>
      <c r="CX46" s="85" t="s">
        <v>34</v>
      </c>
      <c r="CY46" s="85" t="s">
        <v>34</v>
      </c>
      <c r="CZ46" s="85" t="s">
        <v>34</v>
      </c>
      <c r="DA46" s="85" t="s">
        <v>34</v>
      </c>
      <c r="DB46" s="85">
        <v>90</v>
      </c>
      <c r="DC46" s="85" t="s">
        <v>34</v>
      </c>
      <c r="DD46" s="85" t="s">
        <v>34</v>
      </c>
      <c r="DE46" s="85" t="s">
        <v>34</v>
      </c>
      <c r="DF46" s="85" t="s">
        <v>34</v>
      </c>
      <c r="DG46" s="85" t="s">
        <v>34</v>
      </c>
      <c r="DH46" s="85" t="s">
        <v>34</v>
      </c>
      <c r="DI46" s="85" t="s">
        <v>34</v>
      </c>
      <c r="DJ46" s="85" t="s">
        <v>34</v>
      </c>
      <c r="DK46" s="85" t="s">
        <v>34</v>
      </c>
      <c r="DL46" s="85" t="s">
        <v>34</v>
      </c>
      <c r="DM46" s="85" t="s">
        <v>34</v>
      </c>
      <c r="DN46" s="85" t="s">
        <v>34</v>
      </c>
      <c r="DO46" s="61">
        <v>0.05</v>
      </c>
      <c r="DP46" s="85"/>
      <c r="DQ46" s="85">
        <v>670</v>
      </c>
      <c r="DR46" s="61">
        <v>0.1</v>
      </c>
      <c r="DS46" s="85" t="s">
        <v>34</v>
      </c>
      <c r="DT46" s="85" t="s">
        <v>34</v>
      </c>
      <c r="DU46" s="85" t="s">
        <v>34</v>
      </c>
      <c r="DV46" s="85">
        <v>0.1</v>
      </c>
      <c r="DW46" s="85" t="s">
        <v>34</v>
      </c>
      <c r="DX46" s="85" t="s">
        <v>34</v>
      </c>
      <c r="DY46" s="85" t="s">
        <v>34</v>
      </c>
      <c r="DZ46" s="85" t="s">
        <v>34</v>
      </c>
      <c r="EA46" s="85" t="s">
        <v>34</v>
      </c>
      <c r="EB46" s="85" t="s">
        <v>34</v>
      </c>
      <c r="EC46" s="85" t="s">
        <v>34</v>
      </c>
      <c r="ED46" s="85" t="s">
        <v>34</v>
      </c>
    </row>
    <row r="47" spans="1:134" ht="14.5" x14ac:dyDescent="0.35">
      <c r="A47" s="77" t="s">
        <v>540</v>
      </c>
      <c r="B47" s="80">
        <v>24</v>
      </c>
      <c r="C47" s="79" t="s">
        <v>844</v>
      </c>
      <c r="D47" s="79"/>
      <c r="E47" s="79"/>
      <c r="F47" s="85" t="s">
        <v>34</v>
      </c>
      <c r="G47" s="85" t="s">
        <v>34</v>
      </c>
      <c r="H47" s="85" t="s">
        <v>34</v>
      </c>
      <c r="I47" s="85" t="s">
        <v>34</v>
      </c>
      <c r="J47" s="85" t="s">
        <v>34</v>
      </c>
      <c r="K47" s="85" t="s">
        <v>34</v>
      </c>
      <c r="L47" s="85" t="s">
        <v>34</v>
      </c>
      <c r="M47" s="85" t="s">
        <v>34</v>
      </c>
      <c r="N47" s="85" t="s">
        <v>34</v>
      </c>
      <c r="O47" s="85" t="s">
        <v>34</v>
      </c>
      <c r="P47" s="85" t="s">
        <v>34</v>
      </c>
      <c r="Q47" s="85" t="s">
        <v>34</v>
      </c>
      <c r="R47" s="85" t="s">
        <v>34</v>
      </c>
      <c r="S47" s="85" t="s">
        <v>34</v>
      </c>
      <c r="T47" s="85" t="s">
        <v>34</v>
      </c>
      <c r="U47" s="85" t="s">
        <v>34</v>
      </c>
      <c r="V47" s="85" t="s">
        <v>34</v>
      </c>
      <c r="W47" s="85" t="s">
        <v>34</v>
      </c>
      <c r="X47" s="85" t="s">
        <v>34</v>
      </c>
      <c r="Y47" s="85" t="s">
        <v>34</v>
      </c>
      <c r="Z47" s="85" t="s">
        <v>34</v>
      </c>
      <c r="AA47" s="85" t="s">
        <v>34</v>
      </c>
      <c r="AB47" s="85" t="s">
        <v>34</v>
      </c>
      <c r="AC47" s="85" t="s">
        <v>34</v>
      </c>
      <c r="AD47" s="85" t="s">
        <v>34</v>
      </c>
      <c r="AE47" s="85" t="s">
        <v>34</v>
      </c>
      <c r="AF47" s="85" t="s">
        <v>34</v>
      </c>
      <c r="AG47" s="85" t="s">
        <v>34</v>
      </c>
      <c r="AH47" s="85" t="s">
        <v>34</v>
      </c>
      <c r="AI47" s="85" t="s">
        <v>34</v>
      </c>
      <c r="AJ47" s="85" t="s">
        <v>34</v>
      </c>
      <c r="AK47" s="85" t="s">
        <v>34</v>
      </c>
      <c r="AL47" s="85" t="s">
        <v>34</v>
      </c>
      <c r="AM47" s="85" t="s">
        <v>34</v>
      </c>
      <c r="AN47" s="85" t="s">
        <v>34</v>
      </c>
      <c r="AO47" s="85" t="s">
        <v>34</v>
      </c>
      <c r="AP47" s="85" t="s">
        <v>34</v>
      </c>
      <c r="AQ47" s="85" t="s">
        <v>34</v>
      </c>
      <c r="AR47" s="85" t="s">
        <v>34</v>
      </c>
      <c r="AS47" s="85" t="s">
        <v>34</v>
      </c>
      <c r="AT47" s="85" t="s">
        <v>34</v>
      </c>
      <c r="AU47" s="85" t="s">
        <v>34</v>
      </c>
      <c r="AV47" s="85" t="s">
        <v>34</v>
      </c>
      <c r="AW47" s="85" t="s">
        <v>34</v>
      </c>
      <c r="AX47" s="86" t="s">
        <v>34</v>
      </c>
      <c r="AY47" s="85" t="s">
        <v>34</v>
      </c>
      <c r="AZ47" s="85" t="s">
        <v>34</v>
      </c>
      <c r="BA47" s="85" t="s">
        <v>34</v>
      </c>
      <c r="BB47" s="85" t="s">
        <v>34</v>
      </c>
      <c r="BC47" s="85" t="s">
        <v>34</v>
      </c>
      <c r="BD47" s="85" t="s">
        <v>34</v>
      </c>
      <c r="BE47" s="85" t="s">
        <v>34</v>
      </c>
      <c r="BF47" s="85" t="s">
        <v>34</v>
      </c>
      <c r="BG47" s="85">
        <v>0.46</v>
      </c>
      <c r="BH47" s="85" t="s">
        <v>34</v>
      </c>
      <c r="BI47" s="85" t="s">
        <v>34</v>
      </c>
      <c r="BJ47" s="85" t="s">
        <v>34</v>
      </c>
      <c r="BK47" s="85" t="s">
        <v>34</v>
      </c>
      <c r="BL47" s="85" t="s">
        <v>34</v>
      </c>
      <c r="BM47" s="85" t="s">
        <v>34</v>
      </c>
      <c r="BN47" s="85" t="s">
        <v>34</v>
      </c>
      <c r="BO47" s="85" t="s">
        <v>34</v>
      </c>
      <c r="BP47" s="85" t="s">
        <v>34</v>
      </c>
      <c r="BQ47" s="85" t="s">
        <v>34</v>
      </c>
      <c r="BR47" s="85" t="s">
        <v>34</v>
      </c>
      <c r="BS47" s="85" t="s">
        <v>34</v>
      </c>
      <c r="BT47" s="85" t="s">
        <v>34</v>
      </c>
      <c r="BU47" s="85" t="s">
        <v>34</v>
      </c>
      <c r="BV47" s="85" t="s">
        <v>34</v>
      </c>
      <c r="BW47" s="85">
        <v>8.98</v>
      </c>
      <c r="BX47" s="85">
        <v>5.58</v>
      </c>
      <c r="BY47" s="85" t="s">
        <v>34</v>
      </c>
      <c r="BZ47" s="85">
        <v>2.96</v>
      </c>
      <c r="CA47" s="85">
        <v>2.15</v>
      </c>
      <c r="CB47" s="85" t="s">
        <v>34</v>
      </c>
      <c r="CC47" s="85" t="s">
        <v>34</v>
      </c>
      <c r="CD47" s="85" t="s">
        <v>34</v>
      </c>
      <c r="CE47" s="85" t="s">
        <v>34</v>
      </c>
      <c r="CF47" s="85" t="s">
        <v>34</v>
      </c>
      <c r="CG47" s="85" t="s">
        <v>34</v>
      </c>
      <c r="CH47" s="85" t="s">
        <v>34</v>
      </c>
      <c r="CI47" s="85" t="s">
        <v>34</v>
      </c>
      <c r="CJ47" s="85" t="s">
        <v>34</v>
      </c>
      <c r="CK47" s="85" t="s">
        <v>34</v>
      </c>
      <c r="CL47" s="85" t="s">
        <v>34</v>
      </c>
      <c r="CM47" s="85" t="s">
        <v>34</v>
      </c>
      <c r="CN47" s="85" t="s">
        <v>34</v>
      </c>
      <c r="CO47" s="85">
        <v>2.89</v>
      </c>
      <c r="CP47" s="85" t="s">
        <v>34</v>
      </c>
      <c r="CQ47" s="85" t="s">
        <v>34</v>
      </c>
      <c r="CR47" s="85" t="s">
        <v>34</v>
      </c>
      <c r="CS47" s="85" t="s">
        <v>34</v>
      </c>
      <c r="CT47" s="85" t="s">
        <v>34</v>
      </c>
      <c r="CU47" s="85" t="s">
        <v>34</v>
      </c>
      <c r="CV47" s="85" t="s">
        <v>34</v>
      </c>
      <c r="CW47" s="85" t="s">
        <v>34</v>
      </c>
      <c r="CX47" s="85" t="s">
        <v>34</v>
      </c>
      <c r="CY47" s="85" t="s">
        <v>34</v>
      </c>
      <c r="CZ47" s="85" t="s">
        <v>34</v>
      </c>
      <c r="DA47" s="85" t="s">
        <v>34</v>
      </c>
      <c r="DB47" s="85" t="s">
        <v>34</v>
      </c>
      <c r="DC47" s="85">
        <v>870</v>
      </c>
      <c r="DD47" s="85" t="s">
        <v>34</v>
      </c>
      <c r="DE47" s="85" t="s">
        <v>34</v>
      </c>
      <c r="DF47" s="85" t="s">
        <v>34</v>
      </c>
      <c r="DG47" s="85" t="s">
        <v>34</v>
      </c>
      <c r="DH47" s="85" t="s">
        <v>34</v>
      </c>
      <c r="DI47" s="85" t="s">
        <v>34</v>
      </c>
      <c r="DJ47" s="85" t="s">
        <v>34</v>
      </c>
      <c r="DK47" s="85" t="s">
        <v>34</v>
      </c>
      <c r="DL47" s="85" t="s">
        <v>34</v>
      </c>
      <c r="DM47" s="85" t="s">
        <v>34</v>
      </c>
      <c r="DN47" s="85" t="s">
        <v>34</v>
      </c>
      <c r="DO47" s="85">
        <v>4.09</v>
      </c>
      <c r="DP47" s="85" t="s">
        <v>34</v>
      </c>
      <c r="DQ47" s="85">
        <v>42.2</v>
      </c>
      <c r="DR47" s="85" t="s">
        <v>34</v>
      </c>
      <c r="DS47" s="85" t="s">
        <v>34</v>
      </c>
      <c r="DT47" s="85" t="s">
        <v>34</v>
      </c>
      <c r="DU47" s="85" t="s">
        <v>34</v>
      </c>
      <c r="DV47" s="85" t="s">
        <v>34</v>
      </c>
      <c r="DW47" s="85" t="s">
        <v>34</v>
      </c>
      <c r="DX47" s="85" t="s">
        <v>34</v>
      </c>
      <c r="DY47" s="85" t="s">
        <v>34</v>
      </c>
      <c r="DZ47" s="85" t="s">
        <v>34</v>
      </c>
      <c r="EA47" s="85" t="s">
        <v>34</v>
      </c>
      <c r="EB47" s="85" t="s">
        <v>34</v>
      </c>
      <c r="EC47" s="85" t="s">
        <v>34</v>
      </c>
      <c r="ED47" s="85" t="s">
        <v>34</v>
      </c>
    </row>
    <row r="48" spans="1:134" ht="14.5" x14ac:dyDescent="0.35">
      <c r="A48" s="127" t="s">
        <v>542</v>
      </c>
      <c r="B48" s="124">
        <v>25</v>
      </c>
      <c r="C48" s="79" t="s">
        <v>825</v>
      </c>
      <c r="D48" s="79"/>
      <c r="E48" s="79"/>
      <c r="F48" s="85" t="s">
        <v>34</v>
      </c>
      <c r="G48" s="85" t="s">
        <v>34</v>
      </c>
      <c r="H48" s="85" t="s">
        <v>34</v>
      </c>
      <c r="I48" s="85" t="s">
        <v>34</v>
      </c>
      <c r="J48" s="85" t="s">
        <v>34</v>
      </c>
      <c r="K48" s="85" t="s">
        <v>34</v>
      </c>
      <c r="L48" s="85" t="s">
        <v>34</v>
      </c>
      <c r="M48" s="85" t="s">
        <v>34</v>
      </c>
      <c r="N48" s="85" t="s">
        <v>34</v>
      </c>
      <c r="O48" s="85" t="s">
        <v>34</v>
      </c>
      <c r="P48" s="85" t="s">
        <v>34</v>
      </c>
      <c r="Q48" s="85" t="s">
        <v>34</v>
      </c>
      <c r="R48" s="85" t="s">
        <v>34</v>
      </c>
      <c r="S48" s="85" t="s">
        <v>34</v>
      </c>
      <c r="T48" s="85" t="s">
        <v>34</v>
      </c>
      <c r="U48" s="85" t="s">
        <v>34</v>
      </c>
      <c r="V48" s="85" t="s">
        <v>34</v>
      </c>
      <c r="W48" s="85" t="s">
        <v>34</v>
      </c>
      <c r="X48" s="85" t="s">
        <v>34</v>
      </c>
      <c r="Y48" s="85" t="s">
        <v>34</v>
      </c>
      <c r="Z48" s="85" t="s">
        <v>34</v>
      </c>
      <c r="AA48" s="85" t="s">
        <v>34</v>
      </c>
      <c r="AB48" s="85" t="s">
        <v>34</v>
      </c>
      <c r="AC48" s="85" t="s">
        <v>34</v>
      </c>
      <c r="AD48" s="85" t="s">
        <v>34</v>
      </c>
      <c r="AE48" s="85" t="s">
        <v>34</v>
      </c>
      <c r="AF48" s="85" t="s">
        <v>34</v>
      </c>
      <c r="AG48" s="85" t="s">
        <v>34</v>
      </c>
      <c r="AH48" s="85" t="s">
        <v>34</v>
      </c>
      <c r="AI48" s="85" t="s">
        <v>34</v>
      </c>
      <c r="AJ48" s="85" t="s">
        <v>34</v>
      </c>
      <c r="AK48" s="85" t="s">
        <v>34</v>
      </c>
      <c r="AL48" s="85" t="s">
        <v>34</v>
      </c>
      <c r="AM48" s="85" t="s">
        <v>34</v>
      </c>
      <c r="AN48" s="85" t="s">
        <v>34</v>
      </c>
      <c r="AO48" s="85" t="s">
        <v>34</v>
      </c>
      <c r="AP48" s="85" t="s">
        <v>34</v>
      </c>
      <c r="AQ48" s="85" t="s">
        <v>34</v>
      </c>
      <c r="AR48" s="85" t="s">
        <v>34</v>
      </c>
      <c r="AS48" s="85" t="s">
        <v>34</v>
      </c>
      <c r="AT48" s="85" t="s">
        <v>34</v>
      </c>
      <c r="AU48" s="85" t="s">
        <v>34</v>
      </c>
      <c r="AV48" s="85" t="s">
        <v>34</v>
      </c>
      <c r="AW48" s="85" t="s">
        <v>34</v>
      </c>
      <c r="AX48" s="86" t="s">
        <v>34</v>
      </c>
      <c r="AY48" s="85" t="s">
        <v>34</v>
      </c>
      <c r="AZ48" s="85" t="s">
        <v>34</v>
      </c>
      <c r="BA48" s="85" t="s">
        <v>34</v>
      </c>
      <c r="BB48" s="85" t="s">
        <v>34</v>
      </c>
      <c r="BC48" s="85" t="s">
        <v>34</v>
      </c>
      <c r="BD48" s="85">
        <v>18</v>
      </c>
      <c r="BE48" s="85" t="s">
        <v>34</v>
      </c>
      <c r="BF48" s="85" t="s">
        <v>34</v>
      </c>
      <c r="BG48" s="85">
        <v>0.47</v>
      </c>
      <c r="BH48" s="61">
        <v>0.5</v>
      </c>
      <c r="BI48" s="85" t="s">
        <v>34</v>
      </c>
      <c r="BJ48" s="85" t="s">
        <v>34</v>
      </c>
      <c r="BK48" s="85" t="s">
        <v>34</v>
      </c>
      <c r="BL48" s="85" t="s">
        <v>34</v>
      </c>
      <c r="BM48" s="85" t="s">
        <v>34</v>
      </c>
      <c r="BN48" s="85" t="s">
        <v>34</v>
      </c>
      <c r="BO48" s="85" t="s">
        <v>34</v>
      </c>
      <c r="BP48" s="85" t="s">
        <v>34</v>
      </c>
      <c r="BQ48" s="85" t="s">
        <v>34</v>
      </c>
      <c r="BR48" s="85" t="s">
        <v>34</v>
      </c>
      <c r="BS48" s="85" t="s">
        <v>34</v>
      </c>
      <c r="BT48" s="85" t="s">
        <v>34</v>
      </c>
      <c r="BU48" s="85" t="s">
        <v>34</v>
      </c>
      <c r="BV48" s="85" t="s">
        <v>34</v>
      </c>
      <c r="BW48" s="85">
        <v>47</v>
      </c>
      <c r="BX48" s="61">
        <v>0.5</v>
      </c>
      <c r="BY48" s="85" t="s">
        <v>34</v>
      </c>
      <c r="BZ48" s="61">
        <v>0.05</v>
      </c>
      <c r="CA48" s="85">
        <v>16</v>
      </c>
      <c r="CB48" s="85" t="s">
        <v>34</v>
      </c>
      <c r="CC48" s="61">
        <v>0.15</v>
      </c>
      <c r="CD48" s="61">
        <v>0.5</v>
      </c>
      <c r="CE48" s="85" t="s">
        <v>34</v>
      </c>
      <c r="CF48" s="85" t="s">
        <v>34</v>
      </c>
      <c r="CG48" s="61">
        <v>0.05</v>
      </c>
      <c r="CH48" s="85">
        <v>0.88</v>
      </c>
      <c r="CI48" s="85" t="s">
        <v>34</v>
      </c>
      <c r="CJ48" s="85" t="s">
        <v>34</v>
      </c>
      <c r="CK48" s="85" t="s">
        <v>34</v>
      </c>
      <c r="CL48" s="85" t="s">
        <v>34</v>
      </c>
      <c r="CM48" s="85" t="s">
        <v>34</v>
      </c>
      <c r="CN48" s="85" t="s">
        <v>34</v>
      </c>
      <c r="CO48" s="61">
        <v>0.1</v>
      </c>
      <c r="CP48" s="85" t="s">
        <v>34</v>
      </c>
      <c r="CQ48" s="85" t="s">
        <v>34</v>
      </c>
      <c r="CR48" s="61">
        <v>0.25</v>
      </c>
      <c r="CS48" s="61">
        <v>0.5</v>
      </c>
      <c r="CT48" s="85" t="s">
        <v>34</v>
      </c>
      <c r="CU48" s="85" t="s">
        <v>34</v>
      </c>
      <c r="CV48" s="85" t="s">
        <v>34</v>
      </c>
      <c r="CW48" s="85" t="s">
        <v>34</v>
      </c>
      <c r="CX48" s="85" t="s">
        <v>34</v>
      </c>
      <c r="CY48" s="85" t="s">
        <v>34</v>
      </c>
      <c r="CZ48" s="85" t="s">
        <v>34</v>
      </c>
      <c r="DA48" s="85" t="s">
        <v>34</v>
      </c>
      <c r="DB48" s="85" t="s">
        <v>34</v>
      </c>
      <c r="DC48" s="85" t="s">
        <v>34</v>
      </c>
      <c r="DD48" s="85" t="s">
        <v>34</v>
      </c>
      <c r="DE48" s="85" t="s">
        <v>34</v>
      </c>
      <c r="DF48" s="85" t="s">
        <v>34</v>
      </c>
      <c r="DG48" s="85" t="s">
        <v>34</v>
      </c>
      <c r="DH48" s="85" t="s">
        <v>34</v>
      </c>
      <c r="DI48" s="85" t="s">
        <v>34</v>
      </c>
      <c r="DJ48" s="85" t="s">
        <v>34</v>
      </c>
      <c r="DK48" s="85" t="s">
        <v>34</v>
      </c>
      <c r="DL48" s="85" t="s">
        <v>34</v>
      </c>
      <c r="DM48" s="85" t="s">
        <v>34</v>
      </c>
      <c r="DN48" s="85" t="s">
        <v>34</v>
      </c>
      <c r="DO48" s="61">
        <v>0.05</v>
      </c>
      <c r="DP48" s="85" t="s">
        <v>34</v>
      </c>
      <c r="DQ48" s="85">
        <v>330</v>
      </c>
      <c r="DR48" s="61">
        <v>0.1</v>
      </c>
      <c r="DS48" s="61">
        <v>0.5</v>
      </c>
      <c r="DT48" s="85" t="s">
        <v>34</v>
      </c>
      <c r="DU48" s="85" t="s">
        <v>34</v>
      </c>
      <c r="DV48" s="85" t="s">
        <v>34</v>
      </c>
      <c r="DW48" s="85" t="s">
        <v>34</v>
      </c>
      <c r="DX48" s="85" t="s">
        <v>34</v>
      </c>
      <c r="DY48" s="85" t="s">
        <v>34</v>
      </c>
      <c r="DZ48" s="85" t="s">
        <v>34</v>
      </c>
      <c r="EA48" s="85" t="s">
        <v>34</v>
      </c>
      <c r="EB48" s="85" t="s">
        <v>34</v>
      </c>
      <c r="EC48" s="85" t="s">
        <v>34</v>
      </c>
      <c r="ED48" s="85" t="s">
        <v>34</v>
      </c>
    </row>
    <row r="49" spans="1:134" ht="14.5" x14ac:dyDescent="0.35">
      <c r="A49" s="127"/>
      <c r="B49" s="124"/>
      <c r="C49" s="79" t="s">
        <v>829</v>
      </c>
      <c r="D49" s="79"/>
      <c r="E49" s="79"/>
      <c r="F49" s="85" t="s">
        <v>34</v>
      </c>
      <c r="G49" s="85" t="s">
        <v>34</v>
      </c>
      <c r="H49" s="85" t="s">
        <v>34</v>
      </c>
      <c r="I49" s="85" t="s">
        <v>34</v>
      </c>
      <c r="J49" s="85" t="s">
        <v>34</v>
      </c>
      <c r="K49" s="85" t="s">
        <v>34</v>
      </c>
      <c r="L49" s="85" t="s">
        <v>34</v>
      </c>
      <c r="M49" s="85" t="s">
        <v>34</v>
      </c>
      <c r="N49" s="85" t="s">
        <v>34</v>
      </c>
      <c r="O49" s="85" t="s">
        <v>34</v>
      </c>
      <c r="P49" s="85" t="s">
        <v>34</v>
      </c>
      <c r="Q49" s="85" t="s">
        <v>34</v>
      </c>
      <c r="R49" s="85" t="s">
        <v>34</v>
      </c>
      <c r="S49" s="85" t="s">
        <v>34</v>
      </c>
      <c r="T49" s="85" t="s">
        <v>34</v>
      </c>
      <c r="U49" s="85" t="s">
        <v>34</v>
      </c>
      <c r="V49" s="85" t="s">
        <v>34</v>
      </c>
      <c r="W49" s="85" t="s">
        <v>34</v>
      </c>
      <c r="X49" s="85" t="s">
        <v>34</v>
      </c>
      <c r="Y49" s="85" t="s">
        <v>34</v>
      </c>
      <c r="Z49" s="85" t="s">
        <v>34</v>
      </c>
      <c r="AA49" s="85" t="s">
        <v>34</v>
      </c>
      <c r="AB49" s="85" t="s">
        <v>34</v>
      </c>
      <c r="AC49" s="85" t="s">
        <v>34</v>
      </c>
      <c r="AD49" s="85" t="s">
        <v>34</v>
      </c>
      <c r="AE49" s="85" t="s">
        <v>34</v>
      </c>
      <c r="AF49" s="85" t="s">
        <v>34</v>
      </c>
      <c r="AG49" s="85" t="s">
        <v>34</v>
      </c>
      <c r="AH49" s="85" t="s">
        <v>34</v>
      </c>
      <c r="AI49" s="85" t="s">
        <v>34</v>
      </c>
      <c r="AJ49" s="85" t="s">
        <v>34</v>
      </c>
      <c r="AK49" s="85" t="s">
        <v>34</v>
      </c>
      <c r="AL49" s="85" t="s">
        <v>34</v>
      </c>
      <c r="AM49" s="85" t="s">
        <v>34</v>
      </c>
      <c r="AN49" s="85" t="s">
        <v>34</v>
      </c>
      <c r="AO49" s="85" t="s">
        <v>34</v>
      </c>
      <c r="AP49" s="85" t="s">
        <v>34</v>
      </c>
      <c r="AQ49" s="85" t="s">
        <v>34</v>
      </c>
      <c r="AR49" s="85" t="s">
        <v>34</v>
      </c>
      <c r="AS49" s="85" t="s">
        <v>34</v>
      </c>
      <c r="AT49" s="85" t="s">
        <v>34</v>
      </c>
      <c r="AU49" s="85" t="s">
        <v>34</v>
      </c>
      <c r="AV49" s="85" t="s">
        <v>34</v>
      </c>
      <c r="AW49" s="85" t="s">
        <v>34</v>
      </c>
      <c r="AX49" s="86" t="s">
        <v>34</v>
      </c>
      <c r="AY49" s="85" t="s">
        <v>34</v>
      </c>
      <c r="AZ49" s="85" t="s">
        <v>34</v>
      </c>
      <c r="BA49" s="85" t="s">
        <v>34</v>
      </c>
      <c r="BB49" s="85" t="s">
        <v>34</v>
      </c>
      <c r="BC49" s="85" t="s">
        <v>34</v>
      </c>
      <c r="BD49" s="85">
        <v>46</v>
      </c>
      <c r="BE49" s="85" t="s">
        <v>34</v>
      </c>
      <c r="BF49" s="85" t="s">
        <v>34</v>
      </c>
      <c r="BG49" s="85">
        <v>0.43</v>
      </c>
      <c r="BH49" s="61">
        <v>0.5</v>
      </c>
      <c r="BI49" s="85" t="s">
        <v>34</v>
      </c>
      <c r="BJ49" s="85" t="s">
        <v>34</v>
      </c>
      <c r="BK49" s="85" t="s">
        <v>34</v>
      </c>
      <c r="BL49" s="85" t="s">
        <v>34</v>
      </c>
      <c r="BM49" s="85" t="s">
        <v>34</v>
      </c>
      <c r="BN49" s="85" t="s">
        <v>34</v>
      </c>
      <c r="BO49" s="85" t="s">
        <v>34</v>
      </c>
      <c r="BP49" s="85" t="s">
        <v>34</v>
      </c>
      <c r="BQ49" s="85" t="s">
        <v>34</v>
      </c>
      <c r="BR49" s="85" t="s">
        <v>34</v>
      </c>
      <c r="BS49" s="85" t="s">
        <v>34</v>
      </c>
      <c r="BT49" s="85" t="s">
        <v>34</v>
      </c>
      <c r="BU49" s="85" t="s">
        <v>34</v>
      </c>
      <c r="BV49" s="85" t="s">
        <v>34</v>
      </c>
      <c r="BW49" s="85">
        <v>8.6999999999999993</v>
      </c>
      <c r="BX49" s="61">
        <v>0.5</v>
      </c>
      <c r="BY49" s="85" t="s">
        <v>34</v>
      </c>
      <c r="BZ49" s="61">
        <v>0.05</v>
      </c>
      <c r="CA49" s="85">
        <v>6.6</v>
      </c>
      <c r="CB49" s="85" t="s">
        <v>34</v>
      </c>
      <c r="CC49" s="61">
        <v>0.15</v>
      </c>
      <c r="CD49" s="61">
        <v>0.5</v>
      </c>
      <c r="CE49" s="85" t="s">
        <v>34</v>
      </c>
      <c r="CF49" s="85" t="s">
        <v>34</v>
      </c>
      <c r="CG49" s="61">
        <v>0.05</v>
      </c>
      <c r="CH49" s="85">
        <v>0.7</v>
      </c>
      <c r="CI49" s="85" t="s">
        <v>34</v>
      </c>
      <c r="CJ49" s="85" t="s">
        <v>34</v>
      </c>
      <c r="CK49" s="85" t="s">
        <v>34</v>
      </c>
      <c r="CL49" s="85" t="s">
        <v>34</v>
      </c>
      <c r="CM49" s="85" t="s">
        <v>34</v>
      </c>
      <c r="CN49" s="85" t="s">
        <v>34</v>
      </c>
      <c r="CO49" s="85">
        <v>5.7</v>
      </c>
      <c r="CP49" s="85" t="s">
        <v>34</v>
      </c>
      <c r="CQ49" s="85" t="s">
        <v>34</v>
      </c>
      <c r="CR49" s="61">
        <v>0.25</v>
      </c>
      <c r="CS49" s="61">
        <v>0.5</v>
      </c>
      <c r="CT49" s="85" t="s">
        <v>34</v>
      </c>
      <c r="CU49" s="85" t="s">
        <v>34</v>
      </c>
      <c r="CV49" s="85" t="s">
        <v>34</v>
      </c>
      <c r="CW49" s="85" t="s">
        <v>34</v>
      </c>
      <c r="CX49" s="85" t="s">
        <v>34</v>
      </c>
      <c r="CY49" s="85" t="s">
        <v>34</v>
      </c>
      <c r="CZ49" s="85" t="s">
        <v>34</v>
      </c>
      <c r="DA49" s="85" t="s">
        <v>34</v>
      </c>
      <c r="DB49" s="85" t="s">
        <v>34</v>
      </c>
      <c r="DC49" s="85" t="s">
        <v>34</v>
      </c>
      <c r="DD49" s="85" t="s">
        <v>34</v>
      </c>
      <c r="DE49" s="85" t="s">
        <v>34</v>
      </c>
      <c r="DF49" s="85" t="s">
        <v>34</v>
      </c>
      <c r="DG49" s="85" t="s">
        <v>34</v>
      </c>
      <c r="DH49" s="85" t="s">
        <v>34</v>
      </c>
      <c r="DI49" s="85" t="s">
        <v>34</v>
      </c>
      <c r="DJ49" s="85" t="s">
        <v>34</v>
      </c>
      <c r="DK49" s="85" t="s">
        <v>34</v>
      </c>
      <c r="DL49" s="85" t="s">
        <v>34</v>
      </c>
      <c r="DM49" s="85" t="s">
        <v>34</v>
      </c>
      <c r="DN49" s="85" t="s">
        <v>34</v>
      </c>
      <c r="DO49" s="85">
        <v>0.1</v>
      </c>
      <c r="DP49" s="85" t="s">
        <v>34</v>
      </c>
      <c r="DQ49" s="85">
        <v>180</v>
      </c>
      <c r="DR49" s="61">
        <v>0.1</v>
      </c>
      <c r="DS49" s="61">
        <v>0.5</v>
      </c>
      <c r="DT49" s="85" t="s">
        <v>34</v>
      </c>
      <c r="DU49" s="85" t="s">
        <v>34</v>
      </c>
      <c r="DV49" s="85" t="s">
        <v>34</v>
      </c>
      <c r="DW49" s="85" t="s">
        <v>34</v>
      </c>
      <c r="DX49" s="85" t="s">
        <v>34</v>
      </c>
      <c r="DY49" s="85" t="s">
        <v>34</v>
      </c>
      <c r="DZ49" s="85" t="s">
        <v>34</v>
      </c>
      <c r="EA49" s="85" t="s">
        <v>34</v>
      </c>
      <c r="EB49" s="85" t="s">
        <v>34</v>
      </c>
      <c r="EC49" s="85" t="s">
        <v>34</v>
      </c>
      <c r="ED49" s="85" t="s">
        <v>34</v>
      </c>
    </row>
    <row r="50" spans="1:134" ht="14.5" x14ac:dyDescent="0.35">
      <c r="A50" s="77" t="s">
        <v>544</v>
      </c>
      <c r="B50" s="80">
        <v>26</v>
      </c>
      <c r="C50" s="79" t="s">
        <v>846</v>
      </c>
      <c r="D50" s="79"/>
      <c r="E50" s="79"/>
      <c r="F50" s="85" t="s">
        <v>34</v>
      </c>
      <c r="G50" s="85" t="s">
        <v>34</v>
      </c>
      <c r="H50" s="85" t="s">
        <v>34</v>
      </c>
      <c r="I50" s="85" t="s">
        <v>34</v>
      </c>
      <c r="J50" s="85" t="s">
        <v>34</v>
      </c>
      <c r="K50" s="85" t="s">
        <v>34</v>
      </c>
      <c r="L50" s="85" t="s">
        <v>34</v>
      </c>
      <c r="M50" s="85" t="s">
        <v>34</v>
      </c>
      <c r="N50" s="85" t="s">
        <v>34</v>
      </c>
      <c r="O50" s="85" t="s">
        <v>34</v>
      </c>
      <c r="P50" s="85" t="s">
        <v>34</v>
      </c>
      <c r="Q50" s="85" t="s">
        <v>34</v>
      </c>
      <c r="R50" s="85" t="s">
        <v>34</v>
      </c>
      <c r="S50" s="85" t="s">
        <v>34</v>
      </c>
      <c r="T50" s="85" t="s">
        <v>34</v>
      </c>
      <c r="U50" s="85" t="s">
        <v>34</v>
      </c>
      <c r="V50" s="85" t="s">
        <v>34</v>
      </c>
      <c r="W50" s="85" t="s">
        <v>34</v>
      </c>
      <c r="X50" s="85" t="s">
        <v>34</v>
      </c>
      <c r="Y50" s="85" t="s">
        <v>34</v>
      </c>
      <c r="Z50" s="85" t="s">
        <v>34</v>
      </c>
      <c r="AA50" s="85" t="s">
        <v>34</v>
      </c>
      <c r="AB50" s="85" t="s">
        <v>34</v>
      </c>
      <c r="AC50" s="85" t="s">
        <v>34</v>
      </c>
      <c r="AD50" s="85" t="s">
        <v>34</v>
      </c>
      <c r="AE50" s="85" t="s">
        <v>34</v>
      </c>
      <c r="AF50" s="85" t="s">
        <v>34</v>
      </c>
      <c r="AG50" s="85" t="s">
        <v>34</v>
      </c>
      <c r="AH50" s="85" t="s">
        <v>34</v>
      </c>
      <c r="AI50" s="85" t="s">
        <v>34</v>
      </c>
      <c r="AJ50" s="85" t="s">
        <v>34</v>
      </c>
      <c r="AK50" s="85" t="s">
        <v>34</v>
      </c>
      <c r="AL50" s="85" t="s">
        <v>34</v>
      </c>
      <c r="AM50" s="85" t="s">
        <v>34</v>
      </c>
      <c r="AN50" s="85" t="s">
        <v>34</v>
      </c>
      <c r="AO50" s="85" t="s">
        <v>34</v>
      </c>
      <c r="AP50" s="85" t="s">
        <v>34</v>
      </c>
      <c r="AQ50" s="85" t="s">
        <v>34</v>
      </c>
      <c r="AR50" s="85" t="s">
        <v>34</v>
      </c>
      <c r="AS50" s="85" t="s">
        <v>34</v>
      </c>
      <c r="AT50" s="85" t="s">
        <v>34</v>
      </c>
      <c r="AU50" s="85" t="s">
        <v>34</v>
      </c>
      <c r="AV50" s="85" t="s">
        <v>34</v>
      </c>
      <c r="AW50" s="85" t="s">
        <v>34</v>
      </c>
      <c r="AX50" s="86" t="s">
        <v>34</v>
      </c>
      <c r="AY50" s="85" t="s">
        <v>34</v>
      </c>
      <c r="AZ50" s="85" t="s">
        <v>34</v>
      </c>
      <c r="BA50" s="85" t="s">
        <v>34</v>
      </c>
      <c r="BB50" s="85" t="s">
        <v>34</v>
      </c>
      <c r="BC50" s="85" t="s">
        <v>34</v>
      </c>
      <c r="BD50" s="61">
        <v>5</v>
      </c>
      <c r="BE50" s="85" t="s">
        <v>34</v>
      </c>
      <c r="BF50" s="85" t="s">
        <v>34</v>
      </c>
      <c r="BG50" s="85" t="s">
        <v>34</v>
      </c>
      <c r="BH50" s="85" t="s">
        <v>34</v>
      </c>
      <c r="BI50" s="85" t="s">
        <v>34</v>
      </c>
      <c r="BJ50" s="85" t="s">
        <v>34</v>
      </c>
      <c r="BK50" s="85" t="s">
        <v>34</v>
      </c>
      <c r="BL50" s="85" t="s">
        <v>34</v>
      </c>
      <c r="BM50" s="85" t="s">
        <v>34</v>
      </c>
      <c r="BN50" s="85" t="s">
        <v>34</v>
      </c>
      <c r="BO50" s="85" t="s">
        <v>34</v>
      </c>
      <c r="BP50" s="85" t="s">
        <v>34</v>
      </c>
      <c r="BQ50" s="85" t="s">
        <v>34</v>
      </c>
      <c r="BR50" s="85" t="s">
        <v>34</v>
      </c>
      <c r="BS50" s="85" t="s">
        <v>34</v>
      </c>
      <c r="BT50" s="85" t="s">
        <v>34</v>
      </c>
      <c r="BU50" s="85" t="s">
        <v>34</v>
      </c>
      <c r="BV50" s="85" t="s">
        <v>34</v>
      </c>
      <c r="BW50" s="85">
        <v>13.1</v>
      </c>
      <c r="BX50" s="85" t="s">
        <v>34</v>
      </c>
      <c r="BY50" s="85" t="s">
        <v>34</v>
      </c>
      <c r="BZ50" s="85" t="s">
        <v>34</v>
      </c>
      <c r="CA50" s="85" t="s">
        <v>34</v>
      </c>
      <c r="CB50" s="85" t="s">
        <v>34</v>
      </c>
      <c r="CC50" s="85" t="s">
        <v>34</v>
      </c>
      <c r="CD50" s="85" t="s">
        <v>34</v>
      </c>
      <c r="CE50" s="85" t="s">
        <v>34</v>
      </c>
      <c r="CF50" s="85" t="s">
        <v>34</v>
      </c>
      <c r="CG50" s="85" t="s">
        <v>34</v>
      </c>
      <c r="CH50" s="85" t="s">
        <v>34</v>
      </c>
      <c r="CI50" s="85" t="s">
        <v>34</v>
      </c>
      <c r="CJ50" s="85" t="s">
        <v>34</v>
      </c>
      <c r="CK50" s="85" t="s">
        <v>34</v>
      </c>
      <c r="CL50" s="85" t="s">
        <v>34</v>
      </c>
      <c r="CM50" s="85" t="s">
        <v>34</v>
      </c>
      <c r="CN50" s="85" t="s">
        <v>34</v>
      </c>
      <c r="CO50" s="85" t="s">
        <v>34</v>
      </c>
      <c r="CP50" s="85" t="s">
        <v>34</v>
      </c>
      <c r="CQ50" s="85" t="s">
        <v>34</v>
      </c>
      <c r="CR50" s="85" t="s">
        <v>34</v>
      </c>
      <c r="CS50" s="85" t="s">
        <v>34</v>
      </c>
      <c r="CT50" s="85" t="s">
        <v>34</v>
      </c>
      <c r="CU50" s="85" t="s">
        <v>34</v>
      </c>
      <c r="CV50" s="85" t="s">
        <v>34</v>
      </c>
      <c r="CW50" s="85" t="s">
        <v>34</v>
      </c>
      <c r="CX50" s="85" t="s">
        <v>34</v>
      </c>
      <c r="CY50" s="85" t="s">
        <v>34</v>
      </c>
      <c r="CZ50" s="85" t="s">
        <v>34</v>
      </c>
      <c r="DA50" s="85" t="s">
        <v>34</v>
      </c>
      <c r="DB50" s="85" t="s">
        <v>34</v>
      </c>
      <c r="DC50" s="85" t="s">
        <v>34</v>
      </c>
      <c r="DD50" s="85" t="s">
        <v>34</v>
      </c>
      <c r="DE50" s="85" t="s">
        <v>34</v>
      </c>
      <c r="DF50" s="85" t="s">
        <v>34</v>
      </c>
      <c r="DG50" s="85" t="s">
        <v>34</v>
      </c>
      <c r="DH50" s="85" t="s">
        <v>34</v>
      </c>
      <c r="DI50" s="85" t="s">
        <v>34</v>
      </c>
      <c r="DJ50" s="85" t="s">
        <v>34</v>
      </c>
      <c r="DK50" s="85" t="s">
        <v>34</v>
      </c>
      <c r="DL50" s="85" t="s">
        <v>34</v>
      </c>
      <c r="DM50" s="85" t="s">
        <v>34</v>
      </c>
      <c r="DN50" s="85" t="s">
        <v>34</v>
      </c>
      <c r="DO50" s="85" t="s">
        <v>34</v>
      </c>
      <c r="DP50" s="85" t="s">
        <v>34</v>
      </c>
      <c r="DQ50" s="85">
        <v>12</v>
      </c>
      <c r="DR50" s="85" t="s">
        <v>34</v>
      </c>
      <c r="DS50" s="85" t="s">
        <v>34</v>
      </c>
      <c r="DT50" s="85" t="s">
        <v>34</v>
      </c>
      <c r="DU50" s="85" t="s">
        <v>34</v>
      </c>
      <c r="DV50" s="85" t="s">
        <v>34</v>
      </c>
      <c r="DW50" s="85" t="s">
        <v>34</v>
      </c>
      <c r="DX50" s="85" t="s">
        <v>34</v>
      </c>
      <c r="DY50" s="85" t="s">
        <v>34</v>
      </c>
      <c r="DZ50" s="85" t="s">
        <v>34</v>
      </c>
      <c r="EA50" s="85" t="s">
        <v>34</v>
      </c>
      <c r="EB50" s="85" t="s">
        <v>34</v>
      </c>
      <c r="EC50" s="85" t="s">
        <v>34</v>
      </c>
      <c r="ED50" s="85" t="s">
        <v>34</v>
      </c>
    </row>
    <row r="51" spans="1:134" ht="14.5" x14ac:dyDescent="0.35">
      <c r="A51" s="77" t="s">
        <v>546</v>
      </c>
      <c r="B51" s="80">
        <v>27</v>
      </c>
      <c r="C51" s="79" t="s">
        <v>847</v>
      </c>
      <c r="D51" s="79"/>
      <c r="E51" s="79"/>
      <c r="F51" s="85" t="s">
        <v>34</v>
      </c>
      <c r="G51" s="85" t="s">
        <v>34</v>
      </c>
      <c r="H51" s="85" t="s">
        <v>34</v>
      </c>
      <c r="I51" s="85" t="s">
        <v>34</v>
      </c>
      <c r="J51" s="85" t="s">
        <v>34</v>
      </c>
      <c r="K51" s="85" t="s">
        <v>34</v>
      </c>
      <c r="L51" s="85" t="s">
        <v>34</v>
      </c>
      <c r="M51" s="85" t="s">
        <v>34</v>
      </c>
      <c r="N51" s="85" t="s">
        <v>34</v>
      </c>
      <c r="O51" s="85" t="s">
        <v>34</v>
      </c>
      <c r="P51" s="85" t="s">
        <v>34</v>
      </c>
      <c r="Q51" s="85" t="s">
        <v>34</v>
      </c>
      <c r="R51" s="85" t="s">
        <v>34</v>
      </c>
      <c r="S51" s="85" t="s">
        <v>34</v>
      </c>
      <c r="T51" s="85" t="s">
        <v>34</v>
      </c>
      <c r="U51" s="85" t="s">
        <v>34</v>
      </c>
      <c r="V51" s="85" t="s">
        <v>34</v>
      </c>
      <c r="W51" s="85" t="s">
        <v>34</v>
      </c>
      <c r="X51" s="85" t="s">
        <v>34</v>
      </c>
      <c r="Y51" s="85" t="s">
        <v>34</v>
      </c>
      <c r="Z51" s="85" t="s">
        <v>34</v>
      </c>
      <c r="AA51" s="85" t="s">
        <v>34</v>
      </c>
      <c r="AB51" s="85" t="s">
        <v>34</v>
      </c>
      <c r="AC51" s="85" t="s">
        <v>34</v>
      </c>
      <c r="AD51" s="85" t="s">
        <v>34</v>
      </c>
      <c r="AE51" s="85" t="s">
        <v>34</v>
      </c>
      <c r="AF51" s="85" t="s">
        <v>34</v>
      </c>
      <c r="AG51" s="85" t="s">
        <v>34</v>
      </c>
      <c r="AH51" s="85" t="s">
        <v>34</v>
      </c>
      <c r="AI51" s="85" t="s">
        <v>34</v>
      </c>
      <c r="AJ51" s="85" t="s">
        <v>34</v>
      </c>
      <c r="AK51" s="85" t="s">
        <v>34</v>
      </c>
      <c r="AL51" s="85" t="s">
        <v>34</v>
      </c>
      <c r="AM51" s="85" t="s">
        <v>34</v>
      </c>
      <c r="AN51" s="85" t="s">
        <v>34</v>
      </c>
      <c r="AO51" s="85" t="s">
        <v>34</v>
      </c>
      <c r="AP51" s="85" t="s">
        <v>34</v>
      </c>
      <c r="AQ51" s="85" t="s">
        <v>34</v>
      </c>
      <c r="AR51" s="85" t="s">
        <v>34</v>
      </c>
      <c r="AS51" s="85" t="s">
        <v>34</v>
      </c>
      <c r="AT51" s="85" t="s">
        <v>34</v>
      </c>
      <c r="AU51" s="85" t="s">
        <v>34</v>
      </c>
      <c r="AV51" s="85" t="s">
        <v>34</v>
      </c>
      <c r="AW51" s="85" t="s">
        <v>34</v>
      </c>
      <c r="AX51" s="86" t="s">
        <v>34</v>
      </c>
      <c r="AY51" s="85" t="s">
        <v>34</v>
      </c>
      <c r="AZ51" s="85" t="s">
        <v>34</v>
      </c>
      <c r="BA51" s="85" t="s">
        <v>34</v>
      </c>
      <c r="BB51" s="85" t="s">
        <v>34</v>
      </c>
      <c r="BC51" s="85" t="s">
        <v>34</v>
      </c>
      <c r="BD51" s="61">
        <v>1</v>
      </c>
      <c r="BE51" s="85" t="s">
        <v>34</v>
      </c>
      <c r="BF51" s="85" t="s">
        <v>34</v>
      </c>
      <c r="BG51" s="85">
        <v>11.9</v>
      </c>
      <c r="BH51" s="85" t="s">
        <v>34</v>
      </c>
      <c r="BI51" s="85" t="s">
        <v>34</v>
      </c>
      <c r="BJ51" s="85" t="s">
        <v>34</v>
      </c>
      <c r="BK51" s="85" t="s">
        <v>34</v>
      </c>
      <c r="BL51" s="85" t="s">
        <v>34</v>
      </c>
      <c r="BM51" s="85" t="s">
        <v>34</v>
      </c>
      <c r="BN51" s="85" t="s">
        <v>34</v>
      </c>
      <c r="BO51" s="85" t="s">
        <v>34</v>
      </c>
      <c r="BP51" s="85" t="s">
        <v>34</v>
      </c>
      <c r="BQ51" s="85" t="s">
        <v>34</v>
      </c>
      <c r="BR51" s="85" t="s">
        <v>34</v>
      </c>
      <c r="BS51" s="85" t="s">
        <v>34</v>
      </c>
      <c r="BT51" s="85" t="s">
        <v>34</v>
      </c>
      <c r="BU51" s="85" t="s">
        <v>34</v>
      </c>
      <c r="BV51" s="85" t="s">
        <v>34</v>
      </c>
      <c r="BW51" s="85">
        <v>14.1</v>
      </c>
      <c r="BX51" s="85" t="s">
        <v>34</v>
      </c>
      <c r="BY51" s="85" t="s">
        <v>34</v>
      </c>
      <c r="BZ51" s="85" t="s">
        <v>34</v>
      </c>
      <c r="CA51" s="85" t="s">
        <v>34</v>
      </c>
      <c r="CB51" s="85" t="s">
        <v>34</v>
      </c>
      <c r="CC51" s="85">
        <v>1.1000000000000001</v>
      </c>
      <c r="CD51" s="85" t="s">
        <v>34</v>
      </c>
      <c r="CE51" s="85" t="s">
        <v>34</v>
      </c>
      <c r="CF51" s="85" t="s">
        <v>34</v>
      </c>
      <c r="CG51" s="85" t="s">
        <v>34</v>
      </c>
      <c r="CH51" s="85" t="s">
        <v>34</v>
      </c>
      <c r="CI51" s="85" t="s">
        <v>34</v>
      </c>
      <c r="CJ51" s="85" t="s">
        <v>34</v>
      </c>
      <c r="CK51" s="85" t="s">
        <v>34</v>
      </c>
      <c r="CL51" s="85" t="s">
        <v>34</v>
      </c>
      <c r="CM51" s="85" t="s">
        <v>34</v>
      </c>
      <c r="CN51" s="85" t="s">
        <v>34</v>
      </c>
      <c r="CO51" s="85" t="s">
        <v>34</v>
      </c>
      <c r="CP51" s="85" t="s">
        <v>34</v>
      </c>
      <c r="CQ51" s="85" t="s">
        <v>34</v>
      </c>
      <c r="CR51" s="85">
        <v>11.4</v>
      </c>
      <c r="CS51" s="85" t="s">
        <v>34</v>
      </c>
      <c r="CT51" s="85">
        <v>2500</v>
      </c>
      <c r="CU51" s="85" t="s">
        <v>34</v>
      </c>
      <c r="CV51" s="85" t="s">
        <v>34</v>
      </c>
      <c r="CW51" s="85" t="s">
        <v>34</v>
      </c>
      <c r="CX51" s="85" t="s">
        <v>34</v>
      </c>
      <c r="CY51" s="85" t="s">
        <v>34</v>
      </c>
      <c r="CZ51" s="85" t="s">
        <v>34</v>
      </c>
      <c r="DA51" s="85" t="s">
        <v>34</v>
      </c>
      <c r="DB51" s="85" t="s">
        <v>34</v>
      </c>
      <c r="DC51" s="85">
        <v>5290</v>
      </c>
      <c r="DD51" s="85" t="s">
        <v>34</v>
      </c>
      <c r="DE51" s="85" t="s">
        <v>34</v>
      </c>
      <c r="DF51" s="85" t="s">
        <v>34</v>
      </c>
      <c r="DG51" s="85" t="s">
        <v>34</v>
      </c>
      <c r="DH51" s="85" t="s">
        <v>34</v>
      </c>
      <c r="DI51" s="85" t="s">
        <v>34</v>
      </c>
      <c r="DJ51" s="85" t="s">
        <v>34</v>
      </c>
      <c r="DK51" s="85" t="s">
        <v>34</v>
      </c>
      <c r="DL51" s="85" t="s">
        <v>34</v>
      </c>
      <c r="DM51" s="85" t="s">
        <v>34</v>
      </c>
      <c r="DN51" s="85" t="s">
        <v>34</v>
      </c>
      <c r="DO51" s="85" t="s">
        <v>34</v>
      </c>
      <c r="DP51" s="85" t="s">
        <v>34</v>
      </c>
      <c r="DQ51" s="85" t="s">
        <v>34</v>
      </c>
      <c r="DR51" s="85">
        <v>51.4</v>
      </c>
      <c r="DS51" s="85" t="s">
        <v>34</v>
      </c>
      <c r="DT51" s="85" t="s">
        <v>34</v>
      </c>
      <c r="DU51" s="85" t="s">
        <v>34</v>
      </c>
      <c r="DV51" s="85" t="s">
        <v>34</v>
      </c>
      <c r="DW51" s="85" t="s">
        <v>34</v>
      </c>
      <c r="DX51" s="85" t="s">
        <v>34</v>
      </c>
      <c r="DY51" s="85" t="s">
        <v>34</v>
      </c>
      <c r="DZ51" s="85" t="s">
        <v>34</v>
      </c>
      <c r="EA51" s="85" t="s">
        <v>34</v>
      </c>
      <c r="EB51" s="85" t="s">
        <v>34</v>
      </c>
      <c r="EC51" s="85" t="s">
        <v>34</v>
      </c>
      <c r="ED51" s="85" t="s">
        <v>34</v>
      </c>
    </row>
    <row r="52" spans="1:134" ht="14.5" x14ac:dyDescent="0.35">
      <c r="A52" s="130" t="s">
        <v>548</v>
      </c>
      <c r="B52" s="124">
        <v>28</v>
      </c>
      <c r="C52" s="79" t="s">
        <v>826</v>
      </c>
      <c r="D52" s="79"/>
      <c r="E52" s="79"/>
      <c r="F52" s="85" t="s">
        <v>34</v>
      </c>
      <c r="G52" s="85" t="s">
        <v>34</v>
      </c>
      <c r="H52" s="85" t="s">
        <v>34</v>
      </c>
      <c r="I52" s="85" t="s">
        <v>34</v>
      </c>
      <c r="J52" s="85" t="s">
        <v>34</v>
      </c>
      <c r="K52" s="85" t="s">
        <v>34</v>
      </c>
      <c r="L52" s="85" t="s">
        <v>34</v>
      </c>
      <c r="M52" s="85" t="s">
        <v>34</v>
      </c>
      <c r="N52" s="85" t="s">
        <v>34</v>
      </c>
      <c r="O52" s="85" t="s">
        <v>34</v>
      </c>
      <c r="P52" s="85" t="s">
        <v>34</v>
      </c>
      <c r="Q52" s="85" t="s">
        <v>34</v>
      </c>
      <c r="R52" s="85" t="s">
        <v>34</v>
      </c>
      <c r="S52" s="85" t="s">
        <v>34</v>
      </c>
      <c r="T52" s="85" t="s">
        <v>34</v>
      </c>
      <c r="U52" s="85" t="s">
        <v>34</v>
      </c>
      <c r="V52" s="85" t="s">
        <v>34</v>
      </c>
      <c r="W52" s="85" t="s">
        <v>34</v>
      </c>
      <c r="X52" s="85" t="s">
        <v>34</v>
      </c>
      <c r="Y52" s="85" t="s">
        <v>34</v>
      </c>
      <c r="Z52" s="85" t="s">
        <v>34</v>
      </c>
      <c r="AA52" s="85" t="s">
        <v>34</v>
      </c>
      <c r="AB52" s="85" t="s">
        <v>34</v>
      </c>
      <c r="AC52" s="85" t="s">
        <v>34</v>
      </c>
      <c r="AD52" s="85" t="s">
        <v>34</v>
      </c>
      <c r="AE52" s="85" t="s">
        <v>34</v>
      </c>
      <c r="AF52" s="85" t="s">
        <v>34</v>
      </c>
      <c r="AG52" s="85" t="s">
        <v>34</v>
      </c>
      <c r="AH52" s="85" t="s">
        <v>34</v>
      </c>
      <c r="AI52" s="85" t="s">
        <v>34</v>
      </c>
      <c r="AJ52" s="85" t="s">
        <v>34</v>
      </c>
      <c r="AK52" s="85" t="s">
        <v>34</v>
      </c>
      <c r="AL52" s="85" t="s">
        <v>34</v>
      </c>
      <c r="AM52" s="85" t="s">
        <v>34</v>
      </c>
      <c r="AN52" s="85" t="s">
        <v>34</v>
      </c>
      <c r="AO52" s="85" t="s">
        <v>34</v>
      </c>
      <c r="AP52" s="85" t="s">
        <v>34</v>
      </c>
      <c r="AQ52" s="85" t="s">
        <v>34</v>
      </c>
      <c r="AR52" s="85" t="s">
        <v>34</v>
      </c>
      <c r="AS52" s="85" t="s">
        <v>34</v>
      </c>
      <c r="AT52" s="85" t="s">
        <v>34</v>
      </c>
      <c r="AU52" s="85" t="s">
        <v>34</v>
      </c>
      <c r="AV52" s="85" t="s">
        <v>34</v>
      </c>
      <c r="AW52" s="85" t="s">
        <v>34</v>
      </c>
      <c r="AX52" s="86" t="s">
        <v>34</v>
      </c>
      <c r="AY52" s="85" t="s">
        <v>34</v>
      </c>
      <c r="AZ52" s="85" t="s">
        <v>34</v>
      </c>
      <c r="BA52" s="85" t="s">
        <v>34</v>
      </c>
      <c r="BB52" s="85" t="s">
        <v>34</v>
      </c>
      <c r="BC52" s="85" t="s">
        <v>34</v>
      </c>
      <c r="BD52" s="85">
        <v>2.6</v>
      </c>
      <c r="BE52" s="85" t="s">
        <v>34</v>
      </c>
      <c r="BF52" s="85" t="s">
        <v>34</v>
      </c>
      <c r="BG52" s="85">
        <v>1.07</v>
      </c>
      <c r="BH52" s="85" t="s">
        <v>34</v>
      </c>
      <c r="BI52" s="85" t="s">
        <v>34</v>
      </c>
      <c r="BJ52" s="85" t="s">
        <v>34</v>
      </c>
      <c r="BK52" s="85" t="s">
        <v>34</v>
      </c>
      <c r="BL52" s="85" t="s">
        <v>34</v>
      </c>
      <c r="BM52" s="85" t="s">
        <v>34</v>
      </c>
      <c r="BN52" s="85" t="s">
        <v>34</v>
      </c>
      <c r="BO52" s="85" t="s">
        <v>34</v>
      </c>
      <c r="BP52" s="85" t="s">
        <v>34</v>
      </c>
      <c r="BQ52" s="85" t="s">
        <v>34</v>
      </c>
      <c r="BR52" s="85" t="s">
        <v>34</v>
      </c>
      <c r="BS52" s="85" t="s">
        <v>34</v>
      </c>
      <c r="BT52" s="85" t="s">
        <v>34</v>
      </c>
      <c r="BU52" s="85" t="s">
        <v>34</v>
      </c>
      <c r="BV52" s="85" t="s">
        <v>34</v>
      </c>
      <c r="BW52" s="85">
        <v>1.28</v>
      </c>
      <c r="BX52" s="85" t="s">
        <v>34</v>
      </c>
      <c r="BY52" s="85" t="s">
        <v>34</v>
      </c>
      <c r="BZ52" s="85" t="s">
        <v>34</v>
      </c>
      <c r="CA52" s="85">
        <v>0.82</v>
      </c>
      <c r="CB52" s="85" t="s">
        <v>34</v>
      </c>
      <c r="CC52" s="85">
        <v>0.87</v>
      </c>
      <c r="CD52" s="85" t="s">
        <v>34</v>
      </c>
      <c r="CE52" s="85" t="s">
        <v>34</v>
      </c>
      <c r="CF52" s="85" t="s">
        <v>34</v>
      </c>
      <c r="CG52" s="85" t="s">
        <v>34</v>
      </c>
      <c r="CH52" s="86">
        <v>0.38</v>
      </c>
      <c r="CI52" s="85" t="s">
        <v>34</v>
      </c>
      <c r="CJ52" s="85" t="s">
        <v>34</v>
      </c>
      <c r="CK52" s="85" t="s">
        <v>34</v>
      </c>
      <c r="CL52" s="85" t="s">
        <v>34</v>
      </c>
      <c r="CM52" s="85" t="s">
        <v>34</v>
      </c>
      <c r="CN52" s="85" t="s">
        <v>34</v>
      </c>
      <c r="CO52" s="85">
        <v>0.15</v>
      </c>
      <c r="CP52" s="85" t="s">
        <v>34</v>
      </c>
      <c r="CQ52" s="85" t="s">
        <v>34</v>
      </c>
      <c r="CR52" s="86">
        <v>0.21</v>
      </c>
      <c r="CS52" s="85" t="s">
        <v>34</v>
      </c>
      <c r="CT52" s="85" t="s">
        <v>34</v>
      </c>
      <c r="CU52" s="85" t="s">
        <v>34</v>
      </c>
      <c r="CV52" s="85" t="s">
        <v>34</v>
      </c>
      <c r="CW52" s="85" t="s">
        <v>34</v>
      </c>
      <c r="CX52" s="85" t="s">
        <v>34</v>
      </c>
      <c r="CY52" s="85" t="s">
        <v>34</v>
      </c>
      <c r="CZ52" s="85" t="s">
        <v>34</v>
      </c>
      <c r="DA52" s="85" t="s">
        <v>34</v>
      </c>
      <c r="DB52" s="85" t="s">
        <v>34</v>
      </c>
      <c r="DC52" s="85" t="s">
        <v>34</v>
      </c>
      <c r="DD52" s="85" t="s">
        <v>34</v>
      </c>
      <c r="DE52" s="85" t="s">
        <v>34</v>
      </c>
      <c r="DF52" s="85" t="s">
        <v>34</v>
      </c>
      <c r="DG52" s="85" t="s">
        <v>34</v>
      </c>
      <c r="DH52" s="85" t="s">
        <v>34</v>
      </c>
      <c r="DI52" s="85" t="s">
        <v>34</v>
      </c>
      <c r="DJ52" s="85" t="s">
        <v>34</v>
      </c>
      <c r="DK52" s="85" t="s">
        <v>34</v>
      </c>
      <c r="DL52" s="85" t="s">
        <v>34</v>
      </c>
      <c r="DM52" s="85" t="s">
        <v>34</v>
      </c>
      <c r="DN52" s="85" t="s">
        <v>34</v>
      </c>
      <c r="DO52" s="85" t="s">
        <v>34</v>
      </c>
      <c r="DP52" s="85" t="s">
        <v>34</v>
      </c>
      <c r="DQ52" s="85">
        <v>1.44</v>
      </c>
      <c r="DR52" s="85">
        <v>0.5</v>
      </c>
      <c r="DS52" s="85" t="s">
        <v>34</v>
      </c>
      <c r="DT52" s="85" t="s">
        <v>34</v>
      </c>
      <c r="DU52" s="85" t="s">
        <v>34</v>
      </c>
      <c r="DV52" s="61">
        <v>0.19</v>
      </c>
      <c r="DW52" s="85" t="s">
        <v>34</v>
      </c>
      <c r="DX52" s="85" t="s">
        <v>34</v>
      </c>
      <c r="DY52" s="85" t="s">
        <v>34</v>
      </c>
      <c r="DZ52" s="85" t="s">
        <v>34</v>
      </c>
      <c r="EA52" s="85" t="s">
        <v>34</v>
      </c>
      <c r="EB52" s="85" t="s">
        <v>34</v>
      </c>
      <c r="EC52" s="85" t="s">
        <v>34</v>
      </c>
      <c r="ED52" s="85" t="s">
        <v>34</v>
      </c>
    </row>
    <row r="53" spans="1:134" ht="14.5" x14ac:dyDescent="0.35">
      <c r="A53" s="130"/>
      <c r="B53" s="124"/>
      <c r="C53" s="79" t="s">
        <v>825</v>
      </c>
      <c r="D53" s="79"/>
      <c r="E53" s="79"/>
      <c r="F53" s="85" t="s">
        <v>34</v>
      </c>
      <c r="G53" s="85" t="s">
        <v>34</v>
      </c>
      <c r="H53" s="85" t="s">
        <v>34</v>
      </c>
      <c r="I53" s="85" t="s">
        <v>34</v>
      </c>
      <c r="J53" s="85" t="s">
        <v>34</v>
      </c>
      <c r="K53" s="85" t="s">
        <v>34</v>
      </c>
      <c r="L53" s="85" t="s">
        <v>34</v>
      </c>
      <c r="M53" s="85" t="s">
        <v>34</v>
      </c>
      <c r="N53" s="85" t="s">
        <v>34</v>
      </c>
      <c r="O53" s="85" t="s">
        <v>34</v>
      </c>
      <c r="P53" s="85" t="s">
        <v>34</v>
      </c>
      <c r="Q53" s="85" t="s">
        <v>34</v>
      </c>
      <c r="R53" s="85" t="s">
        <v>34</v>
      </c>
      <c r="S53" s="85" t="s">
        <v>34</v>
      </c>
      <c r="T53" s="85" t="s">
        <v>34</v>
      </c>
      <c r="U53" s="85" t="s">
        <v>34</v>
      </c>
      <c r="V53" s="85" t="s">
        <v>34</v>
      </c>
      <c r="W53" s="85" t="s">
        <v>34</v>
      </c>
      <c r="X53" s="85" t="s">
        <v>34</v>
      </c>
      <c r="Y53" s="85" t="s">
        <v>34</v>
      </c>
      <c r="Z53" s="85" t="s">
        <v>34</v>
      </c>
      <c r="AA53" s="85" t="s">
        <v>34</v>
      </c>
      <c r="AB53" s="85" t="s">
        <v>34</v>
      </c>
      <c r="AC53" s="85" t="s">
        <v>34</v>
      </c>
      <c r="AD53" s="85" t="s">
        <v>34</v>
      </c>
      <c r="AE53" s="85" t="s">
        <v>34</v>
      </c>
      <c r="AF53" s="85" t="s">
        <v>34</v>
      </c>
      <c r="AG53" s="85" t="s">
        <v>34</v>
      </c>
      <c r="AH53" s="85" t="s">
        <v>34</v>
      </c>
      <c r="AI53" s="85" t="s">
        <v>34</v>
      </c>
      <c r="AJ53" s="85" t="s">
        <v>34</v>
      </c>
      <c r="AK53" s="85" t="s">
        <v>34</v>
      </c>
      <c r="AL53" s="85" t="s">
        <v>34</v>
      </c>
      <c r="AM53" s="85" t="s">
        <v>34</v>
      </c>
      <c r="AN53" s="85" t="s">
        <v>34</v>
      </c>
      <c r="AO53" s="85" t="s">
        <v>34</v>
      </c>
      <c r="AP53" s="85" t="s">
        <v>34</v>
      </c>
      <c r="AQ53" s="85" t="s">
        <v>34</v>
      </c>
      <c r="AR53" s="85" t="s">
        <v>34</v>
      </c>
      <c r="AS53" s="85" t="s">
        <v>34</v>
      </c>
      <c r="AT53" s="85" t="s">
        <v>34</v>
      </c>
      <c r="AU53" s="85" t="s">
        <v>34</v>
      </c>
      <c r="AV53" s="85" t="s">
        <v>34</v>
      </c>
      <c r="AW53" s="85" t="s">
        <v>34</v>
      </c>
      <c r="AX53" s="86" t="s">
        <v>34</v>
      </c>
      <c r="AY53" s="85" t="s">
        <v>34</v>
      </c>
      <c r="AZ53" s="85" t="s">
        <v>34</v>
      </c>
      <c r="BA53" s="85" t="s">
        <v>34</v>
      </c>
      <c r="BB53" s="85" t="s">
        <v>34</v>
      </c>
      <c r="BC53" s="85" t="s">
        <v>34</v>
      </c>
      <c r="BD53" s="85">
        <v>26</v>
      </c>
      <c r="BE53" s="85" t="s">
        <v>34</v>
      </c>
      <c r="BF53" s="85" t="s">
        <v>34</v>
      </c>
      <c r="BG53" s="61">
        <v>0.3</v>
      </c>
      <c r="BH53" s="85" t="s">
        <v>34</v>
      </c>
      <c r="BI53" s="85" t="s">
        <v>34</v>
      </c>
      <c r="BJ53" s="85" t="s">
        <v>34</v>
      </c>
      <c r="BK53" s="85" t="s">
        <v>34</v>
      </c>
      <c r="BL53" s="85" t="s">
        <v>34</v>
      </c>
      <c r="BM53" s="85" t="s">
        <v>34</v>
      </c>
      <c r="BN53" s="85" t="s">
        <v>34</v>
      </c>
      <c r="BO53" s="85" t="s">
        <v>34</v>
      </c>
      <c r="BP53" s="85" t="s">
        <v>34</v>
      </c>
      <c r="BQ53" s="85" t="s">
        <v>34</v>
      </c>
      <c r="BR53" s="85" t="s">
        <v>34</v>
      </c>
      <c r="BS53" s="85" t="s">
        <v>34</v>
      </c>
      <c r="BT53" s="85" t="s">
        <v>34</v>
      </c>
      <c r="BU53" s="85" t="s">
        <v>34</v>
      </c>
      <c r="BV53" s="85" t="s">
        <v>34</v>
      </c>
      <c r="BW53" s="85">
        <v>22</v>
      </c>
      <c r="BX53" s="85" t="s">
        <v>34</v>
      </c>
      <c r="BY53" s="85" t="s">
        <v>34</v>
      </c>
      <c r="BZ53" s="85" t="s">
        <v>34</v>
      </c>
      <c r="CA53" s="85">
        <v>6</v>
      </c>
      <c r="CB53" s="85" t="s">
        <v>34</v>
      </c>
      <c r="CC53" s="61">
        <v>0.15</v>
      </c>
      <c r="CD53" s="85" t="s">
        <v>34</v>
      </c>
      <c r="CE53" s="85" t="s">
        <v>34</v>
      </c>
      <c r="CF53" s="85" t="s">
        <v>34</v>
      </c>
      <c r="CG53" s="85" t="s">
        <v>34</v>
      </c>
      <c r="CH53" s="61">
        <v>0.25</v>
      </c>
      <c r="CI53" s="85" t="s">
        <v>34</v>
      </c>
      <c r="CJ53" s="85" t="s">
        <v>34</v>
      </c>
      <c r="CK53" s="85" t="s">
        <v>34</v>
      </c>
      <c r="CL53" s="85" t="s">
        <v>34</v>
      </c>
      <c r="CM53" s="85" t="s">
        <v>34</v>
      </c>
      <c r="CN53" s="85" t="s">
        <v>34</v>
      </c>
      <c r="CO53" s="61">
        <v>0.1</v>
      </c>
      <c r="CP53" s="85" t="s">
        <v>34</v>
      </c>
      <c r="CQ53" s="85" t="s">
        <v>34</v>
      </c>
      <c r="CR53" s="61">
        <v>0.25</v>
      </c>
      <c r="CS53" s="85" t="s">
        <v>34</v>
      </c>
      <c r="CT53" s="85" t="s">
        <v>34</v>
      </c>
      <c r="CU53" s="85" t="s">
        <v>34</v>
      </c>
      <c r="CV53" s="85" t="s">
        <v>34</v>
      </c>
      <c r="CW53" s="85" t="s">
        <v>34</v>
      </c>
      <c r="CX53" s="85" t="s">
        <v>34</v>
      </c>
      <c r="CY53" s="85" t="s">
        <v>34</v>
      </c>
      <c r="CZ53" s="85" t="s">
        <v>34</v>
      </c>
      <c r="DA53" s="85" t="s">
        <v>34</v>
      </c>
      <c r="DB53" s="85" t="s">
        <v>34</v>
      </c>
      <c r="DC53" s="85" t="s">
        <v>34</v>
      </c>
      <c r="DD53" s="85" t="s">
        <v>34</v>
      </c>
      <c r="DE53" s="85" t="s">
        <v>34</v>
      </c>
      <c r="DF53" s="85" t="s">
        <v>34</v>
      </c>
      <c r="DG53" s="85" t="s">
        <v>34</v>
      </c>
      <c r="DH53" s="85" t="s">
        <v>34</v>
      </c>
      <c r="DI53" s="85" t="s">
        <v>34</v>
      </c>
      <c r="DJ53" s="85" t="s">
        <v>34</v>
      </c>
      <c r="DK53" s="85" t="s">
        <v>34</v>
      </c>
      <c r="DL53" s="85" t="s">
        <v>34</v>
      </c>
      <c r="DM53" s="85" t="s">
        <v>34</v>
      </c>
      <c r="DN53" s="85" t="s">
        <v>34</v>
      </c>
      <c r="DO53" s="85" t="s">
        <v>34</v>
      </c>
      <c r="DP53" s="85" t="s">
        <v>34</v>
      </c>
      <c r="DQ53" s="85">
        <v>147</v>
      </c>
      <c r="DR53" s="61">
        <v>0.1</v>
      </c>
      <c r="DS53" s="85" t="s">
        <v>34</v>
      </c>
      <c r="DT53" s="85" t="s">
        <v>34</v>
      </c>
      <c r="DU53" s="85" t="s">
        <v>34</v>
      </c>
      <c r="DV53" s="61">
        <v>0.25</v>
      </c>
      <c r="DW53" s="85" t="s">
        <v>34</v>
      </c>
      <c r="DX53" s="85" t="s">
        <v>34</v>
      </c>
      <c r="DY53" s="85" t="s">
        <v>34</v>
      </c>
      <c r="DZ53" s="85" t="s">
        <v>34</v>
      </c>
      <c r="EA53" s="85" t="s">
        <v>34</v>
      </c>
      <c r="EB53" s="85" t="s">
        <v>34</v>
      </c>
      <c r="EC53" s="85" t="s">
        <v>34</v>
      </c>
      <c r="ED53" s="85" t="s">
        <v>34</v>
      </c>
    </row>
    <row r="54" spans="1:134" ht="14.5" x14ac:dyDescent="0.35">
      <c r="A54" s="130"/>
      <c r="B54" s="124"/>
      <c r="C54" s="79" t="s">
        <v>830</v>
      </c>
      <c r="D54" s="79"/>
      <c r="E54" s="79"/>
      <c r="F54" s="85" t="s">
        <v>34</v>
      </c>
      <c r="G54" s="85" t="s">
        <v>34</v>
      </c>
      <c r="H54" s="85" t="s">
        <v>34</v>
      </c>
      <c r="I54" s="85" t="s">
        <v>34</v>
      </c>
      <c r="J54" s="85" t="s">
        <v>34</v>
      </c>
      <c r="K54" s="85" t="s">
        <v>34</v>
      </c>
      <c r="L54" s="85" t="s">
        <v>34</v>
      </c>
      <c r="M54" s="85" t="s">
        <v>34</v>
      </c>
      <c r="N54" s="85" t="s">
        <v>34</v>
      </c>
      <c r="O54" s="85" t="s">
        <v>34</v>
      </c>
      <c r="P54" s="85" t="s">
        <v>34</v>
      </c>
      <c r="Q54" s="85" t="s">
        <v>34</v>
      </c>
      <c r="R54" s="85" t="s">
        <v>34</v>
      </c>
      <c r="S54" s="85" t="s">
        <v>34</v>
      </c>
      <c r="T54" s="85" t="s">
        <v>34</v>
      </c>
      <c r="U54" s="85" t="s">
        <v>34</v>
      </c>
      <c r="V54" s="85" t="s">
        <v>34</v>
      </c>
      <c r="W54" s="85" t="s">
        <v>34</v>
      </c>
      <c r="X54" s="85" t="s">
        <v>34</v>
      </c>
      <c r="Y54" s="85" t="s">
        <v>34</v>
      </c>
      <c r="Z54" s="85" t="s">
        <v>34</v>
      </c>
      <c r="AA54" s="85" t="s">
        <v>34</v>
      </c>
      <c r="AB54" s="85" t="s">
        <v>34</v>
      </c>
      <c r="AC54" s="85" t="s">
        <v>34</v>
      </c>
      <c r="AD54" s="85" t="s">
        <v>34</v>
      </c>
      <c r="AE54" s="85" t="s">
        <v>34</v>
      </c>
      <c r="AF54" s="85" t="s">
        <v>34</v>
      </c>
      <c r="AG54" s="85" t="s">
        <v>34</v>
      </c>
      <c r="AH54" s="85" t="s">
        <v>34</v>
      </c>
      <c r="AI54" s="85" t="s">
        <v>34</v>
      </c>
      <c r="AJ54" s="85" t="s">
        <v>34</v>
      </c>
      <c r="AK54" s="85" t="s">
        <v>34</v>
      </c>
      <c r="AL54" s="85" t="s">
        <v>34</v>
      </c>
      <c r="AM54" s="85" t="s">
        <v>34</v>
      </c>
      <c r="AN54" s="85" t="s">
        <v>34</v>
      </c>
      <c r="AO54" s="85" t="s">
        <v>34</v>
      </c>
      <c r="AP54" s="85" t="s">
        <v>34</v>
      </c>
      <c r="AQ54" s="85" t="s">
        <v>34</v>
      </c>
      <c r="AR54" s="85" t="s">
        <v>34</v>
      </c>
      <c r="AS54" s="85" t="s">
        <v>34</v>
      </c>
      <c r="AT54" s="85" t="s">
        <v>34</v>
      </c>
      <c r="AU54" s="85" t="s">
        <v>34</v>
      </c>
      <c r="AV54" s="85" t="s">
        <v>34</v>
      </c>
      <c r="AW54" s="85" t="s">
        <v>34</v>
      </c>
      <c r="AX54" s="86" t="s">
        <v>34</v>
      </c>
      <c r="AY54" s="85" t="s">
        <v>34</v>
      </c>
      <c r="AZ54" s="85" t="s">
        <v>34</v>
      </c>
      <c r="BA54" s="85" t="s">
        <v>34</v>
      </c>
      <c r="BB54" s="85" t="s">
        <v>34</v>
      </c>
      <c r="BC54" s="85" t="s">
        <v>34</v>
      </c>
      <c r="BD54" s="85">
        <v>9.9</v>
      </c>
      <c r="BE54" s="85" t="s">
        <v>34</v>
      </c>
      <c r="BF54" s="85" t="s">
        <v>34</v>
      </c>
      <c r="BG54" s="61">
        <v>8.5000000000000006E-2</v>
      </c>
      <c r="BH54" s="85" t="s">
        <v>34</v>
      </c>
      <c r="BI54" s="85" t="s">
        <v>34</v>
      </c>
      <c r="BJ54" s="85" t="s">
        <v>34</v>
      </c>
      <c r="BK54" s="85" t="s">
        <v>34</v>
      </c>
      <c r="BL54" s="85" t="s">
        <v>34</v>
      </c>
      <c r="BM54" s="85" t="s">
        <v>34</v>
      </c>
      <c r="BN54" s="85" t="s">
        <v>34</v>
      </c>
      <c r="BO54" s="85" t="s">
        <v>34</v>
      </c>
      <c r="BP54" s="85" t="s">
        <v>34</v>
      </c>
      <c r="BQ54" s="85" t="s">
        <v>34</v>
      </c>
      <c r="BR54" s="85" t="s">
        <v>34</v>
      </c>
      <c r="BS54" s="85" t="s">
        <v>34</v>
      </c>
      <c r="BT54" s="85" t="s">
        <v>34</v>
      </c>
      <c r="BU54" s="85" t="s">
        <v>34</v>
      </c>
      <c r="BV54" s="85" t="s">
        <v>34</v>
      </c>
      <c r="BW54" s="85">
        <v>5</v>
      </c>
      <c r="BX54" s="85" t="s">
        <v>34</v>
      </c>
      <c r="BY54" s="85" t="s">
        <v>34</v>
      </c>
      <c r="BZ54" s="85" t="s">
        <v>34</v>
      </c>
      <c r="CA54" s="85">
        <v>5.3</v>
      </c>
      <c r="CB54" s="85" t="s">
        <v>34</v>
      </c>
      <c r="CC54" s="61">
        <v>0.15</v>
      </c>
      <c r="CD54" s="85" t="s">
        <v>34</v>
      </c>
      <c r="CE54" s="85" t="s">
        <v>34</v>
      </c>
      <c r="CF54" s="85" t="s">
        <v>34</v>
      </c>
      <c r="CG54" s="85" t="s">
        <v>34</v>
      </c>
      <c r="CH54" s="61">
        <v>0.25</v>
      </c>
      <c r="CI54" s="85" t="s">
        <v>34</v>
      </c>
      <c r="CJ54" s="85" t="s">
        <v>34</v>
      </c>
      <c r="CK54" s="85" t="s">
        <v>34</v>
      </c>
      <c r="CL54" s="85" t="s">
        <v>34</v>
      </c>
      <c r="CM54" s="85" t="s">
        <v>34</v>
      </c>
      <c r="CN54" s="85" t="s">
        <v>34</v>
      </c>
      <c r="CO54" s="61">
        <v>0.1</v>
      </c>
      <c r="CP54" s="85" t="s">
        <v>34</v>
      </c>
      <c r="CQ54" s="85" t="s">
        <v>34</v>
      </c>
      <c r="CR54" s="61">
        <v>0.25</v>
      </c>
      <c r="CS54" s="85" t="s">
        <v>34</v>
      </c>
      <c r="CT54" s="85" t="s">
        <v>34</v>
      </c>
      <c r="CU54" s="85" t="s">
        <v>34</v>
      </c>
      <c r="CV54" s="85" t="s">
        <v>34</v>
      </c>
      <c r="CW54" s="85" t="s">
        <v>34</v>
      </c>
      <c r="CX54" s="85" t="s">
        <v>34</v>
      </c>
      <c r="CY54" s="85" t="s">
        <v>34</v>
      </c>
      <c r="CZ54" s="85" t="s">
        <v>34</v>
      </c>
      <c r="DA54" s="85" t="s">
        <v>34</v>
      </c>
      <c r="DB54" s="85" t="s">
        <v>34</v>
      </c>
      <c r="DC54" s="85" t="s">
        <v>34</v>
      </c>
      <c r="DD54" s="85" t="s">
        <v>34</v>
      </c>
      <c r="DE54" s="85" t="s">
        <v>34</v>
      </c>
      <c r="DF54" s="85" t="s">
        <v>34</v>
      </c>
      <c r="DG54" s="85" t="s">
        <v>34</v>
      </c>
      <c r="DH54" s="85" t="s">
        <v>34</v>
      </c>
      <c r="DI54" s="85" t="s">
        <v>34</v>
      </c>
      <c r="DJ54" s="85" t="s">
        <v>34</v>
      </c>
      <c r="DK54" s="85" t="s">
        <v>34</v>
      </c>
      <c r="DL54" s="85" t="s">
        <v>34</v>
      </c>
      <c r="DM54" s="85" t="s">
        <v>34</v>
      </c>
      <c r="DN54" s="85" t="s">
        <v>34</v>
      </c>
      <c r="DO54" s="85" t="s">
        <v>34</v>
      </c>
      <c r="DP54" s="85" t="s">
        <v>34</v>
      </c>
      <c r="DQ54" s="85">
        <v>135</v>
      </c>
      <c r="DR54" s="61">
        <v>0.1</v>
      </c>
      <c r="DS54" s="85" t="s">
        <v>34</v>
      </c>
      <c r="DT54" s="85" t="s">
        <v>34</v>
      </c>
      <c r="DU54" s="85" t="s">
        <v>34</v>
      </c>
      <c r="DV54" s="61">
        <v>0.25</v>
      </c>
      <c r="DW54" s="85" t="s">
        <v>34</v>
      </c>
      <c r="DX54" s="85" t="s">
        <v>34</v>
      </c>
      <c r="DY54" s="85" t="s">
        <v>34</v>
      </c>
      <c r="DZ54" s="85" t="s">
        <v>34</v>
      </c>
      <c r="EA54" s="85" t="s">
        <v>34</v>
      </c>
      <c r="EB54" s="85" t="s">
        <v>34</v>
      </c>
      <c r="EC54" s="85" t="s">
        <v>34</v>
      </c>
      <c r="ED54" s="85" t="s">
        <v>34</v>
      </c>
    </row>
    <row r="55" spans="1:134" ht="14.5" x14ac:dyDescent="0.35">
      <c r="A55" s="77" t="s">
        <v>550</v>
      </c>
      <c r="B55" s="80">
        <v>29</v>
      </c>
      <c r="C55" s="79" t="s">
        <v>848</v>
      </c>
      <c r="D55" s="79"/>
      <c r="E55" s="79"/>
      <c r="F55" s="85" t="s">
        <v>34</v>
      </c>
      <c r="G55" s="85" t="s">
        <v>34</v>
      </c>
      <c r="H55" s="85" t="s">
        <v>34</v>
      </c>
      <c r="I55" s="85" t="s">
        <v>34</v>
      </c>
      <c r="J55" s="85" t="s">
        <v>34</v>
      </c>
      <c r="K55" s="85" t="s">
        <v>34</v>
      </c>
      <c r="L55" s="85" t="s">
        <v>34</v>
      </c>
      <c r="M55" s="85" t="s">
        <v>34</v>
      </c>
      <c r="N55" s="85" t="s">
        <v>34</v>
      </c>
      <c r="O55" s="85" t="s">
        <v>34</v>
      </c>
      <c r="P55" s="85">
        <v>2.2999999999999998</v>
      </c>
      <c r="Q55" s="61">
        <v>0.125</v>
      </c>
      <c r="R55" s="85" t="s">
        <v>34</v>
      </c>
      <c r="S55" s="61">
        <v>0.25</v>
      </c>
      <c r="T55" s="85" t="s">
        <v>34</v>
      </c>
      <c r="U55" s="85" t="s">
        <v>34</v>
      </c>
      <c r="V55" s="85" t="s">
        <v>34</v>
      </c>
      <c r="W55" s="85" t="s">
        <v>34</v>
      </c>
      <c r="X55" s="61">
        <v>0.125</v>
      </c>
      <c r="Y55" s="85" t="s">
        <v>34</v>
      </c>
      <c r="Z55" s="85" t="s">
        <v>34</v>
      </c>
      <c r="AA55" s="85" t="s">
        <v>34</v>
      </c>
      <c r="AB55" s="61">
        <v>2.5000000000000001E-2</v>
      </c>
      <c r="AC55" s="61">
        <v>2.5000000000000001E-2</v>
      </c>
      <c r="AD55" s="61">
        <v>2.5000000000000001E-2</v>
      </c>
      <c r="AE55" s="61">
        <v>2.5000000000000001E-2</v>
      </c>
      <c r="AF55" s="61">
        <v>2.5000000000000001E-2</v>
      </c>
      <c r="AG55" s="61">
        <v>2.5000000000000001E-2</v>
      </c>
      <c r="AH55" s="61">
        <v>2.5000000000000001E-2</v>
      </c>
      <c r="AI55" s="85" t="s">
        <v>34</v>
      </c>
      <c r="AJ55" s="85" t="s">
        <v>34</v>
      </c>
      <c r="AK55" s="61">
        <v>2.5000000000000001E-2</v>
      </c>
      <c r="AL55" s="85" t="s">
        <v>34</v>
      </c>
      <c r="AM55" s="61">
        <v>2.5000000000000001E-2</v>
      </c>
      <c r="AN55" s="85" t="s">
        <v>34</v>
      </c>
      <c r="AO55" s="61">
        <v>2.5000000000000001E-2</v>
      </c>
      <c r="AP55" s="61">
        <v>2.5000000000000001E-2</v>
      </c>
      <c r="AQ55" s="85" t="s">
        <v>34</v>
      </c>
      <c r="AR55" s="61">
        <v>2.5000000000000001E-2</v>
      </c>
      <c r="AS55" s="61">
        <v>2.5000000000000001E-2</v>
      </c>
      <c r="AT55" s="61">
        <v>0.125</v>
      </c>
      <c r="AU55" s="61">
        <v>2.5000000000000001E-2</v>
      </c>
      <c r="AV55" s="61">
        <v>2.5000000000000001E-2</v>
      </c>
      <c r="AW55" s="61">
        <v>2.5000000000000001E-2</v>
      </c>
      <c r="AX55" s="61">
        <v>2.5000000000000001E-2</v>
      </c>
      <c r="AY55" s="61">
        <v>2.5000000000000001E-2</v>
      </c>
      <c r="AZ55" s="61">
        <v>0.125</v>
      </c>
      <c r="BA55" s="85" t="s">
        <v>34</v>
      </c>
      <c r="BB55" s="85" t="s">
        <v>34</v>
      </c>
      <c r="BC55" s="85" t="s">
        <v>34</v>
      </c>
      <c r="BD55" s="61">
        <v>1.5E-3</v>
      </c>
      <c r="BE55" s="85" t="s">
        <v>34</v>
      </c>
      <c r="BF55" s="85" t="s">
        <v>34</v>
      </c>
      <c r="BG55" s="85" t="s">
        <v>34</v>
      </c>
      <c r="BH55" s="85" t="s">
        <v>34</v>
      </c>
      <c r="BI55" s="85" t="s">
        <v>34</v>
      </c>
      <c r="BJ55" s="85" t="s">
        <v>34</v>
      </c>
      <c r="BK55" s="85" t="s">
        <v>34</v>
      </c>
      <c r="BL55" s="85" t="s">
        <v>34</v>
      </c>
      <c r="BM55" s="85" t="s">
        <v>34</v>
      </c>
      <c r="BN55" s="85" t="s">
        <v>34</v>
      </c>
      <c r="BO55" s="85" t="s">
        <v>34</v>
      </c>
      <c r="BP55" s="85" t="s">
        <v>34</v>
      </c>
      <c r="BQ55" s="85" t="s">
        <v>34</v>
      </c>
      <c r="BR55" s="85" t="s">
        <v>34</v>
      </c>
      <c r="BS55" s="85" t="s">
        <v>34</v>
      </c>
      <c r="BT55" s="85" t="s">
        <v>34</v>
      </c>
      <c r="BU55" s="85" t="s">
        <v>34</v>
      </c>
      <c r="BV55" s="85" t="s">
        <v>34</v>
      </c>
      <c r="BW55" s="85" t="s">
        <v>34</v>
      </c>
      <c r="BX55" s="85" t="s">
        <v>34</v>
      </c>
      <c r="BY55" s="85" t="s">
        <v>34</v>
      </c>
      <c r="BZ55" s="85" t="s">
        <v>34</v>
      </c>
      <c r="CA55" s="85">
        <v>17</v>
      </c>
      <c r="CB55" s="61">
        <v>0.25</v>
      </c>
      <c r="CC55" s="85" t="s">
        <v>34</v>
      </c>
      <c r="CD55" s="85" t="s">
        <v>34</v>
      </c>
      <c r="CE55" s="85" t="s">
        <v>34</v>
      </c>
      <c r="CF55" s="85" t="s">
        <v>34</v>
      </c>
      <c r="CG55" s="85" t="s">
        <v>34</v>
      </c>
      <c r="CH55" s="85">
        <v>1</v>
      </c>
      <c r="CI55" s="85" t="s">
        <v>34</v>
      </c>
      <c r="CJ55" s="85" t="s">
        <v>34</v>
      </c>
      <c r="CK55" s="85" t="s">
        <v>34</v>
      </c>
      <c r="CL55" s="85" t="s">
        <v>34</v>
      </c>
      <c r="CM55" s="85" t="s">
        <v>34</v>
      </c>
      <c r="CN55" s="85" t="s">
        <v>34</v>
      </c>
      <c r="CO55" s="85" t="s">
        <v>34</v>
      </c>
      <c r="CP55" s="85" t="s">
        <v>34</v>
      </c>
      <c r="CQ55" s="85" t="s">
        <v>34</v>
      </c>
      <c r="CR55" s="85" t="s">
        <v>34</v>
      </c>
      <c r="CS55" s="85" t="s">
        <v>34</v>
      </c>
      <c r="CT55" s="85" t="s">
        <v>34</v>
      </c>
      <c r="CU55" s="61">
        <v>0.05</v>
      </c>
      <c r="CV55" s="85" t="s">
        <v>34</v>
      </c>
      <c r="CW55" s="85" t="s">
        <v>34</v>
      </c>
      <c r="CX55" s="85" t="s">
        <v>34</v>
      </c>
      <c r="CY55" s="85" t="s">
        <v>34</v>
      </c>
      <c r="CZ55" s="85" t="s">
        <v>34</v>
      </c>
      <c r="DA55" s="85" t="s">
        <v>34</v>
      </c>
      <c r="DB55" s="85" t="s">
        <v>34</v>
      </c>
      <c r="DC55" s="85" t="s">
        <v>34</v>
      </c>
      <c r="DD55" s="85" t="s">
        <v>34</v>
      </c>
      <c r="DE55" s="85" t="s">
        <v>34</v>
      </c>
      <c r="DF55" s="85" t="s">
        <v>34</v>
      </c>
      <c r="DG55" s="85" t="s">
        <v>34</v>
      </c>
      <c r="DH55" s="85" t="s">
        <v>34</v>
      </c>
      <c r="DI55" s="85" t="s">
        <v>34</v>
      </c>
      <c r="DJ55" s="85" t="s">
        <v>34</v>
      </c>
      <c r="DK55" s="85" t="s">
        <v>34</v>
      </c>
      <c r="DL55" s="85" t="s">
        <v>34</v>
      </c>
      <c r="DM55" s="85" t="s">
        <v>34</v>
      </c>
      <c r="DN55" s="85" t="s">
        <v>34</v>
      </c>
      <c r="DO55" s="85" t="s">
        <v>34</v>
      </c>
      <c r="DP55" s="85" t="s">
        <v>34</v>
      </c>
      <c r="DQ55" s="85">
        <v>230</v>
      </c>
      <c r="DR55" s="85" t="s">
        <v>34</v>
      </c>
      <c r="DS55" s="85" t="s">
        <v>34</v>
      </c>
      <c r="DT55" s="85" t="s">
        <v>34</v>
      </c>
      <c r="DU55" s="85" t="s">
        <v>34</v>
      </c>
      <c r="DV55" s="61">
        <v>0.25</v>
      </c>
      <c r="DW55" s="85" t="s">
        <v>34</v>
      </c>
      <c r="DX55" s="85" t="s">
        <v>34</v>
      </c>
      <c r="DY55" s="85" t="s">
        <v>34</v>
      </c>
      <c r="DZ55" s="85" t="s">
        <v>34</v>
      </c>
      <c r="EA55" s="85" t="s">
        <v>34</v>
      </c>
      <c r="EB55" s="85" t="s">
        <v>34</v>
      </c>
      <c r="EC55" s="85" t="s">
        <v>34</v>
      </c>
      <c r="ED55" s="85" t="s">
        <v>34</v>
      </c>
    </row>
    <row r="56" spans="1:134" ht="14.5" x14ac:dyDescent="0.35">
      <c r="A56" s="77" t="s">
        <v>552</v>
      </c>
      <c r="B56" s="80">
        <v>30</v>
      </c>
      <c r="C56" s="79" t="s">
        <v>849</v>
      </c>
      <c r="D56" s="79"/>
      <c r="E56" s="79"/>
      <c r="F56" s="85" t="s">
        <v>34</v>
      </c>
      <c r="G56" s="85" t="s">
        <v>34</v>
      </c>
      <c r="H56" s="85" t="s">
        <v>34</v>
      </c>
      <c r="I56" s="85" t="s">
        <v>34</v>
      </c>
      <c r="J56" s="85" t="s">
        <v>34</v>
      </c>
      <c r="K56" s="85" t="s">
        <v>34</v>
      </c>
      <c r="L56" s="85" t="s">
        <v>34</v>
      </c>
      <c r="M56" s="85" t="s">
        <v>34</v>
      </c>
      <c r="N56" s="85" t="s">
        <v>34</v>
      </c>
      <c r="O56" s="85" t="s">
        <v>34</v>
      </c>
      <c r="P56" s="61">
        <v>1.5E-3</v>
      </c>
      <c r="Q56" s="61">
        <f>(0.011/2)/2</f>
        <v>2.7499999999999998E-3</v>
      </c>
      <c r="R56" s="85" t="s">
        <v>34</v>
      </c>
      <c r="S56" s="61">
        <f>(0.009/2)/2</f>
        <v>2.2499999999999998E-3</v>
      </c>
      <c r="T56" s="85" t="s">
        <v>34</v>
      </c>
      <c r="U56" s="85" t="s">
        <v>34</v>
      </c>
      <c r="V56" s="85" t="s">
        <v>34</v>
      </c>
      <c r="W56" s="85" t="s">
        <v>34</v>
      </c>
      <c r="X56" s="61">
        <f>(0.011/2)/2</f>
        <v>2.7499999999999998E-3</v>
      </c>
      <c r="Y56" s="85" t="s">
        <v>34</v>
      </c>
      <c r="Z56" s="85" t="s">
        <v>34</v>
      </c>
      <c r="AA56" s="85" t="s">
        <v>34</v>
      </c>
      <c r="AB56" s="85" t="s">
        <v>34</v>
      </c>
      <c r="AC56" s="85" t="s">
        <v>34</v>
      </c>
      <c r="AD56" s="85" t="s">
        <v>34</v>
      </c>
      <c r="AE56" s="85" t="s">
        <v>34</v>
      </c>
      <c r="AF56" s="85" t="s">
        <v>34</v>
      </c>
      <c r="AG56" s="85" t="s">
        <v>34</v>
      </c>
      <c r="AH56" s="85" t="s">
        <v>34</v>
      </c>
      <c r="AI56" s="61">
        <v>2.5</v>
      </c>
      <c r="AJ56" s="61">
        <v>5</v>
      </c>
      <c r="AK56" s="85" t="s">
        <v>34</v>
      </c>
      <c r="AL56" s="85">
        <v>0.38</v>
      </c>
      <c r="AM56" s="61">
        <v>1E-3</v>
      </c>
      <c r="AN56" s="85">
        <v>0.02</v>
      </c>
      <c r="AO56" s="61">
        <v>5.0000000000000001E-4</v>
      </c>
      <c r="AP56" s="85" t="s">
        <v>34</v>
      </c>
      <c r="AQ56" s="85">
        <v>0.01</v>
      </c>
      <c r="AR56" s="85" t="s">
        <v>34</v>
      </c>
      <c r="AS56" s="61">
        <v>7.5000000000000002E-4</v>
      </c>
      <c r="AT56" s="61">
        <v>1.5E-3</v>
      </c>
      <c r="AU56" s="85" t="s">
        <v>34</v>
      </c>
      <c r="AV56" s="85" t="s">
        <v>34</v>
      </c>
      <c r="AW56" s="85" t="s">
        <v>34</v>
      </c>
      <c r="AX56" s="86" t="s">
        <v>34</v>
      </c>
      <c r="AY56" s="85" t="s">
        <v>34</v>
      </c>
      <c r="AZ56" s="61">
        <v>1.5E-3</v>
      </c>
      <c r="BA56" s="85" t="s">
        <v>34</v>
      </c>
      <c r="BB56" s="85" t="s">
        <v>34</v>
      </c>
      <c r="BC56" s="85" t="s">
        <v>34</v>
      </c>
      <c r="BD56" s="85">
        <v>26.18</v>
      </c>
      <c r="BE56" s="85" t="s">
        <v>34</v>
      </c>
      <c r="BF56" s="85" t="s">
        <v>34</v>
      </c>
      <c r="BG56" s="85">
        <v>7.87</v>
      </c>
      <c r="BH56" s="61">
        <v>2E-3</v>
      </c>
      <c r="BI56" s="85" t="s">
        <v>34</v>
      </c>
      <c r="BJ56" s="85" t="s">
        <v>34</v>
      </c>
      <c r="BK56" s="85" t="s">
        <v>34</v>
      </c>
      <c r="BL56" s="85" t="s">
        <v>34</v>
      </c>
      <c r="BM56" s="85" t="s">
        <v>34</v>
      </c>
      <c r="BN56" s="85" t="s">
        <v>34</v>
      </c>
      <c r="BO56" s="85" t="s">
        <v>34</v>
      </c>
      <c r="BP56" s="85" t="s">
        <v>34</v>
      </c>
      <c r="BQ56" s="85" t="s">
        <v>34</v>
      </c>
      <c r="BR56" s="85" t="s">
        <v>34</v>
      </c>
      <c r="BS56" s="85" t="s">
        <v>34</v>
      </c>
      <c r="BT56" s="85" t="s">
        <v>34</v>
      </c>
      <c r="BU56" s="85" t="s">
        <v>34</v>
      </c>
      <c r="BV56" s="85" t="s">
        <v>34</v>
      </c>
      <c r="BW56" s="85">
        <v>163.38</v>
      </c>
      <c r="BX56" s="85">
        <v>21.49</v>
      </c>
      <c r="BY56" s="85" t="s">
        <v>34</v>
      </c>
      <c r="BZ56" s="85">
        <v>7</v>
      </c>
      <c r="CA56" s="85">
        <v>8.0399999999999991</v>
      </c>
      <c r="CB56" s="85">
        <v>0.06</v>
      </c>
      <c r="CC56" s="85">
        <v>0.74</v>
      </c>
      <c r="CD56" s="61">
        <v>1.5E-3</v>
      </c>
      <c r="CE56" s="85" t="s">
        <v>34</v>
      </c>
      <c r="CF56" s="85" t="s">
        <v>34</v>
      </c>
      <c r="CG56" s="61">
        <v>5.0000000000000001E-3</v>
      </c>
      <c r="CH56" s="85">
        <v>0.12</v>
      </c>
      <c r="CI56" s="85" t="s">
        <v>34</v>
      </c>
      <c r="CJ56" s="85" t="s">
        <v>34</v>
      </c>
      <c r="CK56" s="85" t="s">
        <v>34</v>
      </c>
      <c r="CL56" s="61">
        <v>1</v>
      </c>
      <c r="CM56" s="61">
        <v>5</v>
      </c>
      <c r="CN56" s="85" t="s">
        <v>34</v>
      </c>
      <c r="CO56" s="85">
        <v>22.98</v>
      </c>
      <c r="CP56" s="85" t="s">
        <v>34</v>
      </c>
      <c r="CQ56" s="85" t="s">
        <v>34</v>
      </c>
      <c r="CR56" s="85">
        <v>1.26</v>
      </c>
      <c r="CS56" s="85" t="s">
        <v>34</v>
      </c>
      <c r="CT56" s="86"/>
      <c r="CU56" s="61">
        <v>1E-3</v>
      </c>
      <c r="CV56" s="85" t="s">
        <v>34</v>
      </c>
      <c r="CW56" s="85" t="s">
        <v>34</v>
      </c>
      <c r="CX56" s="85" t="s">
        <v>34</v>
      </c>
      <c r="CY56" s="85" t="s">
        <v>34</v>
      </c>
      <c r="CZ56" s="85" t="s">
        <v>34</v>
      </c>
      <c r="DA56" s="85" t="s">
        <v>34</v>
      </c>
      <c r="DB56" s="85" t="s">
        <v>34</v>
      </c>
      <c r="DC56" s="85">
        <v>1633</v>
      </c>
      <c r="DD56" s="85" t="s">
        <v>34</v>
      </c>
      <c r="DE56" s="85" t="s">
        <v>34</v>
      </c>
      <c r="DF56" s="85" t="s">
        <v>34</v>
      </c>
      <c r="DG56" s="85" t="s">
        <v>34</v>
      </c>
      <c r="DH56" s="85" t="s">
        <v>34</v>
      </c>
      <c r="DI56" s="85" t="s">
        <v>34</v>
      </c>
      <c r="DJ56" s="85" t="s">
        <v>34</v>
      </c>
      <c r="DK56" s="85" t="s">
        <v>34</v>
      </c>
      <c r="DL56" s="85" t="s">
        <v>34</v>
      </c>
      <c r="DM56" s="85" t="s">
        <v>34</v>
      </c>
      <c r="DN56" s="85" t="s">
        <v>34</v>
      </c>
      <c r="DO56" s="85">
        <v>183.41</v>
      </c>
      <c r="DP56" s="85" t="s">
        <v>34</v>
      </c>
      <c r="DQ56" s="85">
        <v>373.96</v>
      </c>
      <c r="DR56" s="61">
        <v>5.4999999999999997E-3</v>
      </c>
      <c r="DS56" s="61">
        <v>2E-3</v>
      </c>
      <c r="DT56" s="85" t="s">
        <v>34</v>
      </c>
      <c r="DU56" s="85" t="s">
        <v>34</v>
      </c>
      <c r="DV56" s="85">
        <v>0.13</v>
      </c>
      <c r="DW56" s="85" t="s">
        <v>34</v>
      </c>
      <c r="DX56" s="85" t="s">
        <v>34</v>
      </c>
      <c r="DY56" s="85" t="s">
        <v>34</v>
      </c>
      <c r="DZ56" s="85" t="s">
        <v>34</v>
      </c>
      <c r="EA56" s="85" t="s">
        <v>34</v>
      </c>
      <c r="EB56" s="85" t="s">
        <v>34</v>
      </c>
      <c r="EC56" s="85" t="s">
        <v>34</v>
      </c>
      <c r="ED56" s="85" t="s">
        <v>34</v>
      </c>
    </row>
    <row r="57" spans="1:134" ht="14.5" x14ac:dyDescent="0.35">
      <c r="A57" s="77" t="s">
        <v>554</v>
      </c>
      <c r="B57" s="80">
        <v>31</v>
      </c>
      <c r="C57" s="77"/>
      <c r="D57" s="79"/>
      <c r="E57" s="79"/>
      <c r="F57" s="85" t="s">
        <v>34</v>
      </c>
      <c r="G57" s="85" t="s">
        <v>34</v>
      </c>
      <c r="H57" s="85" t="s">
        <v>34</v>
      </c>
      <c r="I57" s="85" t="s">
        <v>34</v>
      </c>
      <c r="J57" s="85" t="s">
        <v>34</v>
      </c>
      <c r="K57" s="85" t="s">
        <v>34</v>
      </c>
      <c r="L57" s="85" t="s">
        <v>34</v>
      </c>
      <c r="M57" s="85" t="s">
        <v>34</v>
      </c>
      <c r="N57" s="85" t="s">
        <v>34</v>
      </c>
      <c r="O57" s="85" t="s">
        <v>34</v>
      </c>
      <c r="P57" s="85" t="s">
        <v>34</v>
      </c>
      <c r="Q57" s="85" t="s">
        <v>34</v>
      </c>
      <c r="R57" s="85" t="s">
        <v>34</v>
      </c>
      <c r="S57" s="85" t="s">
        <v>34</v>
      </c>
      <c r="T57" s="85" t="s">
        <v>34</v>
      </c>
      <c r="U57" s="85" t="s">
        <v>34</v>
      </c>
      <c r="V57" s="85" t="s">
        <v>34</v>
      </c>
      <c r="W57" s="85" t="s">
        <v>34</v>
      </c>
      <c r="X57" s="85" t="s">
        <v>34</v>
      </c>
      <c r="Y57" s="85" t="s">
        <v>34</v>
      </c>
      <c r="Z57" s="85" t="s">
        <v>34</v>
      </c>
      <c r="AA57" s="85" t="s">
        <v>34</v>
      </c>
      <c r="AB57" s="61">
        <v>2.5000000000000001E-2</v>
      </c>
      <c r="AC57" s="61">
        <v>0.05</v>
      </c>
      <c r="AD57" s="61">
        <v>7.4999999999999997E-2</v>
      </c>
      <c r="AE57" s="61">
        <v>0.1</v>
      </c>
      <c r="AF57" s="61">
        <v>0.125</v>
      </c>
      <c r="AG57" s="61">
        <v>0.15</v>
      </c>
      <c r="AH57" s="61">
        <v>0.17499999999999999</v>
      </c>
      <c r="AI57" s="85" t="s">
        <v>34</v>
      </c>
      <c r="AJ57" s="85" t="s">
        <v>34</v>
      </c>
      <c r="AK57" s="61">
        <v>2.5000000000000001E-2</v>
      </c>
      <c r="AL57" s="85" t="s">
        <v>34</v>
      </c>
      <c r="AM57" s="61">
        <v>2.5000000000000001E-2</v>
      </c>
      <c r="AN57" s="85" t="s">
        <v>34</v>
      </c>
      <c r="AO57" s="61">
        <v>2.5000000000000001E-2</v>
      </c>
      <c r="AP57" s="61">
        <v>2.5000000000000001E-2</v>
      </c>
      <c r="AQ57" s="85" t="s">
        <v>34</v>
      </c>
      <c r="AR57" s="61">
        <v>2.5000000000000001E-2</v>
      </c>
      <c r="AS57" s="61">
        <v>2.5000000000000001E-2</v>
      </c>
      <c r="AT57" s="85" t="s">
        <v>34</v>
      </c>
      <c r="AU57" s="61">
        <v>2.5000000000000001E-2</v>
      </c>
      <c r="AV57" s="61">
        <v>0.05</v>
      </c>
      <c r="AW57" s="61">
        <v>7.4999999999999997E-2</v>
      </c>
      <c r="AX57" s="61">
        <v>0.1</v>
      </c>
      <c r="AY57" s="61">
        <v>0.125</v>
      </c>
      <c r="AZ57" s="85" t="s">
        <v>34</v>
      </c>
      <c r="BA57" s="85" t="s">
        <v>34</v>
      </c>
      <c r="BB57" s="85" t="s">
        <v>34</v>
      </c>
      <c r="BC57" s="85" t="s">
        <v>34</v>
      </c>
      <c r="BD57" s="85" t="s">
        <v>34</v>
      </c>
      <c r="BE57" s="85" t="s">
        <v>34</v>
      </c>
      <c r="BF57" s="85" t="s">
        <v>34</v>
      </c>
      <c r="BG57" s="85" t="s">
        <v>34</v>
      </c>
      <c r="BH57" s="85" t="s">
        <v>34</v>
      </c>
      <c r="BI57" s="85" t="s">
        <v>34</v>
      </c>
      <c r="BJ57" s="85" t="s">
        <v>34</v>
      </c>
      <c r="BK57" s="85" t="s">
        <v>34</v>
      </c>
      <c r="BL57" s="85" t="s">
        <v>34</v>
      </c>
      <c r="BM57" s="85" t="s">
        <v>34</v>
      </c>
      <c r="BN57" s="85" t="s">
        <v>34</v>
      </c>
      <c r="BO57" s="85" t="s">
        <v>34</v>
      </c>
      <c r="BP57" s="85" t="s">
        <v>34</v>
      </c>
      <c r="BQ57" s="85" t="s">
        <v>34</v>
      </c>
      <c r="BR57" s="85" t="s">
        <v>34</v>
      </c>
      <c r="BS57" s="85" t="s">
        <v>34</v>
      </c>
      <c r="BT57" s="85" t="s">
        <v>34</v>
      </c>
      <c r="BU57" s="85" t="s">
        <v>34</v>
      </c>
      <c r="BV57" s="85" t="s">
        <v>34</v>
      </c>
      <c r="BW57" s="85" t="s">
        <v>34</v>
      </c>
      <c r="BX57" s="85" t="s">
        <v>34</v>
      </c>
      <c r="BY57" s="85" t="s">
        <v>34</v>
      </c>
      <c r="BZ57" s="85" t="s">
        <v>34</v>
      </c>
      <c r="CA57" s="85">
        <v>0.2</v>
      </c>
      <c r="CB57" s="85" t="s">
        <v>34</v>
      </c>
      <c r="CC57" s="85" t="s">
        <v>34</v>
      </c>
      <c r="CD57" s="85" t="s">
        <v>34</v>
      </c>
      <c r="CE57" s="85" t="s">
        <v>34</v>
      </c>
      <c r="CF57" s="85" t="s">
        <v>34</v>
      </c>
      <c r="CG57" s="85" t="s">
        <v>34</v>
      </c>
      <c r="CH57" s="61">
        <v>0.05</v>
      </c>
      <c r="CI57" s="85" t="s">
        <v>34</v>
      </c>
      <c r="CJ57" s="85" t="s">
        <v>34</v>
      </c>
      <c r="CK57" s="85" t="s">
        <v>34</v>
      </c>
      <c r="CL57" s="85" t="s">
        <v>34</v>
      </c>
      <c r="CM57" s="85" t="s">
        <v>34</v>
      </c>
      <c r="CN57" s="85" t="s">
        <v>34</v>
      </c>
      <c r="CO57" s="85" t="s">
        <v>34</v>
      </c>
      <c r="CP57" s="85" t="s">
        <v>34</v>
      </c>
      <c r="CQ57" s="85" t="s">
        <v>34</v>
      </c>
      <c r="CR57" s="85" t="s">
        <v>34</v>
      </c>
      <c r="CS57" s="85" t="s">
        <v>34</v>
      </c>
      <c r="CT57" s="85" t="s">
        <v>34</v>
      </c>
      <c r="CU57" s="61">
        <v>0.05</v>
      </c>
      <c r="CV57" s="85" t="s">
        <v>34</v>
      </c>
      <c r="CW57" s="85" t="s">
        <v>34</v>
      </c>
      <c r="CX57" s="61">
        <v>0.05</v>
      </c>
      <c r="CY57" s="85" t="s">
        <v>34</v>
      </c>
      <c r="CZ57" s="85" t="s">
        <v>34</v>
      </c>
      <c r="DA57" s="85" t="s">
        <v>34</v>
      </c>
      <c r="DB57" s="85" t="s">
        <v>34</v>
      </c>
      <c r="DC57" s="85" t="s">
        <v>34</v>
      </c>
      <c r="DD57" s="85" t="s">
        <v>34</v>
      </c>
      <c r="DE57" s="85" t="s">
        <v>34</v>
      </c>
      <c r="DF57" s="85" t="s">
        <v>34</v>
      </c>
      <c r="DG57" s="85" t="s">
        <v>34</v>
      </c>
      <c r="DH57" s="85" t="s">
        <v>34</v>
      </c>
      <c r="DI57" s="85" t="s">
        <v>34</v>
      </c>
      <c r="DJ57" s="85" t="s">
        <v>34</v>
      </c>
      <c r="DK57" s="85" t="s">
        <v>34</v>
      </c>
      <c r="DL57" s="85" t="s">
        <v>34</v>
      </c>
      <c r="DM57" s="85" t="s">
        <v>34</v>
      </c>
      <c r="DN57" s="85" t="s">
        <v>34</v>
      </c>
      <c r="DO57" s="85" t="s">
        <v>34</v>
      </c>
      <c r="DP57" s="85" t="s">
        <v>34</v>
      </c>
      <c r="DQ57" s="85">
        <v>1.5</v>
      </c>
      <c r="DR57" s="85" t="s">
        <v>34</v>
      </c>
      <c r="DS57" s="85" t="s">
        <v>34</v>
      </c>
      <c r="DT57" s="85" t="s">
        <v>34</v>
      </c>
      <c r="DU57" s="85" t="s">
        <v>34</v>
      </c>
      <c r="DV57" s="61">
        <v>0.15</v>
      </c>
      <c r="DW57" s="85" t="s">
        <v>34</v>
      </c>
      <c r="DX57" s="85" t="s">
        <v>34</v>
      </c>
      <c r="DY57" s="85" t="s">
        <v>34</v>
      </c>
      <c r="DZ57" s="85" t="s">
        <v>34</v>
      </c>
      <c r="EA57" s="85" t="s">
        <v>34</v>
      </c>
      <c r="EB57" s="85" t="s">
        <v>34</v>
      </c>
      <c r="EC57" s="85" t="s">
        <v>34</v>
      </c>
      <c r="ED57" s="85" t="s">
        <v>34</v>
      </c>
    </row>
    <row r="58" spans="1:134" ht="14.5" x14ac:dyDescent="0.35">
      <c r="A58" s="77" t="s">
        <v>556</v>
      </c>
      <c r="B58" s="80">
        <v>32</v>
      </c>
      <c r="C58" s="79" t="s">
        <v>823</v>
      </c>
      <c r="D58" s="79"/>
      <c r="E58" s="79"/>
      <c r="F58" s="85" t="s">
        <v>34</v>
      </c>
      <c r="G58" s="85" t="s">
        <v>34</v>
      </c>
      <c r="H58" s="85" t="s">
        <v>34</v>
      </c>
      <c r="I58" s="85" t="s">
        <v>34</v>
      </c>
      <c r="J58" s="85" t="s">
        <v>34</v>
      </c>
      <c r="K58" s="85" t="s">
        <v>34</v>
      </c>
      <c r="L58" s="85" t="s">
        <v>34</v>
      </c>
      <c r="M58" s="85" t="s">
        <v>34</v>
      </c>
      <c r="N58" s="85" t="s">
        <v>34</v>
      </c>
      <c r="O58" s="85" t="s">
        <v>34</v>
      </c>
      <c r="P58" s="85" t="s">
        <v>34</v>
      </c>
      <c r="Q58" s="85" t="s">
        <v>34</v>
      </c>
      <c r="R58" s="85" t="s">
        <v>34</v>
      </c>
      <c r="S58" s="85" t="s">
        <v>34</v>
      </c>
      <c r="T58" s="85" t="s">
        <v>34</v>
      </c>
      <c r="U58" s="85" t="s">
        <v>34</v>
      </c>
      <c r="V58" s="85" t="s">
        <v>34</v>
      </c>
      <c r="W58" s="85" t="s">
        <v>34</v>
      </c>
      <c r="X58" s="85" t="s">
        <v>34</v>
      </c>
      <c r="Y58" s="85" t="s">
        <v>34</v>
      </c>
      <c r="Z58" s="85" t="s">
        <v>34</v>
      </c>
      <c r="AA58" s="85" t="s">
        <v>34</v>
      </c>
      <c r="AB58" s="85" t="s">
        <v>34</v>
      </c>
      <c r="AC58" s="85" t="s">
        <v>34</v>
      </c>
      <c r="AD58" s="85" t="s">
        <v>34</v>
      </c>
      <c r="AE58" s="85" t="s">
        <v>34</v>
      </c>
      <c r="AF58" s="85" t="s">
        <v>34</v>
      </c>
      <c r="AG58" s="85" t="s">
        <v>34</v>
      </c>
      <c r="AH58" s="85" t="s">
        <v>34</v>
      </c>
      <c r="AI58" s="85" t="s">
        <v>34</v>
      </c>
      <c r="AJ58" s="85" t="s">
        <v>34</v>
      </c>
      <c r="AK58" s="85" t="s">
        <v>34</v>
      </c>
      <c r="AL58" s="85" t="s">
        <v>34</v>
      </c>
      <c r="AM58" s="85" t="s">
        <v>34</v>
      </c>
      <c r="AN58" s="85" t="s">
        <v>34</v>
      </c>
      <c r="AO58" s="85" t="s">
        <v>34</v>
      </c>
      <c r="AP58" s="85" t="s">
        <v>34</v>
      </c>
      <c r="AQ58" s="85" t="s">
        <v>34</v>
      </c>
      <c r="AR58" s="85" t="s">
        <v>34</v>
      </c>
      <c r="AS58" s="85" t="s">
        <v>34</v>
      </c>
      <c r="AT58" s="85" t="s">
        <v>34</v>
      </c>
      <c r="AU58" s="85" t="s">
        <v>34</v>
      </c>
      <c r="AV58" s="85" t="s">
        <v>34</v>
      </c>
      <c r="AW58" s="85" t="s">
        <v>34</v>
      </c>
      <c r="AX58" s="86" t="s">
        <v>34</v>
      </c>
      <c r="AY58" s="85" t="s">
        <v>34</v>
      </c>
      <c r="AZ58" s="85" t="s">
        <v>34</v>
      </c>
      <c r="BA58" s="85" t="s">
        <v>34</v>
      </c>
      <c r="BB58" s="85" t="s">
        <v>34</v>
      </c>
      <c r="BC58" s="85" t="s">
        <v>34</v>
      </c>
      <c r="BD58" s="61">
        <v>5</v>
      </c>
      <c r="BE58" s="85" t="s">
        <v>34</v>
      </c>
      <c r="BF58" s="85" t="s">
        <v>34</v>
      </c>
      <c r="BG58" s="85" t="s">
        <v>34</v>
      </c>
      <c r="BH58" s="85" t="s">
        <v>34</v>
      </c>
      <c r="BI58" s="85" t="s">
        <v>34</v>
      </c>
      <c r="BJ58" s="85" t="s">
        <v>34</v>
      </c>
      <c r="BK58" s="85" t="s">
        <v>34</v>
      </c>
      <c r="BL58" s="85" t="s">
        <v>34</v>
      </c>
      <c r="BM58" s="85" t="s">
        <v>34</v>
      </c>
      <c r="BN58" s="85" t="s">
        <v>34</v>
      </c>
      <c r="BO58" s="85" t="s">
        <v>34</v>
      </c>
      <c r="BP58" s="85" t="s">
        <v>34</v>
      </c>
      <c r="BQ58" s="85" t="s">
        <v>34</v>
      </c>
      <c r="BR58" s="85" t="s">
        <v>34</v>
      </c>
      <c r="BS58" s="85" t="s">
        <v>34</v>
      </c>
      <c r="BT58" s="85" t="s">
        <v>34</v>
      </c>
      <c r="BU58" s="85" t="s">
        <v>34</v>
      </c>
      <c r="BV58" s="85" t="s">
        <v>34</v>
      </c>
      <c r="BW58" s="85" t="s">
        <v>34</v>
      </c>
      <c r="BX58" s="85" t="s">
        <v>34</v>
      </c>
      <c r="BY58" s="85" t="s">
        <v>34</v>
      </c>
      <c r="BZ58" s="85" t="s">
        <v>34</v>
      </c>
      <c r="CA58" s="61">
        <v>0.5</v>
      </c>
      <c r="CB58" s="85" t="s">
        <v>34</v>
      </c>
      <c r="CC58" s="85" t="s">
        <v>34</v>
      </c>
      <c r="CD58" s="85" t="s">
        <v>34</v>
      </c>
      <c r="CE58" s="85" t="s">
        <v>34</v>
      </c>
      <c r="CF58" s="85" t="s">
        <v>34</v>
      </c>
      <c r="CG58" s="85" t="s">
        <v>34</v>
      </c>
      <c r="CH58" s="61">
        <v>0.5</v>
      </c>
      <c r="CI58" s="85" t="s">
        <v>34</v>
      </c>
      <c r="CJ58" s="85" t="s">
        <v>34</v>
      </c>
      <c r="CK58" s="85" t="s">
        <v>34</v>
      </c>
      <c r="CL58" s="85" t="s">
        <v>34</v>
      </c>
      <c r="CM58" s="85" t="s">
        <v>34</v>
      </c>
      <c r="CN58" s="85" t="s">
        <v>34</v>
      </c>
      <c r="CO58" s="85" t="s">
        <v>34</v>
      </c>
      <c r="CP58" s="85" t="s">
        <v>34</v>
      </c>
      <c r="CQ58" s="85" t="s">
        <v>34</v>
      </c>
      <c r="CR58" s="85" t="s">
        <v>34</v>
      </c>
      <c r="CS58" s="85" t="s">
        <v>34</v>
      </c>
      <c r="CT58" s="85" t="s">
        <v>34</v>
      </c>
      <c r="CU58" s="85" t="s">
        <v>34</v>
      </c>
      <c r="CV58" s="85" t="s">
        <v>34</v>
      </c>
      <c r="CW58" s="85" t="s">
        <v>34</v>
      </c>
      <c r="CX58" s="85" t="s">
        <v>34</v>
      </c>
      <c r="CY58" s="85" t="s">
        <v>34</v>
      </c>
      <c r="CZ58" s="85" t="s">
        <v>34</v>
      </c>
      <c r="DA58" s="85" t="s">
        <v>34</v>
      </c>
      <c r="DB58" s="85" t="s">
        <v>34</v>
      </c>
      <c r="DC58" s="85" t="s">
        <v>34</v>
      </c>
      <c r="DD58" s="85" t="s">
        <v>34</v>
      </c>
      <c r="DE58" s="85" t="s">
        <v>34</v>
      </c>
      <c r="DF58" s="85" t="s">
        <v>34</v>
      </c>
      <c r="DG58" s="85" t="s">
        <v>34</v>
      </c>
      <c r="DH58" s="85" t="s">
        <v>34</v>
      </c>
      <c r="DI58" s="85" t="s">
        <v>34</v>
      </c>
      <c r="DJ58" s="85" t="s">
        <v>34</v>
      </c>
      <c r="DK58" s="85" t="s">
        <v>34</v>
      </c>
      <c r="DL58" s="85" t="s">
        <v>34</v>
      </c>
      <c r="DM58" s="85" t="s">
        <v>34</v>
      </c>
      <c r="DN58" s="85" t="s">
        <v>34</v>
      </c>
      <c r="DO58" s="85" t="s">
        <v>34</v>
      </c>
      <c r="DP58" s="85" t="s">
        <v>34</v>
      </c>
      <c r="DQ58" s="61">
        <v>0.5</v>
      </c>
      <c r="DR58" s="85" t="s">
        <v>34</v>
      </c>
      <c r="DS58" s="85" t="s">
        <v>34</v>
      </c>
      <c r="DT58" s="85" t="s">
        <v>34</v>
      </c>
      <c r="DU58" s="85" t="s">
        <v>34</v>
      </c>
      <c r="DV58" s="85">
        <v>1</v>
      </c>
      <c r="DW58" s="85" t="s">
        <v>34</v>
      </c>
      <c r="DX58" s="85" t="s">
        <v>34</v>
      </c>
      <c r="DY58" s="85" t="s">
        <v>34</v>
      </c>
      <c r="DZ58" s="85" t="s">
        <v>34</v>
      </c>
      <c r="EA58" s="85" t="s">
        <v>34</v>
      </c>
      <c r="EB58" s="85" t="s">
        <v>34</v>
      </c>
      <c r="EC58" s="85" t="s">
        <v>34</v>
      </c>
      <c r="ED58" s="85" t="s">
        <v>34</v>
      </c>
    </row>
    <row r="59" spans="1:134" ht="14.5" x14ac:dyDescent="0.35">
      <c r="A59" s="77" t="s">
        <v>558</v>
      </c>
      <c r="B59" s="80">
        <v>33</v>
      </c>
      <c r="C59" s="79" t="s">
        <v>844</v>
      </c>
      <c r="D59" s="79"/>
      <c r="E59" s="79"/>
      <c r="F59" s="85" t="s">
        <v>34</v>
      </c>
      <c r="G59" s="85" t="s">
        <v>34</v>
      </c>
      <c r="H59" s="85" t="s">
        <v>34</v>
      </c>
      <c r="I59" s="85" t="s">
        <v>34</v>
      </c>
      <c r="J59" s="85" t="s">
        <v>34</v>
      </c>
      <c r="K59" s="85" t="s">
        <v>34</v>
      </c>
      <c r="L59" s="85" t="s">
        <v>34</v>
      </c>
      <c r="M59" s="85" t="s">
        <v>34</v>
      </c>
      <c r="N59" s="85" t="s">
        <v>34</v>
      </c>
      <c r="O59" s="85" t="s">
        <v>34</v>
      </c>
      <c r="P59" s="85" t="s">
        <v>34</v>
      </c>
      <c r="Q59" s="85" t="s">
        <v>34</v>
      </c>
      <c r="R59" s="85" t="s">
        <v>34</v>
      </c>
      <c r="S59" s="61">
        <v>2.5000000000000001E-2</v>
      </c>
      <c r="T59" s="85" t="s">
        <v>34</v>
      </c>
      <c r="U59" s="85" t="s">
        <v>34</v>
      </c>
      <c r="V59" s="85" t="s">
        <v>34</v>
      </c>
      <c r="W59" s="85" t="s">
        <v>34</v>
      </c>
      <c r="X59" s="85" t="s">
        <v>34</v>
      </c>
      <c r="Y59" s="85" t="s">
        <v>34</v>
      </c>
      <c r="Z59" s="85" t="s">
        <v>34</v>
      </c>
      <c r="AA59" s="85" t="s">
        <v>34</v>
      </c>
      <c r="AB59" s="61">
        <v>2.5000000000000001E-3</v>
      </c>
      <c r="AC59" s="61">
        <v>5.0000000000000001E-3</v>
      </c>
      <c r="AD59" s="61">
        <v>7.4999999999999997E-3</v>
      </c>
      <c r="AE59" s="61">
        <v>0.01</v>
      </c>
      <c r="AF59" s="61">
        <v>1.2500000000000001E-2</v>
      </c>
      <c r="AG59" s="61">
        <v>1.4999999999999999E-2</v>
      </c>
      <c r="AH59" s="61">
        <v>1.7500000000000002E-2</v>
      </c>
      <c r="AI59" s="85" t="s">
        <v>34</v>
      </c>
      <c r="AJ59" s="85" t="s">
        <v>34</v>
      </c>
      <c r="AK59" s="61">
        <v>2.5000000000000001E-3</v>
      </c>
      <c r="AL59" s="95">
        <v>0.2</v>
      </c>
      <c r="AM59" s="61">
        <v>2.5000000000000001E-3</v>
      </c>
      <c r="AN59" s="61">
        <v>2.5000000000000001E-2</v>
      </c>
      <c r="AO59" s="61">
        <v>2.5000000000000001E-3</v>
      </c>
      <c r="AP59" s="61">
        <v>2.5000000000000001E-3</v>
      </c>
      <c r="AQ59" s="61">
        <v>2.5000000000000001E-2</v>
      </c>
      <c r="AR59" s="61">
        <v>2.5000000000000001E-3</v>
      </c>
      <c r="AS59" s="61">
        <v>2.5000000000000001E-3</v>
      </c>
      <c r="AT59" s="85" t="s">
        <v>34</v>
      </c>
      <c r="AU59" s="61">
        <v>2.5000000000000001E-3</v>
      </c>
      <c r="AV59" s="61">
        <v>2.5000000000000001E-3</v>
      </c>
      <c r="AW59" s="61">
        <v>2.5000000000000001E-3</v>
      </c>
      <c r="AX59" s="61">
        <v>2.5000000000000001E-3</v>
      </c>
      <c r="AY59" s="61">
        <v>2.5000000000000001E-3</v>
      </c>
      <c r="AZ59" s="85" t="s">
        <v>34</v>
      </c>
      <c r="BA59" s="85" t="s">
        <v>34</v>
      </c>
      <c r="BB59" s="87">
        <v>60000</v>
      </c>
      <c r="BC59" s="87" t="s">
        <v>34</v>
      </c>
      <c r="BD59" s="85">
        <v>2.6</v>
      </c>
      <c r="BE59" s="85" t="s">
        <v>34</v>
      </c>
      <c r="BF59" s="85" t="s">
        <v>34</v>
      </c>
      <c r="BG59" s="61">
        <v>0.5</v>
      </c>
      <c r="BH59" s="61">
        <v>0.5</v>
      </c>
      <c r="BI59" s="85" t="s">
        <v>34</v>
      </c>
      <c r="BJ59" s="85" t="s">
        <v>34</v>
      </c>
      <c r="BK59" s="85" t="s">
        <v>34</v>
      </c>
      <c r="BL59" s="85" t="s">
        <v>34</v>
      </c>
      <c r="BM59" s="85" t="s">
        <v>34</v>
      </c>
      <c r="BN59" s="85" t="s">
        <v>34</v>
      </c>
      <c r="BO59" s="85" t="s">
        <v>34</v>
      </c>
      <c r="BP59" s="85" t="s">
        <v>34</v>
      </c>
      <c r="BQ59" s="85" t="s">
        <v>34</v>
      </c>
      <c r="BR59" s="85" t="s">
        <v>34</v>
      </c>
      <c r="BS59" s="85" t="s">
        <v>34</v>
      </c>
      <c r="BT59" s="85" t="s">
        <v>34</v>
      </c>
      <c r="BU59" s="85" t="s">
        <v>34</v>
      </c>
      <c r="BV59" s="85" t="s">
        <v>34</v>
      </c>
      <c r="BW59" s="87">
        <v>8</v>
      </c>
      <c r="BX59" s="61">
        <v>0.5</v>
      </c>
      <c r="BY59" s="85" t="s">
        <v>34</v>
      </c>
      <c r="BZ59" s="61">
        <v>2.5</v>
      </c>
      <c r="CA59" s="61">
        <v>0.05</v>
      </c>
      <c r="CB59" s="86">
        <v>0.7</v>
      </c>
      <c r="CC59" s="61">
        <v>0.5</v>
      </c>
      <c r="CD59" s="61">
        <v>0.5</v>
      </c>
      <c r="CE59" s="85" t="s">
        <v>34</v>
      </c>
      <c r="CF59" s="85" t="s">
        <v>34</v>
      </c>
      <c r="CG59" s="61">
        <v>2.5</v>
      </c>
      <c r="CH59" s="61">
        <v>0.05</v>
      </c>
      <c r="CI59" s="85" t="s">
        <v>34</v>
      </c>
      <c r="CJ59" s="85" t="s">
        <v>34</v>
      </c>
      <c r="CK59" s="87">
        <v>21000</v>
      </c>
      <c r="CL59" s="87" t="s">
        <v>34</v>
      </c>
      <c r="CM59" s="87" t="s">
        <v>34</v>
      </c>
      <c r="CN59" s="85" t="s">
        <v>34</v>
      </c>
      <c r="CO59" s="61">
        <v>2.5</v>
      </c>
      <c r="CP59" s="61">
        <v>0.05</v>
      </c>
      <c r="CQ59" s="61">
        <v>5</v>
      </c>
      <c r="CR59" s="87">
        <v>4</v>
      </c>
      <c r="CS59" s="85" t="s">
        <v>34</v>
      </c>
      <c r="CT59" s="85" t="s">
        <v>34</v>
      </c>
      <c r="CU59" s="61">
        <v>5.0000000000000001E-3</v>
      </c>
      <c r="CV59" s="87">
        <v>22000</v>
      </c>
      <c r="CW59" s="87" t="s">
        <v>34</v>
      </c>
      <c r="CX59" s="61">
        <v>5.0000000000000001E-3</v>
      </c>
      <c r="CY59" s="85" t="s">
        <v>34</v>
      </c>
      <c r="CZ59" s="85" t="s">
        <v>34</v>
      </c>
      <c r="DA59" s="85" t="s">
        <v>34</v>
      </c>
      <c r="DB59" s="85" t="s">
        <v>34</v>
      </c>
      <c r="DC59" s="85" t="s">
        <v>34</v>
      </c>
      <c r="DD59" s="85">
        <v>310000</v>
      </c>
      <c r="DE59" s="85">
        <v>280000</v>
      </c>
      <c r="DF59" s="85" t="s">
        <v>34</v>
      </c>
      <c r="DG59" s="85" t="s">
        <v>34</v>
      </c>
      <c r="DH59" s="85" t="s">
        <v>34</v>
      </c>
      <c r="DI59" s="85" t="s">
        <v>34</v>
      </c>
      <c r="DJ59" s="85" t="s">
        <v>34</v>
      </c>
      <c r="DK59" s="85" t="s">
        <v>34</v>
      </c>
      <c r="DL59" s="85" t="s">
        <v>34</v>
      </c>
      <c r="DM59" s="85" t="s">
        <v>34</v>
      </c>
      <c r="DN59" s="85" t="s">
        <v>34</v>
      </c>
      <c r="DO59" s="61">
        <v>2.5</v>
      </c>
      <c r="DP59" s="85" t="s">
        <v>34</v>
      </c>
      <c r="DQ59" s="95">
        <v>1.4</v>
      </c>
      <c r="DR59" s="61">
        <v>0.5</v>
      </c>
      <c r="DS59" s="61">
        <v>0.5</v>
      </c>
      <c r="DT59" s="85" t="s">
        <v>34</v>
      </c>
      <c r="DU59" s="85" t="s">
        <v>34</v>
      </c>
      <c r="DV59" s="61">
        <v>0.05</v>
      </c>
      <c r="DW59" s="85" t="s">
        <v>34</v>
      </c>
      <c r="DX59" s="85" t="s">
        <v>34</v>
      </c>
      <c r="DY59" s="85" t="s">
        <v>34</v>
      </c>
      <c r="DZ59" s="85" t="s">
        <v>34</v>
      </c>
      <c r="EA59" s="85" t="s">
        <v>34</v>
      </c>
      <c r="EB59" s="85" t="s">
        <v>34</v>
      </c>
      <c r="EC59" s="85" t="s">
        <v>34</v>
      </c>
      <c r="ED59" s="85" t="s">
        <v>34</v>
      </c>
    </row>
    <row r="60" spans="1:134" ht="14.5" x14ac:dyDescent="0.35">
      <c r="A60" s="77" t="s">
        <v>560</v>
      </c>
      <c r="B60" s="78">
        <v>34</v>
      </c>
      <c r="C60" s="79"/>
      <c r="D60" s="79"/>
      <c r="E60" s="79"/>
      <c r="F60" s="85" t="s">
        <v>34</v>
      </c>
      <c r="G60" s="85" t="s">
        <v>34</v>
      </c>
      <c r="H60" s="85" t="s">
        <v>34</v>
      </c>
      <c r="I60" s="85" t="s">
        <v>34</v>
      </c>
      <c r="J60" s="85" t="s">
        <v>34</v>
      </c>
      <c r="K60" s="85" t="s">
        <v>34</v>
      </c>
      <c r="L60" s="85" t="s">
        <v>34</v>
      </c>
      <c r="M60" s="85" t="s">
        <v>34</v>
      </c>
      <c r="N60" s="85" t="s">
        <v>34</v>
      </c>
      <c r="O60" s="85" t="s">
        <v>34</v>
      </c>
      <c r="P60" s="85" t="s">
        <v>34</v>
      </c>
      <c r="Q60" s="85" t="s">
        <v>34</v>
      </c>
      <c r="R60" s="85" t="s">
        <v>34</v>
      </c>
      <c r="S60" s="85" t="s">
        <v>34</v>
      </c>
      <c r="T60" s="85" t="s">
        <v>34</v>
      </c>
      <c r="U60" s="85" t="s">
        <v>34</v>
      </c>
      <c r="V60" s="85" t="s">
        <v>34</v>
      </c>
      <c r="W60" s="85" t="s">
        <v>34</v>
      </c>
      <c r="X60" s="85" t="s">
        <v>34</v>
      </c>
      <c r="Y60" s="85" t="s">
        <v>34</v>
      </c>
      <c r="Z60" s="85" t="s">
        <v>34</v>
      </c>
      <c r="AA60" s="85" t="s">
        <v>34</v>
      </c>
      <c r="AB60" s="85" t="s">
        <v>34</v>
      </c>
      <c r="AC60" s="85" t="s">
        <v>34</v>
      </c>
      <c r="AD60" s="85" t="s">
        <v>34</v>
      </c>
      <c r="AE60" s="85" t="s">
        <v>34</v>
      </c>
      <c r="AF60" s="85" t="s">
        <v>34</v>
      </c>
      <c r="AG60" s="85" t="s">
        <v>34</v>
      </c>
      <c r="AH60" s="85" t="s">
        <v>34</v>
      </c>
      <c r="AI60" s="85" t="s">
        <v>34</v>
      </c>
      <c r="AJ60" s="85" t="s">
        <v>34</v>
      </c>
      <c r="AK60" s="85" t="s">
        <v>34</v>
      </c>
      <c r="AL60" s="85" t="s">
        <v>34</v>
      </c>
      <c r="AM60" s="85" t="s">
        <v>34</v>
      </c>
      <c r="AN60" s="85" t="s">
        <v>34</v>
      </c>
      <c r="AO60" s="85" t="s">
        <v>34</v>
      </c>
      <c r="AP60" s="85" t="s">
        <v>34</v>
      </c>
      <c r="AQ60" s="85" t="s">
        <v>34</v>
      </c>
      <c r="AR60" s="85" t="s">
        <v>34</v>
      </c>
      <c r="AS60" s="85" t="s">
        <v>34</v>
      </c>
      <c r="AT60" s="85" t="s">
        <v>34</v>
      </c>
      <c r="AU60" s="85" t="s">
        <v>34</v>
      </c>
      <c r="AV60" s="85" t="s">
        <v>34</v>
      </c>
      <c r="AW60" s="85" t="s">
        <v>34</v>
      </c>
      <c r="AX60" s="86" t="s">
        <v>34</v>
      </c>
      <c r="AY60" s="85" t="s">
        <v>34</v>
      </c>
      <c r="AZ60" s="85" t="s">
        <v>34</v>
      </c>
      <c r="BA60" s="85" t="s">
        <v>34</v>
      </c>
      <c r="BB60" s="85" t="s">
        <v>34</v>
      </c>
      <c r="BC60" s="85" t="s">
        <v>34</v>
      </c>
      <c r="BD60" s="85">
        <v>82</v>
      </c>
      <c r="BE60" s="85"/>
      <c r="BF60" s="85"/>
      <c r="BG60" s="85"/>
      <c r="BH60" s="85"/>
      <c r="BI60" s="85"/>
      <c r="BJ60" s="85"/>
      <c r="BK60" s="85"/>
      <c r="BL60" s="85"/>
      <c r="BM60" s="85"/>
      <c r="BN60" s="85"/>
      <c r="BO60" s="85"/>
      <c r="BP60" s="85"/>
      <c r="BQ60" s="85"/>
      <c r="BR60" s="85"/>
      <c r="BS60" s="85"/>
      <c r="BT60" s="85"/>
      <c r="BU60" s="85"/>
      <c r="BV60" s="85"/>
      <c r="BW60" s="85"/>
      <c r="BX60" s="85"/>
      <c r="BY60" s="85"/>
      <c r="BZ60" s="85"/>
      <c r="CA60" s="85">
        <v>0.6</v>
      </c>
      <c r="CB60" s="85"/>
      <c r="CC60" s="85"/>
      <c r="CD60" s="85"/>
      <c r="CE60" s="85"/>
      <c r="CF60" s="85"/>
      <c r="CG60" s="85"/>
      <c r="CH60" s="61">
        <v>0.05</v>
      </c>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v>34</v>
      </c>
      <c r="DR60" s="85"/>
      <c r="DS60" s="85"/>
      <c r="DT60" s="85"/>
      <c r="DU60" s="85"/>
      <c r="DV60" s="61">
        <v>0.05</v>
      </c>
      <c r="DW60" s="85"/>
      <c r="DX60" s="85"/>
      <c r="DY60" s="85"/>
      <c r="DZ60" s="85"/>
      <c r="EA60" s="85"/>
      <c r="EB60" s="85"/>
      <c r="EC60" s="85"/>
      <c r="ED60" s="85"/>
    </row>
    <row r="61" spans="1:134" ht="14.5" x14ac:dyDescent="0.35">
      <c r="A61" s="127" t="s">
        <v>562</v>
      </c>
      <c r="B61" s="124">
        <v>35</v>
      </c>
      <c r="C61" s="79" t="s">
        <v>835</v>
      </c>
      <c r="D61" s="79"/>
      <c r="E61" s="79"/>
      <c r="F61" s="85" t="s">
        <v>34</v>
      </c>
      <c r="G61" s="61">
        <v>2.5000000000000001E-2</v>
      </c>
      <c r="H61" s="85" t="s">
        <v>34</v>
      </c>
      <c r="I61" s="85" t="s">
        <v>34</v>
      </c>
      <c r="J61" s="61">
        <v>2.5000000000000001E-2</v>
      </c>
      <c r="K61" s="85" t="s">
        <v>34</v>
      </c>
      <c r="L61" s="61">
        <v>0.125</v>
      </c>
      <c r="M61" s="85" t="s">
        <v>34</v>
      </c>
      <c r="N61" s="85" t="s">
        <v>34</v>
      </c>
      <c r="O61" s="85" t="s">
        <v>34</v>
      </c>
      <c r="P61" s="85" t="s">
        <v>34</v>
      </c>
      <c r="Q61" s="85" t="s">
        <v>34</v>
      </c>
      <c r="R61" s="85" t="s">
        <v>34</v>
      </c>
      <c r="S61" s="85" t="s">
        <v>34</v>
      </c>
      <c r="T61" s="85" t="s">
        <v>34</v>
      </c>
      <c r="U61" s="85" t="s">
        <v>34</v>
      </c>
      <c r="V61" s="61">
        <v>0.125</v>
      </c>
      <c r="W61" s="85" t="s">
        <v>34</v>
      </c>
      <c r="X61" s="85" t="s">
        <v>34</v>
      </c>
      <c r="Y61" s="85" t="s">
        <v>34</v>
      </c>
      <c r="Z61" s="85" t="s">
        <v>34</v>
      </c>
      <c r="AA61" s="85" t="s">
        <v>34</v>
      </c>
      <c r="AB61" s="85" t="s">
        <v>34</v>
      </c>
      <c r="AC61" s="85" t="s">
        <v>34</v>
      </c>
      <c r="AD61" s="85" t="s">
        <v>34</v>
      </c>
      <c r="AE61" s="85" t="s">
        <v>34</v>
      </c>
      <c r="AF61" s="85" t="s">
        <v>34</v>
      </c>
      <c r="AG61" s="85" t="s">
        <v>34</v>
      </c>
      <c r="AH61" s="85" t="s">
        <v>34</v>
      </c>
      <c r="AI61" s="85" t="s">
        <v>34</v>
      </c>
      <c r="AJ61" s="85" t="s">
        <v>34</v>
      </c>
      <c r="AK61" s="85" t="s">
        <v>34</v>
      </c>
      <c r="AL61" s="85" t="s">
        <v>34</v>
      </c>
      <c r="AM61" s="85" t="s">
        <v>34</v>
      </c>
      <c r="AN61" s="85" t="s">
        <v>34</v>
      </c>
      <c r="AO61" s="85" t="s">
        <v>34</v>
      </c>
      <c r="AP61" s="85" t="s">
        <v>34</v>
      </c>
      <c r="AQ61" s="85" t="s">
        <v>34</v>
      </c>
      <c r="AR61" s="85" t="s">
        <v>34</v>
      </c>
      <c r="AS61" s="85" t="s">
        <v>34</v>
      </c>
      <c r="AT61" s="85" t="s">
        <v>34</v>
      </c>
      <c r="AU61" s="85" t="s">
        <v>34</v>
      </c>
      <c r="AV61" s="85" t="s">
        <v>34</v>
      </c>
      <c r="AW61" s="85" t="s">
        <v>34</v>
      </c>
      <c r="AX61" s="86" t="s">
        <v>34</v>
      </c>
      <c r="AY61" s="85" t="s">
        <v>34</v>
      </c>
      <c r="AZ61" s="85" t="s">
        <v>34</v>
      </c>
      <c r="BA61" s="85" t="s">
        <v>34</v>
      </c>
      <c r="BB61" s="85" t="s">
        <v>34</v>
      </c>
      <c r="BC61" s="85" t="s">
        <v>34</v>
      </c>
      <c r="BD61" s="85" t="s">
        <v>34</v>
      </c>
      <c r="BE61" s="85" t="s">
        <v>34</v>
      </c>
      <c r="BF61" s="85" t="s">
        <v>34</v>
      </c>
      <c r="BG61" s="85">
        <v>6.7</v>
      </c>
      <c r="BH61" s="85" t="s">
        <v>34</v>
      </c>
      <c r="BI61" s="85" t="s">
        <v>34</v>
      </c>
      <c r="BJ61" s="85" t="s">
        <v>34</v>
      </c>
      <c r="BK61" s="85" t="s">
        <v>34</v>
      </c>
      <c r="BL61" s="85" t="s">
        <v>34</v>
      </c>
      <c r="BM61" s="85" t="s">
        <v>34</v>
      </c>
      <c r="BN61" s="85" t="s">
        <v>34</v>
      </c>
      <c r="BO61" s="85" t="s">
        <v>34</v>
      </c>
      <c r="BP61" s="85" t="s">
        <v>34</v>
      </c>
      <c r="BQ61" s="85" t="s">
        <v>34</v>
      </c>
      <c r="BR61" s="85" t="s">
        <v>34</v>
      </c>
      <c r="BS61" s="85" t="s">
        <v>34</v>
      </c>
      <c r="BT61" s="61">
        <v>0.25</v>
      </c>
      <c r="BU61" s="85" t="s">
        <v>34</v>
      </c>
      <c r="BV61" s="85" t="s">
        <v>34</v>
      </c>
      <c r="BW61" s="85">
        <v>76</v>
      </c>
      <c r="BX61" s="85" t="s">
        <v>34</v>
      </c>
      <c r="BY61" s="85" t="s">
        <v>34</v>
      </c>
      <c r="BZ61" s="61">
        <v>0.5</v>
      </c>
      <c r="CA61" s="85">
        <v>6.3</v>
      </c>
      <c r="CB61" s="61">
        <v>0.25</v>
      </c>
      <c r="CC61" s="61">
        <v>0.5</v>
      </c>
      <c r="CD61" s="85" t="s">
        <v>34</v>
      </c>
      <c r="CE61" s="61">
        <v>0.05</v>
      </c>
      <c r="CF61" s="85" t="s">
        <v>34</v>
      </c>
      <c r="CG61" s="85">
        <v>3.2</v>
      </c>
      <c r="CH61" s="61">
        <v>0.25</v>
      </c>
      <c r="CI61" s="61">
        <v>0.5</v>
      </c>
      <c r="CJ61" s="85" t="s">
        <v>34</v>
      </c>
      <c r="CK61" s="85" t="s">
        <v>34</v>
      </c>
      <c r="CL61" s="85" t="s">
        <v>34</v>
      </c>
      <c r="CM61" s="85" t="s">
        <v>34</v>
      </c>
      <c r="CN61" s="85" t="s">
        <v>34</v>
      </c>
      <c r="CO61" s="85">
        <v>86</v>
      </c>
      <c r="CP61" s="85" t="s">
        <v>34</v>
      </c>
      <c r="CQ61" s="61">
        <v>0.05</v>
      </c>
      <c r="CR61" s="61">
        <v>0.5</v>
      </c>
      <c r="CS61" s="85" t="s">
        <v>34</v>
      </c>
      <c r="CT61" s="85" t="s">
        <v>34</v>
      </c>
      <c r="CU61" s="85" t="s">
        <v>34</v>
      </c>
      <c r="CV61" s="85" t="s">
        <v>34</v>
      </c>
      <c r="CW61" s="85" t="s">
        <v>34</v>
      </c>
      <c r="CX61" s="85" t="s">
        <v>34</v>
      </c>
      <c r="CY61" s="85" t="s">
        <v>34</v>
      </c>
      <c r="CZ61" s="85" t="s">
        <v>34</v>
      </c>
      <c r="DA61" s="85" t="s">
        <v>34</v>
      </c>
      <c r="DB61" s="85" t="s">
        <v>34</v>
      </c>
      <c r="DC61" s="85" t="s">
        <v>34</v>
      </c>
      <c r="DD61" s="85" t="s">
        <v>34</v>
      </c>
      <c r="DE61" s="85" t="s">
        <v>34</v>
      </c>
      <c r="DF61" s="85" t="s">
        <v>34</v>
      </c>
      <c r="DG61" s="61">
        <v>0.05</v>
      </c>
      <c r="DH61" s="85" t="s">
        <v>34</v>
      </c>
      <c r="DI61" s="61">
        <v>0.05</v>
      </c>
      <c r="DJ61" s="85" t="s">
        <v>34</v>
      </c>
      <c r="DK61" s="85" t="s">
        <v>34</v>
      </c>
      <c r="DL61" s="61">
        <v>0.25</v>
      </c>
      <c r="DM61" s="85" t="s">
        <v>34</v>
      </c>
      <c r="DN61" s="85" t="s">
        <v>34</v>
      </c>
      <c r="DO61" s="85">
        <v>14</v>
      </c>
      <c r="DP61" s="85" t="s">
        <v>34</v>
      </c>
      <c r="DQ61" s="85">
        <v>84</v>
      </c>
      <c r="DR61" s="61">
        <v>0.5</v>
      </c>
      <c r="DS61" s="85" t="s">
        <v>34</v>
      </c>
      <c r="DT61" s="61">
        <v>0.05</v>
      </c>
      <c r="DU61" s="61">
        <v>0.05</v>
      </c>
      <c r="DV61" s="61">
        <v>0.05</v>
      </c>
      <c r="DW61" s="85" t="s">
        <v>34</v>
      </c>
      <c r="DX61" s="85" t="s">
        <v>34</v>
      </c>
      <c r="DY61" s="85" t="s">
        <v>34</v>
      </c>
      <c r="DZ61" s="85" t="s">
        <v>34</v>
      </c>
      <c r="EA61" s="85" t="s">
        <v>34</v>
      </c>
      <c r="EB61" s="85" t="s">
        <v>34</v>
      </c>
      <c r="EC61" s="85" t="s">
        <v>34</v>
      </c>
      <c r="ED61" s="85" t="s">
        <v>34</v>
      </c>
    </row>
    <row r="62" spans="1:134" ht="14.5" x14ac:dyDescent="0.35">
      <c r="A62" s="127"/>
      <c r="B62" s="124"/>
      <c r="C62" s="79" t="s">
        <v>850</v>
      </c>
      <c r="D62" s="79"/>
      <c r="E62" s="79"/>
      <c r="F62" s="85" t="s">
        <v>34</v>
      </c>
      <c r="G62" s="61">
        <v>2.5000000000000001E-2</v>
      </c>
      <c r="H62" s="85" t="s">
        <v>34</v>
      </c>
      <c r="I62" s="85" t="s">
        <v>34</v>
      </c>
      <c r="J62" s="61">
        <v>2.5000000000000001E-2</v>
      </c>
      <c r="K62" s="85" t="s">
        <v>34</v>
      </c>
      <c r="L62" s="61">
        <v>0.125</v>
      </c>
      <c r="M62" s="85" t="s">
        <v>34</v>
      </c>
      <c r="N62" s="85" t="s">
        <v>34</v>
      </c>
      <c r="O62" s="85" t="s">
        <v>34</v>
      </c>
      <c r="P62" s="85" t="s">
        <v>34</v>
      </c>
      <c r="Q62" s="85" t="s">
        <v>34</v>
      </c>
      <c r="R62" s="85" t="s">
        <v>34</v>
      </c>
      <c r="S62" s="85" t="s">
        <v>34</v>
      </c>
      <c r="T62" s="85" t="s">
        <v>34</v>
      </c>
      <c r="U62" s="85" t="s">
        <v>34</v>
      </c>
      <c r="V62" s="61">
        <v>0.125</v>
      </c>
      <c r="W62" s="85" t="s">
        <v>34</v>
      </c>
      <c r="X62" s="85" t="s">
        <v>34</v>
      </c>
      <c r="Y62" s="85" t="s">
        <v>34</v>
      </c>
      <c r="Z62" s="85" t="s">
        <v>34</v>
      </c>
      <c r="AA62" s="85" t="s">
        <v>34</v>
      </c>
      <c r="AB62" s="85" t="s">
        <v>34</v>
      </c>
      <c r="AC62" s="85" t="s">
        <v>34</v>
      </c>
      <c r="AD62" s="85" t="s">
        <v>34</v>
      </c>
      <c r="AE62" s="85" t="s">
        <v>34</v>
      </c>
      <c r="AF62" s="85" t="s">
        <v>34</v>
      </c>
      <c r="AG62" s="85" t="s">
        <v>34</v>
      </c>
      <c r="AH62" s="85" t="s">
        <v>34</v>
      </c>
      <c r="AI62" s="85" t="s">
        <v>34</v>
      </c>
      <c r="AJ62" s="85" t="s">
        <v>34</v>
      </c>
      <c r="AK62" s="85" t="s">
        <v>34</v>
      </c>
      <c r="AL62" s="85" t="s">
        <v>34</v>
      </c>
      <c r="AM62" s="85" t="s">
        <v>34</v>
      </c>
      <c r="AN62" s="85" t="s">
        <v>34</v>
      </c>
      <c r="AO62" s="85" t="s">
        <v>34</v>
      </c>
      <c r="AP62" s="85" t="s">
        <v>34</v>
      </c>
      <c r="AQ62" s="85" t="s">
        <v>34</v>
      </c>
      <c r="AR62" s="85" t="s">
        <v>34</v>
      </c>
      <c r="AS62" s="85" t="s">
        <v>34</v>
      </c>
      <c r="AT62" s="85" t="s">
        <v>34</v>
      </c>
      <c r="AU62" s="85" t="s">
        <v>34</v>
      </c>
      <c r="AV62" s="85" t="s">
        <v>34</v>
      </c>
      <c r="AW62" s="85" t="s">
        <v>34</v>
      </c>
      <c r="AX62" s="86" t="s">
        <v>34</v>
      </c>
      <c r="AY62" s="85" t="s">
        <v>34</v>
      </c>
      <c r="AZ62" s="85" t="s">
        <v>34</v>
      </c>
      <c r="BA62" s="85" t="s">
        <v>34</v>
      </c>
      <c r="BB62" s="85" t="s">
        <v>34</v>
      </c>
      <c r="BC62" s="85" t="s">
        <v>34</v>
      </c>
      <c r="BD62" s="85" t="s">
        <v>34</v>
      </c>
      <c r="BE62" s="85" t="s">
        <v>34</v>
      </c>
      <c r="BF62" s="85" t="s">
        <v>34</v>
      </c>
      <c r="BG62" s="85">
        <v>24</v>
      </c>
      <c r="BH62" s="85" t="s">
        <v>34</v>
      </c>
      <c r="BI62" s="85" t="s">
        <v>34</v>
      </c>
      <c r="BJ62" s="85" t="s">
        <v>34</v>
      </c>
      <c r="BK62" s="85" t="s">
        <v>34</v>
      </c>
      <c r="BL62" s="85" t="s">
        <v>34</v>
      </c>
      <c r="BM62" s="85" t="s">
        <v>34</v>
      </c>
      <c r="BN62" s="85" t="s">
        <v>34</v>
      </c>
      <c r="BO62" s="85" t="s">
        <v>34</v>
      </c>
      <c r="BP62" s="85" t="s">
        <v>34</v>
      </c>
      <c r="BQ62" s="85" t="s">
        <v>34</v>
      </c>
      <c r="BR62" s="85" t="s">
        <v>34</v>
      </c>
      <c r="BS62" s="85" t="s">
        <v>34</v>
      </c>
      <c r="BT62" s="61">
        <v>0.25</v>
      </c>
      <c r="BU62" s="85" t="s">
        <v>34</v>
      </c>
      <c r="BV62" s="85" t="s">
        <v>34</v>
      </c>
      <c r="BW62" s="85">
        <v>40</v>
      </c>
      <c r="BX62" s="85" t="s">
        <v>34</v>
      </c>
      <c r="BY62" s="85" t="s">
        <v>34</v>
      </c>
      <c r="BZ62" s="61">
        <v>0.5</v>
      </c>
      <c r="CA62" s="85">
        <v>16</v>
      </c>
      <c r="CB62" s="61">
        <v>0.25</v>
      </c>
      <c r="CC62" s="85">
        <v>6.4</v>
      </c>
      <c r="CD62" s="85" t="s">
        <v>34</v>
      </c>
      <c r="CE62" s="61">
        <v>0.05</v>
      </c>
      <c r="CF62" s="85" t="s">
        <v>34</v>
      </c>
      <c r="CG62" s="61">
        <v>0.5</v>
      </c>
      <c r="CH62" s="85">
        <v>4.9000000000000004</v>
      </c>
      <c r="CI62" s="61">
        <v>0.5</v>
      </c>
      <c r="CJ62" s="85" t="s">
        <v>34</v>
      </c>
      <c r="CK62" s="85" t="s">
        <v>34</v>
      </c>
      <c r="CL62" s="85" t="s">
        <v>34</v>
      </c>
      <c r="CM62" s="85" t="s">
        <v>34</v>
      </c>
      <c r="CN62" s="85" t="s">
        <v>34</v>
      </c>
      <c r="CO62" s="85">
        <v>17</v>
      </c>
      <c r="CP62" s="85" t="s">
        <v>34</v>
      </c>
      <c r="CQ62" s="61">
        <v>0.05</v>
      </c>
      <c r="CR62" s="85">
        <v>7.1</v>
      </c>
      <c r="CS62" s="85" t="s">
        <v>34</v>
      </c>
      <c r="CT62" s="85" t="s">
        <v>34</v>
      </c>
      <c r="CU62" s="85" t="s">
        <v>34</v>
      </c>
      <c r="CV62" s="85" t="s">
        <v>34</v>
      </c>
      <c r="CW62" s="85" t="s">
        <v>34</v>
      </c>
      <c r="CX62" s="85" t="s">
        <v>34</v>
      </c>
      <c r="CY62" s="85" t="s">
        <v>34</v>
      </c>
      <c r="CZ62" s="85" t="s">
        <v>34</v>
      </c>
      <c r="DA62" s="85" t="s">
        <v>34</v>
      </c>
      <c r="DB62" s="85" t="s">
        <v>34</v>
      </c>
      <c r="DC62" s="85" t="s">
        <v>34</v>
      </c>
      <c r="DD62" s="85" t="s">
        <v>34</v>
      </c>
      <c r="DE62" s="85" t="s">
        <v>34</v>
      </c>
      <c r="DF62" s="85" t="s">
        <v>34</v>
      </c>
      <c r="DG62" s="61">
        <v>0.05</v>
      </c>
      <c r="DH62" s="85" t="s">
        <v>34</v>
      </c>
      <c r="DI62" s="61">
        <v>0.05</v>
      </c>
      <c r="DJ62" s="85" t="s">
        <v>34</v>
      </c>
      <c r="DK62" s="85" t="s">
        <v>34</v>
      </c>
      <c r="DL62" s="61">
        <v>0.25</v>
      </c>
      <c r="DM62" s="85" t="s">
        <v>34</v>
      </c>
      <c r="DN62" s="85" t="s">
        <v>34</v>
      </c>
      <c r="DO62" s="61">
        <v>0.5</v>
      </c>
      <c r="DP62" s="85" t="s">
        <v>34</v>
      </c>
      <c r="DQ62" s="85">
        <v>16</v>
      </c>
      <c r="DR62" s="61">
        <v>0.5</v>
      </c>
      <c r="DS62" s="85" t="s">
        <v>34</v>
      </c>
      <c r="DT62" s="61">
        <v>0.05</v>
      </c>
      <c r="DU62" s="61">
        <v>0.05</v>
      </c>
      <c r="DV62" s="85">
        <v>0.9</v>
      </c>
      <c r="DW62" s="85" t="s">
        <v>34</v>
      </c>
      <c r="DX62" s="85" t="s">
        <v>34</v>
      </c>
      <c r="DY62" s="85" t="s">
        <v>34</v>
      </c>
      <c r="DZ62" s="85" t="s">
        <v>34</v>
      </c>
      <c r="EA62" s="85" t="s">
        <v>34</v>
      </c>
      <c r="EB62" s="85" t="s">
        <v>34</v>
      </c>
      <c r="EC62" s="85" t="s">
        <v>34</v>
      </c>
      <c r="ED62" s="85" t="s">
        <v>34</v>
      </c>
    </row>
    <row r="63" spans="1:134" ht="14.5" x14ac:dyDescent="0.35">
      <c r="A63" s="127" t="s">
        <v>564</v>
      </c>
      <c r="B63" s="124">
        <v>36</v>
      </c>
      <c r="C63" s="79" t="s">
        <v>832</v>
      </c>
      <c r="D63" s="79"/>
      <c r="E63" s="79"/>
      <c r="F63" s="85" t="s">
        <v>34</v>
      </c>
      <c r="G63" s="85" t="s">
        <v>34</v>
      </c>
      <c r="H63" s="85" t="s">
        <v>34</v>
      </c>
      <c r="I63" s="85" t="s">
        <v>34</v>
      </c>
      <c r="J63" s="85" t="s">
        <v>34</v>
      </c>
      <c r="K63" s="85" t="s">
        <v>34</v>
      </c>
      <c r="L63" s="85" t="s">
        <v>34</v>
      </c>
      <c r="M63" s="85" t="s">
        <v>34</v>
      </c>
      <c r="N63" s="85" t="s">
        <v>34</v>
      </c>
      <c r="O63" s="85" t="s">
        <v>34</v>
      </c>
      <c r="P63" s="85" t="s">
        <v>34</v>
      </c>
      <c r="Q63" s="85" t="s">
        <v>34</v>
      </c>
      <c r="R63" s="85" t="s">
        <v>34</v>
      </c>
      <c r="S63" s="85" t="s">
        <v>34</v>
      </c>
      <c r="T63" s="85" t="s">
        <v>34</v>
      </c>
      <c r="U63" s="85" t="s">
        <v>34</v>
      </c>
      <c r="V63" s="85" t="s">
        <v>34</v>
      </c>
      <c r="W63" s="85" t="s">
        <v>34</v>
      </c>
      <c r="X63" s="85" t="s">
        <v>34</v>
      </c>
      <c r="Y63" s="85" t="s">
        <v>34</v>
      </c>
      <c r="Z63" s="85" t="s">
        <v>34</v>
      </c>
      <c r="AA63" s="85" t="s">
        <v>34</v>
      </c>
      <c r="AB63" s="85" t="s">
        <v>34</v>
      </c>
      <c r="AC63" s="85" t="s">
        <v>34</v>
      </c>
      <c r="AD63" s="85" t="s">
        <v>34</v>
      </c>
      <c r="AE63" s="85" t="s">
        <v>34</v>
      </c>
      <c r="AF63" s="85" t="s">
        <v>34</v>
      </c>
      <c r="AG63" s="85" t="s">
        <v>34</v>
      </c>
      <c r="AH63" s="85" t="s">
        <v>34</v>
      </c>
      <c r="AI63" s="85" t="s">
        <v>34</v>
      </c>
      <c r="AJ63" s="85" t="s">
        <v>34</v>
      </c>
      <c r="AK63" s="85" t="s">
        <v>34</v>
      </c>
      <c r="AL63" s="85" t="s">
        <v>34</v>
      </c>
      <c r="AM63" s="85" t="s">
        <v>34</v>
      </c>
      <c r="AN63" s="85" t="s">
        <v>34</v>
      </c>
      <c r="AO63" s="85" t="s">
        <v>34</v>
      </c>
      <c r="AP63" s="85" t="s">
        <v>34</v>
      </c>
      <c r="AQ63" s="85" t="s">
        <v>34</v>
      </c>
      <c r="AR63" s="85" t="s">
        <v>34</v>
      </c>
      <c r="AS63" s="85" t="s">
        <v>34</v>
      </c>
      <c r="AT63" s="85" t="s">
        <v>34</v>
      </c>
      <c r="AU63" s="85" t="s">
        <v>34</v>
      </c>
      <c r="AV63" s="85" t="s">
        <v>34</v>
      </c>
      <c r="AW63" s="85" t="s">
        <v>34</v>
      </c>
      <c r="AX63" s="86" t="s">
        <v>34</v>
      </c>
      <c r="AY63" s="85" t="s">
        <v>34</v>
      </c>
      <c r="AZ63" s="85" t="s">
        <v>34</v>
      </c>
      <c r="BA63" s="85" t="s">
        <v>34</v>
      </c>
      <c r="BB63" s="85" t="s">
        <v>34</v>
      </c>
      <c r="BC63" s="85" t="s">
        <v>34</v>
      </c>
      <c r="BD63" s="85" t="s">
        <v>34</v>
      </c>
      <c r="BE63" s="85" t="s">
        <v>34</v>
      </c>
      <c r="BF63" s="85" t="s">
        <v>34</v>
      </c>
      <c r="BG63" s="85" t="s">
        <v>34</v>
      </c>
      <c r="BH63" s="85" t="s">
        <v>34</v>
      </c>
      <c r="BI63" s="85" t="s">
        <v>34</v>
      </c>
      <c r="BJ63" s="85" t="s">
        <v>34</v>
      </c>
      <c r="BK63" s="85" t="s">
        <v>34</v>
      </c>
      <c r="BL63" s="85" t="s">
        <v>34</v>
      </c>
      <c r="BM63" s="85" t="s">
        <v>34</v>
      </c>
      <c r="BN63" s="85" t="s">
        <v>34</v>
      </c>
      <c r="BO63" s="85" t="s">
        <v>34</v>
      </c>
      <c r="BP63" s="85" t="s">
        <v>34</v>
      </c>
      <c r="BQ63" s="85" t="s">
        <v>34</v>
      </c>
      <c r="BR63" s="85" t="s">
        <v>34</v>
      </c>
      <c r="BS63" s="85" t="s">
        <v>34</v>
      </c>
      <c r="BT63" s="85" t="s">
        <v>34</v>
      </c>
      <c r="BU63" s="85" t="s">
        <v>34</v>
      </c>
      <c r="BV63" s="85" t="s">
        <v>34</v>
      </c>
      <c r="BW63" s="61">
        <v>0.01</v>
      </c>
      <c r="BX63" s="85" t="s">
        <v>34</v>
      </c>
      <c r="BY63" s="85" t="s">
        <v>34</v>
      </c>
      <c r="BZ63" s="85" t="s">
        <v>34</v>
      </c>
      <c r="CA63" s="61">
        <v>0.38</v>
      </c>
      <c r="CB63" s="85" t="s">
        <v>34</v>
      </c>
      <c r="CC63" s="61">
        <v>7.0000000000000007E-2</v>
      </c>
      <c r="CD63" s="85" t="s">
        <v>34</v>
      </c>
      <c r="CE63" s="85" t="s">
        <v>34</v>
      </c>
      <c r="CF63" s="85" t="s">
        <v>34</v>
      </c>
      <c r="CG63" s="85" t="s">
        <v>34</v>
      </c>
      <c r="CH63" s="61">
        <v>0.34</v>
      </c>
      <c r="CI63" s="85" t="s">
        <v>34</v>
      </c>
      <c r="CJ63" s="85" t="s">
        <v>34</v>
      </c>
      <c r="CK63" s="85">
        <v>18</v>
      </c>
      <c r="CL63" s="85" t="s">
        <v>34</v>
      </c>
      <c r="CM63" s="85" t="s">
        <v>34</v>
      </c>
      <c r="CN63" s="85" t="s">
        <v>34</v>
      </c>
      <c r="CO63" s="61">
        <v>0.05</v>
      </c>
      <c r="CP63" s="85" t="s">
        <v>34</v>
      </c>
      <c r="CQ63" s="85" t="s">
        <v>34</v>
      </c>
      <c r="CR63" s="61">
        <v>3.5000000000000003E-2</v>
      </c>
      <c r="CS63" s="85" t="s">
        <v>34</v>
      </c>
      <c r="CT63" s="85" t="s">
        <v>34</v>
      </c>
      <c r="CU63" s="85" t="s">
        <v>34</v>
      </c>
      <c r="CV63" s="85" t="s">
        <v>34</v>
      </c>
      <c r="CW63" s="85" t="s">
        <v>34</v>
      </c>
      <c r="CX63" s="85" t="s">
        <v>34</v>
      </c>
      <c r="CY63" s="85" t="s">
        <v>34</v>
      </c>
      <c r="CZ63" s="85" t="s">
        <v>34</v>
      </c>
      <c r="DA63" s="85" t="s">
        <v>34</v>
      </c>
      <c r="DB63" s="85" t="s">
        <v>34</v>
      </c>
      <c r="DC63" s="85" t="s">
        <v>34</v>
      </c>
      <c r="DD63" s="85" t="s">
        <v>34</v>
      </c>
      <c r="DE63" s="85" t="s">
        <v>34</v>
      </c>
      <c r="DF63" s="85" t="s">
        <v>34</v>
      </c>
      <c r="DG63" s="61">
        <v>0.39</v>
      </c>
      <c r="DH63" s="85" t="s">
        <v>34</v>
      </c>
      <c r="DI63" s="85" t="s">
        <v>34</v>
      </c>
      <c r="DJ63" s="85" t="s">
        <v>34</v>
      </c>
      <c r="DK63" s="85" t="s">
        <v>34</v>
      </c>
      <c r="DL63" s="85" t="s">
        <v>34</v>
      </c>
      <c r="DM63" s="85" t="s">
        <v>34</v>
      </c>
      <c r="DN63" s="85" t="s">
        <v>34</v>
      </c>
      <c r="DO63" s="85" t="s">
        <v>34</v>
      </c>
      <c r="DP63" s="85" t="s">
        <v>34</v>
      </c>
      <c r="DQ63" s="61">
        <v>0.315</v>
      </c>
      <c r="DR63" s="61">
        <v>0.02</v>
      </c>
      <c r="DS63" s="85" t="s">
        <v>34</v>
      </c>
      <c r="DT63" s="85" t="s">
        <v>34</v>
      </c>
      <c r="DU63" s="61">
        <v>0.38</v>
      </c>
      <c r="DV63" s="61">
        <v>0.36499999999999999</v>
      </c>
      <c r="DW63" s="85" t="s">
        <v>34</v>
      </c>
      <c r="DX63" s="85" t="s">
        <v>34</v>
      </c>
      <c r="DY63" s="85" t="s">
        <v>34</v>
      </c>
      <c r="DZ63" s="85" t="s">
        <v>34</v>
      </c>
      <c r="EA63" s="85" t="s">
        <v>34</v>
      </c>
      <c r="EB63" s="85" t="s">
        <v>34</v>
      </c>
      <c r="EC63" s="85" t="s">
        <v>34</v>
      </c>
      <c r="ED63" s="85" t="s">
        <v>34</v>
      </c>
    </row>
    <row r="64" spans="1:134" ht="14.5" x14ac:dyDescent="0.35">
      <c r="A64" s="127"/>
      <c r="B64" s="124"/>
      <c r="C64" s="79" t="s">
        <v>851</v>
      </c>
      <c r="D64" s="79"/>
      <c r="E64" s="79"/>
      <c r="F64" s="85" t="s">
        <v>34</v>
      </c>
      <c r="G64" s="85" t="s">
        <v>34</v>
      </c>
      <c r="H64" s="85" t="s">
        <v>34</v>
      </c>
      <c r="I64" s="85" t="s">
        <v>34</v>
      </c>
      <c r="J64" s="85" t="s">
        <v>34</v>
      </c>
      <c r="K64" s="85" t="s">
        <v>34</v>
      </c>
      <c r="L64" s="85" t="s">
        <v>34</v>
      </c>
      <c r="M64" s="85" t="s">
        <v>34</v>
      </c>
      <c r="N64" s="85" t="s">
        <v>34</v>
      </c>
      <c r="O64" s="85" t="s">
        <v>34</v>
      </c>
      <c r="P64" s="85" t="s">
        <v>34</v>
      </c>
      <c r="Q64" s="85" t="s">
        <v>34</v>
      </c>
      <c r="R64" s="85" t="s">
        <v>34</v>
      </c>
      <c r="S64" s="85" t="s">
        <v>34</v>
      </c>
      <c r="T64" s="85" t="s">
        <v>34</v>
      </c>
      <c r="U64" s="85" t="s">
        <v>34</v>
      </c>
      <c r="V64" s="85" t="s">
        <v>34</v>
      </c>
      <c r="W64" s="85" t="s">
        <v>34</v>
      </c>
      <c r="X64" s="85" t="s">
        <v>34</v>
      </c>
      <c r="Y64" s="85" t="s">
        <v>34</v>
      </c>
      <c r="Z64" s="85" t="s">
        <v>34</v>
      </c>
      <c r="AA64" s="85" t="s">
        <v>34</v>
      </c>
      <c r="AB64" s="85" t="s">
        <v>34</v>
      </c>
      <c r="AC64" s="85" t="s">
        <v>34</v>
      </c>
      <c r="AD64" s="85" t="s">
        <v>34</v>
      </c>
      <c r="AE64" s="85" t="s">
        <v>34</v>
      </c>
      <c r="AF64" s="85" t="s">
        <v>34</v>
      </c>
      <c r="AG64" s="85" t="s">
        <v>34</v>
      </c>
      <c r="AH64" s="85" t="s">
        <v>34</v>
      </c>
      <c r="AI64" s="85" t="s">
        <v>34</v>
      </c>
      <c r="AJ64" s="85" t="s">
        <v>34</v>
      </c>
      <c r="AK64" s="85" t="s">
        <v>34</v>
      </c>
      <c r="AL64" s="85" t="s">
        <v>34</v>
      </c>
      <c r="AM64" s="85" t="s">
        <v>34</v>
      </c>
      <c r="AN64" s="85" t="s">
        <v>34</v>
      </c>
      <c r="AO64" s="85" t="s">
        <v>34</v>
      </c>
      <c r="AP64" s="85" t="s">
        <v>34</v>
      </c>
      <c r="AQ64" s="85" t="s">
        <v>34</v>
      </c>
      <c r="AR64" s="85" t="s">
        <v>34</v>
      </c>
      <c r="AS64" s="85" t="s">
        <v>34</v>
      </c>
      <c r="AT64" s="85" t="s">
        <v>34</v>
      </c>
      <c r="AU64" s="85" t="s">
        <v>34</v>
      </c>
      <c r="AV64" s="85" t="s">
        <v>34</v>
      </c>
      <c r="AW64" s="85" t="s">
        <v>34</v>
      </c>
      <c r="AX64" s="86" t="s">
        <v>34</v>
      </c>
      <c r="AY64" s="85" t="s">
        <v>34</v>
      </c>
      <c r="AZ64" s="85" t="s">
        <v>34</v>
      </c>
      <c r="BA64" s="85" t="s">
        <v>34</v>
      </c>
      <c r="BB64" s="85" t="s">
        <v>34</v>
      </c>
      <c r="BC64" s="85" t="s">
        <v>34</v>
      </c>
      <c r="BD64" s="85" t="s">
        <v>34</v>
      </c>
      <c r="BE64" s="85" t="s">
        <v>34</v>
      </c>
      <c r="BF64" s="85" t="s">
        <v>34</v>
      </c>
      <c r="BG64" s="85" t="s">
        <v>34</v>
      </c>
      <c r="BH64" s="85" t="s">
        <v>34</v>
      </c>
      <c r="BI64" s="85" t="s">
        <v>34</v>
      </c>
      <c r="BJ64" s="85" t="s">
        <v>34</v>
      </c>
      <c r="BK64" s="85" t="s">
        <v>34</v>
      </c>
      <c r="BL64" s="85" t="s">
        <v>34</v>
      </c>
      <c r="BM64" s="85" t="s">
        <v>34</v>
      </c>
      <c r="BN64" s="85" t="s">
        <v>34</v>
      </c>
      <c r="BO64" s="85" t="s">
        <v>34</v>
      </c>
      <c r="BP64" s="85" t="s">
        <v>34</v>
      </c>
      <c r="BQ64" s="85" t="s">
        <v>34</v>
      </c>
      <c r="BR64" s="85" t="s">
        <v>34</v>
      </c>
      <c r="BS64" s="85" t="s">
        <v>34</v>
      </c>
      <c r="BT64" s="85" t="s">
        <v>34</v>
      </c>
      <c r="BU64" s="85" t="s">
        <v>34</v>
      </c>
      <c r="BV64" s="85" t="s">
        <v>34</v>
      </c>
      <c r="BW64" s="61">
        <v>0.01</v>
      </c>
      <c r="BX64" s="85" t="s">
        <v>34</v>
      </c>
      <c r="BY64" s="85" t="s">
        <v>34</v>
      </c>
      <c r="BZ64" s="85" t="s">
        <v>34</v>
      </c>
      <c r="CA64" s="61">
        <v>0.38</v>
      </c>
      <c r="CB64" s="85" t="s">
        <v>34</v>
      </c>
      <c r="CC64" s="61">
        <v>7.0000000000000007E-2</v>
      </c>
      <c r="CD64" s="85" t="s">
        <v>34</v>
      </c>
      <c r="CE64" s="85" t="s">
        <v>34</v>
      </c>
      <c r="CF64" s="85" t="s">
        <v>34</v>
      </c>
      <c r="CG64" s="85" t="s">
        <v>34</v>
      </c>
      <c r="CH64" s="61">
        <v>0.34</v>
      </c>
      <c r="CI64" s="85" t="s">
        <v>34</v>
      </c>
      <c r="CJ64" s="85" t="s">
        <v>34</v>
      </c>
      <c r="CK64" s="61">
        <v>0.03</v>
      </c>
      <c r="CL64" s="85" t="s">
        <v>34</v>
      </c>
      <c r="CM64" s="85" t="s">
        <v>34</v>
      </c>
      <c r="CN64" s="85" t="s">
        <v>34</v>
      </c>
      <c r="CO64" s="86">
        <v>0.74</v>
      </c>
      <c r="CP64" s="85" t="s">
        <v>34</v>
      </c>
      <c r="CQ64" s="85" t="s">
        <v>34</v>
      </c>
      <c r="CR64" s="61">
        <v>3.5000000000000003E-2</v>
      </c>
      <c r="CS64" s="85" t="s">
        <v>34</v>
      </c>
      <c r="CT64" s="85" t="s">
        <v>34</v>
      </c>
      <c r="CU64" s="85" t="s">
        <v>34</v>
      </c>
      <c r="CV64" s="85" t="s">
        <v>34</v>
      </c>
      <c r="CW64" s="85" t="s">
        <v>34</v>
      </c>
      <c r="CX64" s="85" t="s">
        <v>34</v>
      </c>
      <c r="CY64" s="85" t="s">
        <v>34</v>
      </c>
      <c r="CZ64" s="85" t="s">
        <v>34</v>
      </c>
      <c r="DA64" s="85" t="s">
        <v>34</v>
      </c>
      <c r="DB64" s="85" t="s">
        <v>34</v>
      </c>
      <c r="DC64" s="85" t="s">
        <v>34</v>
      </c>
      <c r="DD64" s="85" t="s">
        <v>34</v>
      </c>
      <c r="DE64" s="85" t="s">
        <v>34</v>
      </c>
      <c r="DF64" s="85" t="s">
        <v>34</v>
      </c>
      <c r="DG64" s="61">
        <v>0.39</v>
      </c>
      <c r="DH64" s="85" t="s">
        <v>34</v>
      </c>
      <c r="DI64" s="85" t="s">
        <v>34</v>
      </c>
      <c r="DJ64" s="85" t="s">
        <v>34</v>
      </c>
      <c r="DK64" s="85" t="s">
        <v>34</v>
      </c>
      <c r="DL64" s="85" t="s">
        <v>34</v>
      </c>
      <c r="DM64" s="85" t="s">
        <v>34</v>
      </c>
      <c r="DN64" s="85" t="s">
        <v>34</v>
      </c>
      <c r="DO64" s="85" t="s">
        <v>34</v>
      </c>
      <c r="DP64" s="85" t="s">
        <v>34</v>
      </c>
      <c r="DQ64" s="61">
        <v>0.315</v>
      </c>
      <c r="DR64" s="61">
        <v>0.32</v>
      </c>
      <c r="DS64" s="85" t="s">
        <v>34</v>
      </c>
      <c r="DT64" s="85" t="s">
        <v>34</v>
      </c>
      <c r="DU64" s="61">
        <v>0.38</v>
      </c>
      <c r="DV64" s="61">
        <v>0.36499999999999999</v>
      </c>
      <c r="DW64" s="85" t="s">
        <v>34</v>
      </c>
      <c r="DX64" s="85" t="s">
        <v>34</v>
      </c>
      <c r="DY64" s="85" t="s">
        <v>34</v>
      </c>
      <c r="DZ64" s="85" t="s">
        <v>34</v>
      </c>
      <c r="EA64" s="85" t="s">
        <v>34</v>
      </c>
      <c r="EB64" s="85" t="s">
        <v>34</v>
      </c>
      <c r="EC64" s="85" t="s">
        <v>34</v>
      </c>
      <c r="ED64" s="85" t="s">
        <v>34</v>
      </c>
    </row>
    <row r="65" spans="1:134" ht="14.5" x14ac:dyDescent="0.35">
      <c r="A65" s="77" t="s">
        <v>566</v>
      </c>
      <c r="B65" s="80">
        <v>37</v>
      </c>
      <c r="C65" s="79"/>
      <c r="D65" s="79"/>
      <c r="E65" s="79"/>
      <c r="F65" s="85" t="s">
        <v>34</v>
      </c>
      <c r="G65" s="85" t="s">
        <v>34</v>
      </c>
      <c r="H65" s="85" t="s">
        <v>34</v>
      </c>
      <c r="I65" s="85" t="s">
        <v>34</v>
      </c>
      <c r="J65" s="85" t="s">
        <v>34</v>
      </c>
      <c r="K65" s="85" t="s">
        <v>34</v>
      </c>
      <c r="L65" s="85" t="s">
        <v>34</v>
      </c>
      <c r="M65" s="85" t="s">
        <v>34</v>
      </c>
      <c r="N65" s="85" t="s">
        <v>34</v>
      </c>
      <c r="O65" s="85" t="s">
        <v>34</v>
      </c>
      <c r="P65" s="85" t="s">
        <v>34</v>
      </c>
      <c r="Q65" s="85" t="s">
        <v>34</v>
      </c>
      <c r="R65" s="85" t="s">
        <v>34</v>
      </c>
      <c r="S65" s="85" t="s">
        <v>34</v>
      </c>
      <c r="T65" s="85" t="s">
        <v>34</v>
      </c>
      <c r="U65" s="85" t="s">
        <v>34</v>
      </c>
      <c r="V65" s="85">
        <v>0.11</v>
      </c>
      <c r="W65" s="85" t="s">
        <v>34</v>
      </c>
      <c r="X65" s="85" t="s">
        <v>34</v>
      </c>
      <c r="Y65" s="85" t="s">
        <v>34</v>
      </c>
      <c r="Z65" s="85" t="s">
        <v>34</v>
      </c>
      <c r="AA65" s="85" t="s">
        <v>34</v>
      </c>
      <c r="AB65" s="85" t="s">
        <v>34</v>
      </c>
      <c r="AC65" s="85" t="s">
        <v>34</v>
      </c>
      <c r="AD65" s="85" t="s">
        <v>34</v>
      </c>
      <c r="AE65" s="85" t="s">
        <v>34</v>
      </c>
      <c r="AF65" s="85" t="s">
        <v>34</v>
      </c>
      <c r="AG65" s="85" t="s">
        <v>34</v>
      </c>
      <c r="AH65" s="85" t="s">
        <v>34</v>
      </c>
      <c r="AI65" s="85" t="s">
        <v>34</v>
      </c>
      <c r="AJ65" s="85" t="s">
        <v>34</v>
      </c>
      <c r="AK65" s="85" t="s">
        <v>34</v>
      </c>
      <c r="AL65" s="85" t="s">
        <v>34</v>
      </c>
      <c r="AM65" s="85" t="s">
        <v>34</v>
      </c>
      <c r="AN65" s="85" t="s">
        <v>34</v>
      </c>
      <c r="AO65" s="85" t="s">
        <v>34</v>
      </c>
      <c r="AP65" s="85" t="s">
        <v>34</v>
      </c>
      <c r="AQ65" s="85" t="s">
        <v>34</v>
      </c>
      <c r="AR65" s="85" t="s">
        <v>34</v>
      </c>
      <c r="AS65" s="85" t="s">
        <v>34</v>
      </c>
      <c r="AT65" s="85" t="s">
        <v>34</v>
      </c>
      <c r="AU65" s="85" t="s">
        <v>34</v>
      </c>
      <c r="AV65" s="85" t="s">
        <v>34</v>
      </c>
      <c r="AW65" s="85" t="s">
        <v>34</v>
      </c>
      <c r="AX65" s="86" t="s">
        <v>34</v>
      </c>
      <c r="AY65" s="85" t="s">
        <v>34</v>
      </c>
      <c r="AZ65" s="85" t="s">
        <v>34</v>
      </c>
      <c r="BA65" s="85" t="s">
        <v>34</v>
      </c>
      <c r="BB65" s="85" t="s">
        <v>34</v>
      </c>
      <c r="BC65" s="85" t="s">
        <v>34</v>
      </c>
      <c r="BD65" s="85">
        <v>48.3</v>
      </c>
      <c r="BE65" s="85" t="s">
        <v>34</v>
      </c>
      <c r="BF65" s="85" t="s">
        <v>34</v>
      </c>
      <c r="BG65" s="85">
        <v>3.9</v>
      </c>
      <c r="BH65" s="85">
        <v>0.11</v>
      </c>
      <c r="BI65" s="85">
        <v>5.32</v>
      </c>
      <c r="BJ65" s="61">
        <v>5.0000000000000001E-3</v>
      </c>
      <c r="BK65" s="85" t="s">
        <v>34</v>
      </c>
      <c r="BL65" s="85" t="s">
        <v>34</v>
      </c>
      <c r="BM65" s="85" t="s">
        <v>34</v>
      </c>
      <c r="BN65" s="85" t="s">
        <v>34</v>
      </c>
      <c r="BO65" s="85" t="s">
        <v>34</v>
      </c>
      <c r="BP65" s="85" t="s">
        <v>34</v>
      </c>
      <c r="BQ65" s="85" t="s">
        <v>34</v>
      </c>
      <c r="BR65" s="85">
        <v>0.08</v>
      </c>
      <c r="BS65" s="85" t="s">
        <v>34</v>
      </c>
      <c r="BT65" s="85" t="s">
        <v>34</v>
      </c>
      <c r="BU65" s="85" t="s">
        <v>34</v>
      </c>
      <c r="BV65" s="85">
        <v>1.17</v>
      </c>
      <c r="BW65" s="85">
        <v>20.7</v>
      </c>
      <c r="BX65" s="85">
        <v>3.42</v>
      </c>
      <c r="BY65" s="85" t="s">
        <v>34</v>
      </c>
      <c r="BZ65" s="85" t="s">
        <v>34</v>
      </c>
      <c r="CA65" s="85">
        <v>15.6</v>
      </c>
      <c r="CB65" s="85">
        <v>7.41</v>
      </c>
      <c r="CC65" s="85">
        <v>1.08</v>
      </c>
      <c r="CD65" s="85">
        <v>0.18</v>
      </c>
      <c r="CE65" s="85" t="s">
        <v>34</v>
      </c>
      <c r="CF65" s="85" t="s">
        <v>34</v>
      </c>
      <c r="CG65" s="85">
        <v>0.3</v>
      </c>
      <c r="CH65" s="85">
        <v>8.5399999999999991</v>
      </c>
      <c r="CI65" s="85">
        <v>3.86</v>
      </c>
      <c r="CJ65" s="85" t="s">
        <v>34</v>
      </c>
      <c r="CK65" s="85" t="s">
        <v>34</v>
      </c>
      <c r="CL65" s="85" t="s">
        <v>34</v>
      </c>
      <c r="CM65" s="85" t="s">
        <v>34</v>
      </c>
      <c r="CN65" s="85" t="s">
        <v>34</v>
      </c>
      <c r="CO65" s="85">
        <v>2.79</v>
      </c>
      <c r="CP65" s="85" t="s">
        <v>34</v>
      </c>
      <c r="CQ65" s="85" t="s">
        <v>34</v>
      </c>
      <c r="CR65" s="85">
        <v>151</v>
      </c>
      <c r="CS65" s="85" t="s">
        <v>34</v>
      </c>
      <c r="CT65" s="85" t="s">
        <v>34</v>
      </c>
      <c r="CU65" s="85" t="s">
        <v>34</v>
      </c>
      <c r="CV65" s="85" t="s">
        <v>34</v>
      </c>
      <c r="CW65" s="85" t="s">
        <v>34</v>
      </c>
      <c r="CX65" s="85" t="s">
        <v>34</v>
      </c>
      <c r="CY65" s="85" t="s">
        <v>34</v>
      </c>
      <c r="CZ65" s="85" t="s">
        <v>34</v>
      </c>
      <c r="DA65" s="85" t="s">
        <v>34</v>
      </c>
      <c r="DB65" s="85" t="s">
        <v>34</v>
      </c>
      <c r="DC65" s="85" t="s">
        <v>34</v>
      </c>
      <c r="DD65" s="85" t="s">
        <v>34</v>
      </c>
      <c r="DE65" s="85" t="s">
        <v>34</v>
      </c>
      <c r="DF65" s="85" t="s">
        <v>34</v>
      </c>
      <c r="DG65" s="85" t="s">
        <v>34</v>
      </c>
      <c r="DH65" s="85" t="s">
        <v>34</v>
      </c>
      <c r="DI65" s="61">
        <v>5.0000000000000001E-3</v>
      </c>
      <c r="DJ65" s="85" t="s">
        <v>34</v>
      </c>
      <c r="DK65" s="85" t="s">
        <v>34</v>
      </c>
      <c r="DL65" s="85" t="s">
        <v>34</v>
      </c>
      <c r="DM65" s="85" t="s">
        <v>34</v>
      </c>
      <c r="DN65" s="85" t="s">
        <v>34</v>
      </c>
      <c r="DO65" s="85">
        <v>15.1</v>
      </c>
      <c r="DP65" s="85" t="s">
        <v>34</v>
      </c>
      <c r="DQ65" s="85">
        <v>486</v>
      </c>
      <c r="DR65" s="85">
        <v>1.38</v>
      </c>
      <c r="DS65" s="61">
        <v>2E-3</v>
      </c>
      <c r="DT65" s="85" t="s">
        <v>34</v>
      </c>
      <c r="DU65" s="85" t="s">
        <v>34</v>
      </c>
      <c r="DV65" s="85">
        <v>3.87</v>
      </c>
      <c r="DW65" s="85" t="s">
        <v>34</v>
      </c>
      <c r="DX65" s="85" t="s">
        <v>34</v>
      </c>
      <c r="DY65" s="85" t="s">
        <v>34</v>
      </c>
      <c r="DZ65" s="85" t="s">
        <v>34</v>
      </c>
      <c r="EA65" s="85" t="s">
        <v>34</v>
      </c>
      <c r="EB65" s="85" t="s">
        <v>34</v>
      </c>
      <c r="EC65" s="85" t="s">
        <v>34</v>
      </c>
      <c r="ED65" s="85" t="s">
        <v>34</v>
      </c>
    </row>
    <row r="66" spans="1:134" ht="14.5" x14ac:dyDescent="0.35">
      <c r="A66" s="77" t="s">
        <v>568</v>
      </c>
      <c r="B66" s="80">
        <v>38</v>
      </c>
      <c r="C66" s="79"/>
      <c r="D66" s="79"/>
      <c r="E66" s="79"/>
      <c r="F66" s="61">
        <v>2.5000000000000001E-3</v>
      </c>
      <c r="G66" s="61">
        <v>2.5000000000000001E-3</v>
      </c>
      <c r="H66" s="85" t="s">
        <v>34</v>
      </c>
      <c r="I66" s="61">
        <f>(0.01/2)/2</f>
        <v>2.5000000000000001E-3</v>
      </c>
      <c r="J66" s="61">
        <f>(0.01/2)/2</f>
        <v>2.5000000000000001E-3</v>
      </c>
      <c r="K66" s="85" t="s">
        <v>34</v>
      </c>
      <c r="L66" s="85">
        <v>0.01</v>
      </c>
      <c r="M66" s="86">
        <v>0.02</v>
      </c>
      <c r="N66" s="85" t="s">
        <v>34</v>
      </c>
      <c r="O66" s="61">
        <v>2.5000000000000001E-3</v>
      </c>
      <c r="P66" s="61">
        <v>2.5000000000000001E-3</v>
      </c>
      <c r="Q66" s="61">
        <v>5.0000000000000001E-3</v>
      </c>
      <c r="R66" s="61">
        <v>2.5000000000000001E-3</v>
      </c>
      <c r="S66" s="61">
        <v>2.5000000000000001E-3</v>
      </c>
      <c r="T66" s="85" t="s">
        <v>34</v>
      </c>
      <c r="U66" s="85" t="s">
        <v>34</v>
      </c>
      <c r="V66" s="85" t="s">
        <v>34</v>
      </c>
      <c r="W66" s="61">
        <v>5.0000000000000001E-3</v>
      </c>
      <c r="X66" s="61">
        <v>5.0000000000000001E-3</v>
      </c>
      <c r="Y66" s="85" t="s">
        <v>34</v>
      </c>
      <c r="Z66" s="85" t="s">
        <v>34</v>
      </c>
      <c r="AA66" s="85" t="s">
        <v>34</v>
      </c>
      <c r="AB66" s="61">
        <v>7.4999999999999997E-2</v>
      </c>
      <c r="AC66" s="61">
        <v>0.05</v>
      </c>
      <c r="AD66" s="61">
        <v>0.1</v>
      </c>
      <c r="AE66" s="61">
        <v>7.4999999999999997E-2</v>
      </c>
      <c r="AF66" s="61">
        <v>0.15</v>
      </c>
      <c r="AG66" s="61">
        <v>0.05</v>
      </c>
      <c r="AH66" s="61">
        <v>0.05</v>
      </c>
      <c r="AI66" s="85" t="s">
        <v>34</v>
      </c>
      <c r="AJ66" s="85" t="s">
        <v>34</v>
      </c>
      <c r="AK66" s="61">
        <v>0.15</v>
      </c>
      <c r="AL66" s="61">
        <v>0.2</v>
      </c>
      <c r="AM66" s="61">
        <v>7.4999999999999997E-2</v>
      </c>
      <c r="AN66" s="61">
        <v>7.4999999999999997E-2</v>
      </c>
      <c r="AO66" s="61">
        <v>0.125</v>
      </c>
      <c r="AP66" s="61">
        <v>7.4999999999999997E-2</v>
      </c>
      <c r="AQ66" s="61">
        <v>0.15</v>
      </c>
      <c r="AR66" s="61">
        <v>0.1</v>
      </c>
      <c r="AS66" s="61">
        <v>0.1</v>
      </c>
      <c r="AT66" s="61">
        <v>2.5000000000000001E-3</v>
      </c>
      <c r="AU66" s="61">
        <v>0.05</v>
      </c>
      <c r="AV66" s="61">
        <v>0.1</v>
      </c>
      <c r="AW66" s="61">
        <v>0.1</v>
      </c>
      <c r="AX66" s="61">
        <v>0.05</v>
      </c>
      <c r="AY66" s="61">
        <v>0.05</v>
      </c>
      <c r="AZ66" s="96">
        <v>0.12</v>
      </c>
      <c r="BA66" s="85" t="s">
        <v>34</v>
      </c>
      <c r="BB66" s="85" t="s">
        <v>34</v>
      </c>
      <c r="BC66" s="85" t="s">
        <v>34</v>
      </c>
      <c r="BD66" s="61">
        <v>6.5000000000000002E-2</v>
      </c>
      <c r="BE66" s="85">
        <v>63500</v>
      </c>
      <c r="BF66" s="85">
        <v>0.18</v>
      </c>
      <c r="BG66" s="61">
        <v>1.7500000000000002E-2</v>
      </c>
      <c r="BH66" s="61">
        <v>1.5E-3</v>
      </c>
      <c r="BI66" s="61">
        <v>5.0000000000000001E-3</v>
      </c>
      <c r="BJ66" s="61">
        <v>1E-3</v>
      </c>
      <c r="BK66" s="85" t="s">
        <v>34</v>
      </c>
      <c r="BL66" s="61">
        <v>10</v>
      </c>
      <c r="BM66" s="85" t="s">
        <v>34</v>
      </c>
      <c r="BN66" s="85" t="s">
        <v>34</v>
      </c>
      <c r="BO66" s="85" t="s">
        <v>34</v>
      </c>
      <c r="BP66" s="85" t="s">
        <v>34</v>
      </c>
      <c r="BQ66" s="85">
        <v>0.13</v>
      </c>
      <c r="BR66" s="61">
        <v>1.5E-3</v>
      </c>
      <c r="BS66" s="61">
        <v>5.0000000000000001E-3</v>
      </c>
      <c r="BT66" s="85" t="s">
        <v>34</v>
      </c>
      <c r="BU66" s="85" t="s">
        <v>34</v>
      </c>
      <c r="BV66" s="61">
        <v>5.1499999999999997E-2</v>
      </c>
      <c r="BW66" s="61">
        <v>1.0999999999999999E-2</v>
      </c>
      <c r="BX66" s="61">
        <v>2E-3</v>
      </c>
      <c r="BY66" s="85" t="s">
        <v>34</v>
      </c>
      <c r="BZ66" s="85" t="s">
        <v>34</v>
      </c>
      <c r="CA66" s="61">
        <v>5.0000000000000001E-3</v>
      </c>
      <c r="CB66" s="61">
        <v>5.0000000000000001E-3</v>
      </c>
      <c r="CC66" s="61">
        <v>8.3000000000000004E-2</v>
      </c>
      <c r="CD66" s="61">
        <v>5.0000000000000001E-4</v>
      </c>
      <c r="CE66" s="85" t="s">
        <v>34</v>
      </c>
      <c r="CF66" s="85" t="s">
        <v>34</v>
      </c>
      <c r="CG66" s="61">
        <v>7.0000000000000001E-3</v>
      </c>
      <c r="CH66" s="61">
        <v>5.0000000000000001E-3</v>
      </c>
      <c r="CI66" s="61">
        <v>0.01</v>
      </c>
      <c r="CJ66" s="85" t="s">
        <v>34</v>
      </c>
      <c r="CK66" s="85" t="s">
        <v>34</v>
      </c>
      <c r="CL66" s="85" t="s">
        <v>34</v>
      </c>
      <c r="CM66" s="85" t="s">
        <v>34</v>
      </c>
      <c r="CN66" s="85" t="s">
        <v>34</v>
      </c>
      <c r="CO66" s="61">
        <v>2.4500000000000001E-2</v>
      </c>
      <c r="CP66" s="85" t="s">
        <v>34</v>
      </c>
      <c r="CQ66" s="85" t="s">
        <v>34</v>
      </c>
      <c r="CR66" s="61">
        <v>2.9499999999999998E-2</v>
      </c>
      <c r="CS66" s="85" t="s">
        <v>34</v>
      </c>
      <c r="CT66" s="61">
        <v>10</v>
      </c>
      <c r="CU66" s="61">
        <v>0.25</v>
      </c>
      <c r="CV66" s="85" t="s">
        <v>34</v>
      </c>
      <c r="CW66" s="85" t="s">
        <v>34</v>
      </c>
      <c r="CX66" s="85" t="s">
        <v>34</v>
      </c>
      <c r="CY66" s="85" t="s">
        <v>34</v>
      </c>
      <c r="CZ66" s="85" t="s">
        <v>34</v>
      </c>
      <c r="DA66" s="85" t="s">
        <v>34</v>
      </c>
      <c r="DB66" s="85" t="s">
        <v>34</v>
      </c>
      <c r="DC66" s="85" t="s">
        <v>34</v>
      </c>
      <c r="DD66" s="85" t="s">
        <v>34</v>
      </c>
      <c r="DE66" s="85" t="s">
        <v>34</v>
      </c>
      <c r="DF66" s="61">
        <v>100</v>
      </c>
      <c r="DG66" s="61">
        <v>5.0000000000000001E-3</v>
      </c>
      <c r="DH66" s="85" t="s">
        <v>34</v>
      </c>
      <c r="DI66" s="61">
        <v>5.0000000000000001E-3</v>
      </c>
      <c r="DJ66" s="85" t="s">
        <v>34</v>
      </c>
      <c r="DK66" s="85" t="s">
        <v>34</v>
      </c>
      <c r="DL66" s="61">
        <v>5.0000000000000001E-3</v>
      </c>
      <c r="DM66" s="85" t="s">
        <v>34</v>
      </c>
      <c r="DN66" s="85" t="s">
        <v>34</v>
      </c>
      <c r="DO66" s="61">
        <v>4.7E-2</v>
      </c>
      <c r="DP66" s="85" t="s">
        <v>34</v>
      </c>
      <c r="DQ66" s="61">
        <v>0.01</v>
      </c>
      <c r="DR66" s="61">
        <v>0.01</v>
      </c>
      <c r="DS66" s="61">
        <v>5.0000000000000001E-4</v>
      </c>
      <c r="DT66" s="85" t="s">
        <v>34</v>
      </c>
      <c r="DU66" s="85" t="s">
        <v>34</v>
      </c>
      <c r="DV66" s="85">
        <v>0.49</v>
      </c>
      <c r="DW66" s="85" t="s">
        <v>34</v>
      </c>
      <c r="DX66" s="85" t="s">
        <v>34</v>
      </c>
      <c r="DY66" s="85" t="s">
        <v>34</v>
      </c>
      <c r="DZ66" s="85" t="s">
        <v>34</v>
      </c>
      <c r="EA66" s="85" t="s">
        <v>34</v>
      </c>
      <c r="EB66" s="85" t="s">
        <v>34</v>
      </c>
      <c r="EC66" s="85" t="s">
        <v>34</v>
      </c>
      <c r="ED66" s="85" t="s">
        <v>34</v>
      </c>
    </row>
    <row r="67" spans="1:134" ht="14.5" x14ac:dyDescent="0.35">
      <c r="A67" s="77" t="s">
        <v>570</v>
      </c>
      <c r="B67" s="80">
        <v>39</v>
      </c>
      <c r="C67" s="79" t="s">
        <v>833</v>
      </c>
      <c r="D67" s="79"/>
      <c r="E67" s="79"/>
      <c r="F67" s="85" t="s">
        <v>34</v>
      </c>
      <c r="G67" s="85" t="s">
        <v>34</v>
      </c>
      <c r="H67" s="85" t="s">
        <v>34</v>
      </c>
      <c r="I67" s="85" t="s">
        <v>34</v>
      </c>
      <c r="J67" s="85" t="s">
        <v>34</v>
      </c>
      <c r="K67" s="85" t="s">
        <v>34</v>
      </c>
      <c r="L67" s="85" t="s">
        <v>34</v>
      </c>
      <c r="M67" s="85" t="s">
        <v>34</v>
      </c>
      <c r="N67" s="85" t="s">
        <v>34</v>
      </c>
      <c r="O67" s="85" t="s">
        <v>34</v>
      </c>
      <c r="P67" s="61">
        <v>2.5000000000000001E-4</v>
      </c>
      <c r="Q67" s="61">
        <v>2.5000000000000001E-4</v>
      </c>
      <c r="R67" s="85" t="s">
        <v>34</v>
      </c>
      <c r="S67" s="61">
        <v>2.5000000000000001E-4</v>
      </c>
      <c r="T67" s="85" t="s">
        <v>34</v>
      </c>
      <c r="U67" s="85" t="s">
        <v>34</v>
      </c>
      <c r="V67" s="85" t="s">
        <v>34</v>
      </c>
      <c r="W67" s="85" t="s">
        <v>34</v>
      </c>
      <c r="X67" s="61">
        <v>2.5000000000000001E-4</v>
      </c>
      <c r="Y67" s="85" t="s">
        <v>34</v>
      </c>
      <c r="Z67" s="85" t="s">
        <v>34</v>
      </c>
      <c r="AA67" s="85" t="s">
        <v>34</v>
      </c>
      <c r="AB67" s="61">
        <v>7.4999999999999997E-3</v>
      </c>
      <c r="AC67" s="61">
        <v>7.4999999999999997E-3</v>
      </c>
      <c r="AD67" s="61">
        <v>7.4999999999999997E-3</v>
      </c>
      <c r="AE67" s="61">
        <v>7.4999999999999997E-3</v>
      </c>
      <c r="AF67" s="61">
        <v>5.0000000000000001E-3</v>
      </c>
      <c r="AG67" s="61">
        <v>7.4999999999999997E-3</v>
      </c>
      <c r="AH67" s="61">
        <v>5.0000000000000001E-3</v>
      </c>
      <c r="AI67" s="85" t="s">
        <v>34</v>
      </c>
      <c r="AJ67" s="85" t="s">
        <v>34</v>
      </c>
      <c r="AK67" s="61">
        <v>5.0000000000000001E-3</v>
      </c>
      <c r="AL67" s="85" t="s">
        <v>34</v>
      </c>
      <c r="AM67" s="61">
        <v>7.4999999999999997E-3</v>
      </c>
      <c r="AN67" s="85" t="s">
        <v>34</v>
      </c>
      <c r="AO67" s="61">
        <v>5.0000000000000001E-3</v>
      </c>
      <c r="AP67" s="61">
        <v>7.4999999999999997E-3</v>
      </c>
      <c r="AQ67" s="61">
        <v>7.4999999999999997E-3</v>
      </c>
      <c r="AR67" s="85" t="s">
        <v>34</v>
      </c>
      <c r="AS67" s="61">
        <v>7.4999999999999997E-3</v>
      </c>
      <c r="AT67" s="61">
        <v>2.5000000000000001E-3</v>
      </c>
      <c r="AU67" s="61">
        <v>7.4999999999999997E-3</v>
      </c>
      <c r="AV67" s="61">
        <v>7.4999999999999997E-3</v>
      </c>
      <c r="AW67" s="61">
        <v>5.0000000000000001E-3</v>
      </c>
      <c r="AX67" s="61">
        <f>(0.03/2)/2</f>
        <v>7.4999999999999997E-3</v>
      </c>
      <c r="AY67" s="61">
        <f>(0.03/2)/2</f>
        <v>7.4999999999999997E-3</v>
      </c>
      <c r="AZ67" s="61">
        <v>2.5000000000000001E-3</v>
      </c>
      <c r="BA67" s="85" t="s">
        <v>34</v>
      </c>
      <c r="BB67" s="85" t="s">
        <v>34</v>
      </c>
      <c r="BC67" s="85" t="s">
        <v>34</v>
      </c>
      <c r="BD67" s="61">
        <v>0.23</v>
      </c>
      <c r="BE67" s="85" t="s">
        <v>34</v>
      </c>
      <c r="BF67" s="85" t="s">
        <v>34</v>
      </c>
      <c r="BG67" s="61">
        <v>5.0000000000000001E-3</v>
      </c>
      <c r="BH67" s="85" t="s">
        <v>34</v>
      </c>
      <c r="BI67" s="85" t="s">
        <v>34</v>
      </c>
      <c r="BJ67" s="61">
        <v>0.01</v>
      </c>
      <c r="BK67" s="85" t="s">
        <v>34</v>
      </c>
      <c r="BL67" s="85" t="s">
        <v>34</v>
      </c>
      <c r="BM67" s="85" t="s">
        <v>34</v>
      </c>
      <c r="BN67" s="85" t="s">
        <v>34</v>
      </c>
      <c r="BO67" s="85" t="s">
        <v>34</v>
      </c>
      <c r="BP67" s="85" t="s">
        <v>34</v>
      </c>
      <c r="BQ67" s="85" t="s">
        <v>34</v>
      </c>
      <c r="BR67" s="85" t="s">
        <v>34</v>
      </c>
      <c r="BS67" s="85" t="s">
        <v>34</v>
      </c>
      <c r="BT67" s="85" t="s">
        <v>34</v>
      </c>
      <c r="BU67" s="85" t="s">
        <v>34</v>
      </c>
      <c r="BV67" s="85" t="s">
        <v>34</v>
      </c>
      <c r="BW67" s="61">
        <v>5.0000000000000001E-3</v>
      </c>
      <c r="BX67" s="61">
        <v>5.0000000000000001E-3</v>
      </c>
      <c r="BY67" s="85" t="s">
        <v>34</v>
      </c>
      <c r="BZ67" s="85" t="s">
        <v>34</v>
      </c>
      <c r="CA67" s="86">
        <v>1E-3</v>
      </c>
      <c r="CB67" s="61">
        <v>5.0000000000000001E-4</v>
      </c>
      <c r="CC67" s="61">
        <v>5.0000000000000001E-3</v>
      </c>
      <c r="CD67" s="61">
        <v>5.0000000000000001E-3</v>
      </c>
      <c r="CE67" s="85" t="s">
        <v>34</v>
      </c>
      <c r="CF67" s="85" t="s">
        <v>34</v>
      </c>
      <c r="CG67" s="85" t="s">
        <v>34</v>
      </c>
      <c r="CH67" s="61">
        <v>5.0000000000000001E-4</v>
      </c>
      <c r="CI67" s="85" t="s">
        <v>34</v>
      </c>
      <c r="CJ67" s="85" t="s">
        <v>34</v>
      </c>
      <c r="CK67" s="85" t="s">
        <v>34</v>
      </c>
      <c r="CL67" s="85" t="s">
        <v>34</v>
      </c>
      <c r="CM67" s="85" t="s">
        <v>34</v>
      </c>
      <c r="CN67" s="85" t="s">
        <v>34</v>
      </c>
      <c r="CO67" s="61">
        <v>5.0000000000000001E-3</v>
      </c>
      <c r="CP67" s="85" t="s">
        <v>34</v>
      </c>
      <c r="CQ67" s="85" t="s">
        <v>34</v>
      </c>
      <c r="CR67" s="61">
        <v>5.0000000000000001E-3</v>
      </c>
      <c r="CS67" s="85" t="s">
        <v>34</v>
      </c>
      <c r="CT67" s="85" t="s">
        <v>34</v>
      </c>
      <c r="CU67" s="61">
        <v>1.4999999999999999E-2</v>
      </c>
      <c r="CV67" s="85" t="s">
        <v>34</v>
      </c>
      <c r="CW67" s="85" t="s">
        <v>34</v>
      </c>
      <c r="CX67" s="85" t="s">
        <v>34</v>
      </c>
      <c r="CY67" s="85" t="s">
        <v>34</v>
      </c>
      <c r="CZ67" s="85" t="s">
        <v>34</v>
      </c>
      <c r="DA67" s="85" t="s">
        <v>34</v>
      </c>
      <c r="DB67" s="85" t="s">
        <v>34</v>
      </c>
      <c r="DC67" s="85" t="s">
        <v>34</v>
      </c>
      <c r="DD67" s="85" t="s">
        <v>34</v>
      </c>
      <c r="DE67" s="85" t="s">
        <v>34</v>
      </c>
      <c r="DF67" s="90" t="s">
        <v>34</v>
      </c>
      <c r="DG67" s="85" t="s">
        <v>34</v>
      </c>
      <c r="DH67" s="85" t="s">
        <v>34</v>
      </c>
      <c r="DI67" s="85" t="s">
        <v>34</v>
      </c>
      <c r="DJ67" s="85" t="s">
        <v>34</v>
      </c>
      <c r="DK67" s="85" t="s">
        <v>34</v>
      </c>
      <c r="DL67" s="85" t="s">
        <v>34</v>
      </c>
      <c r="DM67" s="85" t="s">
        <v>34</v>
      </c>
      <c r="DN67" s="85" t="s">
        <v>34</v>
      </c>
      <c r="DO67" s="85" t="s">
        <v>34</v>
      </c>
      <c r="DP67" s="85" t="s">
        <v>34</v>
      </c>
      <c r="DQ67" s="85">
        <v>4.0000000000000001E-3</v>
      </c>
      <c r="DR67" s="61">
        <v>5.0000000000000001E-3</v>
      </c>
      <c r="DS67" s="61">
        <v>0.01</v>
      </c>
      <c r="DT67" s="85" t="s">
        <v>34</v>
      </c>
      <c r="DU67" s="85" t="s">
        <v>34</v>
      </c>
      <c r="DV67" s="61">
        <v>5.0000000000000001E-4</v>
      </c>
      <c r="DW67" s="85" t="s">
        <v>34</v>
      </c>
      <c r="DX67" s="85" t="s">
        <v>34</v>
      </c>
      <c r="DY67" s="85" t="s">
        <v>34</v>
      </c>
      <c r="DZ67" s="85" t="s">
        <v>34</v>
      </c>
      <c r="EA67" s="85" t="s">
        <v>34</v>
      </c>
      <c r="EB67" s="85" t="s">
        <v>34</v>
      </c>
      <c r="EC67" s="85" t="s">
        <v>34</v>
      </c>
      <c r="ED67" s="85" t="s">
        <v>34</v>
      </c>
    </row>
    <row r="68" spans="1:134" ht="14.5" x14ac:dyDescent="0.35">
      <c r="A68" s="77" t="s">
        <v>572</v>
      </c>
      <c r="B68" s="80">
        <v>40</v>
      </c>
      <c r="C68" s="79" t="s">
        <v>852</v>
      </c>
      <c r="D68" s="79"/>
      <c r="E68" s="79"/>
      <c r="F68" s="85" t="s">
        <v>34</v>
      </c>
      <c r="G68" s="61">
        <v>2.5000000000000001E-2</v>
      </c>
      <c r="H68" s="85" t="s">
        <v>34</v>
      </c>
      <c r="I68" s="85" t="s">
        <v>34</v>
      </c>
      <c r="J68" s="61">
        <v>2.5000000000000001E-2</v>
      </c>
      <c r="K68" s="85" t="s">
        <v>34</v>
      </c>
      <c r="L68" s="85" t="s">
        <v>34</v>
      </c>
      <c r="M68" s="61">
        <v>2.5000000000000001E-2</v>
      </c>
      <c r="N68" s="85" t="s">
        <v>34</v>
      </c>
      <c r="O68" s="85" t="s">
        <v>34</v>
      </c>
      <c r="P68" s="85" t="s">
        <v>34</v>
      </c>
      <c r="Q68" s="85" t="s">
        <v>34</v>
      </c>
      <c r="R68" s="85" t="s">
        <v>34</v>
      </c>
      <c r="S68" s="85" t="s">
        <v>34</v>
      </c>
      <c r="T68" s="85" t="s">
        <v>34</v>
      </c>
      <c r="U68" s="85" t="s">
        <v>34</v>
      </c>
      <c r="V68" s="61">
        <v>2.5000000000000001E-2</v>
      </c>
      <c r="W68" s="61">
        <v>2.5000000000000001E-2</v>
      </c>
      <c r="X68" s="85" t="s">
        <v>34</v>
      </c>
      <c r="Y68" s="85" t="s">
        <v>34</v>
      </c>
      <c r="Z68" s="85" t="s">
        <v>34</v>
      </c>
      <c r="AA68" s="85" t="s">
        <v>34</v>
      </c>
      <c r="AB68" s="85" t="s">
        <v>34</v>
      </c>
      <c r="AC68" s="85" t="s">
        <v>34</v>
      </c>
      <c r="AD68" s="85" t="s">
        <v>34</v>
      </c>
      <c r="AE68" s="85" t="s">
        <v>34</v>
      </c>
      <c r="AF68" s="85" t="s">
        <v>34</v>
      </c>
      <c r="AG68" s="85" t="s">
        <v>34</v>
      </c>
      <c r="AH68" s="85" t="s">
        <v>34</v>
      </c>
      <c r="AI68" s="85" t="s">
        <v>34</v>
      </c>
      <c r="AJ68" s="85" t="s">
        <v>34</v>
      </c>
      <c r="AK68" s="85" t="s">
        <v>34</v>
      </c>
      <c r="AL68" s="85" t="s">
        <v>34</v>
      </c>
      <c r="AM68" s="85" t="s">
        <v>34</v>
      </c>
      <c r="AN68" s="85" t="s">
        <v>34</v>
      </c>
      <c r="AO68" s="85" t="s">
        <v>34</v>
      </c>
      <c r="AP68" s="85" t="s">
        <v>34</v>
      </c>
      <c r="AQ68" s="85" t="s">
        <v>34</v>
      </c>
      <c r="AR68" s="85" t="s">
        <v>34</v>
      </c>
      <c r="AS68" s="85" t="s">
        <v>34</v>
      </c>
      <c r="AT68" s="85" t="s">
        <v>34</v>
      </c>
      <c r="AU68" s="85" t="s">
        <v>34</v>
      </c>
      <c r="AV68" s="85" t="s">
        <v>34</v>
      </c>
      <c r="AW68" s="85" t="s">
        <v>34</v>
      </c>
      <c r="AX68" s="86" t="s">
        <v>34</v>
      </c>
      <c r="AY68" s="85" t="s">
        <v>34</v>
      </c>
      <c r="AZ68" s="90" t="s">
        <v>34</v>
      </c>
      <c r="BA68" s="85" t="s">
        <v>34</v>
      </c>
      <c r="BB68" s="85" t="s">
        <v>34</v>
      </c>
      <c r="BC68" s="61">
        <v>2.5000000000000001E-2</v>
      </c>
      <c r="BD68" s="85" t="s">
        <v>34</v>
      </c>
      <c r="BE68" s="85" t="s">
        <v>34</v>
      </c>
      <c r="BF68" s="85" t="s">
        <v>34</v>
      </c>
      <c r="BG68" s="85" t="s">
        <v>34</v>
      </c>
      <c r="BH68" s="85" t="s">
        <v>34</v>
      </c>
      <c r="BI68" s="85" t="s">
        <v>34</v>
      </c>
      <c r="BJ68" s="85" t="s">
        <v>34</v>
      </c>
      <c r="BK68" s="85" t="s">
        <v>34</v>
      </c>
      <c r="BL68" s="85" t="s">
        <v>34</v>
      </c>
      <c r="BM68" s="85" t="s">
        <v>34</v>
      </c>
      <c r="BN68" s="85" t="s">
        <v>34</v>
      </c>
      <c r="BO68" s="85" t="s">
        <v>34</v>
      </c>
      <c r="BP68" s="85" t="s">
        <v>34</v>
      </c>
      <c r="BQ68" s="85" t="s">
        <v>34</v>
      </c>
      <c r="BR68" s="85" t="s">
        <v>34</v>
      </c>
      <c r="BS68" s="61">
        <v>0.05</v>
      </c>
      <c r="BT68" s="85" t="s">
        <v>34</v>
      </c>
      <c r="BU68" s="61">
        <v>0.05</v>
      </c>
      <c r="BV68" s="85" t="s">
        <v>34</v>
      </c>
      <c r="BW68" s="85" t="s">
        <v>34</v>
      </c>
      <c r="BX68" s="85" t="s">
        <v>34</v>
      </c>
      <c r="BY68" s="85" t="s">
        <v>34</v>
      </c>
      <c r="BZ68" s="85" t="s">
        <v>34</v>
      </c>
      <c r="CA68" s="61">
        <v>0.05</v>
      </c>
      <c r="CB68" s="85" t="s">
        <v>34</v>
      </c>
      <c r="CC68" s="85" t="s">
        <v>34</v>
      </c>
      <c r="CD68" s="85" t="s">
        <v>34</v>
      </c>
      <c r="CE68" s="85" t="s">
        <v>34</v>
      </c>
      <c r="CF68" s="85" t="s">
        <v>34</v>
      </c>
      <c r="CG68" s="85" t="s">
        <v>34</v>
      </c>
      <c r="CH68" s="61">
        <v>0.05</v>
      </c>
      <c r="CI68" s="61">
        <v>0.05</v>
      </c>
      <c r="CJ68" s="85" t="s">
        <v>34</v>
      </c>
      <c r="CK68" s="85" t="s">
        <v>34</v>
      </c>
      <c r="CL68" s="85" t="s">
        <v>34</v>
      </c>
      <c r="CM68" s="85" t="s">
        <v>34</v>
      </c>
      <c r="CN68" s="85" t="s">
        <v>34</v>
      </c>
      <c r="CO68" s="85" t="s">
        <v>34</v>
      </c>
      <c r="CP68" s="85" t="s">
        <v>34</v>
      </c>
      <c r="CQ68" s="85" t="s">
        <v>34</v>
      </c>
      <c r="CR68" s="85" t="s">
        <v>34</v>
      </c>
      <c r="CS68" s="85" t="s">
        <v>34</v>
      </c>
      <c r="CT68" s="85" t="s">
        <v>34</v>
      </c>
      <c r="CU68" s="85" t="s">
        <v>34</v>
      </c>
      <c r="CV68" s="85" t="s">
        <v>34</v>
      </c>
      <c r="CW68" s="85" t="s">
        <v>34</v>
      </c>
      <c r="CX68" s="85" t="s">
        <v>34</v>
      </c>
      <c r="CY68" s="85" t="s">
        <v>34</v>
      </c>
      <c r="CZ68" s="85" t="s">
        <v>34</v>
      </c>
      <c r="DA68" s="85" t="s">
        <v>34</v>
      </c>
      <c r="DB68" s="85" t="s">
        <v>34</v>
      </c>
      <c r="DC68" s="85" t="s">
        <v>34</v>
      </c>
      <c r="DD68" s="85" t="s">
        <v>34</v>
      </c>
      <c r="DE68" s="85" t="s">
        <v>34</v>
      </c>
      <c r="DF68" s="90" t="s">
        <v>34</v>
      </c>
      <c r="DG68" s="61">
        <v>0.05</v>
      </c>
      <c r="DH68" s="85" t="s">
        <v>34</v>
      </c>
      <c r="DI68" s="61">
        <v>0.05</v>
      </c>
      <c r="DJ68" s="85" t="s">
        <v>34</v>
      </c>
      <c r="DK68" s="61">
        <v>0.05</v>
      </c>
      <c r="DL68" s="61">
        <v>0.05</v>
      </c>
      <c r="DM68" s="85" t="s">
        <v>34</v>
      </c>
      <c r="DN68" s="61">
        <v>0.05</v>
      </c>
      <c r="DO68" s="85" t="s">
        <v>34</v>
      </c>
      <c r="DP68" s="85" t="s">
        <v>34</v>
      </c>
      <c r="DQ68" s="61">
        <v>0.05</v>
      </c>
      <c r="DR68" s="85" t="s">
        <v>34</v>
      </c>
      <c r="DS68" s="85" t="s">
        <v>34</v>
      </c>
      <c r="DT68" s="85" t="s">
        <v>34</v>
      </c>
      <c r="DU68" s="61">
        <v>0.05</v>
      </c>
      <c r="DV68" s="61">
        <v>0.05</v>
      </c>
      <c r="DW68" s="85" t="s">
        <v>34</v>
      </c>
      <c r="DX68" s="85" t="s">
        <v>34</v>
      </c>
      <c r="DY68" s="85" t="s">
        <v>34</v>
      </c>
      <c r="DZ68" s="61">
        <v>0.05</v>
      </c>
      <c r="EA68" s="85" t="s">
        <v>34</v>
      </c>
      <c r="EB68" s="61">
        <v>0.05</v>
      </c>
      <c r="EC68" s="61">
        <v>0.05</v>
      </c>
      <c r="ED68" s="61">
        <v>0.05</v>
      </c>
    </row>
    <row r="69" spans="1:134" x14ac:dyDescent="0.25">
      <c r="A69" s="79"/>
      <c r="B69" s="80"/>
      <c r="D69" s="79"/>
      <c r="E69" s="8" t="s">
        <v>145</v>
      </c>
      <c r="F69" s="97">
        <f t="shared" ref="F69:BQ69" si="1">AVERAGE(F5:F68)</f>
        <v>1.9500000000000003E-2</v>
      </c>
      <c r="G69" s="97">
        <f t="shared" si="1"/>
        <v>0.18213333333333329</v>
      </c>
      <c r="H69" s="97">
        <f t="shared" si="1"/>
        <v>2.5000000000000001E-2</v>
      </c>
      <c r="I69" s="97">
        <f t="shared" si="1"/>
        <v>2.1000000000000001E-2</v>
      </c>
      <c r="J69" s="97">
        <f t="shared" si="1"/>
        <v>2.2499999999999999E-2</v>
      </c>
      <c r="K69" s="97" t="e">
        <f t="shared" si="1"/>
        <v>#DIV/0!</v>
      </c>
      <c r="L69" s="97">
        <f t="shared" si="1"/>
        <v>6.3250000000000001E-2</v>
      </c>
      <c r="M69" s="97">
        <f t="shared" si="1"/>
        <v>2.0833333333333339E-2</v>
      </c>
      <c r="N69" s="97">
        <f t="shared" si="1"/>
        <v>2.5000000000000005E-2</v>
      </c>
      <c r="O69" s="97">
        <f t="shared" si="1"/>
        <v>1.0183333333333333</v>
      </c>
      <c r="P69" s="97">
        <f t="shared" si="1"/>
        <v>0.18219318181818184</v>
      </c>
      <c r="Q69" s="97">
        <f t="shared" si="1"/>
        <v>2.2906250000000003E-2</v>
      </c>
      <c r="R69" s="97">
        <f t="shared" si="1"/>
        <v>1.7307142857142854</v>
      </c>
      <c r="S69" s="97">
        <f t="shared" si="1"/>
        <v>4.2944444444444438E-2</v>
      </c>
      <c r="T69" s="97">
        <f t="shared" si="1"/>
        <v>1.7000000000000005E-2</v>
      </c>
      <c r="U69" s="97">
        <f t="shared" si="1"/>
        <v>8.1250000000000003E-2</v>
      </c>
      <c r="V69" s="97">
        <f t="shared" si="1"/>
        <v>8.3461538461538462E-2</v>
      </c>
      <c r="W69" s="97">
        <f t="shared" si="1"/>
        <v>0.15460714285714286</v>
      </c>
      <c r="X69" s="97">
        <f t="shared" si="1"/>
        <v>6.1499999999999992E-2</v>
      </c>
      <c r="Y69" s="97">
        <f t="shared" si="1"/>
        <v>2.5000000000000001E-2</v>
      </c>
      <c r="Z69" s="97">
        <f t="shared" si="1"/>
        <v>2.5000000000000005E-2</v>
      </c>
      <c r="AA69" s="97">
        <f t="shared" si="1"/>
        <v>2.5000000000000005E-2</v>
      </c>
      <c r="AB69" s="97">
        <f t="shared" si="1"/>
        <v>2.0250000000000004E-2</v>
      </c>
      <c r="AC69" s="97">
        <f t="shared" si="1"/>
        <v>2.0562500000000004E-2</v>
      </c>
      <c r="AD69" s="97">
        <f t="shared" si="1"/>
        <v>3.0250000000000003E-2</v>
      </c>
      <c r="AE69" s="97">
        <f t="shared" si="1"/>
        <v>3.0562500000000006E-2</v>
      </c>
      <c r="AF69" s="97">
        <f t="shared" si="1"/>
        <v>4.3562500000000004E-2</v>
      </c>
      <c r="AG69" s="97">
        <f t="shared" si="1"/>
        <v>3.4312500000000003E-2</v>
      </c>
      <c r="AH69" s="97">
        <f t="shared" si="1"/>
        <v>3.6166666666666666E-2</v>
      </c>
      <c r="AI69" s="97">
        <f t="shared" si="1"/>
        <v>2.5</v>
      </c>
      <c r="AJ69" s="97">
        <f t="shared" si="1"/>
        <v>5</v>
      </c>
      <c r="AK69" s="97">
        <f t="shared" si="1"/>
        <v>3.875E-2</v>
      </c>
      <c r="AL69" s="97">
        <f t="shared" si="1"/>
        <v>0.20509523809523808</v>
      </c>
      <c r="AM69" s="97">
        <f t="shared" si="1"/>
        <v>2.0230769230769233E-2</v>
      </c>
      <c r="AN69" s="97">
        <f t="shared" si="1"/>
        <v>9.8166666666666638E-2</v>
      </c>
      <c r="AO69" s="97">
        <f t="shared" si="1"/>
        <v>8.9363636363636367E-2</v>
      </c>
      <c r="AP69" s="97">
        <f t="shared" si="1"/>
        <v>2.642857142857143E-2</v>
      </c>
      <c r="AQ69" s="97">
        <f t="shared" si="1"/>
        <v>9.6562499999999968E-2</v>
      </c>
      <c r="AR69" s="97">
        <f t="shared" si="1"/>
        <v>8.9136363636363625E-2</v>
      </c>
      <c r="AS69" s="97">
        <f t="shared" si="1"/>
        <v>7.6019230769230769E-2</v>
      </c>
      <c r="AT69" s="97">
        <f t="shared" si="1"/>
        <v>2.9058823529411765E-2</v>
      </c>
      <c r="AU69" s="97">
        <f t="shared" si="1"/>
        <v>1.7125000000000001E-2</v>
      </c>
      <c r="AV69" s="97">
        <f t="shared" si="1"/>
        <v>3.5000000000000003E-2</v>
      </c>
      <c r="AW69" s="97">
        <f t="shared" si="1"/>
        <v>2.9375000000000002E-2</v>
      </c>
      <c r="AX69" s="97">
        <f t="shared" si="1"/>
        <v>2.9166666666666667E-2</v>
      </c>
      <c r="AY69" s="97">
        <f t="shared" si="1"/>
        <v>8.6458333333333345E-2</v>
      </c>
      <c r="AZ69" s="97">
        <f t="shared" si="1"/>
        <v>3.6117647058823525E-2</v>
      </c>
      <c r="BA69" s="97">
        <f t="shared" si="1"/>
        <v>6.4</v>
      </c>
      <c r="BB69" s="97">
        <f t="shared" si="1"/>
        <v>20833.333333333332</v>
      </c>
      <c r="BC69" s="97">
        <f t="shared" si="1"/>
        <v>2.5000000000000001E-2</v>
      </c>
      <c r="BD69" s="97">
        <f t="shared" si="1"/>
        <v>171.7353367346939</v>
      </c>
      <c r="BE69" s="97">
        <f t="shared" si="1"/>
        <v>63500</v>
      </c>
      <c r="BF69" s="97">
        <f t="shared" si="1"/>
        <v>8.8571428571428551E-2</v>
      </c>
      <c r="BG69" s="97">
        <f t="shared" si="1"/>
        <v>4.8703301886792456</v>
      </c>
      <c r="BH69" s="97">
        <f t="shared" si="1"/>
        <v>0.68376785714285726</v>
      </c>
      <c r="BI69" s="97">
        <f t="shared" si="1"/>
        <v>0.53354545454545454</v>
      </c>
      <c r="BJ69" s="97">
        <f t="shared" si="1"/>
        <v>0.56850000000000012</v>
      </c>
      <c r="BK69" s="97">
        <f t="shared" si="1"/>
        <v>305</v>
      </c>
      <c r="BL69" s="97">
        <f t="shared" si="1"/>
        <v>105</v>
      </c>
      <c r="BM69" s="97">
        <f t="shared" si="1"/>
        <v>5</v>
      </c>
      <c r="BN69" s="97">
        <f t="shared" si="1"/>
        <v>25</v>
      </c>
      <c r="BO69" s="97">
        <f t="shared" si="1"/>
        <v>25</v>
      </c>
      <c r="BP69" s="97">
        <f t="shared" si="1"/>
        <v>3600</v>
      </c>
      <c r="BQ69" s="97">
        <f t="shared" si="1"/>
        <v>5.9166666666666666E-2</v>
      </c>
      <c r="BR69" s="97">
        <f t="shared" ref="BR69:EC69" si="2">AVERAGE(BR5:BR68)</f>
        <v>1.5852954545454543</v>
      </c>
      <c r="BS69" s="97">
        <f t="shared" si="2"/>
        <v>6.0625000000000005E-2</v>
      </c>
      <c r="BT69" s="97">
        <f t="shared" si="2"/>
        <v>0.11666666666666665</v>
      </c>
      <c r="BU69" s="97">
        <f t="shared" si="2"/>
        <v>5.000000000000001E-2</v>
      </c>
      <c r="BV69" s="97">
        <f t="shared" si="2"/>
        <v>0.97796428571428573</v>
      </c>
      <c r="BW69" s="97">
        <f>AVERAGE(BW5:BW68)</f>
        <v>35.878406779661027</v>
      </c>
      <c r="BX69" s="97">
        <f t="shared" si="2"/>
        <v>27.220651162790698</v>
      </c>
      <c r="BY69" s="97">
        <f t="shared" si="2"/>
        <v>5.0000000000000001E-3</v>
      </c>
      <c r="BZ69" s="97">
        <f t="shared" si="2"/>
        <v>7.2092499999999999</v>
      </c>
      <c r="CA69" s="97">
        <f t="shared" si="2"/>
        <v>16.575725806451612</v>
      </c>
      <c r="CB69" s="97">
        <f t="shared" si="2"/>
        <v>3.4567068965517231</v>
      </c>
      <c r="CC69" s="97">
        <f t="shared" si="2"/>
        <v>4.7060175438596463</v>
      </c>
      <c r="CD69" s="97">
        <f t="shared" si="2"/>
        <v>0.48012903225806453</v>
      </c>
      <c r="CE69" s="97">
        <f t="shared" si="2"/>
        <v>15.02</v>
      </c>
      <c r="CF69" s="97">
        <f t="shared" si="2"/>
        <v>5.0000000000000001E-3</v>
      </c>
      <c r="CG69" s="97">
        <f t="shared" si="2"/>
        <v>2.8338372093023252</v>
      </c>
      <c r="CH69" s="97">
        <f t="shared" si="2"/>
        <v>5.6810081967213124</v>
      </c>
      <c r="CI69" s="97">
        <f t="shared" si="2"/>
        <v>0.41764705882352943</v>
      </c>
      <c r="CJ69" s="97">
        <f t="shared" si="2"/>
        <v>10.616</v>
      </c>
      <c r="CK69" s="97">
        <f t="shared" si="2"/>
        <v>5529.5074999999997</v>
      </c>
      <c r="CL69" s="97">
        <f t="shared" si="2"/>
        <v>1</v>
      </c>
      <c r="CM69" s="97">
        <f t="shared" si="2"/>
        <v>5</v>
      </c>
      <c r="CN69" s="97">
        <f t="shared" si="2"/>
        <v>11925</v>
      </c>
      <c r="CO69" s="97">
        <f t="shared" si="2"/>
        <v>8.9940982142857155</v>
      </c>
      <c r="CP69" s="97">
        <f t="shared" si="2"/>
        <v>3.083904761904761</v>
      </c>
      <c r="CQ69" s="97">
        <f t="shared" si="2"/>
        <v>13.35</v>
      </c>
      <c r="CR69" s="97">
        <f t="shared" si="2"/>
        <v>14.721330357142852</v>
      </c>
      <c r="CS69" s="97">
        <f t="shared" si="2"/>
        <v>0.33777777777777779</v>
      </c>
      <c r="CT69" s="97">
        <f t="shared" si="2"/>
        <v>1255</v>
      </c>
      <c r="CU69" s="97">
        <f t="shared" si="2"/>
        <v>4.8846153846153845E-2</v>
      </c>
      <c r="CV69" s="97">
        <f t="shared" si="2"/>
        <v>22000</v>
      </c>
      <c r="CW69" s="97">
        <f t="shared" si="2"/>
        <v>0.86699999999999999</v>
      </c>
      <c r="CX69" s="97">
        <f t="shared" si="2"/>
        <v>2.75E-2</v>
      </c>
      <c r="CY69" s="97" t="e">
        <f t="shared" si="2"/>
        <v>#DIV/0!</v>
      </c>
      <c r="CZ69" s="97">
        <f t="shared" si="2"/>
        <v>42</v>
      </c>
      <c r="DA69" s="97">
        <f t="shared" si="2"/>
        <v>415</v>
      </c>
      <c r="DB69" s="97">
        <f t="shared" si="2"/>
        <v>90</v>
      </c>
      <c r="DC69" s="97">
        <f t="shared" si="2"/>
        <v>1423.8333333333333</v>
      </c>
      <c r="DD69" s="97">
        <f t="shared" si="2"/>
        <v>310000</v>
      </c>
      <c r="DE69" s="97">
        <f t="shared" si="2"/>
        <v>70001.875</v>
      </c>
      <c r="DF69" s="97">
        <f t="shared" si="2"/>
        <v>100</v>
      </c>
      <c r="DG69" s="97">
        <f t="shared" si="2"/>
        <v>7.4999999999999997E-2</v>
      </c>
      <c r="DH69" s="97" t="e">
        <f t="shared" si="2"/>
        <v>#DIV/0!</v>
      </c>
      <c r="DI69" s="97">
        <f t="shared" si="2"/>
        <v>3.7333333333333336E-2</v>
      </c>
      <c r="DJ69" s="97">
        <f t="shared" si="2"/>
        <v>250</v>
      </c>
      <c r="DK69" s="97">
        <f t="shared" si="2"/>
        <v>0.05</v>
      </c>
      <c r="DL69" s="97">
        <f t="shared" si="2"/>
        <v>0.24863636363636357</v>
      </c>
      <c r="DM69" s="97">
        <f t="shared" si="2"/>
        <v>0.20000000000000004</v>
      </c>
      <c r="DN69" s="97">
        <f t="shared" si="2"/>
        <v>0.05</v>
      </c>
      <c r="DO69" s="97">
        <f t="shared" si="2"/>
        <v>64.451750000000004</v>
      </c>
      <c r="DP69" s="97">
        <f t="shared" si="2"/>
        <v>0.72000000000000008</v>
      </c>
      <c r="DQ69" s="97">
        <f t="shared" si="2"/>
        <v>174.26685000000001</v>
      </c>
      <c r="DR69" s="97">
        <f t="shared" si="2"/>
        <v>11.044654545454549</v>
      </c>
      <c r="DS69" s="97">
        <f t="shared" si="2"/>
        <v>0.26407499999999995</v>
      </c>
      <c r="DT69" s="97">
        <f t="shared" si="2"/>
        <v>0.05</v>
      </c>
      <c r="DU69" s="97">
        <f t="shared" si="2"/>
        <v>9.8333333333333328E-2</v>
      </c>
      <c r="DV69" s="97">
        <f t="shared" si="2"/>
        <v>11.135481132075471</v>
      </c>
      <c r="DW69" s="97">
        <f t="shared" si="2"/>
        <v>0.15</v>
      </c>
      <c r="DX69" s="97">
        <f t="shared" si="2"/>
        <v>5.000000000000001E-2</v>
      </c>
      <c r="DY69" s="97">
        <f t="shared" si="2"/>
        <v>5.000000000000001E-2</v>
      </c>
      <c r="DZ69" s="97">
        <f t="shared" si="2"/>
        <v>8.7500000000000008E-2</v>
      </c>
      <c r="EA69" s="97">
        <f t="shared" si="2"/>
        <v>0.10000000000000002</v>
      </c>
      <c r="EB69" s="97">
        <f t="shared" si="2"/>
        <v>0.05</v>
      </c>
      <c r="EC69" s="97">
        <f t="shared" si="2"/>
        <v>0.05</v>
      </c>
      <c r="ED69" s="97">
        <f t="shared" ref="ED69" si="3">AVERAGE(ED5:ED68)</f>
        <v>0.05</v>
      </c>
    </row>
    <row r="70" spans="1:134" x14ac:dyDescent="0.25">
      <c r="A70" s="79"/>
      <c r="B70" s="80"/>
      <c r="D70" s="79"/>
      <c r="E70" s="8" t="s">
        <v>73</v>
      </c>
      <c r="F70" s="97">
        <f>STDEV(F5:F68)</f>
        <v>9.7467943448089657E-3</v>
      </c>
      <c r="G70" s="97">
        <f t="shared" ref="G70:BR70" si="4">STDEV(G5:G68)</f>
        <v>0.64130315058666376</v>
      </c>
      <c r="H70" s="97" t="e">
        <f t="shared" si="4"/>
        <v>#DIV/0!</v>
      </c>
      <c r="I70" s="97">
        <f t="shared" si="4"/>
        <v>1.0398317171542713E-2</v>
      </c>
      <c r="J70" s="97">
        <f t="shared" si="4"/>
        <v>7.0710678118654944E-3</v>
      </c>
      <c r="K70" s="97" t="e">
        <f t="shared" si="4"/>
        <v>#DIV/0!</v>
      </c>
      <c r="L70" s="97">
        <f t="shared" si="4"/>
        <v>5.3333984371026405E-2</v>
      </c>
      <c r="M70" s="97">
        <f t="shared" si="4"/>
        <v>8.0104098937986024E-3</v>
      </c>
      <c r="N70" s="97">
        <f t="shared" si="4"/>
        <v>4.2491873609703695E-18</v>
      </c>
      <c r="O70" s="97">
        <f t="shared" si="4"/>
        <v>2.9931356363352464</v>
      </c>
      <c r="P70" s="97">
        <f t="shared" si="4"/>
        <v>0.48530685513577371</v>
      </c>
      <c r="Q70" s="97">
        <f t="shared" si="4"/>
        <v>4.2422395007994135E-2</v>
      </c>
      <c r="R70" s="97">
        <f t="shared" si="4"/>
        <v>4.5283377915921763</v>
      </c>
      <c r="S70" s="97">
        <f t="shared" si="4"/>
        <v>7.6039780395621731E-2</v>
      </c>
      <c r="T70" s="97">
        <f t="shared" si="4"/>
        <v>1.0954451150103323E-2</v>
      </c>
      <c r="U70" s="97">
        <f t="shared" si="4"/>
        <v>0.1125</v>
      </c>
      <c r="V70" s="97">
        <f t="shared" si="4"/>
        <v>7.0011445950662679E-2</v>
      </c>
      <c r="W70" s="97">
        <f t="shared" si="4"/>
        <v>0.48543105066018899</v>
      </c>
      <c r="X70" s="97">
        <f t="shared" si="4"/>
        <v>9.3819973886161367E-2</v>
      </c>
      <c r="Y70" s="97" t="e">
        <f t="shared" si="4"/>
        <v>#DIV/0!</v>
      </c>
      <c r="Z70" s="97">
        <f t="shared" si="4"/>
        <v>4.2491873609703695E-18</v>
      </c>
      <c r="AA70" s="97">
        <f t="shared" si="4"/>
        <v>4.2491873609703695E-18</v>
      </c>
      <c r="AB70" s="97">
        <f t="shared" si="4"/>
        <v>2.4738633753705958E-2</v>
      </c>
      <c r="AC70" s="97">
        <f t="shared" si="4"/>
        <v>2.0531226217642237E-2</v>
      </c>
      <c r="AD70" s="97">
        <f t="shared" si="4"/>
        <v>3.7165652345757569E-2</v>
      </c>
      <c r="AE70" s="97">
        <f t="shared" si="4"/>
        <v>3.6956960971997056E-2</v>
      </c>
      <c r="AF70" s="97">
        <f t="shared" si="4"/>
        <v>5.9031128289596974E-2</v>
      </c>
      <c r="AG70" s="97">
        <f t="shared" si="4"/>
        <v>4.9446173837243035E-2</v>
      </c>
      <c r="AH70" s="97">
        <f t="shared" si="4"/>
        <v>5.4271884986611618E-2</v>
      </c>
      <c r="AI70" s="97" t="e">
        <f t="shared" si="4"/>
        <v>#DIV/0!</v>
      </c>
      <c r="AJ70" s="97" t="e">
        <f t="shared" si="4"/>
        <v>#DIV/0!</v>
      </c>
      <c r="AK70" s="97">
        <f t="shared" si="4"/>
        <v>5.5492116557219189E-2</v>
      </c>
      <c r="AL70" s="97">
        <f t="shared" si="4"/>
        <v>0.20269210758238837</v>
      </c>
      <c r="AM70" s="97">
        <f t="shared" si="4"/>
        <v>1.9884683578715583E-2</v>
      </c>
      <c r="AN70" s="97">
        <f t="shared" si="4"/>
        <v>0.11237380488267507</v>
      </c>
      <c r="AO70" s="97">
        <f t="shared" si="4"/>
        <v>0.10854125734233293</v>
      </c>
      <c r="AP70" s="97">
        <f t="shared" si="4"/>
        <v>2.3445732681073993E-2</v>
      </c>
      <c r="AQ70" s="97">
        <f t="shared" si="4"/>
        <v>0.11218520772959924</v>
      </c>
      <c r="AR70" s="97">
        <f t="shared" si="4"/>
        <v>0.10699885300999513</v>
      </c>
      <c r="AS70" s="97">
        <f t="shared" si="4"/>
        <v>0.10280044693981462</v>
      </c>
      <c r="AT70" s="97">
        <f t="shared" si="4"/>
        <v>3.7614671486394934E-2</v>
      </c>
      <c r="AU70" s="97">
        <f t="shared" si="4"/>
        <v>1.7293165454264625E-2</v>
      </c>
      <c r="AV70" s="97">
        <f t="shared" si="4"/>
        <v>3.5951356024495104E-2</v>
      </c>
      <c r="AW70" s="97">
        <f t="shared" si="4"/>
        <v>3.7808256845751113E-2</v>
      </c>
      <c r="AX70" s="97">
        <f t="shared" si="4"/>
        <v>3.2900180470629647E-2</v>
      </c>
      <c r="AY70" s="97">
        <f t="shared" si="4"/>
        <v>0.10433342712262218</v>
      </c>
      <c r="AZ70" s="97">
        <f t="shared" si="4"/>
        <v>4.2768738368318134E-2</v>
      </c>
      <c r="BA70" s="97">
        <f t="shared" si="4"/>
        <v>3.8262252939417962</v>
      </c>
      <c r="BB70" s="97">
        <f t="shared" si="4"/>
        <v>33919.328314890518</v>
      </c>
      <c r="BC70" s="97" t="e">
        <f t="shared" si="4"/>
        <v>#DIV/0!</v>
      </c>
      <c r="BD70" s="97">
        <f t="shared" si="4"/>
        <v>383.02347819558747</v>
      </c>
      <c r="BE70" s="97" t="e">
        <f t="shared" si="4"/>
        <v>#DIV/0!</v>
      </c>
      <c r="BF70" s="97">
        <f t="shared" si="4"/>
        <v>6.9624845045565847E-2</v>
      </c>
      <c r="BG70" s="97">
        <f t="shared" si="4"/>
        <v>7.3722444010675003</v>
      </c>
      <c r="BH70" s="97">
        <f t="shared" si="4"/>
        <v>0.9241879466755788</v>
      </c>
      <c r="BI70" s="97">
        <f t="shared" si="4"/>
        <v>1.5889402829330224</v>
      </c>
      <c r="BJ70" s="97">
        <f t="shared" si="4"/>
        <v>1.7822745844690835</v>
      </c>
      <c r="BK70" s="97">
        <f t="shared" si="4"/>
        <v>345.83232931581165</v>
      </c>
      <c r="BL70" s="97">
        <f t="shared" si="4"/>
        <v>134.35028842544403</v>
      </c>
      <c r="BM70" s="97">
        <f t="shared" si="4"/>
        <v>0</v>
      </c>
      <c r="BN70" s="97">
        <f t="shared" si="4"/>
        <v>0</v>
      </c>
      <c r="BO70" s="97">
        <f t="shared" si="4"/>
        <v>0</v>
      </c>
      <c r="BP70" s="97" t="e">
        <f t="shared" si="4"/>
        <v>#DIV/0!</v>
      </c>
      <c r="BQ70" s="97">
        <f t="shared" si="4"/>
        <v>3.6113247800034096E-2</v>
      </c>
      <c r="BR70" s="97">
        <f t="shared" si="4"/>
        <v>3.8363559739093276</v>
      </c>
      <c r="BS70" s="97">
        <f t="shared" ref="BS70:ED70" si="5">STDEV(BS5:BS68)</f>
        <v>5.8580683066787716E-2</v>
      </c>
      <c r="BT70" s="97">
        <f t="shared" si="5"/>
        <v>0.10327955589886448</v>
      </c>
      <c r="BU70" s="97">
        <f t="shared" si="5"/>
        <v>8.4983747219407389E-18</v>
      </c>
      <c r="BV70" s="97">
        <f t="shared" si="5"/>
        <v>1.4438371480762071</v>
      </c>
      <c r="BW70" s="97">
        <f t="shared" si="5"/>
        <v>46.830218054569983</v>
      </c>
      <c r="BX70" s="97">
        <f t="shared" si="5"/>
        <v>103.74281595710013</v>
      </c>
      <c r="BY70" s="97">
        <f t="shared" si="5"/>
        <v>0</v>
      </c>
      <c r="BZ70" s="97">
        <f t="shared" si="5"/>
        <v>9.4944659015876294</v>
      </c>
      <c r="CA70" s="97">
        <f t="shared" si="5"/>
        <v>29.927847254425789</v>
      </c>
      <c r="CB70" s="97">
        <f t="shared" si="5"/>
        <v>13.338191555586613</v>
      </c>
      <c r="CC70" s="97">
        <f t="shared" si="5"/>
        <v>12.645430834172062</v>
      </c>
      <c r="CD70" s="97">
        <f t="shared" si="5"/>
        <v>0.79594627088078773</v>
      </c>
      <c r="CE70" s="97">
        <f t="shared" si="5"/>
        <v>13.665677809753896</v>
      </c>
      <c r="CF70" s="97">
        <f t="shared" si="5"/>
        <v>0</v>
      </c>
      <c r="CG70" s="97">
        <f t="shared" si="5"/>
        <v>6.0131486836694679</v>
      </c>
      <c r="CH70" s="97">
        <f t="shared" si="5"/>
        <v>13.957662252472593</v>
      </c>
      <c r="CI70" s="97">
        <f t="shared" si="5"/>
        <v>0.92003076994579858</v>
      </c>
      <c r="CJ70" s="97">
        <f t="shared" si="5"/>
        <v>13.697101234283927</v>
      </c>
      <c r="CK70" s="97">
        <f t="shared" si="5"/>
        <v>10326.479090678729</v>
      </c>
      <c r="CL70" s="97" t="e">
        <f t="shared" si="5"/>
        <v>#DIV/0!</v>
      </c>
      <c r="CM70" s="97" t="e">
        <f t="shared" si="5"/>
        <v>#DIV/0!</v>
      </c>
      <c r="CN70" s="97">
        <f t="shared" si="5"/>
        <v>2312.8265535198843</v>
      </c>
      <c r="CO70" s="97">
        <f t="shared" si="5"/>
        <v>28.373164666221889</v>
      </c>
      <c r="CP70" s="97">
        <f t="shared" si="5"/>
        <v>5.8163732764048248</v>
      </c>
      <c r="CQ70" s="97">
        <f t="shared" si="5"/>
        <v>12.889297886231045</v>
      </c>
      <c r="CR70" s="97">
        <f t="shared" si="5"/>
        <v>68.633535199126882</v>
      </c>
      <c r="CS70" s="97">
        <f t="shared" si="5"/>
        <v>0.24344033035724472</v>
      </c>
      <c r="CT70" s="97">
        <f t="shared" si="5"/>
        <v>1760.6958851545032</v>
      </c>
      <c r="CU70" s="97">
        <f t="shared" si="5"/>
        <v>6.476990833435714E-2</v>
      </c>
      <c r="CV70" s="97" t="e">
        <f t="shared" si="5"/>
        <v>#DIV/0!</v>
      </c>
      <c r="CW70" s="97">
        <f t="shared" si="5"/>
        <v>0.37337313775899844</v>
      </c>
      <c r="CX70" s="97">
        <f t="shared" si="5"/>
        <v>3.1819805153394644E-2</v>
      </c>
      <c r="CY70" s="97" t="e">
        <f t="shared" si="5"/>
        <v>#DIV/0!</v>
      </c>
      <c r="CZ70" s="97">
        <f t="shared" si="5"/>
        <v>29.444863728670914</v>
      </c>
      <c r="DA70" s="97">
        <f t="shared" si="5"/>
        <v>49.497474683058329</v>
      </c>
      <c r="DB70" s="97" t="e">
        <f t="shared" si="5"/>
        <v>#DIV/0!</v>
      </c>
      <c r="DC70" s="97">
        <f t="shared" si="5"/>
        <v>1971.3640370734845</v>
      </c>
      <c r="DD70" s="97" t="e">
        <f t="shared" si="5"/>
        <v>#DIV/0!</v>
      </c>
      <c r="DE70" s="97">
        <f t="shared" si="5"/>
        <v>139998.75</v>
      </c>
      <c r="DF70" s="97" t="e">
        <f t="shared" si="5"/>
        <v>#DIV/0!</v>
      </c>
      <c r="DG70" s="97">
        <f t="shared" si="5"/>
        <v>0.11626225425608212</v>
      </c>
      <c r="DH70" s="97" t="e">
        <f t="shared" si="5"/>
        <v>#DIV/0!</v>
      </c>
      <c r="DI70" s="97">
        <f t="shared" si="5"/>
        <v>1.9352617640097419E-2</v>
      </c>
      <c r="DJ70" s="97">
        <f t="shared" si="5"/>
        <v>0</v>
      </c>
      <c r="DK70" s="97" t="e">
        <f t="shared" si="5"/>
        <v>#DIV/0!</v>
      </c>
      <c r="DL70" s="97">
        <f t="shared" si="5"/>
        <v>0.55415742758304209</v>
      </c>
      <c r="DM70" s="97">
        <f t="shared" si="5"/>
        <v>0.25980762113533157</v>
      </c>
      <c r="DN70" s="97" t="e">
        <f t="shared" si="5"/>
        <v>#DIV/0!</v>
      </c>
      <c r="DO70" s="97">
        <f t="shared" si="5"/>
        <v>159.08513029443233</v>
      </c>
      <c r="DP70" s="97">
        <f t="shared" si="5"/>
        <v>0.25357444666211915</v>
      </c>
      <c r="DQ70" s="97">
        <f t="shared" si="5"/>
        <v>198.37964011988669</v>
      </c>
      <c r="DR70" s="97">
        <f t="shared" si="5"/>
        <v>27.791310978545596</v>
      </c>
      <c r="DS70" s="97">
        <f t="shared" si="5"/>
        <v>0.24793602076894128</v>
      </c>
      <c r="DT70" s="97">
        <f t="shared" si="5"/>
        <v>0</v>
      </c>
      <c r="DU70" s="97">
        <f t="shared" si="5"/>
        <v>0.13244781705420533</v>
      </c>
      <c r="DV70" s="97">
        <f t="shared" si="5"/>
        <v>41.609083704065682</v>
      </c>
      <c r="DW70" s="97">
        <f t="shared" si="5"/>
        <v>0</v>
      </c>
      <c r="DX70" s="97">
        <f t="shared" si="5"/>
        <v>8.4983747219407389E-18</v>
      </c>
      <c r="DY70" s="97">
        <f t="shared" si="5"/>
        <v>8.4983747219407389E-18</v>
      </c>
      <c r="DZ70" s="97">
        <f t="shared" si="5"/>
        <v>4.7871355387816901E-2</v>
      </c>
      <c r="EA70" s="97">
        <f t="shared" si="5"/>
        <v>4.9999999999999968E-2</v>
      </c>
      <c r="EB70" s="97" t="e">
        <f t="shared" si="5"/>
        <v>#DIV/0!</v>
      </c>
      <c r="EC70" s="97" t="e">
        <f t="shared" si="5"/>
        <v>#DIV/0!</v>
      </c>
      <c r="ED70" s="97" t="e">
        <f t="shared" si="5"/>
        <v>#DIV/0!</v>
      </c>
    </row>
    <row r="71" spans="1:134" x14ac:dyDescent="0.25">
      <c r="A71" s="79"/>
      <c r="B71" s="80"/>
      <c r="D71" s="79"/>
      <c r="E71" s="8" t="s">
        <v>74</v>
      </c>
      <c r="F71" s="97">
        <f>F69-CONFIDENCE(0.05,F70,F73)</f>
        <v>1.0956715058410593E-2</v>
      </c>
      <c r="G71" s="97">
        <f t="shared" ref="G71:BR71" si="6">G69-CONFIDENCE(0.05,G70,G73)</f>
        <v>-0.14240487557809037</v>
      </c>
      <c r="H71" s="97" t="e">
        <f t="shared" si="6"/>
        <v>#DIV/0!</v>
      </c>
      <c r="I71" s="97">
        <f t="shared" si="6"/>
        <v>1.1885640615078292E-2</v>
      </c>
      <c r="J71" s="97">
        <f t="shared" si="6"/>
        <v>1.811738729711708E-2</v>
      </c>
      <c r="K71" s="97" t="e">
        <f t="shared" si="6"/>
        <v>#DIV/0!</v>
      </c>
      <c r="L71" s="97">
        <f t="shared" si="6"/>
        <v>3.0193861433828718E-2</v>
      </c>
      <c r="M71" s="97">
        <f t="shared" si="6"/>
        <v>1.4423788268078372E-2</v>
      </c>
      <c r="N71" s="97">
        <f t="shared" si="6"/>
        <v>2.5000000000000001E-2</v>
      </c>
      <c r="O71" s="97">
        <f t="shared" si="6"/>
        <v>-0.93714601602015279</v>
      </c>
      <c r="P71" s="97">
        <f t="shared" si="6"/>
        <v>-2.0599919310303388E-2</v>
      </c>
      <c r="Q71" s="97">
        <f t="shared" si="6"/>
        <v>-6.4904297398258627E-3</v>
      </c>
      <c r="R71" s="97">
        <f t="shared" si="6"/>
        <v>-1.6238636537297118</v>
      </c>
      <c r="S71" s="97">
        <f t="shared" si="6"/>
        <v>7.8165036267771673E-3</v>
      </c>
      <c r="T71" s="97">
        <f t="shared" si="6"/>
        <v>7.3981766472893881E-3</v>
      </c>
      <c r="U71" s="97">
        <f t="shared" si="6"/>
        <v>-2.899797413037801E-2</v>
      </c>
      <c r="V71" s="97">
        <f t="shared" si="6"/>
        <v>4.5403582247557583E-2</v>
      </c>
      <c r="W71" s="97">
        <f t="shared" si="6"/>
        <v>-9.9672519314633307E-2</v>
      </c>
      <c r="X71" s="97">
        <f t="shared" si="6"/>
        <v>-8.0015321653092095E-3</v>
      </c>
      <c r="Y71" s="97" t="e">
        <f t="shared" si="6"/>
        <v>#DIV/0!</v>
      </c>
      <c r="Z71" s="97">
        <f t="shared" si="6"/>
        <v>2.5000000000000001E-2</v>
      </c>
      <c r="AA71" s="97">
        <f t="shared" si="6"/>
        <v>2.5000000000000001E-2</v>
      </c>
      <c r="AB71" s="97">
        <f t="shared" si="6"/>
        <v>3.107316435776452E-3</v>
      </c>
      <c r="AC71" s="97">
        <f t="shared" si="6"/>
        <v>6.3353475331906356E-3</v>
      </c>
      <c r="AD71" s="97">
        <f t="shared" si="6"/>
        <v>4.4959901397820176E-3</v>
      </c>
      <c r="AE71" s="97">
        <f t="shared" si="6"/>
        <v>4.9531032262837629E-3</v>
      </c>
      <c r="AF71" s="97">
        <f t="shared" si="6"/>
        <v>2.6567667738855716E-3</v>
      </c>
      <c r="AG71" s="97">
        <f t="shared" si="6"/>
        <v>4.8679289752960597E-5</v>
      </c>
      <c r="AH71" s="97">
        <f t="shared" si="6"/>
        <v>7.0968668438039367E-4</v>
      </c>
      <c r="AI71" s="97" t="e">
        <f t="shared" si="6"/>
        <v>#DIV/0!</v>
      </c>
      <c r="AJ71" s="97" t="e">
        <f t="shared" si="6"/>
        <v>#DIV/0!</v>
      </c>
      <c r="AK71" s="97">
        <f t="shared" si="6"/>
        <v>-5.6521250542038992E-3</v>
      </c>
      <c r="AL71" s="97">
        <f t="shared" si="6"/>
        <v>0.11840398469176813</v>
      </c>
      <c r="AM71" s="97">
        <f t="shared" si="6"/>
        <v>9.4215307313827018E-3</v>
      </c>
      <c r="AN71" s="97">
        <f t="shared" si="6"/>
        <v>4.129871999928663E-2</v>
      </c>
      <c r="AO71" s="97">
        <f t="shared" si="6"/>
        <v>2.5221030951563236E-2</v>
      </c>
      <c r="AP71" s="97">
        <f t="shared" si="6"/>
        <v>9.0600487507660199E-3</v>
      </c>
      <c r="AQ71" s="97">
        <f t="shared" si="6"/>
        <v>4.1592758312960235E-2</v>
      </c>
      <c r="AR71" s="97">
        <f t="shared" si="6"/>
        <v>2.5905244187300711E-2</v>
      </c>
      <c r="AS71" s="97">
        <f t="shared" si="6"/>
        <v>2.0137298103960657E-2</v>
      </c>
      <c r="AT71" s="97">
        <f t="shared" si="6"/>
        <v>1.1178272290175529E-2</v>
      </c>
      <c r="AU71" s="97">
        <f t="shared" si="6"/>
        <v>5.1416679309114668E-3</v>
      </c>
      <c r="AV71" s="97">
        <f t="shared" si="6"/>
        <v>6.2334525135324496E-3</v>
      </c>
      <c r="AW71" s="97">
        <f t="shared" si="6"/>
        <v>3.1756961227393347E-3</v>
      </c>
      <c r="AX71" s="97">
        <f t="shared" si="6"/>
        <v>7.6722770642326209E-3</v>
      </c>
      <c r="AY71" s="97">
        <f t="shared" si="6"/>
        <v>2.7427224473715761E-2</v>
      </c>
      <c r="AZ71" s="97">
        <f t="shared" si="6"/>
        <v>1.578705296846173E-2</v>
      </c>
      <c r="BA71" s="97">
        <f t="shared" si="6"/>
        <v>2.6503681135689501</v>
      </c>
      <c r="BB71" s="97">
        <f t="shared" si="6"/>
        <v>-17549.29469724272</v>
      </c>
      <c r="BC71" s="97" t="e">
        <f t="shared" si="6"/>
        <v>#DIV/0!</v>
      </c>
      <c r="BD71" s="97">
        <f t="shared" si="6"/>
        <v>64.490733520891908</v>
      </c>
      <c r="BE71" s="97" t="e">
        <f t="shared" si="6"/>
        <v>#DIV/0!</v>
      </c>
      <c r="BF71" s="97">
        <f t="shared" si="6"/>
        <v>3.6993569326758374E-2</v>
      </c>
      <c r="BG71" s="97">
        <f t="shared" si="6"/>
        <v>2.8855615888817274</v>
      </c>
      <c r="BH71" s="97">
        <f t="shared" si="6"/>
        <v>0.34145014140461927</v>
      </c>
      <c r="BI71" s="97">
        <f t="shared" si="6"/>
        <v>-0.4054409925165573</v>
      </c>
      <c r="BJ71" s="97">
        <f t="shared" si="6"/>
        <v>-0.23289366417222312</v>
      </c>
      <c r="BK71" s="97">
        <f t="shared" si="6"/>
        <v>90.654840279744832</v>
      </c>
      <c r="BL71" s="97">
        <f t="shared" si="6"/>
        <v>-81.196578531305079</v>
      </c>
      <c r="BM71" s="97" t="e">
        <f t="shared" si="6"/>
        <v>#NUM!</v>
      </c>
      <c r="BN71" s="97" t="e">
        <f t="shared" si="6"/>
        <v>#NUM!</v>
      </c>
      <c r="BO71" s="97" t="e">
        <f t="shared" si="6"/>
        <v>#NUM!</v>
      </c>
      <c r="BP71" s="97" t="e">
        <f t="shared" si="6"/>
        <v>#DIV/0!</v>
      </c>
      <c r="BQ71" s="97">
        <f t="shared" si="6"/>
        <v>3.0270581160950605E-2</v>
      </c>
      <c r="BR71" s="97">
        <f t="shared" si="6"/>
        <v>-1.7786217903220214E-2</v>
      </c>
      <c r="BS71" s="97">
        <f t="shared" ref="BS71:ED71" si="7">BS69-CONFIDENCE(0.05,BS70,BS73)</f>
        <v>2.0031403652361258E-2</v>
      </c>
      <c r="BT71" s="97">
        <f t="shared" si="7"/>
        <v>3.4027329026058428E-2</v>
      </c>
      <c r="BU71" s="97">
        <f t="shared" si="7"/>
        <v>0.05</v>
      </c>
      <c r="BV71" s="97">
        <f t="shared" si="7"/>
        <v>0.221650033165817</v>
      </c>
      <c r="BW71" s="97">
        <f t="shared" si="7"/>
        <v>23.928947182362862</v>
      </c>
      <c r="BX71" s="97">
        <f t="shared" si="7"/>
        <v>-3.7872160367461696</v>
      </c>
      <c r="BY71" s="97" t="e">
        <f t="shared" si="7"/>
        <v>#NUM!</v>
      </c>
      <c r="BZ71" s="97">
        <f t="shared" si="7"/>
        <v>4.266938599905469</v>
      </c>
      <c r="CA71" s="97">
        <f t="shared" si="7"/>
        <v>9.1262155072442965</v>
      </c>
      <c r="CB71" s="97">
        <f t="shared" si="7"/>
        <v>-1.3978102824232757</v>
      </c>
      <c r="CC71" s="97">
        <f t="shared" si="7"/>
        <v>1.4232185346280337</v>
      </c>
      <c r="CD71" s="97">
        <f t="shared" si="7"/>
        <v>0.19994008694817994</v>
      </c>
      <c r="CE71" s="97">
        <f t="shared" si="7"/>
        <v>3.0417253674935036</v>
      </c>
      <c r="CF71" s="97" t="e">
        <f t="shared" si="7"/>
        <v>#NUM!</v>
      </c>
      <c r="CG71" s="97">
        <f t="shared" si="7"/>
        <v>1.0365569435401554</v>
      </c>
      <c r="CH71" s="97">
        <f t="shared" si="7"/>
        <v>2.1783653288997025</v>
      </c>
      <c r="CI71" s="97">
        <f t="shared" si="7"/>
        <v>-1.9699770847439513E-2</v>
      </c>
      <c r="CJ71" s="97">
        <f t="shared" si="7"/>
        <v>2.126604698018145</v>
      </c>
      <c r="CK71" s="97">
        <f t="shared" si="7"/>
        <v>-4590.2560524181154</v>
      </c>
      <c r="CL71" s="97" t="e">
        <f t="shared" si="7"/>
        <v>#DIV/0!</v>
      </c>
      <c r="CM71" s="97" t="e">
        <f t="shared" si="7"/>
        <v>#DIV/0!</v>
      </c>
      <c r="CN71" s="97">
        <f t="shared" si="7"/>
        <v>9658.4716263065638</v>
      </c>
      <c r="CO71" s="97">
        <f t="shared" si="7"/>
        <v>1.5628484865859535</v>
      </c>
      <c r="CP71" s="97">
        <f t="shared" si="7"/>
        <v>0.59624653185242771</v>
      </c>
      <c r="CQ71" s="97">
        <f t="shared" si="7"/>
        <v>3.0366032129952618</v>
      </c>
      <c r="CR71" s="97">
        <f t="shared" si="7"/>
        <v>-3.2545615026317964</v>
      </c>
      <c r="CS71" s="97">
        <f t="shared" si="7"/>
        <v>0.17873301781620035</v>
      </c>
      <c r="CT71" s="97">
        <f t="shared" si="7"/>
        <v>-1185.1551607523661</v>
      </c>
      <c r="CU71" s="97">
        <f t="shared" si="7"/>
        <v>1.3637477580424072E-2</v>
      </c>
      <c r="CV71" s="97" t="e">
        <f t="shared" si="7"/>
        <v>#DIV/0!</v>
      </c>
      <c r="CW71" s="97">
        <f t="shared" si="7"/>
        <v>0.53973002870843279</v>
      </c>
      <c r="CX71" s="97">
        <f t="shared" si="7"/>
        <v>-1.6599189652151212E-2</v>
      </c>
      <c r="CY71" s="97" t="e">
        <f t="shared" si="7"/>
        <v>#DIV/0!</v>
      </c>
      <c r="CZ71" s="97">
        <f t="shared" si="7"/>
        <v>8.6806122628190892</v>
      </c>
      <c r="DA71" s="97">
        <f t="shared" si="7"/>
        <v>346.40126054109811</v>
      </c>
      <c r="DB71" s="97" t="e">
        <f t="shared" si="7"/>
        <v>#DIV/0!</v>
      </c>
      <c r="DC71" s="97">
        <f t="shared" si="7"/>
        <v>-153.55743732217206</v>
      </c>
      <c r="DD71" s="97" t="e">
        <f t="shared" si="7"/>
        <v>#DIV/0!</v>
      </c>
      <c r="DE71" s="97">
        <f t="shared" si="7"/>
        <v>-67194.378940313414</v>
      </c>
      <c r="DF71" s="97" t="e">
        <f t="shared" si="7"/>
        <v>#DIV/0!</v>
      </c>
      <c r="DG71" s="97">
        <f t="shared" si="7"/>
        <v>2.1290565732993733E-2</v>
      </c>
      <c r="DH71" s="97" t="e">
        <f t="shared" si="7"/>
        <v>#DIV/0!</v>
      </c>
      <c r="DI71" s="97">
        <f t="shared" si="7"/>
        <v>2.7539737495047976E-2</v>
      </c>
      <c r="DJ71" s="97" t="e">
        <f t="shared" si="7"/>
        <v>#NUM!</v>
      </c>
      <c r="DK71" s="97" t="e">
        <f t="shared" si="7"/>
        <v>#DIV/0!</v>
      </c>
      <c r="DL71" s="97">
        <f t="shared" si="7"/>
        <v>-7.8843730882178248E-2</v>
      </c>
      <c r="DM71" s="97">
        <f t="shared" si="7"/>
        <v>-9.3994597681008013E-2</v>
      </c>
      <c r="DN71" s="97" t="e">
        <f t="shared" si="7"/>
        <v>#DIV/0!</v>
      </c>
      <c r="DO71" s="97">
        <f t="shared" si="7"/>
        <v>17.445961651608407</v>
      </c>
      <c r="DP71" s="97">
        <f t="shared" si="7"/>
        <v>0.43305877363088696</v>
      </c>
      <c r="DQ71" s="97">
        <f t="shared" si="7"/>
        <v>124.07079761034277</v>
      </c>
      <c r="DR71" s="97">
        <f t="shared" si="7"/>
        <v>3.6999254776065369</v>
      </c>
      <c r="DS71" s="97">
        <f t="shared" si="7"/>
        <v>0.15541424458757974</v>
      </c>
      <c r="DT71" s="97" t="e">
        <f t="shared" si="7"/>
        <v>#NUM!</v>
      </c>
      <c r="DU71" s="97">
        <f t="shared" si="7"/>
        <v>2.3395303189298611E-2</v>
      </c>
      <c r="DV71" s="97">
        <f t="shared" si="7"/>
        <v>-6.6589541302905175E-2</v>
      </c>
      <c r="DW71" s="97" t="e">
        <f t="shared" si="7"/>
        <v>#NUM!</v>
      </c>
      <c r="DX71" s="97">
        <f t="shared" si="7"/>
        <v>0.05</v>
      </c>
      <c r="DY71" s="97">
        <f t="shared" si="7"/>
        <v>0.05</v>
      </c>
      <c r="DZ71" s="97">
        <f t="shared" si="7"/>
        <v>4.0586933774380718E-2</v>
      </c>
      <c r="EA71" s="97">
        <f t="shared" si="7"/>
        <v>4.3420713296191481E-2</v>
      </c>
      <c r="EB71" s="97" t="e">
        <f t="shared" si="7"/>
        <v>#DIV/0!</v>
      </c>
      <c r="EC71" s="97" t="e">
        <f t="shared" si="7"/>
        <v>#DIV/0!</v>
      </c>
      <c r="ED71" s="97" t="e">
        <f t="shared" si="7"/>
        <v>#DIV/0!</v>
      </c>
    </row>
    <row r="72" spans="1:134" x14ac:dyDescent="0.25">
      <c r="A72" s="79"/>
      <c r="B72" s="80"/>
      <c r="D72" s="79"/>
      <c r="E72" s="8" t="s">
        <v>75</v>
      </c>
      <c r="F72" s="97">
        <f>F69+CONFIDENCE(0.05,F70,F73)</f>
        <v>2.8043284941589412E-2</v>
      </c>
      <c r="G72" s="97">
        <f t="shared" ref="G72:BR72" si="8">G69+CONFIDENCE(0.05,G70,G73)</f>
        <v>0.50667154224475697</v>
      </c>
      <c r="H72" s="97" t="e">
        <f t="shared" si="8"/>
        <v>#DIV/0!</v>
      </c>
      <c r="I72" s="97">
        <f t="shared" si="8"/>
        <v>3.0114359384921713E-2</v>
      </c>
      <c r="J72" s="97">
        <f t="shared" si="8"/>
        <v>2.6882612702882919E-2</v>
      </c>
      <c r="K72" s="97" t="e">
        <f t="shared" si="8"/>
        <v>#DIV/0!</v>
      </c>
      <c r="L72" s="97">
        <f t="shared" si="8"/>
        <v>9.630613856617129E-2</v>
      </c>
      <c r="M72" s="97">
        <f t="shared" si="8"/>
        <v>2.7242878398588306E-2</v>
      </c>
      <c r="N72" s="97">
        <f t="shared" si="8"/>
        <v>2.5000000000000008E-2</v>
      </c>
      <c r="O72" s="97">
        <f t="shared" si="8"/>
        <v>2.9738126826868196</v>
      </c>
      <c r="P72" s="97">
        <f t="shared" si="8"/>
        <v>0.38498628294666704</v>
      </c>
      <c r="Q72" s="97">
        <f t="shared" si="8"/>
        <v>5.2302929739825865E-2</v>
      </c>
      <c r="R72" s="97">
        <f t="shared" si="8"/>
        <v>5.0852922251582822</v>
      </c>
      <c r="S72" s="97">
        <f t="shared" si="8"/>
        <v>7.8072385262111715E-2</v>
      </c>
      <c r="T72" s="97">
        <f t="shared" si="8"/>
        <v>2.6601823352710621E-2</v>
      </c>
      <c r="U72" s="97">
        <f t="shared" si="8"/>
        <v>0.191497974130378</v>
      </c>
      <c r="V72" s="97">
        <f t="shared" si="8"/>
        <v>0.12151949467551934</v>
      </c>
      <c r="W72" s="97">
        <f t="shared" si="8"/>
        <v>0.40888680502891905</v>
      </c>
      <c r="X72" s="97">
        <f t="shared" si="8"/>
        <v>0.13100153216530919</v>
      </c>
      <c r="Y72" s="97" t="e">
        <f t="shared" si="8"/>
        <v>#DIV/0!</v>
      </c>
      <c r="Z72" s="97">
        <f t="shared" si="8"/>
        <v>2.5000000000000008E-2</v>
      </c>
      <c r="AA72" s="97">
        <f t="shared" si="8"/>
        <v>2.5000000000000008E-2</v>
      </c>
      <c r="AB72" s="97">
        <f t="shared" si="8"/>
        <v>3.7392683564223553E-2</v>
      </c>
      <c r="AC72" s="97">
        <f t="shared" si="8"/>
        <v>3.4789652466809373E-2</v>
      </c>
      <c r="AD72" s="97">
        <f t="shared" si="8"/>
        <v>5.6004009860217988E-2</v>
      </c>
      <c r="AE72" s="97">
        <f t="shared" si="8"/>
        <v>5.617189677371625E-2</v>
      </c>
      <c r="AF72" s="97">
        <f t="shared" si="8"/>
        <v>8.4468233226114436E-2</v>
      </c>
      <c r="AG72" s="97">
        <f t="shared" si="8"/>
        <v>6.8576320710247052E-2</v>
      </c>
      <c r="AH72" s="97">
        <f t="shared" si="8"/>
        <v>7.1623646648952932E-2</v>
      </c>
      <c r="AI72" s="97" t="e">
        <f t="shared" si="8"/>
        <v>#DIV/0!</v>
      </c>
      <c r="AJ72" s="97" t="e">
        <f t="shared" si="8"/>
        <v>#DIV/0!</v>
      </c>
      <c r="AK72" s="97">
        <f t="shared" si="8"/>
        <v>8.3152125054203899E-2</v>
      </c>
      <c r="AL72" s="97">
        <f t="shared" si="8"/>
        <v>0.29178649149870806</v>
      </c>
      <c r="AM72" s="97">
        <f t="shared" si="8"/>
        <v>3.1040007730155764E-2</v>
      </c>
      <c r="AN72" s="97">
        <f t="shared" si="8"/>
        <v>0.15503461333404664</v>
      </c>
      <c r="AO72" s="97">
        <f t="shared" si="8"/>
        <v>0.15350624177570948</v>
      </c>
      <c r="AP72" s="97">
        <f t="shared" si="8"/>
        <v>4.379709410637684E-2</v>
      </c>
      <c r="AQ72" s="97">
        <f t="shared" si="8"/>
        <v>0.15153224168703971</v>
      </c>
      <c r="AR72" s="97">
        <f t="shared" si="8"/>
        <v>0.15236748308542652</v>
      </c>
      <c r="AS72" s="97">
        <f t="shared" si="8"/>
        <v>0.13190116343450087</v>
      </c>
      <c r="AT72" s="97">
        <f t="shared" si="8"/>
        <v>4.6939374768647998E-2</v>
      </c>
      <c r="AU72" s="97">
        <f t="shared" si="8"/>
        <v>2.9108332069088534E-2</v>
      </c>
      <c r="AV72" s="97">
        <f t="shared" si="8"/>
        <v>6.3766547486467554E-2</v>
      </c>
      <c r="AW72" s="97">
        <f t="shared" si="8"/>
        <v>5.5574303877260672E-2</v>
      </c>
      <c r="AX72" s="97">
        <f t="shared" si="8"/>
        <v>5.066105626910071E-2</v>
      </c>
      <c r="AY72" s="97">
        <f t="shared" si="8"/>
        <v>0.14548944219295093</v>
      </c>
      <c r="AZ72" s="97">
        <f t="shared" si="8"/>
        <v>5.644824114918532E-2</v>
      </c>
      <c r="BA72" s="97">
        <f t="shared" si="8"/>
        <v>10.149631886431051</v>
      </c>
      <c r="BB72" s="97">
        <f t="shared" si="8"/>
        <v>59215.961363909388</v>
      </c>
      <c r="BC72" s="97" t="e">
        <f t="shared" si="8"/>
        <v>#DIV/0!</v>
      </c>
      <c r="BD72" s="97">
        <f t="shared" si="8"/>
        <v>278.97993994849588</v>
      </c>
      <c r="BE72" s="97" t="e">
        <f t="shared" si="8"/>
        <v>#DIV/0!</v>
      </c>
      <c r="BF72" s="97">
        <f t="shared" si="8"/>
        <v>0.14014928781609873</v>
      </c>
      <c r="BG72" s="97">
        <f t="shared" si="8"/>
        <v>6.8550987884767638</v>
      </c>
      <c r="BH72" s="97">
        <f t="shared" si="8"/>
        <v>1.0260855728810951</v>
      </c>
      <c r="BI72" s="97">
        <f t="shared" si="8"/>
        <v>1.4725319016074665</v>
      </c>
      <c r="BJ72" s="97">
        <f t="shared" si="8"/>
        <v>1.3698936641722232</v>
      </c>
      <c r="BK72" s="97">
        <f t="shared" si="8"/>
        <v>519.3451597202552</v>
      </c>
      <c r="BL72" s="97">
        <f t="shared" si="8"/>
        <v>291.19657853130508</v>
      </c>
      <c r="BM72" s="97" t="e">
        <f t="shared" si="8"/>
        <v>#NUM!</v>
      </c>
      <c r="BN72" s="97" t="e">
        <f t="shared" si="8"/>
        <v>#NUM!</v>
      </c>
      <c r="BO72" s="97" t="e">
        <f t="shared" si="8"/>
        <v>#NUM!</v>
      </c>
      <c r="BP72" s="97" t="e">
        <f t="shared" si="8"/>
        <v>#DIV/0!</v>
      </c>
      <c r="BQ72" s="97">
        <f t="shared" si="8"/>
        <v>8.8062752172382727E-2</v>
      </c>
      <c r="BR72" s="97">
        <f t="shared" si="8"/>
        <v>3.188377126994129</v>
      </c>
      <c r="BS72" s="97">
        <f t="shared" ref="BS72:ED72" si="9">BS69+CONFIDENCE(0.05,BS70,BS73)</f>
        <v>0.10121859634763875</v>
      </c>
      <c r="BT72" s="97">
        <f t="shared" si="9"/>
        <v>0.19930600430727488</v>
      </c>
      <c r="BU72" s="97">
        <f t="shared" si="9"/>
        <v>5.0000000000000017E-2</v>
      </c>
      <c r="BV72" s="97">
        <f t="shared" si="9"/>
        <v>1.7342785382627546</v>
      </c>
      <c r="BW72" s="97">
        <f t="shared" si="9"/>
        <v>47.827866376959193</v>
      </c>
      <c r="BX72" s="97">
        <f t="shared" si="9"/>
        <v>58.228518362327563</v>
      </c>
      <c r="BY72" s="97" t="e">
        <f t="shared" si="9"/>
        <v>#NUM!</v>
      </c>
      <c r="BZ72" s="97">
        <f t="shared" si="9"/>
        <v>10.151561400094531</v>
      </c>
      <c r="CA72" s="97">
        <f t="shared" si="9"/>
        <v>24.025236105658927</v>
      </c>
      <c r="CB72" s="97">
        <f t="shared" si="9"/>
        <v>8.3112240755267219</v>
      </c>
      <c r="CC72" s="97">
        <f t="shared" si="9"/>
        <v>7.9888165530912589</v>
      </c>
      <c r="CD72" s="97">
        <f t="shared" si="9"/>
        <v>0.76031797756794917</v>
      </c>
      <c r="CE72" s="97">
        <f t="shared" si="9"/>
        <v>26.998274632506494</v>
      </c>
      <c r="CF72" s="97" t="e">
        <f t="shared" si="9"/>
        <v>#NUM!</v>
      </c>
      <c r="CG72" s="97">
        <f t="shared" si="9"/>
        <v>4.631117475064495</v>
      </c>
      <c r="CH72" s="97">
        <f t="shared" si="9"/>
        <v>9.1836510645429215</v>
      </c>
      <c r="CI72" s="97">
        <f t="shared" si="9"/>
        <v>0.85499388849449831</v>
      </c>
      <c r="CJ72" s="97">
        <f t="shared" si="9"/>
        <v>19.105395301981854</v>
      </c>
      <c r="CK72" s="97">
        <f t="shared" si="9"/>
        <v>15649.271052418115</v>
      </c>
      <c r="CL72" s="97" t="e">
        <f t="shared" si="9"/>
        <v>#DIV/0!</v>
      </c>
      <c r="CM72" s="97" t="e">
        <f t="shared" si="9"/>
        <v>#DIV/0!</v>
      </c>
      <c r="CN72" s="97">
        <f t="shared" si="9"/>
        <v>14191.528373693436</v>
      </c>
      <c r="CO72" s="97">
        <f t="shared" si="9"/>
        <v>16.425347941985478</v>
      </c>
      <c r="CP72" s="97">
        <f t="shared" si="9"/>
        <v>5.5715629919570944</v>
      </c>
      <c r="CQ72" s="97">
        <f t="shared" si="9"/>
        <v>23.663396787004736</v>
      </c>
      <c r="CR72" s="97">
        <f t="shared" si="9"/>
        <v>32.697222216917503</v>
      </c>
      <c r="CS72" s="97">
        <f t="shared" si="9"/>
        <v>0.49682253773935525</v>
      </c>
      <c r="CT72" s="97">
        <f t="shared" si="9"/>
        <v>3695.1551607523661</v>
      </c>
      <c r="CU72" s="97">
        <f t="shared" si="9"/>
        <v>8.4054830111883611E-2</v>
      </c>
      <c r="CV72" s="97" t="e">
        <f t="shared" si="9"/>
        <v>#DIV/0!</v>
      </c>
      <c r="CW72" s="97">
        <f t="shared" si="9"/>
        <v>1.1942699712915672</v>
      </c>
      <c r="CX72" s="97">
        <f t="shared" si="9"/>
        <v>7.1599189652151216E-2</v>
      </c>
      <c r="CY72" s="97" t="e">
        <f t="shared" si="9"/>
        <v>#DIV/0!</v>
      </c>
      <c r="CZ72" s="97">
        <f t="shared" si="9"/>
        <v>75.319387737180904</v>
      </c>
      <c r="DA72" s="97">
        <f t="shared" si="9"/>
        <v>483.59873945890189</v>
      </c>
      <c r="DB72" s="97" t="e">
        <f t="shared" si="9"/>
        <v>#DIV/0!</v>
      </c>
      <c r="DC72" s="97">
        <f t="shared" si="9"/>
        <v>3001.2241039888386</v>
      </c>
      <c r="DD72" s="97" t="e">
        <f t="shared" si="9"/>
        <v>#DIV/0!</v>
      </c>
      <c r="DE72" s="97">
        <f t="shared" si="9"/>
        <v>207198.12894031341</v>
      </c>
      <c r="DF72" s="97" t="e">
        <f t="shared" si="9"/>
        <v>#DIV/0!</v>
      </c>
      <c r="DG72" s="97">
        <f t="shared" si="9"/>
        <v>0.12870943426700626</v>
      </c>
      <c r="DH72" s="97" t="e">
        <f t="shared" si="9"/>
        <v>#DIV/0!</v>
      </c>
      <c r="DI72" s="97">
        <f t="shared" si="9"/>
        <v>4.7126929171618696E-2</v>
      </c>
      <c r="DJ72" s="97" t="e">
        <f t="shared" si="9"/>
        <v>#NUM!</v>
      </c>
      <c r="DK72" s="97" t="e">
        <f t="shared" si="9"/>
        <v>#DIV/0!</v>
      </c>
      <c r="DL72" s="97">
        <f t="shared" si="9"/>
        <v>0.57611645815490542</v>
      </c>
      <c r="DM72" s="97">
        <f t="shared" si="9"/>
        <v>0.49399459768100806</v>
      </c>
      <c r="DN72" s="97" t="e">
        <f t="shared" si="9"/>
        <v>#DIV/0!</v>
      </c>
      <c r="DO72" s="97">
        <f t="shared" si="9"/>
        <v>111.45753834839161</v>
      </c>
      <c r="DP72" s="97">
        <f t="shared" si="9"/>
        <v>1.0069412263691131</v>
      </c>
      <c r="DQ72" s="97">
        <f t="shared" si="9"/>
        <v>224.46290238965724</v>
      </c>
      <c r="DR72" s="97">
        <f t="shared" si="9"/>
        <v>18.389383613302559</v>
      </c>
      <c r="DS72" s="97">
        <f t="shared" si="9"/>
        <v>0.37273575541242016</v>
      </c>
      <c r="DT72" s="97" t="e">
        <f t="shared" si="9"/>
        <v>#NUM!</v>
      </c>
      <c r="DU72" s="97">
        <f t="shared" si="9"/>
        <v>0.17327136347736805</v>
      </c>
      <c r="DV72" s="97">
        <f t="shared" si="9"/>
        <v>22.337551805453849</v>
      </c>
      <c r="DW72" s="97" t="e">
        <f t="shared" si="9"/>
        <v>#NUM!</v>
      </c>
      <c r="DX72" s="97">
        <f t="shared" si="9"/>
        <v>5.0000000000000017E-2</v>
      </c>
      <c r="DY72" s="97">
        <f t="shared" si="9"/>
        <v>5.0000000000000017E-2</v>
      </c>
      <c r="DZ72" s="97">
        <f t="shared" si="9"/>
        <v>0.1344130662256193</v>
      </c>
      <c r="EA72" s="97">
        <f t="shared" si="9"/>
        <v>0.15657928670380855</v>
      </c>
      <c r="EB72" s="97" t="e">
        <f t="shared" si="9"/>
        <v>#DIV/0!</v>
      </c>
      <c r="EC72" s="97" t="e">
        <f t="shared" si="9"/>
        <v>#DIV/0!</v>
      </c>
      <c r="ED72" s="97" t="e">
        <f t="shared" si="9"/>
        <v>#DIV/0!</v>
      </c>
    </row>
    <row r="73" spans="1:134" x14ac:dyDescent="0.25">
      <c r="A73" s="79"/>
      <c r="B73" s="80"/>
      <c r="D73" s="79"/>
      <c r="E73" s="8" t="s">
        <v>76</v>
      </c>
      <c r="F73" s="97">
        <f>COUNT(F5:F68)</f>
        <v>5</v>
      </c>
      <c r="G73" s="97">
        <f t="shared" ref="G73:BR73" si="10">COUNT(G5:G68)</f>
        <v>15</v>
      </c>
      <c r="H73" s="97">
        <f t="shared" si="10"/>
        <v>1</v>
      </c>
      <c r="I73" s="97">
        <f t="shared" si="10"/>
        <v>5</v>
      </c>
      <c r="J73" s="97">
        <f t="shared" si="10"/>
        <v>10</v>
      </c>
      <c r="K73" s="97">
        <f t="shared" si="10"/>
        <v>0</v>
      </c>
      <c r="L73" s="97">
        <f t="shared" si="10"/>
        <v>10</v>
      </c>
      <c r="M73" s="97">
        <f t="shared" si="10"/>
        <v>6</v>
      </c>
      <c r="N73" s="97">
        <f t="shared" si="10"/>
        <v>3</v>
      </c>
      <c r="O73" s="97">
        <f t="shared" si="10"/>
        <v>9</v>
      </c>
      <c r="P73" s="97">
        <f t="shared" si="10"/>
        <v>22</v>
      </c>
      <c r="Q73" s="97">
        <f t="shared" si="10"/>
        <v>8</v>
      </c>
      <c r="R73" s="97">
        <f t="shared" si="10"/>
        <v>7</v>
      </c>
      <c r="S73" s="97">
        <f t="shared" si="10"/>
        <v>18</v>
      </c>
      <c r="T73" s="97">
        <f t="shared" si="10"/>
        <v>5</v>
      </c>
      <c r="U73" s="97">
        <f t="shared" si="10"/>
        <v>4</v>
      </c>
      <c r="V73" s="97">
        <f t="shared" si="10"/>
        <v>13</v>
      </c>
      <c r="W73" s="97">
        <f t="shared" si="10"/>
        <v>14</v>
      </c>
      <c r="X73" s="97">
        <f t="shared" si="10"/>
        <v>7</v>
      </c>
      <c r="Y73" s="97">
        <f t="shared" si="10"/>
        <v>1</v>
      </c>
      <c r="Z73" s="97">
        <f t="shared" si="10"/>
        <v>3</v>
      </c>
      <c r="AA73" s="97">
        <f t="shared" si="10"/>
        <v>3</v>
      </c>
      <c r="AB73" s="97">
        <f t="shared" si="10"/>
        <v>8</v>
      </c>
      <c r="AC73" s="97">
        <f t="shared" si="10"/>
        <v>8</v>
      </c>
      <c r="AD73" s="97">
        <f t="shared" si="10"/>
        <v>8</v>
      </c>
      <c r="AE73" s="97">
        <f t="shared" si="10"/>
        <v>8</v>
      </c>
      <c r="AF73" s="97">
        <f t="shared" si="10"/>
        <v>8</v>
      </c>
      <c r="AG73" s="97">
        <f t="shared" si="10"/>
        <v>8</v>
      </c>
      <c r="AH73" s="97">
        <f t="shared" si="10"/>
        <v>9</v>
      </c>
      <c r="AI73" s="97">
        <f t="shared" si="10"/>
        <v>1</v>
      </c>
      <c r="AJ73" s="97">
        <f t="shared" si="10"/>
        <v>1</v>
      </c>
      <c r="AK73" s="97">
        <f t="shared" si="10"/>
        <v>6</v>
      </c>
      <c r="AL73" s="97">
        <f t="shared" si="10"/>
        <v>21</v>
      </c>
      <c r="AM73" s="97">
        <f t="shared" si="10"/>
        <v>13</v>
      </c>
      <c r="AN73" s="97">
        <f t="shared" si="10"/>
        <v>15</v>
      </c>
      <c r="AO73" s="97">
        <f t="shared" si="10"/>
        <v>11</v>
      </c>
      <c r="AP73" s="97">
        <f t="shared" si="10"/>
        <v>7</v>
      </c>
      <c r="AQ73" s="97">
        <f t="shared" si="10"/>
        <v>16</v>
      </c>
      <c r="AR73" s="97">
        <f t="shared" si="10"/>
        <v>11</v>
      </c>
      <c r="AS73" s="97">
        <f t="shared" si="10"/>
        <v>13</v>
      </c>
      <c r="AT73" s="97">
        <f t="shared" si="10"/>
        <v>17</v>
      </c>
      <c r="AU73" s="97">
        <f t="shared" si="10"/>
        <v>8</v>
      </c>
      <c r="AV73" s="97">
        <f t="shared" si="10"/>
        <v>6</v>
      </c>
      <c r="AW73" s="97">
        <f t="shared" si="10"/>
        <v>8</v>
      </c>
      <c r="AX73" s="97">
        <f t="shared" si="10"/>
        <v>9</v>
      </c>
      <c r="AY73" s="97">
        <f t="shared" si="10"/>
        <v>12</v>
      </c>
      <c r="AZ73" s="97">
        <f t="shared" si="10"/>
        <v>17</v>
      </c>
      <c r="BA73" s="97">
        <f t="shared" si="10"/>
        <v>4</v>
      </c>
      <c r="BB73" s="97">
        <f t="shared" si="10"/>
        <v>3</v>
      </c>
      <c r="BC73" s="97">
        <f t="shared" si="10"/>
        <v>1</v>
      </c>
      <c r="BD73" s="97">
        <f t="shared" si="10"/>
        <v>49</v>
      </c>
      <c r="BE73" s="97">
        <f t="shared" si="10"/>
        <v>1</v>
      </c>
      <c r="BF73" s="97">
        <f t="shared" si="10"/>
        <v>7</v>
      </c>
      <c r="BG73" s="97">
        <f t="shared" si="10"/>
        <v>53</v>
      </c>
      <c r="BH73" s="97">
        <f t="shared" si="10"/>
        <v>28</v>
      </c>
      <c r="BI73" s="97">
        <f t="shared" si="10"/>
        <v>11</v>
      </c>
      <c r="BJ73" s="97">
        <f t="shared" si="10"/>
        <v>19</v>
      </c>
      <c r="BK73" s="97">
        <f t="shared" si="10"/>
        <v>10</v>
      </c>
      <c r="BL73" s="97">
        <f t="shared" si="10"/>
        <v>2</v>
      </c>
      <c r="BM73" s="97">
        <f t="shared" si="10"/>
        <v>2</v>
      </c>
      <c r="BN73" s="97">
        <f t="shared" si="10"/>
        <v>3</v>
      </c>
      <c r="BO73" s="97">
        <f t="shared" si="10"/>
        <v>3</v>
      </c>
      <c r="BP73" s="97">
        <f t="shared" si="10"/>
        <v>1</v>
      </c>
      <c r="BQ73" s="97">
        <f t="shared" si="10"/>
        <v>6</v>
      </c>
      <c r="BR73" s="97">
        <f t="shared" si="10"/>
        <v>22</v>
      </c>
      <c r="BS73" s="97">
        <f t="shared" ref="BS73:ED73" si="11">COUNT(BS5:BS68)</f>
        <v>8</v>
      </c>
      <c r="BT73" s="97">
        <f t="shared" si="11"/>
        <v>6</v>
      </c>
      <c r="BU73" s="97">
        <f t="shared" si="11"/>
        <v>3</v>
      </c>
      <c r="BV73" s="97">
        <f t="shared" si="11"/>
        <v>14</v>
      </c>
      <c r="BW73" s="97">
        <f t="shared" si="11"/>
        <v>59</v>
      </c>
      <c r="BX73" s="97">
        <f t="shared" si="11"/>
        <v>43</v>
      </c>
      <c r="BY73" s="97">
        <f t="shared" si="11"/>
        <v>2</v>
      </c>
      <c r="BZ73" s="97">
        <f t="shared" si="11"/>
        <v>40</v>
      </c>
      <c r="CA73" s="97">
        <f t="shared" si="11"/>
        <v>62</v>
      </c>
      <c r="CB73" s="97">
        <f t="shared" si="11"/>
        <v>29</v>
      </c>
      <c r="CC73" s="97">
        <f t="shared" si="11"/>
        <v>57</v>
      </c>
      <c r="CD73" s="97">
        <f t="shared" si="11"/>
        <v>31</v>
      </c>
      <c r="CE73" s="97">
        <f t="shared" si="11"/>
        <v>5</v>
      </c>
      <c r="CF73" s="97">
        <f t="shared" si="11"/>
        <v>2</v>
      </c>
      <c r="CG73" s="97">
        <f t="shared" si="11"/>
        <v>43</v>
      </c>
      <c r="CH73" s="97">
        <f t="shared" si="11"/>
        <v>61</v>
      </c>
      <c r="CI73" s="97">
        <f t="shared" si="11"/>
        <v>17</v>
      </c>
      <c r="CJ73" s="97">
        <f t="shared" si="11"/>
        <v>10</v>
      </c>
      <c r="CK73" s="97">
        <f t="shared" si="11"/>
        <v>4</v>
      </c>
      <c r="CL73" s="97">
        <f t="shared" si="11"/>
        <v>1</v>
      </c>
      <c r="CM73" s="97">
        <f t="shared" si="11"/>
        <v>1</v>
      </c>
      <c r="CN73" s="97">
        <f t="shared" si="11"/>
        <v>4</v>
      </c>
      <c r="CO73" s="97">
        <f t="shared" si="11"/>
        <v>56</v>
      </c>
      <c r="CP73" s="97">
        <f t="shared" si="11"/>
        <v>21</v>
      </c>
      <c r="CQ73" s="97">
        <f t="shared" si="11"/>
        <v>6</v>
      </c>
      <c r="CR73" s="97">
        <f t="shared" si="11"/>
        <v>56</v>
      </c>
      <c r="CS73" s="97">
        <f t="shared" si="11"/>
        <v>9</v>
      </c>
      <c r="CT73" s="97">
        <f t="shared" si="11"/>
        <v>2</v>
      </c>
      <c r="CU73" s="97">
        <f t="shared" si="11"/>
        <v>13</v>
      </c>
      <c r="CV73" s="97">
        <f t="shared" si="11"/>
        <v>1</v>
      </c>
      <c r="CW73" s="97">
        <f t="shared" si="11"/>
        <v>5</v>
      </c>
      <c r="CX73" s="97">
        <f t="shared" si="11"/>
        <v>2</v>
      </c>
      <c r="CY73" s="97">
        <f t="shared" si="11"/>
        <v>0</v>
      </c>
      <c r="CZ73" s="97">
        <f t="shared" si="11"/>
        <v>3</v>
      </c>
      <c r="DA73" s="97">
        <f t="shared" si="11"/>
        <v>2</v>
      </c>
      <c r="DB73" s="97">
        <f t="shared" si="11"/>
        <v>1</v>
      </c>
      <c r="DC73" s="97">
        <f t="shared" si="11"/>
        <v>6</v>
      </c>
      <c r="DD73" s="97">
        <f t="shared" si="11"/>
        <v>1</v>
      </c>
      <c r="DE73" s="97">
        <f t="shared" si="11"/>
        <v>4</v>
      </c>
      <c r="DF73" s="97">
        <f t="shared" si="11"/>
        <v>1</v>
      </c>
      <c r="DG73" s="97">
        <f t="shared" si="11"/>
        <v>18</v>
      </c>
      <c r="DH73" s="97">
        <f t="shared" si="11"/>
        <v>0</v>
      </c>
      <c r="DI73" s="97">
        <f t="shared" si="11"/>
        <v>15</v>
      </c>
      <c r="DJ73" s="97">
        <f t="shared" si="11"/>
        <v>2</v>
      </c>
      <c r="DK73" s="97">
        <f t="shared" si="11"/>
        <v>1</v>
      </c>
      <c r="DL73" s="97">
        <f t="shared" si="11"/>
        <v>11</v>
      </c>
      <c r="DM73" s="97">
        <f t="shared" si="11"/>
        <v>3</v>
      </c>
      <c r="DN73" s="97">
        <f t="shared" si="11"/>
        <v>1</v>
      </c>
      <c r="DO73" s="97">
        <f t="shared" si="11"/>
        <v>44</v>
      </c>
      <c r="DP73" s="97">
        <f t="shared" si="11"/>
        <v>3</v>
      </c>
      <c r="DQ73" s="97">
        <f t="shared" si="11"/>
        <v>60</v>
      </c>
      <c r="DR73" s="97">
        <f t="shared" si="11"/>
        <v>55</v>
      </c>
      <c r="DS73" s="97">
        <f t="shared" si="11"/>
        <v>20</v>
      </c>
      <c r="DT73" s="97">
        <f t="shared" si="11"/>
        <v>2</v>
      </c>
      <c r="DU73" s="97">
        <f t="shared" si="11"/>
        <v>12</v>
      </c>
      <c r="DV73" s="97">
        <f t="shared" si="11"/>
        <v>53</v>
      </c>
      <c r="DW73" s="97">
        <f t="shared" si="11"/>
        <v>2</v>
      </c>
      <c r="DX73" s="97">
        <f t="shared" si="11"/>
        <v>3</v>
      </c>
      <c r="DY73" s="97">
        <f t="shared" si="11"/>
        <v>3</v>
      </c>
      <c r="DZ73" s="97">
        <f t="shared" si="11"/>
        <v>4</v>
      </c>
      <c r="EA73" s="97">
        <f t="shared" si="11"/>
        <v>3</v>
      </c>
      <c r="EB73" s="97">
        <f t="shared" si="11"/>
        <v>1</v>
      </c>
      <c r="EC73" s="97">
        <f t="shared" si="11"/>
        <v>1</v>
      </c>
      <c r="ED73" s="97">
        <f t="shared" si="11"/>
        <v>1</v>
      </c>
    </row>
  </sheetData>
  <autoFilter ref="A4:ED4" xr:uid="{B8AB9D0C-C91B-4258-9A05-BED402EDBE0D}"/>
  <mergeCells count="35">
    <mergeCell ref="A61:A62"/>
    <mergeCell ref="B61:B62"/>
    <mergeCell ref="A63:A64"/>
    <mergeCell ref="B63:B64"/>
    <mergeCell ref="A42:A44"/>
    <mergeCell ref="B42:B44"/>
    <mergeCell ref="A48:A49"/>
    <mergeCell ref="B48:B49"/>
    <mergeCell ref="A52:A54"/>
    <mergeCell ref="B52:B54"/>
    <mergeCell ref="E30:E31"/>
    <mergeCell ref="A32:A33"/>
    <mergeCell ref="B32:B33"/>
    <mergeCell ref="A34:A35"/>
    <mergeCell ref="B34:B35"/>
    <mergeCell ref="A37:A39"/>
    <mergeCell ref="B37:B39"/>
    <mergeCell ref="A24:A25"/>
    <mergeCell ref="B24:B25"/>
    <mergeCell ref="A26:A27"/>
    <mergeCell ref="B26:B27"/>
    <mergeCell ref="A30:A31"/>
    <mergeCell ref="B30:B31"/>
    <mergeCell ref="A16:A18"/>
    <mergeCell ref="B16:B18"/>
    <mergeCell ref="A19:A20"/>
    <mergeCell ref="B19:B20"/>
    <mergeCell ref="A22:A23"/>
    <mergeCell ref="B22:B23"/>
    <mergeCell ref="A5:A7"/>
    <mergeCell ref="B5:B7"/>
    <mergeCell ref="A8:A10"/>
    <mergeCell ref="B8:B10"/>
    <mergeCell ref="A13:A15"/>
    <mergeCell ref="B13:B15"/>
  </mergeCells>
  <pageMargins left="0.7" right="0.7" top="0.75" bottom="0.75" header="0.3" footer="0.3"/>
  <pageSetup orientation="portrait" r:id="rId1"/>
  <headerFooter scaleWithDoc="0"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D2ADE-EAC6-44B5-9793-F9509085328A}">
  <dimension ref="A1:I41"/>
  <sheetViews>
    <sheetView zoomScale="85" zoomScaleNormal="85" workbookViewId="0">
      <selection activeCell="B4" sqref="B4"/>
    </sheetView>
  </sheetViews>
  <sheetFormatPr defaultRowHeight="14.5" x14ac:dyDescent="0.35"/>
  <cols>
    <col min="1" max="1" width="7.6328125" style="32" bestFit="1" customWidth="1"/>
    <col min="2" max="2" width="58.54296875" style="32" bestFit="1" customWidth="1"/>
    <col min="3" max="3" width="67" style="32" customWidth="1"/>
    <col min="4" max="4" width="20.36328125" style="32" bestFit="1" customWidth="1"/>
    <col min="5" max="5" width="10.7265625" style="32" bestFit="1" customWidth="1"/>
    <col min="6" max="6" width="22.90625" style="32" customWidth="1"/>
    <col min="7" max="7" width="9.1796875" style="32" bestFit="1" customWidth="1"/>
    <col min="8" max="8" width="14.7265625" style="32" bestFit="1" customWidth="1"/>
    <col min="9" max="9" width="9.1796875" style="32" bestFit="1" customWidth="1"/>
    <col min="10" max="10" width="211.36328125" style="32" bestFit="1" customWidth="1"/>
    <col min="11" max="16384" width="8.7265625" style="32"/>
  </cols>
  <sheetData>
    <row r="1" spans="1:9" x14ac:dyDescent="0.35">
      <c r="A1" s="32" t="s">
        <v>491</v>
      </c>
      <c r="B1" s="32" t="s">
        <v>0</v>
      </c>
      <c r="C1" s="32" t="s">
        <v>492</v>
      </c>
    </row>
    <row r="2" spans="1:9" x14ac:dyDescent="0.35">
      <c r="A2" s="32">
        <v>1</v>
      </c>
      <c r="B2" s="64" t="s">
        <v>493</v>
      </c>
      <c r="C2" s="32" t="s">
        <v>494</v>
      </c>
    </row>
    <row r="3" spans="1:9" x14ac:dyDescent="0.35">
      <c r="A3" s="32">
        <v>2</v>
      </c>
      <c r="B3" s="64" t="s">
        <v>495</v>
      </c>
      <c r="C3" s="32" t="s">
        <v>496</v>
      </c>
    </row>
    <row r="4" spans="1:9" x14ac:dyDescent="0.35">
      <c r="A4" s="32">
        <v>3</v>
      </c>
      <c r="B4" s="64" t="s">
        <v>497</v>
      </c>
      <c r="C4" s="32" t="s">
        <v>498</v>
      </c>
    </row>
    <row r="5" spans="1:9" x14ac:dyDescent="0.35">
      <c r="A5" s="32">
        <v>4</v>
      </c>
      <c r="B5" s="64" t="s">
        <v>499</v>
      </c>
      <c r="C5" s="32" t="s">
        <v>500</v>
      </c>
    </row>
    <row r="6" spans="1:9" x14ac:dyDescent="0.35">
      <c r="A6" s="32">
        <v>5</v>
      </c>
      <c r="B6" s="64" t="s">
        <v>501</v>
      </c>
      <c r="C6" s="32" t="s">
        <v>502</v>
      </c>
      <c r="G6" s="76"/>
      <c r="I6" s="76"/>
    </row>
    <row r="7" spans="1:9" x14ac:dyDescent="0.35">
      <c r="A7" s="32">
        <v>6</v>
      </c>
      <c r="B7" s="64" t="s">
        <v>503</v>
      </c>
      <c r="C7" s="32" t="s">
        <v>504</v>
      </c>
      <c r="G7" s="76"/>
      <c r="I7" s="76"/>
    </row>
    <row r="8" spans="1:9" x14ac:dyDescent="0.35">
      <c r="A8" s="32">
        <v>7</v>
      </c>
      <c r="B8" s="64" t="s">
        <v>505</v>
      </c>
      <c r="C8" s="32" t="s">
        <v>506</v>
      </c>
      <c r="G8" s="76"/>
      <c r="I8" s="76"/>
    </row>
    <row r="9" spans="1:9" x14ac:dyDescent="0.35">
      <c r="A9" s="32">
        <v>8</v>
      </c>
      <c r="B9" s="64" t="s">
        <v>507</v>
      </c>
      <c r="C9" s="32" t="s">
        <v>508</v>
      </c>
      <c r="G9" s="76"/>
      <c r="I9" s="76"/>
    </row>
    <row r="10" spans="1:9" x14ac:dyDescent="0.35">
      <c r="A10" s="32">
        <v>9</v>
      </c>
      <c r="B10" s="64" t="s">
        <v>509</v>
      </c>
      <c r="C10" s="32" t="s">
        <v>510</v>
      </c>
      <c r="G10" s="76"/>
      <c r="I10" s="76"/>
    </row>
    <row r="11" spans="1:9" x14ac:dyDescent="0.35">
      <c r="A11" s="32">
        <v>10</v>
      </c>
      <c r="B11" s="64" t="s">
        <v>511</v>
      </c>
      <c r="C11" s="32" t="s">
        <v>512</v>
      </c>
      <c r="G11" s="76"/>
      <c r="I11" s="76"/>
    </row>
    <row r="12" spans="1:9" x14ac:dyDescent="0.35">
      <c r="A12" s="32">
        <v>11</v>
      </c>
      <c r="B12" s="64" t="s">
        <v>513</v>
      </c>
      <c r="C12" s="32" t="s">
        <v>514</v>
      </c>
      <c r="G12" s="76"/>
      <c r="I12" s="76"/>
    </row>
    <row r="13" spans="1:9" x14ac:dyDescent="0.35">
      <c r="A13" s="32">
        <v>12</v>
      </c>
      <c r="B13" s="64" t="s">
        <v>515</v>
      </c>
      <c r="C13" s="32" t="s">
        <v>516</v>
      </c>
      <c r="G13" s="76"/>
      <c r="I13" s="76"/>
    </row>
    <row r="14" spans="1:9" x14ac:dyDescent="0.35">
      <c r="A14" s="32">
        <v>13</v>
      </c>
      <c r="B14" s="64" t="s">
        <v>517</v>
      </c>
      <c r="C14" s="32" t="s">
        <v>518</v>
      </c>
    </row>
    <row r="15" spans="1:9" x14ac:dyDescent="0.35">
      <c r="A15" s="32">
        <v>14</v>
      </c>
      <c r="B15" s="64" t="s">
        <v>519</v>
      </c>
      <c r="C15" s="32" t="s">
        <v>520</v>
      </c>
      <c r="G15" s="76"/>
      <c r="I15" s="76"/>
    </row>
    <row r="16" spans="1:9" x14ac:dyDescent="0.35">
      <c r="A16" s="32">
        <v>15</v>
      </c>
      <c r="B16" s="64" t="s">
        <v>521</v>
      </c>
      <c r="C16" s="32" t="s">
        <v>522</v>
      </c>
      <c r="G16" s="76"/>
      <c r="I16" s="76"/>
    </row>
    <row r="17" spans="1:9" x14ac:dyDescent="0.35">
      <c r="A17" s="32">
        <v>16</v>
      </c>
      <c r="B17" s="64" t="s">
        <v>523</v>
      </c>
      <c r="C17" s="32" t="s">
        <v>524</v>
      </c>
      <c r="G17" s="76"/>
      <c r="I17" s="76"/>
    </row>
    <row r="18" spans="1:9" x14ac:dyDescent="0.35">
      <c r="A18" s="32">
        <v>17</v>
      </c>
      <c r="B18" s="64" t="s">
        <v>525</v>
      </c>
      <c r="C18" s="32" t="s">
        <v>526</v>
      </c>
      <c r="G18" s="76"/>
      <c r="I18" s="76"/>
    </row>
    <row r="19" spans="1:9" x14ac:dyDescent="0.35">
      <c r="A19" s="32">
        <v>18</v>
      </c>
      <c r="B19" s="64" t="s">
        <v>527</v>
      </c>
      <c r="C19" s="32" t="s">
        <v>528</v>
      </c>
    </row>
    <row r="20" spans="1:9" x14ac:dyDescent="0.35">
      <c r="A20" s="32">
        <v>19</v>
      </c>
      <c r="B20" s="64" t="s">
        <v>529</v>
      </c>
      <c r="C20" s="32" t="s">
        <v>530</v>
      </c>
      <c r="G20" s="76"/>
      <c r="I20" s="76"/>
    </row>
    <row r="21" spans="1:9" x14ac:dyDescent="0.35">
      <c r="A21" s="32">
        <v>20</v>
      </c>
      <c r="B21" s="64" t="s">
        <v>531</v>
      </c>
      <c r="C21" s="32" t="s">
        <v>532</v>
      </c>
      <c r="G21" s="76"/>
      <c r="I21" s="76"/>
    </row>
    <row r="22" spans="1:9" x14ac:dyDescent="0.35">
      <c r="A22" s="32">
        <v>21</v>
      </c>
      <c r="B22" s="64" t="s">
        <v>533</v>
      </c>
      <c r="C22" s="32" t="s">
        <v>534</v>
      </c>
      <c r="E22" s="76"/>
    </row>
    <row r="23" spans="1:9" x14ac:dyDescent="0.35">
      <c r="A23" s="32">
        <v>22</v>
      </c>
      <c r="B23" s="64" t="s">
        <v>535</v>
      </c>
      <c r="C23" s="32" t="s">
        <v>536</v>
      </c>
      <c r="I23" s="76"/>
    </row>
    <row r="24" spans="1:9" x14ac:dyDescent="0.35">
      <c r="A24" s="32">
        <v>23</v>
      </c>
      <c r="B24" s="64" t="s">
        <v>537</v>
      </c>
      <c r="C24" s="32" t="s">
        <v>538</v>
      </c>
      <c r="I24" s="76"/>
    </row>
    <row r="25" spans="1:9" x14ac:dyDescent="0.35">
      <c r="A25" s="32">
        <v>24</v>
      </c>
      <c r="B25" s="64" t="s">
        <v>539</v>
      </c>
      <c r="C25" s="32" t="s">
        <v>540</v>
      </c>
    </row>
    <row r="26" spans="1:9" x14ac:dyDescent="0.35">
      <c r="A26" s="32">
        <v>25</v>
      </c>
      <c r="B26" s="64" t="s">
        <v>541</v>
      </c>
      <c r="C26" s="32" t="s">
        <v>542</v>
      </c>
      <c r="G26" s="76"/>
      <c r="I26" s="76"/>
    </row>
    <row r="27" spans="1:9" x14ac:dyDescent="0.35">
      <c r="A27" s="32">
        <v>26</v>
      </c>
      <c r="B27" s="64" t="s">
        <v>543</v>
      </c>
      <c r="C27" s="32" t="s">
        <v>544</v>
      </c>
      <c r="G27" s="76"/>
      <c r="I27" s="76"/>
    </row>
    <row r="28" spans="1:9" x14ac:dyDescent="0.35">
      <c r="A28" s="32">
        <v>27</v>
      </c>
      <c r="B28" s="64" t="s">
        <v>545</v>
      </c>
      <c r="C28" s="32" t="s">
        <v>546</v>
      </c>
      <c r="G28" s="76"/>
      <c r="I28" s="76"/>
    </row>
    <row r="29" spans="1:9" x14ac:dyDescent="0.35">
      <c r="A29" s="32">
        <v>28</v>
      </c>
      <c r="B29" s="64" t="s">
        <v>547</v>
      </c>
      <c r="C29" s="32" t="s">
        <v>548</v>
      </c>
      <c r="G29" s="76"/>
      <c r="I29" s="76"/>
    </row>
    <row r="30" spans="1:9" x14ac:dyDescent="0.35">
      <c r="A30" s="32">
        <v>29</v>
      </c>
      <c r="B30" s="64" t="s">
        <v>549</v>
      </c>
      <c r="C30" s="32" t="s">
        <v>550</v>
      </c>
      <c r="G30" s="76"/>
      <c r="I30" s="76"/>
    </row>
    <row r="31" spans="1:9" x14ac:dyDescent="0.35">
      <c r="A31" s="32">
        <v>30</v>
      </c>
      <c r="B31" s="64" t="s">
        <v>551</v>
      </c>
      <c r="C31" s="32" t="s">
        <v>552</v>
      </c>
      <c r="G31" s="76"/>
      <c r="I31" s="76"/>
    </row>
    <row r="32" spans="1:9" x14ac:dyDescent="0.35">
      <c r="A32" s="32">
        <v>31</v>
      </c>
      <c r="B32" s="64" t="s">
        <v>553</v>
      </c>
      <c r="C32" s="32" t="s">
        <v>554</v>
      </c>
      <c r="G32" s="76"/>
      <c r="I32" s="76"/>
    </row>
    <row r="33" spans="1:9" x14ac:dyDescent="0.35">
      <c r="A33" s="32">
        <v>32</v>
      </c>
      <c r="B33" s="64" t="s">
        <v>555</v>
      </c>
      <c r="C33" s="32" t="s">
        <v>556</v>
      </c>
      <c r="I33" s="76"/>
    </row>
    <row r="34" spans="1:9" x14ac:dyDescent="0.35">
      <c r="A34" s="32">
        <v>33</v>
      </c>
      <c r="B34" s="64" t="s">
        <v>557</v>
      </c>
      <c r="C34" s="32" t="s">
        <v>558</v>
      </c>
      <c r="I34" s="76"/>
    </row>
    <row r="35" spans="1:9" x14ac:dyDescent="0.35">
      <c r="A35" s="32">
        <v>34</v>
      </c>
      <c r="B35" s="64" t="s">
        <v>559</v>
      </c>
      <c r="C35" s="32" t="s">
        <v>560</v>
      </c>
      <c r="G35" s="76"/>
      <c r="I35" s="76"/>
    </row>
    <row r="36" spans="1:9" x14ac:dyDescent="0.35">
      <c r="A36" s="32">
        <v>35</v>
      </c>
      <c r="B36" s="64" t="s">
        <v>561</v>
      </c>
      <c r="C36" s="32" t="s">
        <v>562</v>
      </c>
      <c r="G36" s="76"/>
      <c r="I36" s="76"/>
    </row>
    <row r="37" spans="1:9" x14ac:dyDescent="0.35">
      <c r="A37" s="32">
        <v>36</v>
      </c>
      <c r="B37" s="64" t="s">
        <v>563</v>
      </c>
      <c r="C37" s="32" t="s">
        <v>564</v>
      </c>
      <c r="G37" s="76"/>
      <c r="I37" s="76"/>
    </row>
    <row r="38" spans="1:9" x14ac:dyDescent="0.35">
      <c r="A38" s="32">
        <v>37</v>
      </c>
      <c r="B38" s="64" t="s">
        <v>565</v>
      </c>
      <c r="C38" s="32" t="s">
        <v>566</v>
      </c>
      <c r="G38" s="76"/>
      <c r="I38" s="76"/>
    </row>
    <row r="39" spans="1:9" x14ac:dyDescent="0.35">
      <c r="A39" s="32">
        <v>38</v>
      </c>
      <c r="B39" s="64" t="s">
        <v>567</v>
      </c>
      <c r="C39" s="32" t="s">
        <v>568</v>
      </c>
      <c r="G39" s="76"/>
      <c r="I39" s="76"/>
    </row>
    <row r="40" spans="1:9" x14ac:dyDescent="0.35">
      <c r="A40" s="32">
        <v>39</v>
      </c>
      <c r="B40" s="64" t="s">
        <v>569</v>
      </c>
      <c r="C40" s="32" t="s">
        <v>570</v>
      </c>
      <c r="E40" s="76"/>
      <c r="I40" s="76"/>
    </row>
    <row r="41" spans="1:9" x14ac:dyDescent="0.35">
      <c r="A41" s="32">
        <v>40</v>
      </c>
      <c r="B41" s="64" t="s">
        <v>571</v>
      </c>
      <c r="C41" s="32" t="s">
        <v>572</v>
      </c>
      <c r="G41" s="76"/>
      <c r="I41" s="7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70DB9-03EA-402E-883D-5131311AE1A4}">
  <dimension ref="A1:BT61"/>
  <sheetViews>
    <sheetView zoomScale="70" zoomScaleNormal="70" workbookViewId="0">
      <pane xSplit="5" ySplit="5" topLeftCell="BE6" activePane="bottomRight" state="frozen"/>
      <selection pane="topRight" activeCell="F1" sqref="F1"/>
      <selection pane="bottomLeft" activeCell="A6" sqref="A6"/>
      <selection pane="bottomRight" activeCell="D23" sqref="D23"/>
    </sheetView>
  </sheetViews>
  <sheetFormatPr defaultColWidth="10.90625" defaultRowHeight="14.5" x14ac:dyDescent="0.35"/>
  <cols>
    <col min="1" max="1" width="9.6328125" style="32" bestFit="1" customWidth="1"/>
    <col min="2" max="2" width="11.453125" style="32" bestFit="1" customWidth="1"/>
    <col min="3" max="3" width="10.90625" style="32"/>
    <col min="4" max="4" width="16.453125" style="32" bestFit="1" customWidth="1"/>
    <col min="5" max="5" width="10.90625" style="32"/>
    <col min="6" max="35" width="11.08984375" style="32" bestFit="1" customWidth="1"/>
    <col min="36" max="36" width="15.81640625" style="32" bestFit="1" customWidth="1"/>
    <col min="37" max="50" width="11.08984375" style="32" bestFit="1" customWidth="1"/>
    <col min="51" max="51" width="12.453125" style="32" bestFit="1" customWidth="1"/>
    <col min="52" max="54" width="11.08984375" style="32" bestFit="1" customWidth="1"/>
    <col min="55" max="55" width="13.36328125" style="32" bestFit="1" customWidth="1"/>
    <col min="56" max="57" width="11.08984375" style="32" bestFit="1" customWidth="1"/>
    <col min="58" max="16384" width="10.90625" style="32"/>
  </cols>
  <sheetData>
    <row r="1" spans="1:72" x14ac:dyDescent="0.35">
      <c r="A1" s="31" t="s">
        <v>0</v>
      </c>
      <c r="B1" s="31" t="s">
        <v>173</v>
      </c>
      <c r="C1" s="32" t="s">
        <v>174</v>
      </c>
      <c r="D1" s="31" t="s">
        <v>162</v>
      </c>
      <c r="E1" s="33" t="s">
        <v>175</v>
      </c>
      <c r="F1" s="31" t="s">
        <v>176</v>
      </c>
      <c r="G1" s="34" t="s">
        <v>177</v>
      </c>
      <c r="H1" s="34" t="s">
        <v>178</v>
      </c>
      <c r="I1" s="34" t="s">
        <v>179</v>
      </c>
      <c r="J1" s="35" t="s">
        <v>180</v>
      </c>
      <c r="K1" s="34" t="s">
        <v>181</v>
      </c>
      <c r="L1" s="34" t="s">
        <v>182</v>
      </c>
      <c r="M1" s="34" t="s">
        <v>183</v>
      </c>
      <c r="N1" s="34" t="s">
        <v>184</v>
      </c>
      <c r="O1" s="35" t="s">
        <v>119</v>
      </c>
      <c r="P1" s="31" t="s">
        <v>185</v>
      </c>
      <c r="Q1" s="34" t="s">
        <v>186</v>
      </c>
      <c r="R1" s="34" t="s">
        <v>187</v>
      </c>
      <c r="S1" s="34" t="s">
        <v>188</v>
      </c>
      <c r="T1" s="35" t="s">
        <v>189</v>
      </c>
      <c r="U1" s="34" t="s">
        <v>190</v>
      </c>
      <c r="V1" s="34" t="s">
        <v>191</v>
      </c>
      <c r="W1" s="34" t="s">
        <v>192</v>
      </c>
      <c r="X1" s="34" t="s">
        <v>193</v>
      </c>
      <c r="Y1" s="35" t="s">
        <v>194</v>
      </c>
      <c r="Z1" s="35" t="s">
        <v>195</v>
      </c>
      <c r="AA1" s="34" t="s">
        <v>196</v>
      </c>
      <c r="AB1" s="36" t="s">
        <v>197</v>
      </c>
      <c r="AC1" s="36" t="s">
        <v>198</v>
      </c>
      <c r="AD1" s="35" t="s">
        <v>199</v>
      </c>
      <c r="AE1" s="34" t="s">
        <v>200</v>
      </c>
      <c r="AF1" s="35" t="s">
        <v>201</v>
      </c>
      <c r="AG1" s="34" t="s">
        <v>202</v>
      </c>
      <c r="AH1" s="34" t="s">
        <v>203</v>
      </c>
      <c r="AI1" s="35" t="s">
        <v>204</v>
      </c>
      <c r="AJ1" s="35" t="s">
        <v>125</v>
      </c>
      <c r="AK1" s="35" t="s">
        <v>123</v>
      </c>
      <c r="AL1" s="35" t="s">
        <v>205</v>
      </c>
      <c r="AM1" s="35" t="s">
        <v>206</v>
      </c>
      <c r="AN1" s="35" t="s">
        <v>207</v>
      </c>
      <c r="AO1" s="35" t="s">
        <v>208</v>
      </c>
      <c r="AP1" s="34" t="s">
        <v>209</v>
      </c>
      <c r="AQ1" s="34" t="s">
        <v>210</v>
      </c>
      <c r="AR1" s="34" t="s">
        <v>211</v>
      </c>
      <c r="AS1" s="34" t="s">
        <v>212</v>
      </c>
      <c r="AT1" s="34" t="s">
        <v>213</v>
      </c>
      <c r="AU1" s="34" t="s">
        <v>214</v>
      </c>
      <c r="AV1" s="34" t="s">
        <v>215</v>
      </c>
      <c r="AW1" s="34" t="s">
        <v>216</v>
      </c>
      <c r="AX1" s="34" t="s">
        <v>217</v>
      </c>
      <c r="AY1" s="34" t="s">
        <v>218</v>
      </c>
      <c r="AZ1" s="34" t="s">
        <v>219</v>
      </c>
      <c r="BA1" s="34" t="s">
        <v>220</v>
      </c>
      <c r="BB1" s="34" t="s">
        <v>221</v>
      </c>
      <c r="BC1" s="34" t="s">
        <v>222</v>
      </c>
      <c r="BD1" s="34" t="s">
        <v>223</v>
      </c>
      <c r="BE1" s="34" t="s">
        <v>224</v>
      </c>
      <c r="BF1" s="34" t="s">
        <v>209</v>
      </c>
      <c r="BG1" s="34" t="s">
        <v>210</v>
      </c>
      <c r="BH1" s="34" t="s">
        <v>211</v>
      </c>
      <c r="BI1" s="34" t="s">
        <v>212</v>
      </c>
      <c r="BJ1" s="34" t="s">
        <v>213</v>
      </c>
      <c r="BK1" s="34" t="s">
        <v>214</v>
      </c>
      <c r="BL1" s="34" t="s">
        <v>215</v>
      </c>
      <c r="BM1" s="34" t="s">
        <v>216</v>
      </c>
      <c r="BN1" s="34" t="s">
        <v>217</v>
      </c>
      <c r="BO1" s="34" t="s">
        <v>218</v>
      </c>
      <c r="BP1" s="34" t="s">
        <v>219</v>
      </c>
      <c r="BQ1" s="34" t="s">
        <v>220</v>
      </c>
      <c r="BR1" s="34" t="s">
        <v>221</v>
      </c>
      <c r="BS1" s="34" t="s">
        <v>223</v>
      </c>
      <c r="BT1" s="34" t="s">
        <v>224</v>
      </c>
    </row>
    <row r="2" spans="1:72" x14ac:dyDescent="0.35">
      <c r="A2" s="34"/>
      <c r="B2" s="34"/>
      <c r="D2" s="34"/>
      <c r="E2" s="35" t="s">
        <v>225</v>
      </c>
      <c r="F2" s="31"/>
      <c r="G2" s="34"/>
      <c r="H2" s="34"/>
      <c r="I2" s="34"/>
      <c r="J2" s="35"/>
      <c r="K2" s="37" t="s">
        <v>226</v>
      </c>
      <c r="L2" s="37" t="s">
        <v>227</v>
      </c>
      <c r="M2" s="37" t="s">
        <v>228</v>
      </c>
      <c r="N2" s="37" t="s">
        <v>229</v>
      </c>
      <c r="O2" s="38" t="s">
        <v>230</v>
      </c>
      <c r="P2" s="37" t="s">
        <v>231</v>
      </c>
      <c r="Q2" s="37" t="s">
        <v>232</v>
      </c>
      <c r="R2" s="37" t="s">
        <v>233</v>
      </c>
      <c r="S2" s="37" t="s">
        <v>234</v>
      </c>
      <c r="T2" s="37" t="s">
        <v>235</v>
      </c>
      <c r="U2" s="37" t="s">
        <v>236</v>
      </c>
      <c r="V2" s="37" t="s">
        <v>237</v>
      </c>
      <c r="W2" s="37" t="s">
        <v>238</v>
      </c>
      <c r="X2" s="37" t="s">
        <v>239</v>
      </c>
      <c r="Y2" s="37" t="s">
        <v>240</v>
      </c>
      <c r="Z2" s="37" t="s">
        <v>241</v>
      </c>
      <c r="AA2" s="34"/>
      <c r="AB2" s="36"/>
      <c r="AC2" s="36"/>
      <c r="AD2" s="35"/>
      <c r="AE2" s="34"/>
      <c r="AF2" s="35"/>
      <c r="AG2" s="34"/>
      <c r="AH2" s="34"/>
      <c r="AI2" s="35"/>
      <c r="AJ2" s="39" t="s">
        <v>242</v>
      </c>
      <c r="AK2" s="39" t="s">
        <v>243</v>
      </c>
      <c r="AL2" s="39" t="s">
        <v>244</v>
      </c>
      <c r="AM2" s="37" t="s">
        <v>245</v>
      </c>
      <c r="AN2" s="39" t="s">
        <v>246</v>
      </c>
      <c r="AO2" s="40"/>
      <c r="AP2" s="34" t="s">
        <v>247</v>
      </c>
      <c r="AQ2" s="34" t="s">
        <v>248</v>
      </c>
      <c r="AR2" s="34" t="s">
        <v>249</v>
      </c>
      <c r="AS2" s="34" t="s">
        <v>250</v>
      </c>
      <c r="AT2" s="34" t="s">
        <v>251</v>
      </c>
      <c r="AU2" s="34" t="s">
        <v>252</v>
      </c>
      <c r="AV2" s="34" t="s">
        <v>253</v>
      </c>
      <c r="AW2" s="34" t="s">
        <v>254</v>
      </c>
      <c r="AX2" s="34" t="s">
        <v>255</v>
      </c>
      <c r="AY2" s="34" t="s">
        <v>256</v>
      </c>
      <c r="AZ2" s="34" t="s">
        <v>257</v>
      </c>
      <c r="BA2" s="34" t="s">
        <v>258</v>
      </c>
      <c r="BB2" s="34" t="s">
        <v>259</v>
      </c>
      <c r="BC2" s="34" t="s">
        <v>260</v>
      </c>
      <c r="BD2" s="34" t="s">
        <v>261</v>
      </c>
      <c r="BE2" s="34" t="s">
        <v>262</v>
      </c>
      <c r="BF2" s="34" t="s">
        <v>247</v>
      </c>
      <c r="BG2" s="34" t="s">
        <v>248</v>
      </c>
      <c r="BH2" s="34" t="s">
        <v>249</v>
      </c>
      <c r="BI2" s="34" t="s">
        <v>250</v>
      </c>
      <c r="BJ2" s="34" t="s">
        <v>251</v>
      </c>
      <c r="BK2" s="34" t="s">
        <v>252</v>
      </c>
      <c r="BL2" s="34" t="s">
        <v>253</v>
      </c>
      <c r="BM2" s="34" t="s">
        <v>254</v>
      </c>
      <c r="BN2" s="34" t="s">
        <v>255</v>
      </c>
      <c r="BO2" s="34" t="s">
        <v>256</v>
      </c>
      <c r="BP2" s="34" t="s">
        <v>257</v>
      </c>
      <c r="BQ2" s="34" t="s">
        <v>258</v>
      </c>
      <c r="BR2" s="34" t="s">
        <v>259</v>
      </c>
      <c r="BS2" s="34" t="s">
        <v>261</v>
      </c>
      <c r="BT2" s="34" t="s">
        <v>262</v>
      </c>
    </row>
    <row r="3" spans="1:72" x14ac:dyDescent="0.35">
      <c r="A3" s="34"/>
      <c r="B3" s="34"/>
      <c r="D3" s="34"/>
      <c r="E3" s="35" t="s">
        <v>263</v>
      </c>
      <c r="F3" s="34" t="s">
        <v>264</v>
      </c>
      <c r="G3" s="34" t="s">
        <v>264</v>
      </c>
      <c r="H3" s="34" t="s">
        <v>264</v>
      </c>
      <c r="I3" s="34" t="s">
        <v>264</v>
      </c>
      <c r="J3" s="34" t="s">
        <v>264</v>
      </c>
      <c r="K3" s="34" t="s">
        <v>265</v>
      </c>
      <c r="L3" s="34" t="s">
        <v>265</v>
      </c>
      <c r="M3" s="34" t="s">
        <v>265</v>
      </c>
      <c r="N3" s="34" t="s">
        <v>265</v>
      </c>
      <c r="O3" s="34" t="s">
        <v>265</v>
      </c>
      <c r="P3" s="34" t="s">
        <v>265</v>
      </c>
      <c r="Q3" s="34" t="s">
        <v>265</v>
      </c>
      <c r="R3" s="34" t="s">
        <v>265</v>
      </c>
      <c r="S3" s="34" t="s">
        <v>265</v>
      </c>
      <c r="T3" s="34" t="s">
        <v>265</v>
      </c>
      <c r="U3" s="34" t="s">
        <v>265</v>
      </c>
      <c r="V3" s="34" t="s">
        <v>265</v>
      </c>
      <c r="W3" s="34" t="s">
        <v>265</v>
      </c>
      <c r="X3" s="34" t="s">
        <v>265</v>
      </c>
      <c r="Y3" s="34" t="s">
        <v>265</v>
      </c>
      <c r="Z3" s="34" t="s">
        <v>265</v>
      </c>
      <c r="AA3" s="34" t="s">
        <v>265</v>
      </c>
      <c r="AB3" s="34" t="s">
        <v>265</v>
      </c>
      <c r="AC3" s="34" t="s">
        <v>265</v>
      </c>
      <c r="AD3" s="34" t="s">
        <v>265</v>
      </c>
      <c r="AE3" s="34" t="s">
        <v>265</v>
      </c>
      <c r="AF3" s="34" t="s">
        <v>265</v>
      </c>
      <c r="AG3" s="34" t="s">
        <v>266</v>
      </c>
      <c r="AH3" s="34" t="s">
        <v>266</v>
      </c>
      <c r="AI3" s="35" t="s">
        <v>266</v>
      </c>
      <c r="AJ3" s="120" t="s">
        <v>1123</v>
      </c>
      <c r="AK3" s="120" t="s">
        <v>1123</v>
      </c>
      <c r="AL3" s="120" t="s">
        <v>1123</v>
      </c>
      <c r="AM3" s="120" t="s">
        <v>1123</v>
      </c>
      <c r="AN3" s="120" t="s">
        <v>1123</v>
      </c>
      <c r="AO3" s="120" t="s">
        <v>1123</v>
      </c>
      <c r="AP3" s="34" t="s">
        <v>267</v>
      </c>
      <c r="AQ3" s="34" t="s">
        <v>267</v>
      </c>
      <c r="AR3" s="34" t="s">
        <v>267</v>
      </c>
      <c r="AS3" s="34" t="s">
        <v>267</v>
      </c>
      <c r="AT3" s="34" t="s">
        <v>267</v>
      </c>
      <c r="AU3" s="34" t="s">
        <v>267</v>
      </c>
      <c r="AV3" s="34" t="s">
        <v>267</v>
      </c>
      <c r="AW3" s="34" t="s">
        <v>267</v>
      </c>
      <c r="AX3" s="34" t="s">
        <v>267</v>
      </c>
      <c r="AY3" s="34" t="s">
        <v>267</v>
      </c>
      <c r="AZ3" s="34" t="s">
        <v>267</v>
      </c>
      <c r="BA3" s="34" t="s">
        <v>267</v>
      </c>
      <c r="BB3" s="34" t="s">
        <v>267</v>
      </c>
      <c r="BC3" s="34" t="s">
        <v>267</v>
      </c>
      <c r="BD3" s="34" t="s">
        <v>267</v>
      </c>
      <c r="BE3" s="34" t="s">
        <v>267</v>
      </c>
      <c r="BF3" s="34" t="s">
        <v>267</v>
      </c>
      <c r="BG3" s="34" t="s">
        <v>267</v>
      </c>
      <c r="BH3" s="34" t="s">
        <v>267</v>
      </c>
      <c r="BI3" s="34" t="s">
        <v>267</v>
      </c>
      <c r="BJ3" s="34" t="s">
        <v>267</v>
      </c>
      <c r="BK3" s="34" t="s">
        <v>267</v>
      </c>
      <c r="BL3" s="34" t="s">
        <v>267</v>
      </c>
      <c r="BM3" s="34" t="s">
        <v>267</v>
      </c>
      <c r="BN3" s="34" t="s">
        <v>267</v>
      </c>
      <c r="BO3" s="34" t="s">
        <v>267</v>
      </c>
      <c r="BP3" s="34" t="s">
        <v>267</v>
      </c>
      <c r="BQ3" s="34" t="s">
        <v>267</v>
      </c>
      <c r="BR3" s="34" t="s">
        <v>267</v>
      </c>
      <c r="BS3" s="34" t="s">
        <v>267</v>
      </c>
      <c r="BT3" s="34" t="s">
        <v>267</v>
      </c>
    </row>
    <row r="4" spans="1:72" x14ac:dyDescent="0.35">
      <c r="A4" s="34"/>
      <c r="B4" s="34"/>
      <c r="D4" s="34"/>
      <c r="E4" s="35"/>
      <c r="F4" s="34"/>
      <c r="G4" s="34"/>
      <c r="H4" s="34"/>
      <c r="I4" s="34"/>
      <c r="J4" s="34"/>
      <c r="K4" s="34"/>
      <c r="L4" s="34"/>
      <c r="M4" s="34"/>
      <c r="N4" s="34"/>
      <c r="O4" s="34"/>
      <c r="P4" s="34"/>
      <c r="Q4" s="34"/>
      <c r="R4" s="34"/>
      <c r="S4" s="34"/>
      <c r="T4" s="34"/>
      <c r="U4" s="34"/>
      <c r="V4" s="34"/>
      <c r="W4" s="34"/>
      <c r="X4" s="34"/>
      <c r="Y4" s="34"/>
      <c r="Z4" s="35"/>
      <c r="AA4" s="35"/>
      <c r="AB4" s="35"/>
      <c r="AC4" s="35"/>
      <c r="AD4" s="35"/>
      <c r="AE4" s="35"/>
      <c r="AF4" s="35"/>
      <c r="AG4" s="35"/>
      <c r="AH4" s="35"/>
      <c r="AI4" s="35"/>
      <c r="AJ4" s="40"/>
      <c r="AK4" s="40"/>
      <c r="AL4" s="40"/>
      <c r="AM4" s="40"/>
      <c r="AN4" s="40"/>
      <c r="AO4" s="40"/>
      <c r="AP4" s="34" t="s">
        <v>268</v>
      </c>
      <c r="AQ4" s="34" t="s">
        <v>268</v>
      </c>
      <c r="AR4" s="34" t="s">
        <v>268</v>
      </c>
      <c r="AS4" s="34" t="s">
        <v>268</v>
      </c>
      <c r="AT4" s="34" t="s">
        <v>268</v>
      </c>
      <c r="AU4" s="34" t="s">
        <v>268</v>
      </c>
      <c r="AV4" s="34" t="s">
        <v>268</v>
      </c>
      <c r="AW4" s="34" t="s">
        <v>268</v>
      </c>
      <c r="AX4" s="34" t="s">
        <v>268</v>
      </c>
      <c r="AY4" s="34" t="s">
        <v>268</v>
      </c>
      <c r="AZ4" s="34" t="s">
        <v>268</v>
      </c>
      <c r="BA4" s="34" t="s">
        <v>268</v>
      </c>
      <c r="BB4" s="34" t="s">
        <v>268</v>
      </c>
      <c r="BC4" s="34" t="s">
        <v>268</v>
      </c>
      <c r="BD4" s="34" t="s">
        <v>268</v>
      </c>
      <c r="BE4" s="34" t="s">
        <v>268</v>
      </c>
      <c r="BF4" s="34" t="s">
        <v>269</v>
      </c>
      <c r="BG4" s="34" t="s">
        <v>269</v>
      </c>
      <c r="BH4" s="34" t="s">
        <v>269</v>
      </c>
      <c r="BI4" s="34" t="s">
        <v>269</v>
      </c>
      <c r="BJ4" s="34" t="s">
        <v>269</v>
      </c>
      <c r="BK4" s="34" t="s">
        <v>269</v>
      </c>
      <c r="BL4" s="34" t="s">
        <v>269</v>
      </c>
      <c r="BM4" s="34" t="s">
        <v>269</v>
      </c>
      <c r="BN4" s="34" t="s">
        <v>269</v>
      </c>
      <c r="BO4" s="34" t="s">
        <v>269</v>
      </c>
      <c r="BP4" s="34" t="s">
        <v>269</v>
      </c>
      <c r="BQ4" s="34" t="s">
        <v>269</v>
      </c>
      <c r="BR4" s="34" t="s">
        <v>269</v>
      </c>
      <c r="BS4" s="34" t="s">
        <v>269</v>
      </c>
      <c r="BT4" s="34" t="s">
        <v>269</v>
      </c>
    </row>
    <row r="5" spans="1:72" x14ac:dyDescent="0.35">
      <c r="A5" s="34"/>
      <c r="B5" s="34"/>
      <c r="D5" s="34"/>
      <c r="E5" s="35"/>
      <c r="F5" s="34" t="s">
        <v>172</v>
      </c>
      <c r="G5" s="34" t="s">
        <v>172</v>
      </c>
      <c r="H5" s="34" t="s">
        <v>172</v>
      </c>
      <c r="I5" s="34" t="s">
        <v>172</v>
      </c>
      <c r="J5" s="34" t="s">
        <v>172</v>
      </c>
      <c r="K5" s="34" t="s">
        <v>172</v>
      </c>
      <c r="L5" s="34" t="s">
        <v>172</v>
      </c>
      <c r="M5" s="34" t="s">
        <v>172</v>
      </c>
      <c r="N5" s="34" t="s">
        <v>172</v>
      </c>
      <c r="O5" s="34" t="s">
        <v>172</v>
      </c>
      <c r="P5" s="34" t="s">
        <v>172</v>
      </c>
      <c r="Q5" s="34" t="s">
        <v>172</v>
      </c>
      <c r="R5" s="34" t="s">
        <v>172</v>
      </c>
      <c r="S5" s="34" t="s">
        <v>172</v>
      </c>
      <c r="T5" s="34" t="s">
        <v>172</v>
      </c>
      <c r="U5" s="34" t="s">
        <v>172</v>
      </c>
      <c r="V5" s="34" t="s">
        <v>172</v>
      </c>
      <c r="W5" s="34" t="s">
        <v>172</v>
      </c>
      <c r="X5" s="34" t="s">
        <v>172</v>
      </c>
      <c r="Y5" s="34" t="s">
        <v>172</v>
      </c>
      <c r="Z5" s="34" t="s">
        <v>172</v>
      </c>
      <c r="AA5" s="34" t="s">
        <v>172</v>
      </c>
      <c r="AB5" s="34" t="s">
        <v>172</v>
      </c>
      <c r="AC5" s="34" t="s">
        <v>172</v>
      </c>
      <c r="AD5" s="34" t="s">
        <v>172</v>
      </c>
      <c r="AE5" s="34" t="s">
        <v>172</v>
      </c>
      <c r="AF5" s="34" t="s">
        <v>172</v>
      </c>
      <c r="AG5" s="34" t="s">
        <v>172</v>
      </c>
      <c r="AH5" s="34" t="s">
        <v>172</v>
      </c>
      <c r="AI5" s="34" t="s">
        <v>172</v>
      </c>
      <c r="AJ5" s="34" t="s">
        <v>172</v>
      </c>
      <c r="AK5" s="34" t="s">
        <v>172</v>
      </c>
      <c r="AL5" s="34" t="s">
        <v>172</v>
      </c>
      <c r="AM5" s="34" t="s">
        <v>172</v>
      </c>
      <c r="AN5" s="34" t="s">
        <v>172</v>
      </c>
      <c r="AO5" s="34" t="s">
        <v>172</v>
      </c>
      <c r="AP5" s="34" t="s">
        <v>172</v>
      </c>
      <c r="AQ5" s="34" t="s">
        <v>172</v>
      </c>
      <c r="AR5" s="34" t="s">
        <v>172</v>
      </c>
      <c r="AS5" s="34" t="s">
        <v>172</v>
      </c>
      <c r="AT5" s="34" t="s">
        <v>172</v>
      </c>
      <c r="AU5" s="34" t="s">
        <v>172</v>
      </c>
      <c r="AV5" s="34" t="s">
        <v>172</v>
      </c>
      <c r="AW5" s="34" t="s">
        <v>172</v>
      </c>
      <c r="AX5" s="34" t="s">
        <v>172</v>
      </c>
      <c r="AY5" s="34" t="s">
        <v>172</v>
      </c>
      <c r="AZ5" s="34" t="s">
        <v>172</v>
      </c>
      <c r="BA5" s="34" t="s">
        <v>172</v>
      </c>
      <c r="BB5" s="34" t="s">
        <v>172</v>
      </c>
      <c r="BC5" s="34" t="s">
        <v>172</v>
      </c>
      <c r="BD5" s="34" t="s">
        <v>172</v>
      </c>
      <c r="BE5" s="34" t="s">
        <v>172</v>
      </c>
      <c r="BF5" s="34" t="s">
        <v>172</v>
      </c>
      <c r="BG5" s="34" t="s">
        <v>172</v>
      </c>
      <c r="BH5" s="34" t="s">
        <v>172</v>
      </c>
      <c r="BI5" s="34" t="s">
        <v>172</v>
      </c>
      <c r="BJ5" s="34" t="s">
        <v>172</v>
      </c>
      <c r="BK5" s="34" t="s">
        <v>172</v>
      </c>
      <c r="BL5" s="34" t="s">
        <v>172</v>
      </c>
      <c r="BM5" s="34" t="s">
        <v>172</v>
      </c>
      <c r="BN5" s="34" t="s">
        <v>172</v>
      </c>
      <c r="BO5" s="34" t="s">
        <v>172</v>
      </c>
      <c r="BP5" s="34" t="s">
        <v>172</v>
      </c>
      <c r="BQ5" s="34" t="s">
        <v>172</v>
      </c>
      <c r="BR5" s="34" t="s">
        <v>172</v>
      </c>
      <c r="BS5" s="34" t="s">
        <v>172</v>
      </c>
      <c r="BT5" s="34" t="s">
        <v>172</v>
      </c>
    </row>
    <row r="6" spans="1:72" x14ac:dyDescent="0.35">
      <c r="A6" s="34" t="s">
        <v>270</v>
      </c>
      <c r="B6" s="34" t="s">
        <v>271</v>
      </c>
      <c r="C6" s="34" t="s">
        <v>272</v>
      </c>
      <c r="D6" s="34" t="s">
        <v>51</v>
      </c>
      <c r="E6" s="35"/>
      <c r="F6" s="34">
        <v>1520</v>
      </c>
      <c r="G6" s="34">
        <v>374</v>
      </c>
      <c r="H6" s="34">
        <v>637</v>
      </c>
      <c r="I6" s="34">
        <v>456</v>
      </c>
      <c r="J6" s="35">
        <v>50</v>
      </c>
      <c r="K6" s="34">
        <v>118</v>
      </c>
      <c r="L6" s="34">
        <v>0.73899999999999999</v>
      </c>
      <c r="M6" s="34">
        <v>4.2</v>
      </c>
      <c r="N6" s="41">
        <v>6.47</v>
      </c>
      <c r="O6" s="35">
        <v>9.42</v>
      </c>
      <c r="P6" s="34">
        <v>0.34499999999999997</v>
      </c>
      <c r="Q6" s="34">
        <v>0.19600000000000001</v>
      </c>
      <c r="R6" s="34">
        <v>1.28</v>
      </c>
      <c r="S6" s="34">
        <v>8.5999999999999993E-2</v>
      </c>
      <c r="T6" s="35">
        <v>0.108</v>
      </c>
      <c r="U6" s="136">
        <f t="shared" ref="U6:Z6" si="0">0.01/2</f>
        <v>5.0000000000000001E-3</v>
      </c>
      <c r="V6" s="136">
        <f t="shared" si="0"/>
        <v>5.0000000000000001E-3</v>
      </c>
      <c r="W6" s="136">
        <f t="shared" si="0"/>
        <v>5.0000000000000001E-3</v>
      </c>
      <c r="X6" s="136">
        <f t="shared" si="0"/>
        <v>5.0000000000000001E-3</v>
      </c>
      <c r="Y6" s="137">
        <f t="shared" si="0"/>
        <v>5.0000000000000001E-3</v>
      </c>
      <c r="Z6" s="137">
        <f t="shared" si="0"/>
        <v>5.0000000000000001E-3</v>
      </c>
      <c r="AA6" s="34">
        <v>140</v>
      </c>
      <c r="AB6" s="34">
        <v>0.19</v>
      </c>
      <c r="AC6" s="34">
        <v>140</v>
      </c>
      <c r="AD6" s="35">
        <v>120</v>
      </c>
      <c r="AE6" s="34">
        <v>18</v>
      </c>
      <c r="AF6" s="35">
        <v>0.19</v>
      </c>
      <c r="AG6" s="34">
        <v>8200</v>
      </c>
      <c r="AH6" s="41" t="s">
        <v>34</v>
      </c>
      <c r="AI6" s="35" t="s">
        <v>34</v>
      </c>
      <c r="AJ6" s="35" t="s">
        <v>34</v>
      </c>
      <c r="AK6" s="35" t="s">
        <v>34</v>
      </c>
      <c r="AL6" s="35" t="s">
        <v>34</v>
      </c>
      <c r="AM6" s="35" t="s">
        <v>34</v>
      </c>
      <c r="AN6" s="35" t="s">
        <v>34</v>
      </c>
      <c r="AO6" s="35" t="s">
        <v>34</v>
      </c>
      <c r="AP6" s="34" t="s">
        <v>34</v>
      </c>
      <c r="AQ6" s="34" t="s">
        <v>34</v>
      </c>
      <c r="AR6" s="138">
        <f>1/2</f>
        <v>0.5</v>
      </c>
      <c r="AS6" s="138">
        <f t="shared" ref="AS6:AS16" si="1">0.2/2</f>
        <v>0.1</v>
      </c>
      <c r="AT6" s="34">
        <v>120</v>
      </c>
      <c r="AU6" s="34">
        <v>5.2</v>
      </c>
      <c r="AV6" s="138">
        <f>7/2</f>
        <v>3.5</v>
      </c>
      <c r="AW6" s="34">
        <v>0.62</v>
      </c>
      <c r="AX6" s="138">
        <f t="shared" ref="AX6:AX16" si="2">4/2</f>
        <v>2</v>
      </c>
      <c r="AY6" s="34" t="s">
        <v>34</v>
      </c>
      <c r="AZ6" s="34">
        <v>70</v>
      </c>
      <c r="BA6" s="34">
        <v>92</v>
      </c>
      <c r="BB6" s="34" t="s">
        <v>34</v>
      </c>
      <c r="BC6" s="34" t="s">
        <v>34</v>
      </c>
      <c r="BD6" s="34">
        <v>55</v>
      </c>
      <c r="BE6" s="138">
        <f>50/2</f>
        <v>25</v>
      </c>
      <c r="BF6" s="34" t="s">
        <v>34</v>
      </c>
      <c r="BG6" s="34" t="s">
        <v>34</v>
      </c>
      <c r="BH6" s="34">
        <v>0.53</v>
      </c>
      <c r="BI6" s="138">
        <v>2.5000000000000001E-3</v>
      </c>
      <c r="BJ6" s="138">
        <v>0.03</v>
      </c>
      <c r="BK6" s="34">
        <v>3.9</v>
      </c>
      <c r="BL6" s="34">
        <v>0.28999999999999998</v>
      </c>
      <c r="BM6" s="34">
        <v>8.4000000000000005E-2</v>
      </c>
      <c r="BN6" s="138">
        <v>0.03</v>
      </c>
      <c r="BO6" s="34" t="s">
        <v>34</v>
      </c>
      <c r="BP6" s="34">
        <v>12</v>
      </c>
      <c r="BQ6" s="34">
        <v>66</v>
      </c>
      <c r="BR6" s="34" t="s">
        <v>34</v>
      </c>
      <c r="BS6" s="34">
        <v>44</v>
      </c>
      <c r="BT6" s="138">
        <v>0.75</v>
      </c>
    </row>
    <row r="7" spans="1:72" x14ac:dyDescent="0.35">
      <c r="A7" s="35" t="s">
        <v>270</v>
      </c>
      <c r="B7" s="35" t="s">
        <v>271</v>
      </c>
      <c r="C7" s="35" t="s">
        <v>272</v>
      </c>
      <c r="D7" s="34" t="s">
        <v>51</v>
      </c>
      <c r="E7" s="35"/>
      <c r="F7" s="42">
        <v>1240</v>
      </c>
      <c r="G7" s="42">
        <v>367</v>
      </c>
      <c r="H7" s="42">
        <v>569</v>
      </c>
      <c r="I7" s="42">
        <v>269</v>
      </c>
      <c r="J7" s="42">
        <v>31</v>
      </c>
      <c r="K7" s="42">
        <v>126</v>
      </c>
      <c r="L7" s="42">
        <v>0.77500000000000002</v>
      </c>
      <c r="M7" s="42">
        <v>3.73</v>
      </c>
      <c r="N7" s="42">
        <v>5.93</v>
      </c>
      <c r="O7" s="42">
        <v>8.92</v>
      </c>
      <c r="P7" s="42">
        <v>0.65500000000000003</v>
      </c>
      <c r="Q7" s="42">
        <v>0.222</v>
      </c>
      <c r="R7" s="42">
        <v>1.42</v>
      </c>
      <c r="S7" s="42">
        <v>0.108</v>
      </c>
      <c r="T7" s="42">
        <v>0.151</v>
      </c>
      <c r="U7" s="43">
        <v>2.5999999999999999E-2</v>
      </c>
      <c r="V7" s="137">
        <f>0.01/2</f>
        <v>5.0000000000000001E-3</v>
      </c>
      <c r="W7" s="42">
        <v>2.5999999999999999E-2</v>
      </c>
      <c r="X7" s="137">
        <f>0.01/2</f>
        <v>5.0000000000000001E-3</v>
      </c>
      <c r="Y7" s="43">
        <v>0.02</v>
      </c>
      <c r="Z7" s="137">
        <f>0.01/2</f>
        <v>5.0000000000000001E-3</v>
      </c>
      <c r="AA7" s="42">
        <v>150</v>
      </c>
      <c r="AB7" s="42">
        <v>0.31</v>
      </c>
      <c r="AC7" s="42">
        <v>150</v>
      </c>
      <c r="AD7" s="42">
        <v>130</v>
      </c>
      <c r="AE7" s="42">
        <v>17</v>
      </c>
      <c r="AF7" s="42">
        <v>0.33</v>
      </c>
      <c r="AG7" s="42">
        <v>16200</v>
      </c>
      <c r="AH7" s="41" t="s">
        <v>34</v>
      </c>
      <c r="AI7" s="42" t="s">
        <v>34</v>
      </c>
      <c r="AJ7" s="42" t="s">
        <v>34</v>
      </c>
      <c r="AK7" s="42" t="s">
        <v>34</v>
      </c>
      <c r="AL7" s="42" t="s">
        <v>34</v>
      </c>
      <c r="AM7" s="42" t="s">
        <v>34</v>
      </c>
      <c r="AN7" s="42" t="s">
        <v>34</v>
      </c>
      <c r="AO7" s="42" t="s">
        <v>34</v>
      </c>
      <c r="AP7" s="34" t="s">
        <v>34</v>
      </c>
      <c r="AQ7" s="34" t="s">
        <v>34</v>
      </c>
      <c r="AR7" s="138">
        <f>1/2</f>
        <v>0.5</v>
      </c>
      <c r="AS7" s="138">
        <f t="shared" si="1"/>
        <v>0.1</v>
      </c>
      <c r="AT7" s="138">
        <f>4/2</f>
        <v>2</v>
      </c>
      <c r="AU7" s="34">
        <v>4.7</v>
      </c>
      <c r="AV7" s="138">
        <f>7/2</f>
        <v>3.5</v>
      </c>
      <c r="AW7" s="34">
        <v>0.47</v>
      </c>
      <c r="AX7" s="138">
        <f t="shared" si="2"/>
        <v>2</v>
      </c>
      <c r="AY7" s="34" t="s">
        <v>34</v>
      </c>
      <c r="AZ7" s="34">
        <v>24</v>
      </c>
      <c r="BA7" s="34">
        <v>84</v>
      </c>
      <c r="BB7" s="34" t="s">
        <v>34</v>
      </c>
      <c r="BC7" s="34" t="s">
        <v>34</v>
      </c>
      <c r="BD7" s="34">
        <v>53</v>
      </c>
      <c r="BE7" s="138">
        <f>50/2</f>
        <v>25</v>
      </c>
      <c r="BF7" s="34" t="s">
        <v>34</v>
      </c>
      <c r="BG7" s="34" t="s">
        <v>34</v>
      </c>
      <c r="BH7" s="34">
        <v>0.51</v>
      </c>
      <c r="BI7" s="138">
        <v>2.5000000000000001E-3</v>
      </c>
      <c r="BJ7" s="138">
        <v>0.03</v>
      </c>
      <c r="BK7" s="34">
        <v>4.3</v>
      </c>
      <c r="BL7" s="138">
        <v>1.4999999999999999E-2</v>
      </c>
      <c r="BM7" s="34">
        <v>0.19</v>
      </c>
      <c r="BN7" s="138">
        <v>0.03</v>
      </c>
      <c r="BO7" s="34" t="s">
        <v>34</v>
      </c>
      <c r="BP7" s="34">
        <v>37</v>
      </c>
      <c r="BQ7" s="34">
        <v>66</v>
      </c>
      <c r="BR7" s="34" t="s">
        <v>34</v>
      </c>
      <c r="BS7" s="34">
        <v>31</v>
      </c>
      <c r="BT7" s="138">
        <v>0.75</v>
      </c>
    </row>
    <row r="8" spans="1:72" x14ac:dyDescent="0.35">
      <c r="A8" s="34" t="s">
        <v>270</v>
      </c>
      <c r="B8" s="34" t="s">
        <v>271</v>
      </c>
      <c r="C8" s="34" t="s">
        <v>273</v>
      </c>
      <c r="D8" s="34" t="s">
        <v>51</v>
      </c>
      <c r="E8" s="35"/>
      <c r="F8" s="41">
        <v>580</v>
      </c>
      <c r="G8" s="41">
        <v>186</v>
      </c>
      <c r="H8" s="41">
        <v>290</v>
      </c>
      <c r="I8" s="41">
        <v>95</v>
      </c>
      <c r="J8" s="139">
        <f>10/2</f>
        <v>5</v>
      </c>
      <c r="K8" s="41">
        <v>82.3</v>
      </c>
      <c r="L8" s="41">
        <v>0.57099999999999995</v>
      </c>
      <c r="M8" s="41">
        <v>3.99</v>
      </c>
      <c r="N8" s="41">
        <v>7.05</v>
      </c>
      <c r="O8" s="42">
        <v>7.13</v>
      </c>
      <c r="P8" s="41">
        <v>0.27700000000000002</v>
      </c>
      <c r="Q8" s="41">
        <v>9.0999999999999998E-2</v>
      </c>
      <c r="R8" s="41">
        <v>0.49199999999999999</v>
      </c>
      <c r="S8" s="136">
        <f>0.01/2</f>
        <v>5.0000000000000001E-3</v>
      </c>
      <c r="T8" s="42">
        <v>0.01</v>
      </c>
      <c r="U8" s="136">
        <f t="shared" ref="U8:Z9" si="3">0.01/2</f>
        <v>5.0000000000000001E-3</v>
      </c>
      <c r="V8" s="136">
        <f t="shared" si="3"/>
        <v>5.0000000000000001E-3</v>
      </c>
      <c r="W8" s="136">
        <f t="shared" si="3"/>
        <v>5.0000000000000001E-3</v>
      </c>
      <c r="X8" s="136">
        <f t="shared" si="3"/>
        <v>5.0000000000000001E-3</v>
      </c>
      <c r="Y8" s="137">
        <f t="shared" si="3"/>
        <v>5.0000000000000001E-3</v>
      </c>
      <c r="Z8" s="137">
        <f t="shared" si="3"/>
        <v>5.0000000000000001E-3</v>
      </c>
      <c r="AA8" s="41">
        <v>100</v>
      </c>
      <c r="AB8" s="41">
        <v>0.01</v>
      </c>
      <c r="AC8" s="41">
        <v>100</v>
      </c>
      <c r="AD8" s="42">
        <v>87</v>
      </c>
      <c r="AE8" s="41">
        <v>15</v>
      </c>
      <c r="AF8" s="42">
        <v>0.01</v>
      </c>
      <c r="AG8" s="41">
        <v>4540</v>
      </c>
      <c r="AH8" s="41" t="s">
        <v>34</v>
      </c>
      <c r="AI8" s="42" t="s">
        <v>34</v>
      </c>
      <c r="AJ8" s="42">
        <v>11.5</v>
      </c>
      <c r="AK8" s="42">
        <v>76.3</v>
      </c>
      <c r="AL8" s="42">
        <v>21.5</v>
      </c>
      <c r="AM8" s="42">
        <v>99.3</v>
      </c>
      <c r="AN8" s="42">
        <v>54</v>
      </c>
      <c r="AO8" s="42">
        <v>150</v>
      </c>
      <c r="AP8" s="34" t="s">
        <v>34</v>
      </c>
      <c r="AQ8" s="34" t="s">
        <v>34</v>
      </c>
      <c r="AR8" s="34">
        <v>2</v>
      </c>
      <c r="AS8" s="138">
        <f t="shared" si="1"/>
        <v>0.1</v>
      </c>
      <c r="AT8" s="34">
        <v>32</v>
      </c>
      <c r="AU8" s="34">
        <v>5.5</v>
      </c>
      <c r="AV8" s="138">
        <f>7/2</f>
        <v>3.5</v>
      </c>
      <c r="AW8" s="34">
        <v>0.72</v>
      </c>
      <c r="AX8" s="138">
        <f t="shared" si="2"/>
        <v>2</v>
      </c>
      <c r="AY8" s="34" t="s">
        <v>34</v>
      </c>
      <c r="AZ8" s="34">
        <v>82</v>
      </c>
      <c r="BA8" s="34">
        <v>76</v>
      </c>
      <c r="BB8" s="34" t="s">
        <v>34</v>
      </c>
      <c r="BC8" s="34" t="s">
        <v>34</v>
      </c>
      <c r="BD8" s="34">
        <v>49</v>
      </c>
      <c r="BE8" s="34">
        <v>490</v>
      </c>
      <c r="BF8" s="34" t="s">
        <v>34</v>
      </c>
      <c r="BG8" s="34" t="s">
        <v>34</v>
      </c>
      <c r="BH8" s="34">
        <v>0.39</v>
      </c>
      <c r="BI8" s="138">
        <v>2.5000000000000001E-3</v>
      </c>
      <c r="BJ8" s="34">
        <v>0.27</v>
      </c>
      <c r="BK8" s="34">
        <v>4.5</v>
      </c>
      <c r="BL8" s="34">
        <v>0.42</v>
      </c>
      <c r="BM8" s="34">
        <v>0.76</v>
      </c>
      <c r="BN8" s="138">
        <v>0.03</v>
      </c>
      <c r="BO8" s="34" t="s">
        <v>34</v>
      </c>
      <c r="BP8" s="34">
        <v>78</v>
      </c>
      <c r="BQ8" s="34">
        <v>54</v>
      </c>
      <c r="BR8" s="34" t="s">
        <v>34</v>
      </c>
      <c r="BS8" s="34">
        <v>42</v>
      </c>
      <c r="BT8" s="34">
        <v>45</v>
      </c>
    </row>
    <row r="9" spans="1:72" x14ac:dyDescent="0.35">
      <c r="A9" s="34" t="s">
        <v>270</v>
      </c>
      <c r="B9" s="34" t="s">
        <v>271</v>
      </c>
      <c r="C9" s="34" t="s">
        <v>273</v>
      </c>
      <c r="D9" s="34" t="s">
        <v>51</v>
      </c>
      <c r="E9" s="35"/>
      <c r="F9" s="34">
        <v>727</v>
      </c>
      <c r="G9" s="34">
        <v>227</v>
      </c>
      <c r="H9" s="34">
        <v>437</v>
      </c>
      <c r="I9" s="34">
        <v>61</v>
      </c>
      <c r="J9" s="139">
        <f>10/2</f>
        <v>5</v>
      </c>
      <c r="K9" s="34">
        <v>102</v>
      </c>
      <c r="L9" s="34">
        <v>0.752</v>
      </c>
      <c r="M9" s="34">
        <v>4.78</v>
      </c>
      <c r="N9" s="41">
        <v>8.86</v>
      </c>
      <c r="O9" s="35">
        <v>9.26</v>
      </c>
      <c r="P9" s="34">
        <v>0.47499999999999998</v>
      </c>
      <c r="Q9" s="34">
        <v>0.125</v>
      </c>
      <c r="R9" s="34">
        <v>0.66500000000000004</v>
      </c>
      <c r="S9" s="41">
        <v>1.6E-2</v>
      </c>
      <c r="T9" s="35">
        <v>1.4E-2</v>
      </c>
      <c r="U9" s="136">
        <f t="shared" si="3"/>
        <v>5.0000000000000001E-3</v>
      </c>
      <c r="V9" s="136">
        <f t="shared" si="3"/>
        <v>5.0000000000000001E-3</v>
      </c>
      <c r="W9" s="136">
        <f t="shared" si="3"/>
        <v>5.0000000000000001E-3</v>
      </c>
      <c r="X9" s="136">
        <f t="shared" si="3"/>
        <v>5.0000000000000001E-3</v>
      </c>
      <c r="Y9" s="137">
        <f t="shared" si="3"/>
        <v>5.0000000000000001E-3</v>
      </c>
      <c r="Z9" s="137">
        <f t="shared" si="3"/>
        <v>5.0000000000000001E-3</v>
      </c>
      <c r="AA9" s="34">
        <v>130</v>
      </c>
      <c r="AB9" s="34">
        <v>0.03</v>
      </c>
      <c r="AC9" s="34">
        <v>130</v>
      </c>
      <c r="AD9" s="42">
        <v>110</v>
      </c>
      <c r="AE9" s="41">
        <v>19</v>
      </c>
      <c r="AF9" s="42">
        <v>0.03</v>
      </c>
      <c r="AG9" s="41">
        <v>4790</v>
      </c>
      <c r="AH9" s="41" t="s">
        <v>34</v>
      </c>
      <c r="AI9" s="42" t="s">
        <v>34</v>
      </c>
      <c r="AJ9" s="35">
        <v>8.69</v>
      </c>
      <c r="AK9" s="35">
        <v>61.3</v>
      </c>
      <c r="AL9" s="35">
        <v>17.100000000000001</v>
      </c>
      <c r="AM9" s="35">
        <v>98.9</v>
      </c>
      <c r="AN9" s="35">
        <v>45</v>
      </c>
      <c r="AO9" s="35">
        <v>140</v>
      </c>
      <c r="AP9" s="34" t="s">
        <v>34</v>
      </c>
      <c r="AQ9" s="34" t="s">
        <v>34</v>
      </c>
      <c r="AR9" s="138">
        <f>1/2</f>
        <v>0.5</v>
      </c>
      <c r="AS9" s="138">
        <f t="shared" si="1"/>
        <v>0.1</v>
      </c>
      <c r="AT9" s="138">
        <f>4/2</f>
        <v>2</v>
      </c>
      <c r="AU9" s="34">
        <v>0.11</v>
      </c>
      <c r="AV9" s="138">
        <f>7/2</f>
        <v>3.5</v>
      </c>
      <c r="AW9" s="138">
        <f>0.1/2</f>
        <v>0.05</v>
      </c>
      <c r="AX9" s="138">
        <f t="shared" si="2"/>
        <v>2</v>
      </c>
      <c r="AY9" s="34" t="s">
        <v>34</v>
      </c>
      <c r="AZ9" s="34">
        <v>0.09</v>
      </c>
      <c r="BA9" s="34">
        <v>24</v>
      </c>
      <c r="BB9" s="34" t="s">
        <v>34</v>
      </c>
      <c r="BC9" s="34" t="s">
        <v>34</v>
      </c>
      <c r="BD9" s="34">
        <v>37</v>
      </c>
      <c r="BE9" s="138">
        <f>50/2</f>
        <v>25</v>
      </c>
      <c r="BF9" s="34" t="s">
        <v>34</v>
      </c>
      <c r="BG9" s="34" t="s">
        <v>34</v>
      </c>
      <c r="BH9" s="34">
        <v>0.28999999999999998</v>
      </c>
      <c r="BI9" s="138">
        <v>2.5000000000000001E-3</v>
      </c>
      <c r="BJ9" s="34">
        <v>0.09</v>
      </c>
      <c r="BK9" s="34">
        <v>0.27</v>
      </c>
      <c r="BL9" s="34">
        <v>0.2</v>
      </c>
      <c r="BM9" s="138">
        <v>2.5000000000000001E-2</v>
      </c>
      <c r="BN9" s="138">
        <v>0.03</v>
      </c>
      <c r="BO9" s="34" t="s">
        <v>34</v>
      </c>
      <c r="BP9" s="34">
        <v>0.94</v>
      </c>
      <c r="BQ9" s="34">
        <v>25</v>
      </c>
      <c r="BR9" s="34" t="s">
        <v>34</v>
      </c>
      <c r="BS9" s="34">
        <v>34</v>
      </c>
      <c r="BT9" s="34">
        <v>2.9</v>
      </c>
    </row>
    <row r="10" spans="1:72" x14ac:dyDescent="0.35">
      <c r="A10" s="34" t="s">
        <v>270</v>
      </c>
      <c r="B10" s="34" t="s">
        <v>271</v>
      </c>
      <c r="C10" s="35" t="s">
        <v>274</v>
      </c>
      <c r="D10" s="34" t="s">
        <v>51</v>
      </c>
      <c r="E10" s="35"/>
      <c r="F10" s="34">
        <v>146</v>
      </c>
      <c r="G10" s="138">
        <f>5/2</f>
        <v>2.5</v>
      </c>
      <c r="H10" s="34">
        <v>6.8</v>
      </c>
      <c r="I10" s="34">
        <v>116</v>
      </c>
      <c r="J10" s="35">
        <v>19</v>
      </c>
      <c r="K10" s="138">
        <f>0.03/2</f>
        <v>1.4999999999999999E-2</v>
      </c>
      <c r="L10" s="138">
        <f t="shared" ref="L10:N11" si="4">0.01/2</f>
        <v>5.0000000000000001E-3</v>
      </c>
      <c r="M10" s="138">
        <f t="shared" si="4"/>
        <v>5.0000000000000001E-3</v>
      </c>
      <c r="N10" s="136">
        <f t="shared" si="4"/>
        <v>5.0000000000000001E-3</v>
      </c>
      <c r="O10" s="137">
        <f>0.02/2</f>
        <v>0.01</v>
      </c>
      <c r="P10" s="136">
        <f>0.01/2</f>
        <v>5.0000000000000001E-3</v>
      </c>
      <c r="Q10" s="136">
        <f>0.01/2</f>
        <v>5.0000000000000001E-3</v>
      </c>
      <c r="R10" s="34">
        <v>6.7000000000000004E-2</v>
      </c>
      <c r="S10" s="136">
        <f t="shared" ref="S10:Z13" si="5">0.01/2</f>
        <v>5.0000000000000001E-3</v>
      </c>
      <c r="T10" s="137">
        <f t="shared" si="5"/>
        <v>5.0000000000000001E-3</v>
      </c>
      <c r="U10" s="136">
        <f t="shared" si="5"/>
        <v>5.0000000000000001E-3</v>
      </c>
      <c r="V10" s="136">
        <f t="shared" si="5"/>
        <v>5.0000000000000001E-3</v>
      </c>
      <c r="W10" s="136">
        <f t="shared" si="5"/>
        <v>5.0000000000000001E-3</v>
      </c>
      <c r="X10" s="136">
        <f t="shared" si="5"/>
        <v>5.0000000000000001E-3</v>
      </c>
      <c r="Y10" s="137">
        <f t="shared" si="5"/>
        <v>5.0000000000000001E-3</v>
      </c>
      <c r="Z10" s="137">
        <f t="shared" si="5"/>
        <v>5.0000000000000001E-3</v>
      </c>
      <c r="AA10" s="34">
        <v>6.7000000000000004E-2</v>
      </c>
      <c r="AB10" s="138">
        <f>0.035/2</f>
        <v>1.7500000000000002E-2</v>
      </c>
      <c r="AC10" s="34">
        <v>6.7000000000000004E-2</v>
      </c>
      <c r="AD10" s="137">
        <f>0.025/2</f>
        <v>1.2500000000000001E-2</v>
      </c>
      <c r="AE10" s="41">
        <v>6.7000000000000004E-2</v>
      </c>
      <c r="AF10" s="137">
        <f>0.04/2</f>
        <v>0.02</v>
      </c>
      <c r="AG10" s="41">
        <v>710</v>
      </c>
      <c r="AH10" s="41" t="s">
        <v>34</v>
      </c>
      <c r="AI10" s="42" t="s">
        <v>34</v>
      </c>
      <c r="AJ10" s="35" t="s">
        <v>34</v>
      </c>
      <c r="AK10" s="35" t="s">
        <v>34</v>
      </c>
      <c r="AL10" s="35" t="s">
        <v>34</v>
      </c>
      <c r="AM10" s="35" t="s">
        <v>34</v>
      </c>
      <c r="AN10" s="35" t="s">
        <v>34</v>
      </c>
      <c r="AO10" s="35" t="s">
        <v>34</v>
      </c>
      <c r="AP10" s="34" t="s">
        <v>34</v>
      </c>
      <c r="AQ10" s="34" t="s">
        <v>34</v>
      </c>
      <c r="AR10" s="138">
        <f>1/2</f>
        <v>0.5</v>
      </c>
      <c r="AS10" s="138">
        <f t="shared" si="1"/>
        <v>0.1</v>
      </c>
      <c r="AT10" s="34">
        <v>230</v>
      </c>
      <c r="AU10" s="34">
        <v>10</v>
      </c>
      <c r="AV10" s="34">
        <v>87</v>
      </c>
      <c r="AW10" s="34">
        <v>0.75</v>
      </c>
      <c r="AX10" s="138">
        <f t="shared" si="2"/>
        <v>2</v>
      </c>
      <c r="AY10" s="34" t="s">
        <v>34</v>
      </c>
      <c r="AZ10" s="34">
        <v>300</v>
      </c>
      <c r="BA10" s="34">
        <v>120</v>
      </c>
      <c r="BB10" s="34" t="s">
        <v>34</v>
      </c>
      <c r="BC10" s="34" t="s">
        <v>34</v>
      </c>
      <c r="BD10" s="34">
        <v>140</v>
      </c>
      <c r="BE10" s="34">
        <v>103</v>
      </c>
      <c r="BF10" s="34" t="s">
        <v>34</v>
      </c>
      <c r="BG10" s="34" t="s">
        <v>34</v>
      </c>
      <c r="BH10" s="34">
        <v>0.88</v>
      </c>
      <c r="BI10" s="138">
        <v>2.5000000000000001E-3</v>
      </c>
      <c r="BJ10" s="34">
        <v>1.6</v>
      </c>
      <c r="BK10" s="34">
        <v>7.9</v>
      </c>
      <c r="BL10" s="34">
        <v>65</v>
      </c>
      <c r="BM10" s="34">
        <v>0.33</v>
      </c>
      <c r="BN10" s="138">
        <v>0.03</v>
      </c>
      <c r="BO10" s="34" t="s">
        <v>34</v>
      </c>
      <c r="BP10" s="34">
        <v>230</v>
      </c>
      <c r="BQ10" s="34">
        <v>77</v>
      </c>
      <c r="BR10" s="34" t="s">
        <v>34</v>
      </c>
      <c r="BS10" s="34">
        <v>120</v>
      </c>
      <c r="BT10" s="34">
        <v>93</v>
      </c>
    </row>
    <row r="11" spans="1:72" x14ac:dyDescent="0.35">
      <c r="A11" s="34" t="s">
        <v>270</v>
      </c>
      <c r="B11" s="34" t="s">
        <v>271</v>
      </c>
      <c r="C11" s="35" t="s">
        <v>274</v>
      </c>
      <c r="D11" s="34" t="s">
        <v>51</v>
      </c>
      <c r="E11" s="35"/>
      <c r="F11" s="34">
        <v>154</v>
      </c>
      <c r="G11" s="34">
        <v>8.8000000000000007</v>
      </c>
      <c r="H11" s="34">
        <v>10.5</v>
      </c>
      <c r="I11" s="34">
        <v>117</v>
      </c>
      <c r="J11" s="35">
        <v>17</v>
      </c>
      <c r="K11" s="138">
        <f>0.03/2</f>
        <v>1.4999999999999999E-2</v>
      </c>
      <c r="L11" s="138">
        <f t="shared" si="4"/>
        <v>5.0000000000000001E-3</v>
      </c>
      <c r="M11" s="138">
        <f t="shared" si="4"/>
        <v>5.0000000000000001E-3</v>
      </c>
      <c r="N11" s="136">
        <f t="shared" si="4"/>
        <v>5.0000000000000001E-3</v>
      </c>
      <c r="O11" s="137">
        <f>0.02/2</f>
        <v>0.01</v>
      </c>
      <c r="P11" s="136">
        <f>0.01/2</f>
        <v>5.0000000000000001E-3</v>
      </c>
      <c r="Q11" s="136">
        <f>0.01/2</f>
        <v>5.0000000000000001E-3</v>
      </c>
      <c r="R11" s="34">
        <v>0.14399999999999999</v>
      </c>
      <c r="S11" s="136">
        <f t="shared" si="5"/>
        <v>5.0000000000000001E-3</v>
      </c>
      <c r="T11" s="137">
        <f t="shared" si="5"/>
        <v>5.0000000000000001E-3</v>
      </c>
      <c r="U11" s="136">
        <f t="shared" si="5"/>
        <v>5.0000000000000001E-3</v>
      </c>
      <c r="V11" s="136">
        <f t="shared" si="5"/>
        <v>5.0000000000000001E-3</v>
      </c>
      <c r="W11" s="136">
        <f t="shared" si="5"/>
        <v>5.0000000000000001E-3</v>
      </c>
      <c r="X11" s="136">
        <f t="shared" si="5"/>
        <v>5.0000000000000001E-3</v>
      </c>
      <c r="Y11" s="137">
        <f t="shared" si="5"/>
        <v>5.0000000000000001E-3</v>
      </c>
      <c r="Z11" s="137">
        <f t="shared" si="5"/>
        <v>5.0000000000000001E-3</v>
      </c>
      <c r="AA11" s="34">
        <v>0.14000000000000001</v>
      </c>
      <c r="AB11" s="138">
        <f>0.035/2</f>
        <v>1.7500000000000002E-2</v>
      </c>
      <c r="AC11" s="34">
        <v>0.14000000000000001</v>
      </c>
      <c r="AD11" s="137">
        <f>0.025/2</f>
        <v>1.2500000000000001E-2</v>
      </c>
      <c r="AE11" s="41">
        <v>0.14000000000000001</v>
      </c>
      <c r="AF11" s="137">
        <f>0.04/2</f>
        <v>0.02</v>
      </c>
      <c r="AG11" s="41">
        <v>780</v>
      </c>
      <c r="AH11" s="41" t="s">
        <v>34</v>
      </c>
      <c r="AI11" s="42" t="s">
        <v>34</v>
      </c>
      <c r="AJ11" s="42" t="s">
        <v>34</v>
      </c>
      <c r="AK11" s="42" t="s">
        <v>34</v>
      </c>
      <c r="AL11" s="42" t="s">
        <v>34</v>
      </c>
      <c r="AM11" s="42" t="s">
        <v>34</v>
      </c>
      <c r="AN11" s="42" t="s">
        <v>34</v>
      </c>
      <c r="AO11" s="42" t="s">
        <v>34</v>
      </c>
      <c r="AP11" s="34" t="s">
        <v>34</v>
      </c>
      <c r="AQ11" s="34" t="s">
        <v>34</v>
      </c>
      <c r="AR11" s="138">
        <f>1/2</f>
        <v>0.5</v>
      </c>
      <c r="AS11" s="138">
        <f t="shared" si="1"/>
        <v>0.1</v>
      </c>
      <c r="AT11" s="138">
        <f>4/2</f>
        <v>2</v>
      </c>
      <c r="AU11" s="34">
        <v>8.8000000000000007</v>
      </c>
      <c r="AV11" s="34">
        <v>80</v>
      </c>
      <c r="AW11" s="34">
        <v>0.47</v>
      </c>
      <c r="AX11" s="138">
        <f t="shared" si="2"/>
        <v>2</v>
      </c>
      <c r="AY11" s="34" t="s">
        <v>34</v>
      </c>
      <c r="AZ11" s="34">
        <v>260</v>
      </c>
      <c r="BA11" s="34">
        <v>84</v>
      </c>
      <c r="BB11" s="34" t="s">
        <v>34</v>
      </c>
      <c r="BC11" s="34" t="s">
        <v>34</v>
      </c>
      <c r="BD11" s="34">
        <v>140</v>
      </c>
      <c r="BE11" s="34">
        <v>170</v>
      </c>
      <c r="BF11" s="34" t="s">
        <v>34</v>
      </c>
      <c r="BG11" s="34" t="s">
        <v>34</v>
      </c>
      <c r="BH11" s="34">
        <v>0.86</v>
      </c>
      <c r="BI11" s="34">
        <v>5.0000000000000001E-3</v>
      </c>
      <c r="BJ11" s="34">
        <v>1.2</v>
      </c>
      <c r="BK11" s="34">
        <v>8.1</v>
      </c>
      <c r="BL11" s="34">
        <v>64</v>
      </c>
      <c r="BM11" s="34">
        <v>0.25</v>
      </c>
      <c r="BN11" s="138">
        <v>0.03</v>
      </c>
      <c r="BO11" s="34" t="s">
        <v>34</v>
      </c>
      <c r="BP11" s="34">
        <v>230</v>
      </c>
      <c r="BQ11" s="34">
        <v>81</v>
      </c>
      <c r="BR11" s="34" t="s">
        <v>34</v>
      </c>
      <c r="BS11" s="34">
        <v>120</v>
      </c>
      <c r="BT11" s="34">
        <v>170</v>
      </c>
    </row>
    <row r="12" spans="1:72" x14ac:dyDescent="0.35">
      <c r="A12" s="34" t="s">
        <v>270</v>
      </c>
      <c r="B12" s="34" t="s">
        <v>271</v>
      </c>
      <c r="C12" s="35" t="s">
        <v>275</v>
      </c>
      <c r="D12" s="34" t="s">
        <v>51</v>
      </c>
      <c r="E12" s="35"/>
      <c r="F12" s="41">
        <v>696</v>
      </c>
      <c r="G12" s="41">
        <v>17.2</v>
      </c>
      <c r="H12" s="41">
        <v>61.6</v>
      </c>
      <c r="I12" s="41">
        <v>506</v>
      </c>
      <c r="J12" s="42">
        <v>111</v>
      </c>
      <c r="K12" s="41">
        <v>0.19700000000000001</v>
      </c>
      <c r="L12" s="138">
        <f>0.01/2</f>
        <v>5.0000000000000001E-3</v>
      </c>
      <c r="M12" s="41">
        <v>0.156</v>
      </c>
      <c r="N12" s="136">
        <f>0.01/2</f>
        <v>5.0000000000000001E-3</v>
      </c>
      <c r="O12" s="137">
        <f>0.02/2</f>
        <v>0.01</v>
      </c>
      <c r="P12" s="136">
        <f>0.01/2</f>
        <v>5.0000000000000001E-3</v>
      </c>
      <c r="Q12" s="41">
        <v>3.3000000000000002E-2</v>
      </c>
      <c r="R12" s="41">
        <v>0.129</v>
      </c>
      <c r="S12" s="136">
        <f>0.01/2</f>
        <v>5.0000000000000001E-3</v>
      </c>
      <c r="T12" s="42">
        <v>1.2E-2</v>
      </c>
      <c r="U12" s="136">
        <f t="shared" si="5"/>
        <v>5.0000000000000001E-3</v>
      </c>
      <c r="V12" s="136">
        <f t="shared" si="5"/>
        <v>5.0000000000000001E-3</v>
      </c>
      <c r="W12" s="136">
        <f t="shared" si="5"/>
        <v>5.0000000000000001E-3</v>
      </c>
      <c r="X12" s="136">
        <f t="shared" si="5"/>
        <v>5.0000000000000001E-3</v>
      </c>
      <c r="Y12" s="137">
        <f t="shared" si="5"/>
        <v>5.0000000000000001E-3</v>
      </c>
      <c r="Z12" s="137">
        <f t="shared" si="5"/>
        <v>5.0000000000000001E-3</v>
      </c>
      <c r="AA12" s="41">
        <v>0.53</v>
      </c>
      <c r="AB12" s="41">
        <v>1.2E-2</v>
      </c>
      <c r="AC12" s="41">
        <v>0.52</v>
      </c>
      <c r="AD12" s="42">
        <v>0.35</v>
      </c>
      <c r="AE12" s="41">
        <v>0.16</v>
      </c>
      <c r="AF12" s="42">
        <v>1.2E-2</v>
      </c>
      <c r="AG12" s="41">
        <v>450</v>
      </c>
      <c r="AH12" s="41" t="s">
        <v>34</v>
      </c>
      <c r="AI12" s="42" t="s">
        <v>34</v>
      </c>
      <c r="AJ12" s="137">
        <f>0.2/2</f>
        <v>0.1</v>
      </c>
      <c r="AK12" s="137">
        <f>0.2/2</f>
        <v>0.1</v>
      </c>
      <c r="AL12" s="42">
        <v>0.57999999999999996</v>
      </c>
      <c r="AM12" s="42">
        <v>0.68</v>
      </c>
      <c r="AN12" s="42">
        <v>2.09</v>
      </c>
      <c r="AO12" s="42">
        <v>2.8</v>
      </c>
      <c r="AP12" s="34" t="s">
        <v>34</v>
      </c>
      <c r="AQ12" s="34" t="s">
        <v>34</v>
      </c>
      <c r="AR12" s="138">
        <f>1/2</f>
        <v>0.5</v>
      </c>
      <c r="AS12" s="138">
        <f t="shared" si="1"/>
        <v>0.1</v>
      </c>
      <c r="AT12" s="34">
        <v>6.3</v>
      </c>
      <c r="AU12" s="34">
        <v>2.8</v>
      </c>
      <c r="AV12" s="34">
        <v>40</v>
      </c>
      <c r="AW12" s="34">
        <v>1.8</v>
      </c>
      <c r="AX12" s="138">
        <f t="shared" si="2"/>
        <v>2</v>
      </c>
      <c r="AY12" s="34" t="s">
        <v>34</v>
      </c>
      <c r="AZ12" s="34">
        <v>290</v>
      </c>
      <c r="BA12" s="34">
        <v>39</v>
      </c>
      <c r="BB12" s="34" t="s">
        <v>34</v>
      </c>
      <c r="BC12" s="34" t="s">
        <v>34</v>
      </c>
      <c r="BD12" s="34">
        <v>150</v>
      </c>
      <c r="BE12" s="34">
        <v>120</v>
      </c>
      <c r="BF12" s="34" t="s">
        <v>34</v>
      </c>
      <c r="BG12" s="34" t="s">
        <v>34</v>
      </c>
      <c r="BH12" s="34">
        <v>0.73</v>
      </c>
      <c r="BI12" s="138">
        <v>2.5000000000000001E-3</v>
      </c>
      <c r="BJ12" s="34">
        <v>2.2999999999999998</v>
      </c>
      <c r="BK12" s="34">
        <v>2.7</v>
      </c>
      <c r="BL12" s="34">
        <v>11</v>
      </c>
      <c r="BM12" s="34">
        <v>0.61</v>
      </c>
      <c r="BN12" s="138">
        <v>0.03</v>
      </c>
      <c r="BO12" s="34" t="s">
        <v>34</v>
      </c>
      <c r="BP12" s="34">
        <v>250</v>
      </c>
      <c r="BQ12" s="34">
        <v>44</v>
      </c>
      <c r="BR12" s="34" t="s">
        <v>34</v>
      </c>
      <c r="BS12" s="34">
        <v>140</v>
      </c>
      <c r="BT12" s="34">
        <v>93</v>
      </c>
    </row>
    <row r="13" spans="1:72" x14ac:dyDescent="0.35">
      <c r="A13" s="34" t="s">
        <v>270</v>
      </c>
      <c r="B13" s="34" t="s">
        <v>271</v>
      </c>
      <c r="C13" s="35" t="s">
        <v>275</v>
      </c>
      <c r="D13" s="34" t="s">
        <v>51</v>
      </c>
      <c r="E13" s="35"/>
      <c r="F13" s="41">
        <v>492</v>
      </c>
      <c r="G13" s="41">
        <v>12.6</v>
      </c>
      <c r="H13" s="41">
        <v>37.9</v>
      </c>
      <c r="I13" s="41">
        <v>359</v>
      </c>
      <c r="J13" s="42">
        <v>82</v>
      </c>
      <c r="K13" s="138">
        <f>0.03/2</f>
        <v>1.4999999999999999E-2</v>
      </c>
      <c r="L13" s="138">
        <f>0.01/2</f>
        <v>5.0000000000000001E-3</v>
      </c>
      <c r="M13" s="136">
        <f>0.01/2</f>
        <v>5.0000000000000001E-3</v>
      </c>
      <c r="N13" s="136">
        <f>0.01/2</f>
        <v>5.0000000000000001E-3</v>
      </c>
      <c r="O13" s="137">
        <f>0.02/2</f>
        <v>0.01</v>
      </c>
      <c r="P13" s="136">
        <f>0.01/2</f>
        <v>5.0000000000000001E-3</v>
      </c>
      <c r="Q13" s="136">
        <f>0.01/2</f>
        <v>5.0000000000000001E-3</v>
      </c>
      <c r="R13" s="41">
        <v>0.11899999999999999</v>
      </c>
      <c r="S13" s="136">
        <f>0.01/2</f>
        <v>5.0000000000000001E-3</v>
      </c>
      <c r="T13" s="137">
        <f>0.01/2</f>
        <v>5.0000000000000001E-3</v>
      </c>
      <c r="U13" s="136">
        <f t="shared" si="5"/>
        <v>5.0000000000000001E-3</v>
      </c>
      <c r="V13" s="136">
        <f t="shared" si="5"/>
        <v>5.0000000000000001E-3</v>
      </c>
      <c r="W13" s="136">
        <f t="shared" si="5"/>
        <v>5.0000000000000001E-3</v>
      </c>
      <c r="X13" s="136">
        <f t="shared" si="5"/>
        <v>5.0000000000000001E-3</v>
      </c>
      <c r="Y13" s="137">
        <f t="shared" si="5"/>
        <v>5.0000000000000001E-3</v>
      </c>
      <c r="Z13" s="137">
        <f t="shared" si="5"/>
        <v>5.0000000000000001E-3</v>
      </c>
      <c r="AA13" s="41">
        <v>0.12</v>
      </c>
      <c r="AB13" s="136">
        <f>0.035/2</f>
        <v>1.7500000000000002E-2</v>
      </c>
      <c r="AC13" s="41">
        <v>0.12</v>
      </c>
      <c r="AD13" s="137">
        <f>0.025/2</f>
        <v>1.2500000000000001E-2</v>
      </c>
      <c r="AE13" s="41">
        <v>0.12</v>
      </c>
      <c r="AF13" s="137">
        <f>0.04/2</f>
        <v>0.02</v>
      </c>
      <c r="AG13" s="41">
        <v>590</v>
      </c>
      <c r="AH13" s="41" t="s">
        <v>34</v>
      </c>
      <c r="AI13" s="42" t="s">
        <v>34</v>
      </c>
      <c r="AJ13" s="137">
        <f>0.2/2</f>
        <v>0.1</v>
      </c>
      <c r="AK13" s="137">
        <f>0.2/2</f>
        <v>0.1</v>
      </c>
      <c r="AL13" s="137">
        <f>0.2/2</f>
        <v>0.1</v>
      </c>
      <c r="AM13" s="137">
        <f>0.2/2</f>
        <v>0.1</v>
      </c>
      <c r="AN13" s="137">
        <f>0.2/2</f>
        <v>0.1</v>
      </c>
      <c r="AO13" s="137">
        <f>0.2/2</f>
        <v>0.1</v>
      </c>
      <c r="AP13" s="34" t="s">
        <v>34</v>
      </c>
      <c r="AQ13" s="34" t="s">
        <v>34</v>
      </c>
      <c r="AR13" s="138">
        <f>1/2</f>
        <v>0.5</v>
      </c>
      <c r="AS13" s="138">
        <f t="shared" si="1"/>
        <v>0.1</v>
      </c>
      <c r="AT13" s="138">
        <f>4/2</f>
        <v>2</v>
      </c>
      <c r="AU13" s="34">
        <v>3.1</v>
      </c>
      <c r="AV13" s="34">
        <v>39</v>
      </c>
      <c r="AW13" s="34">
        <v>0.77</v>
      </c>
      <c r="AX13" s="138">
        <f t="shared" si="2"/>
        <v>2</v>
      </c>
      <c r="AY13" s="34" t="s">
        <v>34</v>
      </c>
      <c r="AZ13" s="34">
        <v>250</v>
      </c>
      <c r="BA13" s="34">
        <v>39</v>
      </c>
      <c r="BB13" s="34" t="s">
        <v>34</v>
      </c>
      <c r="BC13" s="34" t="s">
        <v>34</v>
      </c>
      <c r="BD13" s="34">
        <v>140</v>
      </c>
      <c r="BE13" s="34">
        <v>67</v>
      </c>
      <c r="BF13" s="34" t="s">
        <v>34</v>
      </c>
      <c r="BG13" s="34" t="s">
        <v>34</v>
      </c>
      <c r="BH13" s="34">
        <v>0.66</v>
      </c>
      <c r="BI13" s="138">
        <v>2.5000000000000001E-3</v>
      </c>
      <c r="BJ13" s="34">
        <v>1.9</v>
      </c>
      <c r="BK13" s="34">
        <v>3</v>
      </c>
      <c r="BL13" s="34">
        <v>25</v>
      </c>
      <c r="BM13" s="34">
        <v>0.17</v>
      </c>
      <c r="BN13" s="138">
        <v>0.03</v>
      </c>
      <c r="BO13" s="34" t="s">
        <v>34</v>
      </c>
      <c r="BP13" s="34">
        <v>210</v>
      </c>
      <c r="BQ13" s="34">
        <v>48</v>
      </c>
      <c r="BR13" s="34" t="s">
        <v>34</v>
      </c>
      <c r="BS13" s="34">
        <v>130</v>
      </c>
      <c r="BT13" s="34">
        <v>59</v>
      </c>
    </row>
    <row r="14" spans="1:72" x14ac:dyDescent="0.35">
      <c r="A14" s="34" t="s">
        <v>270</v>
      </c>
      <c r="B14" s="34" t="s">
        <v>271</v>
      </c>
      <c r="C14" s="34" t="s">
        <v>276</v>
      </c>
      <c r="D14" s="34" t="s">
        <v>51</v>
      </c>
      <c r="E14" s="35"/>
      <c r="F14" s="34">
        <v>2560</v>
      </c>
      <c r="G14" s="34">
        <v>15.7</v>
      </c>
      <c r="H14" s="34">
        <v>38.799999999999997</v>
      </c>
      <c r="I14" s="34">
        <v>2090</v>
      </c>
      <c r="J14" s="35">
        <v>411</v>
      </c>
      <c r="K14" s="41">
        <v>0.55000000000000004</v>
      </c>
      <c r="L14" s="136">
        <f>0.2/2</f>
        <v>0.1</v>
      </c>
      <c r="M14" s="41">
        <v>0.45</v>
      </c>
      <c r="N14" s="136">
        <f>0.3/2</f>
        <v>0.15</v>
      </c>
      <c r="O14" s="137">
        <f>0.2/2</f>
        <v>0.1</v>
      </c>
      <c r="P14" s="136">
        <f>0.2/2</f>
        <v>0.1</v>
      </c>
      <c r="Q14" s="41">
        <v>0.38</v>
      </c>
      <c r="R14" s="41">
        <v>2.9</v>
      </c>
      <c r="S14" s="136">
        <f>0.3/2</f>
        <v>0.15</v>
      </c>
      <c r="T14" s="137">
        <f>0.2/2</f>
        <v>0.1</v>
      </c>
      <c r="U14" s="136">
        <f>0.2/2</f>
        <v>0.1</v>
      </c>
      <c r="V14" s="136">
        <f>0.2/2</f>
        <v>0.1</v>
      </c>
      <c r="W14" s="136">
        <f>0.2/2</f>
        <v>0.1</v>
      </c>
      <c r="X14" s="136">
        <f>0.2/2</f>
        <v>0.1</v>
      </c>
      <c r="Y14" s="42">
        <v>0.75</v>
      </c>
      <c r="Z14" s="137">
        <f>0.2/2</f>
        <v>0.1</v>
      </c>
      <c r="AA14" s="41">
        <v>5</v>
      </c>
      <c r="AB14" s="136">
        <f>0.75/2</f>
        <v>0.375</v>
      </c>
      <c r="AC14" s="41">
        <v>5</v>
      </c>
      <c r="AD14" s="42">
        <v>1</v>
      </c>
      <c r="AE14" s="41">
        <v>3.3</v>
      </c>
      <c r="AF14" s="42">
        <v>0.75</v>
      </c>
      <c r="AG14" s="41">
        <v>1790</v>
      </c>
      <c r="AH14" s="136">
        <f>250/2</f>
        <v>125</v>
      </c>
      <c r="AI14" s="42">
        <v>250</v>
      </c>
      <c r="AJ14" s="137">
        <f t="shared" ref="AJ14:AO14" si="6">0.2/2</f>
        <v>0.1</v>
      </c>
      <c r="AK14" s="137">
        <f t="shared" si="6"/>
        <v>0.1</v>
      </c>
      <c r="AL14" s="137">
        <f t="shared" si="6"/>
        <v>0.1</v>
      </c>
      <c r="AM14" s="137">
        <f t="shared" si="6"/>
        <v>0.1</v>
      </c>
      <c r="AN14" s="137">
        <f t="shared" si="6"/>
        <v>0.1</v>
      </c>
      <c r="AO14" s="137">
        <f t="shared" si="6"/>
        <v>0.1</v>
      </c>
      <c r="AP14" s="34" t="s">
        <v>34</v>
      </c>
      <c r="AQ14" s="34" t="s">
        <v>34</v>
      </c>
      <c r="AR14" s="34">
        <v>3.9</v>
      </c>
      <c r="AS14" s="138">
        <f t="shared" si="1"/>
        <v>0.1</v>
      </c>
      <c r="AT14" s="34">
        <v>18</v>
      </c>
      <c r="AU14" s="34">
        <v>5.6</v>
      </c>
      <c r="AV14" s="34">
        <v>122</v>
      </c>
      <c r="AW14" s="34">
        <v>4.2</v>
      </c>
      <c r="AX14" s="138">
        <f t="shared" si="2"/>
        <v>2</v>
      </c>
      <c r="AY14" s="34" t="s">
        <v>34</v>
      </c>
      <c r="AZ14" s="34">
        <v>96</v>
      </c>
      <c r="BA14" s="34">
        <v>155</v>
      </c>
      <c r="BB14" s="34" t="s">
        <v>34</v>
      </c>
      <c r="BC14" s="34" t="s">
        <v>34</v>
      </c>
      <c r="BD14" s="34">
        <v>134</v>
      </c>
      <c r="BE14" s="34">
        <v>1167</v>
      </c>
      <c r="BF14" s="34" t="s">
        <v>34</v>
      </c>
      <c r="BG14" s="34" t="s">
        <v>34</v>
      </c>
      <c r="BH14" s="34">
        <v>1.9</v>
      </c>
      <c r="BI14" s="34">
        <v>0</v>
      </c>
      <c r="BJ14" s="34">
        <v>0.5</v>
      </c>
      <c r="BK14" s="34">
        <v>6</v>
      </c>
      <c r="BL14" s="34">
        <v>4.4000000000000004</v>
      </c>
      <c r="BM14" s="34">
        <v>0.3</v>
      </c>
      <c r="BN14" s="34">
        <v>0</v>
      </c>
      <c r="BO14" s="34" t="s">
        <v>34</v>
      </c>
      <c r="BP14" s="34">
        <v>69</v>
      </c>
      <c r="BQ14" s="34">
        <v>151</v>
      </c>
      <c r="BR14" s="34" t="s">
        <v>34</v>
      </c>
      <c r="BS14" s="34">
        <v>118</v>
      </c>
      <c r="BT14" s="34">
        <v>171</v>
      </c>
    </row>
    <row r="15" spans="1:72" x14ac:dyDescent="0.35">
      <c r="A15" s="34" t="s">
        <v>270</v>
      </c>
      <c r="B15" s="34" t="s">
        <v>271</v>
      </c>
      <c r="C15" s="45" t="s">
        <v>277</v>
      </c>
      <c r="D15" s="34" t="s">
        <v>51</v>
      </c>
      <c r="E15" s="35"/>
      <c r="F15" s="41">
        <v>9470</v>
      </c>
      <c r="G15" s="41">
        <v>350</v>
      </c>
      <c r="H15" s="41">
        <v>649</v>
      </c>
      <c r="I15" s="41">
        <v>5920</v>
      </c>
      <c r="J15" s="42">
        <v>2550</v>
      </c>
      <c r="K15" s="41">
        <v>13</v>
      </c>
      <c r="L15" s="41">
        <v>0.13100000000000001</v>
      </c>
      <c r="M15" s="41">
        <v>0.32</v>
      </c>
      <c r="N15" s="41">
        <v>1.35</v>
      </c>
      <c r="O15" s="42">
        <v>1.85</v>
      </c>
      <c r="P15" s="41">
        <v>0.1</v>
      </c>
      <c r="Q15" s="41">
        <v>0.1</v>
      </c>
      <c r="R15" s="41">
        <v>0.25900000000000001</v>
      </c>
      <c r="S15" s="41">
        <v>1.7000000000000001E-2</v>
      </c>
      <c r="T15" s="42">
        <v>2.4E-2</v>
      </c>
      <c r="U15" s="41">
        <v>1.4E-2</v>
      </c>
      <c r="V15" s="136">
        <f>0.01/2</f>
        <v>5.0000000000000001E-3</v>
      </c>
      <c r="W15" s="41">
        <v>1.2E-2</v>
      </c>
      <c r="X15" s="136">
        <f>0.01/2</f>
        <v>5.0000000000000001E-3</v>
      </c>
      <c r="Y15" s="137">
        <f>0.01/2</f>
        <v>5.0000000000000001E-3</v>
      </c>
      <c r="Z15" s="137">
        <f>0.01/2</f>
        <v>5.0000000000000001E-3</v>
      </c>
      <c r="AA15" s="41">
        <v>17</v>
      </c>
      <c r="AB15" s="41">
        <v>6.7000000000000004E-2</v>
      </c>
      <c r="AC15" s="41">
        <v>17</v>
      </c>
      <c r="AD15" s="42">
        <v>13</v>
      </c>
      <c r="AE15" s="41">
        <v>3.7</v>
      </c>
      <c r="AF15" s="42">
        <v>6.7000000000000004E-2</v>
      </c>
      <c r="AG15" s="41">
        <v>3620</v>
      </c>
      <c r="AH15" s="41">
        <v>1420</v>
      </c>
      <c r="AI15" s="42">
        <v>5480</v>
      </c>
      <c r="AJ15" s="42">
        <v>1.73</v>
      </c>
      <c r="AK15" s="42">
        <v>7.5</v>
      </c>
      <c r="AL15" s="42">
        <v>6.95</v>
      </c>
      <c r="AM15" s="42">
        <v>14</v>
      </c>
      <c r="AN15" s="35">
        <v>1500</v>
      </c>
      <c r="AO15" s="35">
        <v>2760</v>
      </c>
      <c r="AP15" s="34" t="s">
        <v>34</v>
      </c>
      <c r="AQ15" s="34" t="s">
        <v>34</v>
      </c>
      <c r="AR15" s="34">
        <v>1.3</v>
      </c>
      <c r="AS15" s="138">
        <f t="shared" si="1"/>
        <v>0.1</v>
      </c>
      <c r="AT15" s="34">
        <v>13</v>
      </c>
      <c r="AU15" s="34">
        <v>0.85</v>
      </c>
      <c r="AV15" s="34">
        <v>11</v>
      </c>
      <c r="AW15" s="34">
        <v>8.1</v>
      </c>
      <c r="AX15" s="138">
        <f t="shared" si="2"/>
        <v>2</v>
      </c>
      <c r="AY15" s="34" t="s">
        <v>34</v>
      </c>
      <c r="AZ15" s="34">
        <v>600</v>
      </c>
      <c r="BA15" s="34">
        <v>33</v>
      </c>
      <c r="BB15" s="34" t="s">
        <v>34</v>
      </c>
      <c r="BC15" s="34" t="s">
        <v>34</v>
      </c>
      <c r="BD15" s="34">
        <v>3.4</v>
      </c>
      <c r="BE15" s="34">
        <v>470</v>
      </c>
      <c r="BF15" s="34" t="s">
        <v>34</v>
      </c>
      <c r="BG15" s="34" t="s">
        <v>34</v>
      </c>
      <c r="BH15" s="34">
        <v>0.86</v>
      </c>
      <c r="BI15" s="138">
        <v>2.5000000000000001E-3</v>
      </c>
      <c r="BJ15" s="34">
        <v>2.1</v>
      </c>
      <c r="BK15" s="34">
        <v>0.78</v>
      </c>
      <c r="BL15" s="34">
        <v>1.2</v>
      </c>
      <c r="BM15" s="34">
        <v>5</v>
      </c>
      <c r="BN15" s="138">
        <v>0.03</v>
      </c>
      <c r="BO15" s="34" t="s">
        <v>34</v>
      </c>
      <c r="BP15" s="34">
        <v>450</v>
      </c>
      <c r="BQ15" s="34">
        <v>21</v>
      </c>
      <c r="BR15" s="34" t="s">
        <v>34</v>
      </c>
      <c r="BS15" s="34">
        <v>3.1</v>
      </c>
      <c r="BT15" s="34">
        <v>37</v>
      </c>
    </row>
    <row r="16" spans="1:72" x14ac:dyDescent="0.35">
      <c r="A16" s="34" t="s">
        <v>270</v>
      </c>
      <c r="B16" s="34" t="s">
        <v>271</v>
      </c>
      <c r="C16" s="34" t="s">
        <v>278</v>
      </c>
      <c r="D16" s="34" t="s">
        <v>51</v>
      </c>
      <c r="E16" s="35"/>
      <c r="F16" s="41">
        <v>1620</v>
      </c>
      <c r="G16" s="41">
        <v>66.3</v>
      </c>
      <c r="H16" s="41">
        <v>141</v>
      </c>
      <c r="I16" s="41">
        <v>1070</v>
      </c>
      <c r="J16" s="42">
        <v>343</v>
      </c>
      <c r="K16" s="41">
        <v>1.4</v>
      </c>
      <c r="L16" s="138">
        <f>0.01/2</f>
        <v>5.0000000000000001E-3</v>
      </c>
      <c r="M16" s="41">
        <v>3.2000000000000001E-2</v>
      </c>
      <c r="N16" s="41">
        <v>5.8999999999999997E-2</v>
      </c>
      <c r="O16" s="42">
        <v>1.4999999999999999E-2</v>
      </c>
      <c r="P16" s="41">
        <v>0.04</v>
      </c>
      <c r="Q16" s="41">
        <v>3.4000000000000002E-2</v>
      </c>
      <c r="R16" s="41">
        <v>0.15</v>
      </c>
      <c r="S16" s="41">
        <v>1.7000000000000001E-2</v>
      </c>
      <c r="T16" s="42">
        <v>0.05</v>
      </c>
      <c r="U16" s="136">
        <f>0.01/2</f>
        <v>5.0000000000000001E-3</v>
      </c>
      <c r="V16" s="136">
        <f>0.01/2</f>
        <v>5.0000000000000001E-3</v>
      </c>
      <c r="W16" s="41">
        <v>3.6999999999999998E-2</v>
      </c>
      <c r="X16" s="41">
        <v>0.03</v>
      </c>
      <c r="Y16" s="42">
        <v>2.5999999999999999E-2</v>
      </c>
      <c r="Z16" s="42">
        <v>1.4E-2</v>
      </c>
      <c r="AA16" s="41">
        <v>1.9</v>
      </c>
      <c r="AB16" s="41">
        <v>0.15</v>
      </c>
      <c r="AC16" s="41">
        <v>1.8</v>
      </c>
      <c r="AD16" s="42">
        <v>1.4</v>
      </c>
      <c r="AE16" s="41">
        <v>0.3</v>
      </c>
      <c r="AF16" s="42">
        <v>0.17</v>
      </c>
      <c r="AG16" s="41">
        <v>2280</v>
      </c>
      <c r="AH16" s="41">
        <v>310</v>
      </c>
      <c r="AI16" s="42">
        <v>510</v>
      </c>
      <c r="AJ16" s="42">
        <v>0.93</v>
      </c>
      <c r="AK16" s="42">
        <v>1.29</v>
      </c>
      <c r="AL16" s="42">
        <v>0.67</v>
      </c>
      <c r="AM16" s="42">
        <v>3.46</v>
      </c>
      <c r="AN16" s="42">
        <v>4.96</v>
      </c>
      <c r="AO16" s="42">
        <v>8.4</v>
      </c>
      <c r="AP16" s="34" t="s">
        <v>34</v>
      </c>
      <c r="AQ16" s="34" t="s">
        <v>34</v>
      </c>
      <c r="AR16" s="34">
        <v>2.8</v>
      </c>
      <c r="AS16" s="138">
        <f t="shared" si="1"/>
        <v>0.1</v>
      </c>
      <c r="AT16" s="138">
        <f>4/2</f>
        <v>2</v>
      </c>
      <c r="AU16" s="138">
        <f>1/2</f>
        <v>0.5</v>
      </c>
      <c r="AV16" s="138">
        <f>7/2</f>
        <v>3.5</v>
      </c>
      <c r="AW16" s="34">
        <v>1.3</v>
      </c>
      <c r="AX16" s="138">
        <f t="shared" si="2"/>
        <v>2</v>
      </c>
      <c r="AY16" s="34" t="s">
        <v>34</v>
      </c>
      <c r="AZ16" s="34">
        <v>153</v>
      </c>
      <c r="BA16" s="34">
        <v>20</v>
      </c>
      <c r="BB16" s="34" t="s">
        <v>34</v>
      </c>
      <c r="BC16" s="34" t="s">
        <v>34</v>
      </c>
      <c r="BD16" s="34">
        <v>16</v>
      </c>
      <c r="BE16" s="34">
        <v>99</v>
      </c>
      <c r="BF16" s="34" t="s">
        <v>34</v>
      </c>
      <c r="BG16" s="34" t="s">
        <v>34</v>
      </c>
      <c r="BH16" s="34">
        <v>2.4</v>
      </c>
      <c r="BI16" s="138">
        <v>2.5000000000000001E-3</v>
      </c>
      <c r="BJ16" s="34">
        <v>3.2</v>
      </c>
      <c r="BK16" s="34">
        <v>0.6</v>
      </c>
      <c r="BL16" s="34">
        <v>1.3</v>
      </c>
      <c r="BM16" s="34">
        <v>0.5</v>
      </c>
      <c r="BN16" s="138">
        <v>0.03</v>
      </c>
      <c r="BO16" s="34" t="s">
        <v>34</v>
      </c>
      <c r="BP16" s="34">
        <v>148</v>
      </c>
      <c r="BQ16" s="34">
        <v>23</v>
      </c>
      <c r="BR16" s="34" t="s">
        <v>34</v>
      </c>
      <c r="BS16" s="34">
        <v>18</v>
      </c>
      <c r="BT16" s="34">
        <v>25</v>
      </c>
    </row>
    <row r="17" spans="1:72" x14ac:dyDescent="0.35">
      <c r="A17" s="34" t="s">
        <v>270</v>
      </c>
      <c r="B17" s="34" t="s">
        <v>279</v>
      </c>
      <c r="C17" s="34" t="s">
        <v>280</v>
      </c>
      <c r="D17" s="34" t="s">
        <v>51</v>
      </c>
      <c r="E17" s="35"/>
      <c r="F17" s="34">
        <v>91</v>
      </c>
      <c r="G17" s="34">
        <v>50.6</v>
      </c>
      <c r="H17" s="34">
        <v>19.399999999999999</v>
      </c>
      <c r="I17" s="138">
        <f>30/2</f>
        <v>15</v>
      </c>
      <c r="J17" s="139">
        <f>10/2</f>
        <v>5</v>
      </c>
      <c r="K17" s="34">
        <v>8.0299999999999994</v>
      </c>
      <c r="L17" s="138">
        <f>0.01/2</f>
        <v>5.0000000000000001E-3</v>
      </c>
      <c r="M17" s="34">
        <v>9.1999999999999998E-2</v>
      </c>
      <c r="N17" s="41">
        <v>0.107</v>
      </c>
      <c r="O17" s="35">
        <v>2.7E-2</v>
      </c>
      <c r="P17" s="136">
        <f>0.01/2</f>
        <v>5.0000000000000001E-3</v>
      </c>
      <c r="Q17" s="136">
        <f>0.01/2</f>
        <v>5.0000000000000001E-3</v>
      </c>
      <c r="R17" s="136">
        <f>0.01/2</f>
        <v>5.0000000000000001E-3</v>
      </c>
      <c r="S17" s="136">
        <f>0.01/2</f>
        <v>5.0000000000000001E-3</v>
      </c>
      <c r="T17" s="137">
        <f>0.01/2</f>
        <v>5.0000000000000001E-3</v>
      </c>
      <c r="U17" s="136">
        <f>0.01/2</f>
        <v>5.0000000000000001E-3</v>
      </c>
      <c r="V17" s="136">
        <f>0.01/2</f>
        <v>5.0000000000000001E-3</v>
      </c>
      <c r="W17" s="136">
        <f>0.01/2</f>
        <v>5.0000000000000001E-3</v>
      </c>
      <c r="X17" s="136">
        <f>0.01/2</f>
        <v>5.0000000000000001E-3</v>
      </c>
      <c r="Y17" s="137">
        <f>0.01/2</f>
        <v>5.0000000000000001E-3</v>
      </c>
      <c r="Z17" s="137">
        <f>0.01/2</f>
        <v>5.0000000000000001E-3</v>
      </c>
      <c r="AA17" s="41">
        <v>8.3000000000000007</v>
      </c>
      <c r="AB17" s="138">
        <f>0.035/2</f>
        <v>1.7500000000000002E-2</v>
      </c>
      <c r="AC17" s="34">
        <v>8.3000000000000007</v>
      </c>
      <c r="AD17" s="42">
        <v>8.1</v>
      </c>
      <c r="AE17" s="41">
        <v>0.13</v>
      </c>
      <c r="AF17" s="137">
        <f>0.04/2</f>
        <v>0.02</v>
      </c>
      <c r="AG17" s="41">
        <v>9440</v>
      </c>
      <c r="AH17" s="41">
        <v>2440</v>
      </c>
      <c r="AI17" s="42">
        <v>10700</v>
      </c>
      <c r="AJ17" s="35">
        <v>2.56</v>
      </c>
      <c r="AK17" s="35">
        <v>9.9600000000000009</v>
      </c>
      <c r="AL17" s="35">
        <v>7.17</v>
      </c>
      <c r="AM17" s="35">
        <v>17</v>
      </c>
      <c r="AN17" s="35">
        <v>159</v>
      </c>
      <c r="AO17" s="35">
        <v>494</v>
      </c>
      <c r="AP17" s="34" t="s">
        <v>34</v>
      </c>
      <c r="AQ17" s="34" t="s">
        <v>34</v>
      </c>
      <c r="AR17" s="34" t="s">
        <v>34</v>
      </c>
      <c r="AS17" s="34" t="s">
        <v>34</v>
      </c>
      <c r="AT17" s="34">
        <v>20</v>
      </c>
      <c r="AU17" s="34">
        <v>0.63</v>
      </c>
      <c r="AV17" s="34">
        <v>8.4</v>
      </c>
      <c r="AW17" s="34" t="s">
        <v>34</v>
      </c>
      <c r="AX17" s="34" t="s">
        <v>34</v>
      </c>
      <c r="AY17" s="34" t="s">
        <v>34</v>
      </c>
      <c r="AZ17" s="34">
        <v>36</v>
      </c>
      <c r="BA17" s="34">
        <v>41</v>
      </c>
      <c r="BB17" s="34" t="s">
        <v>34</v>
      </c>
      <c r="BC17" s="34" t="s">
        <v>34</v>
      </c>
      <c r="BD17" s="34">
        <v>4.4000000000000004</v>
      </c>
      <c r="BE17" s="34" t="s">
        <v>34</v>
      </c>
      <c r="BF17" s="34" t="s">
        <v>34</v>
      </c>
      <c r="BG17" s="34" t="s">
        <v>34</v>
      </c>
      <c r="BH17" s="34" t="s">
        <v>34</v>
      </c>
      <c r="BI17" s="34" t="s">
        <v>34</v>
      </c>
      <c r="BJ17" s="34">
        <v>0.49</v>
      </c>
      <c r="BK17" s="34">
        <v>0.63</v>
      </c>
      <c r="BL17" s="34">
        <v>0.1</v>
      </c>
      <c r="BM17" s="34" t="s">
        <v>34</v>
      </c>
      <c r="BN17" s="34" t="s">
        <v>34</v>
      </c>
      <c r="BO17" s="34" t="s">
        <v>34</v>
      </c>
      <c r="BP17" s="34">
        <v>28</v>
      </c>
      <c r="BQ17" s="34">
        <v>41</v>
      </c>
      <c r="BR17" s="34" t="s">
        <v>34</v>
      </c>
      <c r="BS17" s="34">
        <v>3.6</v>
      </c>
      <c r="BT17" s="34" t="s">
        <v>34</v>
      </c>
    </row>
    <row r="18" spans="1:72" x14ac:dyDescent="0.35">
      <c r="A18" s="34" t="s">
        <v>270</v>
      </c>
      <c r="B18" s="34" t="s">
        <v>279</v>
      </c>
      <c r="C18" s="34" t="s">
        <v>281</v>
      </c>
      <c r="D18" s="34" t="s">
        <v>51</v>
      </c>
      <c r="E18" s="35"/>
      <c r="F18" s="41">
        <v>7490</v>
      </c>
      <c r="G18" s="41">
        <v>47</v>
      </c>
      <c r="H18" s="41">
        <v>226</v>
      </c>
      <c r="I18" s="41">
        <v>5760</v>
      </c>
      <c r="J18" s="42">
        <v>1460</v>
      </c>
      <c r="K18" s="41">
        <v>0.45</v>
      </c>
      <c r="L18" s="136">
        <f>0.05/2</f>
        <v>2.5000000000000001E-2</v>
      </c>
      <c r="M18" s="136">
        <f>0.2/2</f>
        <v>0.1</v>
      </c>
      <c r="N18" s="41">
        <v>0.17</v>
      </c>
      <c r="O18" s="42">
        <v>0.33</v>
      </c>
      <c r="P18" s="41">
        <v>7.0999999999999994E-2</v>
      </c>
      <c r="Q18" s="136">
        <f>0.05/2</f>
        <v>2.5000000000000001E-2</v>
      </c>
      <c r="R18" s="41">
        <v>0.24</v>
      </c>
      <c r="S18" s="136">
        <f>0.05/2</f>
        <v>2.5000000000000001E-2</v>
      </c>
      <c r="T18" s="137">
        <f>0.05/2</f>
        <v>2.5000000000000001E-2</v>
      </c>
      <c r="U18" s="136">
        <f>0.05/2</f>
        <v>2.5000000000000001E-2</v>
      </c>
      <c r="V18" s="136">
        <f>0.05/2</f>
        <v>2.5000000000000001E-2</v>
      </c>
      <c r="W18" s="136">
        <f>0.07/2</f>
        <v>3.5000000000000003E-2</v>
      </c>
      <c r="X18" s="136">
        <f>0.05/2</f>
        <v>2.5000000000000001E-2</v>
      </c>
      <c r="Y18" s="137">
        <f>0.05/2</f>
        <v>2.5000000000000001E-2</v>
      </c>
      <c r="Z18" s="137">
        <f>0.05/2</f>
        <v>2.5000000000000001E-2</v>
      </c>
      <c r="AA18" s="41">
        <v>1.3</v>
      </c>
      <c r="AB18" s="136">
        <f>0.19/2</f>
        <v>9.5000000000000001E-2</v>
      </c>
      <c r="AC18" s="41">
        <v>1.3</v>
      </c>
      <c r="AD18" s="42">
        <v>0.45</v>
      </c>
      <c r="AE18" s="41">
        <v>0.81</v>
      </c>
      <c r="AF18" s="137">
        <f>0.21/2</f>
        <v>0.105</v>
      </c>
      <c r="AG18" s="41">
        <v>7730</v>
      </c>
      <c r="AH18" s="41">
        <v>280</v>
      </c>
      <c r="AI18" s="137">
        <f>200/2</f>
        <v>100</v>
      </c>
      <c r="AJ18" s="42">
        <v>0.62</v>
      </c>
      <c r="AK18" s="42">
        <v>1.87</v>
      </c>
      <c r="AL18" s="42">
        <v>0.3</v>
      </c>
      <c r="AM18" s="42">
        <v>0.8</v>
      </c>
      <c r="AN18" s="42">
        <v>0.74</v>
      </c>
      <c r="AO18" s="42">
        <v>1.5</v>
      </c>
      <c r="AP18" s="34" t="s">
        <v>34</v>
      </c>
      <c r="AQ18" s="34" t="s">
        <v>34</v>
      </c>
      <c r="AR18" s="138">
        <f>1/2</f>
        <v>0.5</v>
      </c>
      <c r="AS18" s="138">
        <f>0.2/2</f>
        <v>0.1</v>
      </c>
      <c r="AT18" s="138">
        <f>4/2</f>
        <v>2</v>
      </c>
      <c r="AU18" s="138">
        <f>1/2</f>
        <v>0.5</v>
      </c>
      <c r="AV18" s="138">
        <f>7/2</f>
        <v>3.5</v>
      </c>
      <c r="AW18" s="34">
        <v>0.51</v>
      </c>
      <c r="AX18" s="138">
        <f>4/2</f>
        <v>2</v>
      </c>
      <c r="AY18" s="34" t="s">
        <v>34</v>
      </c>
      <c r="AZ18" s="34">
        <v>13</v>
      </c>
      <c r="BA18" s="34">
        <v>39</v>
      </c>
      <c r="BB18" s="34" t="s">
        <v>34</v>
      </c>
      <c r="BC18" s="34" t="s">
        <v>34</v>
      </c>
      <c r="BD18" s="138">
        <f>2/2</f>
        <v>1</v>
      </c>
      <c r="BE18" s="34">
        <v>85</v>
      </c>
      <c r="BF18" s="34" t="s">
        <v>34</v>
      </c>
      <c r="BG18" s="34" t="s">
        <v>34</v>
      </c>
      <c r="BH18" s="34">
        <v>0.9</v>
      </c>
      <c r="BI18" s="34">
        <v>6.2E-2</v>
      </c>
      <c r="BJ18" s="34">
        <v>1.9</v>
      </c>
      <c r="BK18" s="34">
        <v>1.9</v>
      </c>
      <c r="BL18" s="138">
        <v>1.4999999999999999E-2</v>
      </c>
      <c r="BM18" s="34">
        <v>1.1000000000000001</v>
      </c>
      <c r="BN18" s="138">
        <v>0.03</v>
      </c>
      <c r="BO18" s="34" t="s">
        <v>34</v>
      </c>
      <c r="BP18" s="34">
        <v>56</v>
      </c>
      <c r="BQ18" s="34">
        <v>139</v>
      </c>
      <c r="BR18" s="34" t="s">
        <v>34</v>
      </c>
      <c r="BS18" s="34">
        <v>6.1</v>
      </c>
      <c r="BT18" s="34">
        <v>116</v>
      </c>
    </row>
    <row r="19" spans="1:72" x14ac:dyDescent="0.35">
      <c r="A19" s="34" t="s">
        <v>270</v>
      </c>
      <c r="B19" s="34" t="s">
        <v>282</v>
      </c>
      <c r="C19" s="34" t="s">
        <v>283</v>
      </c>
      <c r="D19" s="34" t="s">
        <v>51</v>
      </c>
      <c r="E19" s="35"/>
      <c r="F19" s="41">
        <v>69300</v>
      </c>
      <c r="G19" s="41">
        <v>783</v>
      </c>
      <c r="H19" s="41">
        <v>4250</v>
      </c>
      <c r="I19" s="41">
        <v>53300</v>
      </c>
      <c r="J19" s="42">
        <v>10900</v>
      </c>
      <c r="K19" s="41">
        <v>120</v>
      </c>
      <c r="L19" s="136">
        <f>2/2</f>
        <v>1</v>
      </c>
      <c r="M19" s="136">
        <f>4/2</f>
        <v>2</v>
      </c>
      <c r="N19" s="41">
        <v>18</v>
      </c>
      <c r="O19" s="42">
        <v>17</v>
      </c>
      <c r="P19" s="136">
        <f>2/2</f>
        <v>1</v>
      </c>
      <c r="Q19" s="41">
        <v>7.9</v>
      </c>
      <c r="R19" s="41">
        <v>11</v>
      </c>
      <c r="S19" s="136">
        <f>2/2</f>
        <v>1</v>
      </c>
      <c r="T19" s="42">
        <v>2.1</v>
      </c>
      <c r="U19" s="41">
        <v>1.1000000000000001</v>
      </c>
      <c r="V19" s="41">
        <v>0.28000000000000003</v>
      </c>
      <c r="W19" s="41">
        <v>1.3</v>
      </c>
      <c r="X19" s="136">
        <f>0.2/2</f>
        <v>0.1</v>
      </c>
      <c r="Y19" s="42">
        <v>1.1000000000000001</v>
      </c>
      <c r="Z19" s="42">
        <v>0.55000000000000004</v>
      </c>
      <c r="AA19" s="41">
        <v>180</v>
      </c>
      <c r="AB19" s="41">
        <v>5.3</v>
      </c>
      <c r="AC19" s="41">
        <v>180</v>
      </c>
      <c r="AD19" s="42">
        <v>120</v>
      </c>
      <c r="AE19" s="41">
        <v>54</v>
      </c>
      <c r="AF19" s="42">
        <v>6.4</v>
      </c>
      <c r="AG19" s="41">
        <v>2330</v>
      </c>
      <c r="AH19" s="41">
        <v>1220</v>
      </c>
      <c r="AI19" s="137">
        <f>400/2</f>
        <v>200</v>
      </c>
      <c r="AJ19" s="42">
        <v>0.68</v>
      </c>
      <c r="AK19" s="42">
        <v>8.36</v>
      </c>
      <c r="AL19" s="42">
        <v>3.94</v>
      </c>
      <c r="AM19" s="42">
        <v>35.200000000000003</v>
      </c>
      <c r="AN19" s="42">
        <v>13.4</v>
      </c>
      <c r="AO19" s="42">
        <v>49</v>
      </c>
      <c r="AP19" s="34" t="s">
        <v>34</v>
      </c>
      <c r="AQ19" s="34" t="s">
        <v>34</v>
      </c>
      <c r="AR19" s="34">
        <v>3.2</v>
      </c>
      <c r="AS19" s="138">
        <f>0.2/2</f>
        <v>0.1</v>
      </c>
      <c r="AT19" s="138">
        <f>4/2</f>
        <v>2</v>
      </c>
      <c r="AU19" s="34">
        <v>280</v>
      </c>
      <c r="AV19" s="34">
        <v>33</v>
      </c>
      <c r="AW19" s="34">
        <v>8.1</v>
      </c>
      <c r="AX19" s="138">
        <f>4/2</f>
        <v>2</v>
      </c>
      <c r="AY19" s="34" t="s">
        <v>34</v>
      </c>
      <c r="AZ19" s="34">
        <v>201</v>
      </c>
      <c r="BA19" s="34">
        <v>72</v>
      </c>
      <c r="BB19" s="34" t="s">
        <v>34</v>
      </c>
      <c r="BC19" s="34" t="s">
        <v>34</v>
      </c>
      <c r="BD19" s="34">
        <v>11</v>
      </c>
      <c r="BE19" s="34">
        <v>465</v>
      </c>
      <c r="BF19" s="34" t="s">
        <v>34</v>
      </c>
      <c r="BG19" s="34" t="s">
        <v>34</v>
      </c>
      <c r="BH19" s="34">
        <v>2.6</v>
      </c>
      <c r="BI19" s="138">
        <v>2.5000000000000001E-3</v>
      </c>
      <c r="BJ19" s="34">
        <v>6</v>
      </c>
      <c r="BK19" s="34">
        <v>247</v>
      </c>
      <c r="BL19" s="34">
        <v>0.04</v>
      </c>
      <c r="BM19" s="34">
        <v>2.8</v>
      </c>
      <c r="BN19" s="34">
        <v>0.15</v>
      </c>
      <c r="BO19" s="34" t="s">
        <v>34</v>
      </c>
      <c r="BP19" s="34">
        <v>184</v>
      </c>
      <c r="BQ19" s="34">
        <v>61</v>
      </c>
      <c r="BR19" s="34" t="s">
        <v>34</v>
      </c>
      <c r="BS19" s="34">
        <v>5</v>
      </c>
      <c r="BT19" s="34">
        <v>39</v>
      </c>
    </row>
    <row r="20" spans="1:72" x14ac:dyDescent="0.35">
      <c r="A20" s="34" t="s">
        <v>270</v>
      </c>
      <c r="B20" s="34" t="s">
        <v>282</v>
      </c>
      <c r="C20" s="34" t="s">
        <v>284</v>
      </c>
      <c r="D20" s="34" t="s">
        <v>51</v>
      </c>
      <c r="E20" s="35"/>
      <c r="F20" s="41">
        <v>5030</v>
      </c>
      <c r="G20" s="41">
        <v>153</v>
      </c>
      <c r="H20" s="41">
        <v>453</v>
      </c>
      <c r="I20" s="41">
        <v>3880</v>
      </c>
      <c r="J20" s="42">
        <v>548</v>
      </c>
      <c r="K20" s="44">
        <v>230</v>
      </c>
      <c r="L20" s="136">
        <f>0.4/2</f>
        <v>0.2</v>
      </c>
      <c r="M20" s="136">
        <f>2.5/2</f>
        <v>1.25</v>
      </c>
      <c r="N20" s="41">
        <v>3.6</v>
      </c>
      <c r="O20" s="42">
        <v>1.5</v>
      </c>
      <c r="P20" s="136">
        <f>0.3/2</f>
        <v>0.15</v>
      </c>
      <c r="Q20" s="41">
        <v>0.33</v>
      </c>
      <c r="R20" s="41">
        <v>0.37</v>
      </c>
      <c r="S20" s="41">
        <v>9.1999999999999998E-2</v>
      </c>
      <c r="T20" s="42">
        <v>9.8000000000000004E-2</v>
      </c>
      <c r="U20" s="41">
        <v>0.12</v>
      </c>
      <c r="V20" s="136">
        <f>0.05/2</f>
        <v>2.5000000000000001E-2</v>
      </c>
      <c r="W20" s="41">
        <v>8.2000000000000003E-2</v>
      </c>
      <c r="X20" s="136">
        <f>0.05/2</f>
        <v>2.5000000000000001E-2</v>
      </c>
      <c r="Y20" s="42">
        <v>9.7000000000000003E-2</v>
      </c>
      <c r="Z20" s="42">
        <v>8.7999999999999995E-2</v>
      </c>
      <c r="AA20" s="46">
        <v>240</v>
      </c>
      <c r="AB20" s="41">
        <v>0.48</v>
      </c>
      <c r="AC20" s="41">
        <v>240</v>
      </c>
      <c r="AD20" s="42">
        <v>230</v>
      </c>
      <c r="AE20" s="41">
        <v>5.8</v>
      </c>
      <c r="AF20" s="42">
        <v>0.57999999999999996</v>
      </c>
      <c r="AG20" s="41">
        <v>14000</v>
      </c>
      <c r="AH20" s="41">
        <v>440</v>
      </c>
      <c r="AI20" s="137">
        <f>200/2</f>
        <v>100</v>
      </c>
      <c r="AJ20" s="137">
        <f>0.2/2</f>
        <v>0.1</v>
      </c>
      <c r="AK20" s="42">
        <v>2.54</v>
      </c>
      <c r="AL20" s="42">
        <v>2.38</v>
      </c>
      <c r="AM20" s="42">
        <v>22.3</v>
      </c>
      <c r="AN20" s="42">
        <v>8.5399999999999991</v>
      </c>
      <c r="AO20" s="42">
        <v>31</v>
      </c>
      <c r="AP20" s="34" t="s">
        <v>34</v>
      </c>
      <c r="AQ20" s="34" t="s">
        <v>34</v>
      </c>
      <c r="AR20" s="34">
        <v>2</v>
      </c>
      <c r="AS20" s="138">
        <f>0.2/2</f>
        <v>0.1</v>
      </c>
      <c r="AT20" s="138">
        <f>4/2</f>
        <v>2</v>
      </c>
      <c r="AU20" s="34">
        <v>247</v>
      </c>
      <c r="AV20" s="34">
        <v>14</v>
      </c>
      <c r="AW20" s="34">
        <v>3.6</v>
      </c>
      <c r="AX20" s="138">
        <f>4/2</f>
        <v>2</v>
      </c>
      <c r="AY20" s="34" t="s">
        <v>34</v>
      </c>
      <c r="AZ20" s="34">
        <v>106</v>
      </c>
      <c r="BA20" s="34">
        <v>146</v>
      </c>
      <c r="BB20" s="34" t="s">
        <v>34</v>
      </c>
      <c r="BC20" s="34" t="s">
        <v>34</v>
      </c>
      <c r="BD20" s="34">
        <v>15</v>
      </c>
      <c r="BE20" s="34">
        <v>308</v>
      </c>
      <c r="BF20" s="34" t="s">
        <v>34</v>
      </c>
      <c r="BG20" s="34" t="s">
        <v>34</v>
      </c>
      <c r="BH20" s="34">
        <v>1.3</v>
      </c>
      <c r="BI20" s="138">
        <v>2.5000000000000001E-3</v>
      </c>
      <c r="BJ20" s="34">
        <v>1.2</v>
      </c>
      <c r="BK20" s="34">
        <v>232</v>
      </c>
      <c r="BL20" s="34">
        <v>0.65</v>
      </c>
      <c r="BM20" s="34">
        <v>3.1</v>
      </c>
      <c r="BN20" s="138">
        <v>0.03</v>
      </c>
      <c r="BO20" s="34" t="s">
        <v>34</v>
      </c>
      <c r="BP20" s="34">
        <v>112</v>
      </c>
      <c r="BQ20" s="34">
        <v>147</v>
      </c>
      <c r="BR20" s="34" t="s">
        <v>34</v>
      </c>
      <c r="BS20" s="34">
        <v>16</v>
      </c>
      <c r="BT20" s="34">
        <v>32</v>
      </c>
    </row>
    <row r="21" spans="1:72" ht="15" thickBot="1" x14ac:dyDescent="0.4">
      <c r="A21" s="47" t="s">
        <v>270</v>
      </c>
      <c r="B21" s="47" t="s">
        <v>285</v>
      </c>
      <c r="C21" s="47" t="s">
        <v>286</v>
      </c>
      <c r="D21" s="47" t="s">
        <v>51</v>
      </c>
      <c r="E21" s="48"/>
      <c r="F21" s="49">
        <v>463</v>
      </c>
      <c r="G21" s="49">
        <v>56.6</v>
      </c>
      <c r="H21" s="49">
        <v>132</v>
      </c>
      <c r="I21" s="49">
        <v>250</v>
      </c>
      <c r="J21" s="49">
        <v>24</v>
      </c>
      <c r="K21" s="49">
        <v>7.42</v>
      </c>
      <c r="L21" s="49">
        <v>0.28199999999999997</v>
      </c>
      <c r="M21" s="49">
        <v>1.6</v>
      </c>
      <c r="N21" s="49">
        <v>1.54</v>
      </c>
      <c r="O21" s="49">
        <v>3.19</v>
      </c>
      <c r="P21" s="49">
        <v>0.29299999999999998</v>
      </c>
      <c r="Q21" s="49">
        <v>7.8E-2</v>
      </c>
      <c r="R21" s="49">
        <v>0.39500000000000002</v>
      </c>
      <c r="S21" s="49">
        <v>0.02</v>
      </c>
      <c r="T21" s="49">
        <v>3.1E-2</v>
      </c>
      <c r="U21" s="140">
        <f t="shared" ref="U21:Z21" si="7">0.01/2</f>
        <v>5.0000000000000001E-3</v>
      </c>
      <c r="V21" s="140">
        <f t="shared" si="7"/>
        <v>5.0000000000000001E-3</v>
      </c>
      <c r="W21" s="140">
        <f t="shared" si="7"/>
        <v>5.0000000000000001E-3</v>
      </c>
      <c r="X21" s="140">
        <f t="shared" si="7"/>
        <v>5.0000000000000001E-3</v>
      </c>
      <c r="Y21" s="140">
        <f t="shared" si="7"/>
        <v>5.0000000000000001E-3</v>
      </c>
      <c r="Z21" s="140">
        <f t="shared" si="7"/>
        <v>5.0000000000000001E-3</v>
      </c>
      <c r="AA21" s="50">
        <v>15</v>
      </c>
      <c r="AB21" s="49">
        <v>5.0999999999999997E-2</v>
      </c>
      <c r="AC21" s="49">
        <v>15</v>
      </c>
      <c r="AD21" s="49">
        <v>9.3000000000000007</v>
      </c>
      <c r="AE21" s="49">
        <v>5.5</v>
      </c>
      <c r="AF21" s="49">
        <v>5.0999999999999997E-2</v>
      </c>
      <c r="AG21" s="49" t="s">
        <v>34</v>
      </c>
      <c r="AH21" s="49" t="s">
        <v>34</v>
      </c>
      <c r="AI21" s="49" t="s">
        <v>34</v>
      </c>
      <c r="AJ21" s="49" t="s">
        <v>34</v>
      </c>
      <c r="AK21" s="49" t="s">
        <v>34</v>
      </c>
      <c r="AL21" s="49" t="s">
        <v>34</v>
      </c>
      <c r="AM21" s="49" t="s">
        <v>34</v>
      </c>
      <c r="AN21" s="49" t="s">
        <v>34</v>
      </c>
      <c r="AO21" s="49" t="s">
        <v>34</v>
      </c>
      <c r="AP21" s="47" t="s">
        <v>34</v>
      </c>
      <c r="AQ21" s="47" t="s">
        <v>34</v>
      </c>
      <c r="AR21" s="47" t="s">
        <v>34</v>
      </c>
      <c r="AS21" s="47" t="s">
        <v>34</v>
      </c>
      <c r="AT21" s="47" t="s">
        <v>34</v>
      </c>
      <c r="AU21" s="47" t="s">
        <v>34</v>
      </c>
      <c r="AV21" s="47" t="s">
        <v>34</v>
      </c>
      <c r="AW21" s="47" t="s">
        <v>34</v>
      </c>
      <c r="AX21" s="47" t="s">
        <v>34</v>
      </c>
      <c r="AY21" s="47" t="s">
        <v>34</v>
      </c>
      <c r="AZ21" s="47" t="s">
        <v>34</v>
      </c>
      <c r="BA21" s="47" t="s">
        <v>34</v>
      </c>
      <c r="BB21" s="47" t="s">
        <v>34</v>
      </c>
      <c r="BC21" s="47" t="s">
        <v>34</v>
      </c>
      <c r="BD21" s="47" t="s">
        <v>34</v>
      </c>
      <c r="BE21" s="47" t="s">
        <v>34</v>
      </c>
      <c r="BF21" s="47" t="s">
        <v>34</v>
      </c>
      <c r="BG21" s="47" t="s">
        <v>34</v>
      </c>
      <c r="BH21" s="47" t="s">
        <v>34</v>
      </c>
      <c r="BI21" s="47" t="s">
        <v>34</v>
      </c>
      <c r="BJ21" s="47" t="s">
        <v>34</v>
      </c>
      <c r="BK21" s="47" t="s">
        <v>34</v>
      </c>
      <c r="BL21" s="47" t="s">
        <v>34</v>
      </c>
      <c r="BM21" s="47" t="s">
        <v>34</v>
      </c>
      <c r="BN21" s="47" t="s">
        <v>34</v>
      </c>
      <c r="BO21" s="47" t="s">
        <v>34</v>
      </c>
      <c r="BP21" s="47" t="s">
        <v>34</v>
      </c>
      <c r="BQ21" s="47" t="s">
        <v>34</v>
      </c>
      <c r="BR21" s="47" t="s">
        <v>34</v>
      </c>
      <c r="BS21" s="47" t="s">
        <v>34</v>
      </c>
      <c r="BT21" s="47" t="s">
        <v>34</v>
      </c>
    </row>
    <row r="22" spans="1:72" x14ac:dyDescent="0.35">
      <c r="A22" s="52" t="s">
        <v>287</v>
      </c>
      <c r="B22" s="34" t="s">
        <v>288</v>
      </c>
      <c r="C22" s="34" t="s">
        <v>289</v>
      </c>
      <c r="D22" s="34" t="s">
        <v>51</v>
      </c>
      <c r="E22" s="51"/>
      <c r="F22" s="136">
        <f t="shared" ref="F22:F31" si="8">550/2</f>
        <v>275</v>
      </c>
      <c r="G22" s="35" t="s">
        <v>34</v>
      </c>
      <c r="H22" s="35" t="s">
        <v>34</v>
      </c>
      <c r="I22" s="35" t="s">
        <v>34</v>
      </c>
      <c r="J22" s="35" t="s">
        <v>34</v>
      </c>
      <c r="K22" s="35" t="s">
        <v>34</v>
      </c>
      <c r="L22" s="35" t="s">
        <v>34</v>
      </c>
      <c r="M22" s="35" t="s">
        <v>34</v>
      </c>
      <c r="N22" s="35" t="s">
        <v>34</v>
      </c>
      <c r="O22" s="35" t="s">
        <v>34</v>
      </c>
      <c r="P22" s="35" t="s">
        <v>34</v>
      </c>
      <c r="Q22" s="35" t="s">
        <v>34</v>
      </c>
      <c r="R22" s="35" t="s">
        <v>34</v>
      </c>
      <c r="S22" s="35" t="s">
        <v>34</v>
      </c>
      <c r="T22" s="35" t="s">
        <v>34</v>
      </c>
      <c r="U22" s="35" t="s">
        <v>34</v>
      </c>
      <c r="V22" s="35" t="s">
        <v>34</v>
      </c>
      <c r="W22" s="35" t="s">
        <v>34</v>
      </c>
      <c r="X22" s="35" t="s">
        <v>34</v>
      </c>
      <c r="Y22" s="35" t="s">
        <v>34</v>
      </c>
      <c r="Z22" s="35" t="s">
        <v>34</v>
      </c>
      <c r="AA22" s="35" t="s">
        <v>34</v>
      </c>
      <c r="AB22" s="35" t="s">
        <v>34</v>
      </c>
      <c r="AC22" s="35" t="s">
        <v>34</v>
      </c>
      <c r="AD22" s="35" t="s">
        <v>34</v>
      </c>
      <c r="AE22" s="35" t="s">
        <v>34</v>
      </c>
      <c r="AF22" s="35" t="s">
        <v>34</v>
      </c>
      <c r="AG22" s="136">
        <f>1000/2</f>
        <v>500</v>
      </c>
      <c r="AH22" s="41" t="s">
        <v>34</v>
      </c>
      <c r="AI22" s="41" t="s">
        <v>34</v>
      </c>
      <c r="AJ22" s="41" t="s">
        <v>34</v>
      </c>
      <c r="AK22" s="41" t="s">
        <v>34</v>
      </c>
      <c r="AL22" s="41" t="s">
        <v>34</v>
      </c>
      <c r="AM22" s="41" t="s">
        <v>34</v>
      </c>
      <c r="AN22" s="41" t="s">
        <v>34</v>
      </c>
      <c r="AO22" s="41" t="s">
        <v>34</v>
      </c>
      <c r="AP22" s="41">
        <v>55.2</v>
      </c>
      <c r="AQ22" s="41">
        <v>33.6</v>
      </c>
      <c r="AR22" s="41">
        <v>341</v>
      </c>
      <c r="AS22" s="136">
        <f>1/2</f>
        <v>0.5</v>
      </c>
      <c r="AT22" s="41">
        <v>2.6</v>
      </c>
      <c r="AU22" s="41">
        <v>13.4</v>
      </c>
      <c r="AV22" s="41">
        <v>19.899999999999999</v>
      </c>
      <c r="AW22" s="41">
        <v>175</v>
      </c>
      <c r="AX22" s="136">
        <f>1/2</f>
        <v>0.5</v>
      </c>
      <c r="AY22" s="41">
        <v>586000</v>
      </c>
      <c r="AZ22" s="41">
        <v>74.5</v>
      </c>
      <c r="BA22" s="41">
        <v>57</v>
      </c>
      <c r="BB22" s="136">
        <f>4/2</f>
        <v>2</v>
      </c>
      <c r="BC22" s="41">
        <v>4660000</v>
      </c>
      <c r="BD22" s="41">
        <v>244</v>
      </c>
      <c r="BE22" s="41">
        <v>6910</v>
      </c>
      <c r="BF22" s="41">
        <v>47.7</v>
      </c>
      <c r="BG22" s="41">
        <v>33.200000000000003</v>
      </c>
      <c r="BH22" s="41">
        <v>217</v>
      </c>
      <c r="BI22" s="136">
        <v>0.5</v>
      </c>
      <c r="BJ22" s="136">
        <v>1</v>
      </c>
      <c r="BK22" s="41">
        <v>14.5</v>
      </c>
      <c r="BL22" s="41">
        <v>15.6</v>
      </c>
      <c r="BM22" s="136">
        <v>1.3</v>
      </c>
      <c r="BN22" s="136">
        <v>0.5</v>
      </c>
      <c r="BO22" s="41">
        <v>602000</v>
      </c>
      <c r="BP22" s="41">
        <v>77.400000000000006</v>
      </c>
      <c r="BQ22" s="41">
        <v>58.3</v>
      </c>
      <c r="BR22" s="136">
        <v>2</v>
      </c>
      <c r="BS22" s="41">
        <v>239</v>
      </c>
      <c r="BT22" s="41">
        <v>1820</v>
      </c>
    </row>
    <row r="23" spans="1:72" x14ac:dyDescent="0.35">
      <c r="A23" s="52" t="s">
        <v>287</v>
      </c>
      <c r="B23" s="34" t="s">
        <v>288</v>
      </c>
      <c r="C23" s="34" t="s">
        <v>289</v>
      </c>
      <c r="D23" s="34" t="s">
        <v>51</v>
      </c>
      <c r="E23" s="51"/>
      <c r="F23" s="136">
        <f t="shared" si="8"/>
        <v>275</v>
      </c>
      <c r="G23" s="35" t="s">
        <v>34</v>
      </c>
      <c r="H23" s="35" t="s">
        <v>34</v>
      </c>
      <c r="I23" s="35" t="s">
        <v>34</v>
      </c>
      <c r="J23" s="35" t="s">
        <v>34</v>
      </c>
      <c r="K23" s="35" t="s">
        <v>34</v>
      </c>
      <c r="L23" s="35" t="s">
        <v>34</v>
      </c>
      <c r="M23" s="35" t="s">
        <v>34</v>
      </c>
      <c r="N23" s="35" t="s">
        <v>34</v>
      </c>
      <c r="O23" s="35" t="s">
        <v>34</v>
      </c>
      <c r="P23" s="35" t="s">
        <v>34</v>
      </c>
      <c r="Q23" s="35" t="s">
        <v>34</v>
      </c>
      <c r="R23" s="35" t="s">
        <v>34</v>
      </c>
      <c r="S23" s="35" t="s">
        <v>34</v>
      </c>
      <c r="T23" s="35" t="s">
        <v>34</v>
      </c>
      <c r="U23" s="35" t="s">
        <v>34</v>
      </c>
      <c r="V23" s="35" t="s">
        <v>34</v>
      </c>
      <c r="W23" s="35" t="s">
        <v>34</v>
      </c>
      <c r="X23" s="35" t="s">
        <v>34</v>
      </c>
      <c r="Y23" s="35" t="s">
        <v>34</v>
      </c>
      <c r="Z23" s="35" t="s">
        <v>34</v>
      </c>
      <c r="AA23" s="35" t="s">
        <v>34</v>
      </c>
      <c r="AB23" s="35" t="s">
        <v>34</v>
      </c>
      <c r="AC23" s="35" t="s">
        <v>34</v>
      </c>
      <c r="AD23" s="35" t="s">
        <v>34</v>
      </c>
      <c r="AE23" s="35" t="s">
        <v>34</v>
      </c>
      <c r="AF23" s="35" t="s">
        <v>34</v>
      </c>
      <c r="AG23" s="136">
        <f>5000/2</f>
        <v>2500</v>
      </c>
      <c r="AH23" s="41" t="s">
        <v>34</v>
      </c>
      <c r="AI23" s="41" t="s">
        <v>34</v>
      </c>
      <c r="AJ23" s="41" t="s">
        <v>34</v>
      </c>
      <c r="AK23" s="41" t="s">
        <v>34</v>
      </c>
      <c r="AL23" s="41" t="s">
        <v>34</v>
      </c>
      <c r="AM23" s="41" t="s">
        <v>34</v>
      </c>
      <c r="AN23" s="41" t="s">
        <v>34</v>
      </c>
      <c r="AO23" s="41" t="s">
        <v>34</v>
      </c>
      <c r="AP23" s="41">
        <v>54.3</v>
      </c>
      <c r="AQ23" s="41">
        <v>31.3</v>
      </c>
      <c r="AR23" s="41">
        <v>388</v>
      </c>
      <c r="AS23" s="136">
        <f>1/2</f>
        <v>0.5</v>
      </c>
      <c r="AT23" s="136">
        <f>2/2</f>
        <v>1</v>
      </c>
      <c r="AU23" s="41">
        <v>13.6</v>
      </c>
      <c r="AV23" s="41">
        <v>25.4</v>
      </c>
      <c r="AW23" s="41">
        <v>162</v>
      </c>
      <c r="AX23" s="136">
        <f>1/2</f>
        <v>0.5</v>
      </c>
      <c r="AY23" s="41">
        <v>602000</v>
      </c>
      <c r="AZ23" s="41">
        <v>75.5</v>
      </c>
      <c r="BA23" s="41">
        <v>58.1</v>
      </c>
      <c r="BB23" s="136">
        <f>4/2</f>
        <v>2</v>
      </c>
      <c r="BC23" s="41">
        <v>4700000</v>
      </c>
      <c r="BD23" s="41">
        <v>239</v>
      </c>
      <c r="BE23" s="41">
        <v>6960</v>
      </c>
      <c r="BF23" s="41">
        <v>47.9</v>
      </c>
      <c r="BG23" s="41">
        <v>31.9</v>
      </c>
      <c r="BH23" s="41">
        <v>269</v>
      </c>
      <c r="BI23" s="136">
        <v>0.5</v>
      </c>
      <c r="BJ23" s="136">
        <v>1</v>
      </c>
      <c r="BK23" s="41">
        <v>13</v>
      </c>
      <c r="BL23" s="41">
        <v>15</v>
      </c>
      <c r="BM23" s="136">
        <v>1.3</v>
      </c>
      <c r="BN23" s="136">
        <v>0.5</v>
      </c>
      <c r="BO23" s="41">
        <v>622000</v>
      </c>
      <c r="BP23" s="41">
        <v>74.400000000000006</v>
      </c>
      <c r="BQ23" s="41">
        <v>56.4</v>
      </c>
      <c r="BR23" s="136">
        <v>2</v>
      </c>
      <c r="BS23" s="41">
        <v>234</v>
      </c>
      <c r="BT23" s="41">
        <v>1950</v>
      </c>
    </row>
    <row r="24" spans="1:72" x14ac:dyDescent="0.35">
      <c r="A24" s="52" t="s">
        <v>287</v>
      </c>
      <c r="B24" s="34" t="s">
        <v>288</v>
      </c>
      <c r="C24" s="34" t="s">
        <v>289</v>
      </c>
      <c r="D24" s="34" t="s">
        <v>51</v>
      </c>
      <c r="E24" s="51"/>
      <c r="F24" s="136">
        <f t="shared" si="8"/>
        <v>275</v>
      </c>
      <c r="G24" s="35" t="s">
        <v>34</v>
      </c>
      <c r="H24" s="35" t="s">
        <v>34</v>
      </c>
      <c r="I24" s="35" t="s">
        <v>34</v>
      </c>
      <c r="J24" s="35" t="s">
        <v>34</v>
      </c>
      <c r="K24" s="35" t="s">
        <v>34</v>
      </c>
      <c r="L24" s="35" t="s">
        <v>34</v>
      </c>
      <c r="M24" s="35" t="s">
        <v>34</v>
      </c>
      <c r="N24" s="35" t="s">
        <v>34</v>
      </c>
      <c r="O24" s="35" t="s">
        <v>34</v>
      </c>
      <c r="P24" s="35" t="s">
        <v>34</v>
      </c>
      <c r="Q24" s="35" t="s">
        <v>34</v>
      </c>
      <c r="R24" s="35" t="s">
        <v>34</v>
      </c>
      <c r="S24" s="35" t="s">
        <v>34</v>
      </c>
      <c r="T24" s="35" t="s">
        <v>34</v>
      </c>
      <c r="U24" s="35" t="s">
        <v>34</v>
      </c>
      <c r="V24" s="35" t="s">
        <v>34</v>
      </c>
      <c r="W24" s="35" t="s">
        <v>34</v>
      </c>
      <c r="X24" s="35" t="s">
        <v>34</v>
      </c>
      <c r="Y24" s="35" t="s">
        <v>34</v>
      </c>
      <c r="Z24" s="35" t="s">
        <v>34</v>
      </c>
      <c r="AA24" s="35" t="s">
        <v>34</v>
      </c>
      <c r="AB24" s="35" t="s">
        <v>34</v>
      </c>
      <c r="AC24" s="35" t="s">
        <v>34</v>
      </c>
      <c r="AD24" s="35" t="s">
        <v>34</v>
      </c>
      <c r="AE24" s="35" t="s">
        <v>34</v>
      </c>
      <c r="AF24" s="35" t="s">
        <v>34</v>
      </c>
      <c r="AG24" s="136">
        <f>1000/2</f>
        <v>500</v>
      </c>
      <c r="AH24" s="41" t="s">
        <v>34</v>
      </c>
      <c r="AI24" s="41" t="s">
        <v>34</v>
      </c>
      <c r="AJ24" s="41" t="s">
        <v>34</v>
      </c>
      <c r="AK24" s="41" t="s">
        <v>34</v>
      </c>
      <c r="AL24" s="41" t="s">
        <v>34</v>
      </c>
      <c r="AM24" s="41" t="s">
        <v>34</v>
      </c>
      <c r="AN24" s="41" t="s">
        <v>34</v>
      </c>
      <c r="AO24" s="41" t="s">
        <v>34</v>
      </c>
      <c r="AP24" s="41">
        <v>73.400000000000006</v>
      </c>
      <c r="AQ24" s="41">
        <v>7.3</v>
      </c>
      <c r="AR24" s="41">
        <v>131</v>
      </c>
      <c r="AS24" s="136">
        <f>1/2</f>
        <v>0.5</v>
      </c>
      <c r="AT24" s="41">
        <v>2.2999999999999998</v>
      </c>
      <c r="AU24" s="41">
        <v>12.3</v>
      </c>
      <c r="AV24" s="41">
        <v>14.9</v>
      </c>
      <c r="AW24" s="136">
        <f>2.6/2</f>
        <v>1.3</v>
      </c>
      <c r="AX24" s="136">
        <f t="shared" ref="AX24:AX26" si="9">1/2</f>
        <v>0.5</v>
      </c>
      <c r="AY24" s="41">
        <v>624000</v>
      </c>
      <c r="AZ24" s="41">
        <v>68</v>
      </c>
      <c r="BA24" s="41">
        <v>56.6</v>
      </c>
      <c r="BB24" s="136">
        <f t="shared" ref="BB24:BB26" si="10">4/2</f>
        <v>2</v>
      </c>
      <c r="BC24" s="41">
        <v>5400000</v>
      </c>
      <c r="BD24" s="41">
        <v>174</v>
      </c>
      <c r="BE24" s="41">
        <v>4260</v>
      </c>
      <c r="BF24" s="41">
        <v>63.3</v>
      </c>
      <c r="BG24" s="41">
        <v>6.8</v>
      </c>
      <c r="BH24" s="41">
        <v>151</v>
      </c>
      <c r="BI24" s="136">
        <v>0.5</v>
      </c>
      <c r="BJ24" s="136">
        <v>1</v>
      </c>
      <c r="BK24" s="41">
        <v>11.6</v>
      </c>
      <c r="BL24" s="41">
        <v>4.5999999999999996</v>
      </c>
      <c r="BM24" s="136">
        <v>1.3</v>
      </c>
      <c r="BN24" s="136">
        <v>0.5</v>
      </c>
      <c r="BO24" s="41">
        <v>631000</v>
      </c>
      <c r="BP24" s="41">
        <v>63</v>
      </c>
      <c r="BQ24" s="41">
        <v>50.9</v>
      </c>
      <c r="BR24" s="136">
        <v>2</v>
      </c>
      <c r="BS24" s="41">
        <v>158</v>
      </c>
      <c r="BT24" s="41">
        <v>874</v>
      </c>
    </row>
    <row r="25" spans="1:72" x14ac:dyDescent="0.35">
      <c r="A25" s="52" t="s">
        <v>287</v>
      </c>
      <c r="B25" s="34" t="s">
        <v>288</v>
      </c>
      <c r="C25" s="34" t="s">
        <v>289</v>
      </c>
      <c r="D25" s="34" t="s">
        <v>51</v>
      </c>
      <c r="E25" s="51"/>
      <c r="F25" s="136">
        <f t="shared" si="8"/>
        <v>275</v>
      </c>
      <c r="G25" s="35" t="s">
        <v>34</v>
      </c>
      <c r="H25" s="35" t="s">
        <v>34</v>
      </c>
      <c r="I25" s="35" t="s">
        <v>34</v>
      </c>
      <c r="J25" s="35" t="s">
        <v>34</v>
      </c>
      <c r="K25" s="35" t="s">
        <v>34</v>
      </c>
      <c r="L25" s="35" t="s">
        <v>34</v>
      </c>
      <c r="M25" s="35" t="s">
        <v>34</v>
      </c>
      <c r="N25" s="35" t="s">
        <v>34</v>
      </c>
      <c r="O25" s="35" t="s">
        <v>34</v>
      </c>
      <c r="P25" s="35" t="s">
        <v>34</v>
      </c>
      <c r="Q25" s="35" t="s">
        <v>34</v>
      </c>
      <c r="R25" s="35" t="s">
        <v>34</v>
      </c>
      <c r="S25" s="35" t="s">
        <v>34</v>
      </c>
      <c r="T25" s="35" t="s">
        <v>34</v>
      </c>
      <c r="U25" s="35" t="s">
        <v>34</v>
      </c>
      <c r="V25" s="35" t="s">
        <v>34</v>
      </c>
      <c r="W25" s="35" t="s">
        <v>34</v>
      </c>
      <c r="X25" s="35" t="s">
        <v>34</v>
      </c>
      <c r="Y25" s="35" t="s">
        <v>34</v>
      </c>
      <c r="Z25" s="35" t="s">
        <v>34</v>
      </c>
      <c r="AA25" s="35" t="s">
        <v>34</v>
      </c>
      <c r="AB25" s="35" t="s">
        <v>34</v>
      </c>
      <c r="AC25" s="35" t="s">
        <v>34</v>
      </c>
      <c r="AD25" s="35" t="s">
        <v>34</v>
      </c>
      <c r="AE25" s="35" t="s">
        <v>34</v>
      </c>
      <c r="AF25" s="35" t="s">
        <v>34</v>
      </c>
      <c r="AG25" s="136">
        <f>1000/2</f>
        <v>500</v>
      </c>
      <c r="AH25" s="41" t="s">
        <v>34</v>
      </c>
      <c r="AI25" s="41" t="s">
        <v>34</v>
      </c>
      <c r="AJ25" s="41" t="s">
        <v>34</v>
      </c>
      <c r="AK25" s="41" t="s">
        <v>34</v>
      </c>
      <c r="AL25" s="41" t="s">
        <v>34</v>
      </c>
      <c r="AM25" s="41" t="s">
        <v>34</v>
      </c>
      <c r="AN25" s="41" t="s">
        <v>34</v>
      </c>
      <c r="AO25" s="41" t="s">
        <v>34</v>
      </c>
      <c r="AP25" s="41">
        <v>71.599999999999994</v>
      </c>
      <c r="AQ25" s="41">
        <v>4.9000000000000004</v>
      </c>
      <c r="AR25" s="41">
        <v>116</v>
      </c>
      <c r="AS25" s="136">
        <f t="shared" ref="AS25:AS26" si="11">1/2</f>
        <v>0.5</v>
      </c>
      <c r="AT25" s="41">
        <v>8.9</v>
      </c>
      <c r="AU25" s="41">
        <v>7.8</v>
      </c>
      <c r="AV25" s="41">
        <v>8.8000000000000007</v>
      </c>
      <c r="AW25" s="41">
        <v>126</v>
      </c>
      <c r="AX25" s="136">
        <f t="shared" si="9"/>
        <v>0.5</v>
      </c>
      <c r="AY25" s="41">
        <v>364000</v>
      </c>
      <c r="AZ25" s="41">
        <v>43.4</v>
      </c>
      <c r="BA25" s="41">
        <v>40.9</v>
      </c>
      <c r="BB25" s="136">
        <f t="shared" si="10"/>
        <v>2</v>
      </c>
      <c r="BC25" s="41">
        <v>3070000</v>
      </c>
      <c r="BD25" s="41">
        <v>131</v>
      </c>
      <c r="BE25" s="41">
        <v>3210</v>
      </c>
      <c r="BF25" s="41">
        <v>60.6</v>
      </c>
      <c r="BG25" s="41">
        <v>4.4000000000000004</v>
      </c>
      <c r="BH25" s="41">
        <v>119</v>
      </c>
      <c r="BI25" s="136">
        <v>0.5</v>
      </c>
      <c r="BJ25" s="136">
        <v>1</v>
      </c>
      <c r="BK25" s="41">
        <v>7</v>
      </c>
      <c r="BL25" s="136">
        <v>1</v>
      </c>
      <c r="BM25" s="41">
        <v>120</v>
      </c>
      <c r="BN25" s="136">
        <v>0.5</v>
      </c>
      <c r="BO25" s="41">
        <v>372000</v>
      </c>
      <c r="BP25" s="41">
        <v>38.5</v>
      </c>
      <c r="BQ25" s="41">
        <v>34.700000000000003</v>
      </c>
      <c r="BR25" s="136">
        <v>2</v>
      </c>
      <c r="BS25" s="41">
        <v>111</v>
      </c>
      <c r="BT25" s="41">
        <v>75.7</v>
      </c>
    </row>
    <row r="26" spans="1:72" x14ac:dyDescent="0.35">
      <c r="A26" s="52" t="s">
        <v>287</v>
      </c>
      <c r="B26" s="34" t="s">
        <v>288</v>
      </c>
      <c r="C26" s="34" t="s">
        <v>289</v>
      </c>
      <c r="D26" s="34" t="s">
        <v>51</v>
      </c>
      <c r="E26" s="51"/>
      <c r="F26" s="136">
        <f t="shared" si="8"/>
        <v>275</v>
      </c>
      <c r="G26" s="35" t="s">
        <v>34</v>
      </c>
      <c r="H26" s="35" t="s">
        <v>34</v>
      </c>
      <c r="I26" s="35" t="s">
        <v>34</v>
      </c>
      <c r="J26" s="35" t="s">
        <v>34</v>
      </c>
      <c r="K26" s="35" t="s">
        <v>34</v>
      </c>
      <c r="L26" s="35" t="s">
        <v>34</v>
      </c>
      <c r="M26" s="35" t="s">
        <v>34</v>
      </c>
      <c r="N26" s="35" t="s">
        <v>34</v>
      </c>
      <c r="O26" s="35" t="s">
        <v>34</v>
      </c>
      <c r="P26" s="35" t="s">
        <v>34</v>
      </c>
      <c r="Q26" s="35" t="s">
        <v>34</v>
      </c>
      <c r="R26" s="35" t="s">
        <v>34</v>
      </c>
      <c r="S26" s="35" t="s">
        <v>34</v>
      </c>
      <c r="T26" s="35" t="s">
        <v>34</v>
      </c>
      <c r="U26" s="35" t="s">
        <v>34</v>
      </c>
      <c r="V26" s="35" t="s">
        <v>34</v>
      </c>
      <c r="W26" s="35" t="s">
        <v>34</v>
      </c>
      <c r="X26" s="35" t="s">
        <v>34</v>
      </c>
      <c r="Y26" s="35" t="s">
        <v>34</v>
      </c>
      <c r="Z26" s="35" t="s">
        <v>34</v>
      </c>
      <c r="AA26" s="35" t="s">
        <v>34</v>
      </c>
      <c r="AB26" s="35" t="s">
        <v>34</v>
      </c>
      <c r="AC26" s="35" t="s">
        <v>34</v>
      </c>
      <c r="AD26" s="35" t="s">
        <v>34</v>
      </c>
      <c r="AE26" s="35" t="s">
        <v>34</v>
      </c>
      <c r="AF26" s="35" t="s">
        <v>34</v>
      </c>
      <c r="AG26" s="136">
        <f>500/2</f>
        <v>250</v>
      </c>
      <c r="AH26" s="41" t="s">
        <v>34</v>
      </c>
      <c r="AI26" s="41" t="s">
        <v>34</v>
      </c>
      <c r="AJ26" s="41" t="s">
        <v>34</v>
      </c>
      <c r="AK26" s="41" t="s">
        <v>34</v>
      </c>
      <c r="AL26" s="41" t="s">
        <v>34</v>
      </c>
      <c r="AM26" s="41" t="s">
        <v>34</v>
      </c>
      <c r="AN26" s="41" t="s">
        <v>34</v>
      </c>
      <c r="AO26" s="41" t="s">
        <v>34</v>
      </c>
      <c r="AP26" s="41">
        <v>66</v>
      </c>
      <c r="AQ26" s="41">
        <v>4.4000000000000004</v>
      </c>
      <c r="AR26" s="41">
        <v>97.9</v>
      </c>
      <c r="AS26" s="136">
        <f t="shared" si="11"/>
        <v>0.5</v>
      </c>
      <c r="AT26" s="136">
        <f>2/2</f>
        <v>1</v>
      </c>
      <c r="AU26" s="41">
        <v>6.3</v>
      </c>
      <c r="AV26" s="41">
        <v>6.3</v>
      </c>
      <c r="AW26" s="41">
        <v>141</v>
      </c>
      <c r="AX26" s="136">
        <f t="shared" si="9"/>
        <v>0.5</v>
      </c>
      <c r="AY26" s="41">
        <v>303000</v>
      </c>
      <c r="AZ26" s="41">
        <v>35.700000000000003</v>
      </c>
      <c r="BA26" s="41">
        <v>34.299999999999997</v>
      </c>
      <c r="BB26" s="136">
        <f t="shared" si="10"/>
        <v>2</v>
      </c>
      <c r="BC26" s="41">
        <v>2570000</v>
      </c>
      <c r="BD26" s="41">
        <v>106</v>
      </c>
      <c r="BE26" s="41">
        <v>2460</v>
      </c>
      <c r="BF26" s="41">
        <v>59.2</v>
      </c>
      <c r="BG26" s="41">
        <v>4.5999999999999996</v>
      </c>
      <c r="BH26" s="41">
        <v>112</v>
      </c>
      <c r="BI26" s="136">
        <v>0.5</v>
      </c>
      <c r="BJ26" s="136">
        <v>1</v>
      </c>
      <c r="BK26" s="41">
        <v>6.2</v>
      </c>
      <c r="BL26" s="136">
        <v>1</v>
      </c>
      <c r="BM26" s="136">
        <v>1.3</v>
      </c>
      <c r="BN26" s="136">
        <v>0.5</v>
      </c>
      <c r="BO26" s="41">
        <v>295000</v>
      </c>
      <c r="BP26" s="41">
        <v>33.6</v>
      </c>
      <c r="BQ26" s="41">
        <v>29.6</v>
      </c>
      <c r="BR26" s="136">
        <v>2</v>
      </c>
      <c r="BS26" s="41">
        <v>100</v>
      </c>
      <c r="BT26" s="41">
        <v>44.5</v>
      </c>
    </row>
    <row r="27" spans="1:72" x14ac:dyDescent="0.35">
      <c r="A27" s="52" t="s">
        <v>287</v>
      </c>
      <c r="B27" s="34" t="s">
        <v>288</v>
      </c>
      <c r="C27" s="34" t="s">
        <v>290</v>
      </c>
      <c r="D27" s="34" t="s">
        <v>51</v>
      </c>
      <c r="E27" s="51"/>
      <c r="F27" s="136">
        <f t="shared" si="8"/>
        <v>275</v>
      </c>
      <c r="G27" s="35" t="s">
        <v>34</v>
      </c>
      <c r="H27" s="35" t="s">
        <v>34</v>
      </c>
      <c r="I27" s="35" t="s">
        <v>34</v>
      </c>
      <c r="J27" s="35" t="s">
        <v>34</v>
      </c>
      <c r="K27" s="35" t="s">
        <v>34</v>
      </c>
      <c r="L27" s="35" t="s">
        <v>34</v>
      </c>
      <c r="M27" s="35" t="s">
        <v>34</v>
      </c>
      <c r="N27" s="35" t="s">
        <v>34</v>
      </c>
      <c r="O27" s="35" t="s">
        <v>34</v>
      </c>
      <c r="P27" s="35" t="s">
        <v>34</v>
      </c>
      <c r="Q27" s="35" t="s">
        <v>34</v>
      </c>
      <c r="R27" s="35" t="s">
        <v>34</v>
      </c>
      <c r="S27" s="35" t="s">
        <v>34</v>
      </c>
      <c r="T27" s="35" t="s">
        <v>34</v>
      </c>
      <c r="U27" s="35" t="s">
        <v>34</v>
      </c>
      <c r="V27" s="35" t="s">
        <v>34</v>
      </c>
      <c r="W27" s="35" t="s">
        <v>34</v>
      </c>
      <c r="X27" s="35" t="s">
        <v>34</v>
      </c>
      <c r="Y27" s="35" t="s">
        <v>34</v>
      </c>
      <c r="Z27" s="35" t="s">
        <v>34</v>
      </c>
      <c r="AA27" s="35" t="s">
        <v>34</v>
      </c>
      <c r="AB27" s="35" t="s">
        <v>34</v>
      </c>
      <c r="AC27" s="35" t="s">
        <v>34</v>
      </c>
      <c r="AD27" s="35" t="s">
        <v>34</v>
      </c>
      <c r="AE27" s="35" t="s">
        <v>34</v>
      </c>
      <c r="AF27" s="35" t="s">
        <v>34</v>
      </c>
      <c r="AG27" s="41">
        <v>700</v>
      </c>
      <c r="AH27" s="41" t="s">
        <v>34</v>
      </c>
      <c r="AI27" s="41" t="s">
        <v>34</v>
      </c>
      <c r="AJ27" s="41" t="s">
        <v>34</v>
      </c>
      <c r="AK27" s="41" t="s">
        <v>34</v>
      </c>
      <c r="AL27" s="41" t="s">
        <v>34</v>
      </c>
      <c r="AM27" s="41" t="s">
        <v>34</v>
      </c>
      <c r="AN27" s="41" t="s">
        <v>34</v>
      </c>
      <c r="AO27" s="41" t="s">
        <v>34</v>
      </c>
      <c r="AP27" s="136">
        <f>30/2</f>
        <v>15</v>
      </c>
      <c r="AQ27" s="136">
        <f>2/2</f>
        <v>1</v>
      </c>
      <c r="AR27" s="41">
        <v>2.2000000000000002</v>
      </c>
      <c r="AS27" s="136">
        <f>1/2</f>
        <v>0.5</v>
      </c>
      <c r="AT27" s="136">
        <f>2/2</f>
        <v>1</v>
      </c>
      <c r="AU27" s="41">
        <v>1</v>
      </c>
      <c r="AV27" s="41">
        <v>3.8</v>
      </c>
      <c r="AW27" s="41">
        <v>26700</v>
      </c>
      <c r="AX27" s="136">
        <f>1/2</f>
        <v>0.5</v>
      </c>
      <c r="AY27" s="41">
        <v>420000</v>
      </c>
      <c r="AZ27" s="41">
        <v>778</v>
      </c>
      <c r="BA27" s="41">
        <v>61.9</v>
      </c>
      <c r="BB27" s="136">
        <f>2/2</f>
        <v>1</v>
      </c>
      <c r="BC27" s="41">
        <v>3100000</v>
      </c>
      <c r="BD27" s="41">
        <v>39</v>
      </c>
      <c r="BE27" s="41">
        <v>50</v>
      </c>
      <c r="BF27" s="136">
        <v>15</v>
      </c>
      <c r="BG27" s="136">
        <v>1</v>
      </c>
      <c r="BH27" s="136">
        <v>1</v>
      </c>
      <c r="BI27" s="136">
        <v>0.5</v>
      </c>
      <c r="BJ27" s="136">
        <v>1</v>
      </c>
      <c r="BK27" s="41">
        <v>3.9</v>
      </c>
      <c r="BL27" s="41">
        <v>4</v>
      </c>
      <c r="BM27" s="41">
        <v>22200</v>
      </c>
      <c r="BN27" s="136">
        <v>0.5</v>
      </c>
      <c r="BO27" s="41">
        <v>389000</v>
      </c>
      <c r="BP27" s="41">
        <v>705</v>
      </c>
      <c r="BQ27" s="41">
        <v>59</v>
      </c>
      <c r="BR27" s="136">
        <v>1</v>
      </c>
      <c r="BS27" s="41">
        <v>33.700000000000003</v>
      </c>
      <c r="BT27" s="41">
        <v>38.200000000000003</v>
      </c>
    </row>
    <row r="28" spans="1:72" x14ac:dyDescent="0.35">
      <c r="A28" s="52" t="s">
        <v>287</v>
      </c>
      <c r="B28" s="34" t="s">
        <v>288</v>
      </c>
      <c r="C28" s="34" t="s">
        <v>290</v>
      </c>
      <c r="D28" s="34" t="s">
        <v>51</v>
      </c>
      <c r="E28" s="51"/>
      <c r="F28" s="136">
        <f t="shared" si="8"/>
        <v>275</v>
      </c>
      <c r="G28" s="35" t="s">
        <v>34</v>
      </c>
      <c r="H28" s="35" t="s">
        <v>34</v>
      </c>
      <c r="I28" s="35" t="s">
        <v>34</v>
      </c>
      <c r="J28" s="35" t="s">
        <v>34</v>
      </c>
      <c r="K28" s="35" t="s">
        <v>34</v>
      </c>
      <c r="L28" s="35" t="s">
        <v>34</v>
      </c>
      <c r="M28" s="35" t="s">
        <v>34</v>
      </c>
      <c r="N28" s="35" t="s">
        <v>34</v>
      </c>
      <c r="O28" s="35" t="s">
        <v>34</v>
      </c>
      <c r="P28" s="35" t="s">
        <v>34</v>
      </c>
      <c r="Q28" s="35" t="s">
        <v>34</v>
      </c>
      <c r="R28" s="35" t="s">
        <v>34</v>
      </c>
      <c r="S28" s="35" t="s">
        <v>34</v>
      </c>
      <c r="T28" s="35" t="s">
        <v>34</v>
      </c>
      <c r="U28" s="35" t="s">
        <v>34</v>
      </c>
      <c r="V28" s="35" t="s">
        <v>34</v>
      </c>
      <c r="W28" s="35" t="s">
        <v>34</v>
      </c>
      <c r="X28" s="35" t="s">
        <v>34</v>
      </c>
      <c r="Y28" s="35" t="s">
        <v>34</v>
      </c>
      <c r="Z28" s="35" t="s">
        <v>34</v>
      </c>
      <c r="AA28" s="35" t="s">
        <v>34</v>
      </c>
      <c r="AB28" s="35" t="s">
        <v>34</v>
      </c>
      <c r="AC28" s="35" t="s">
        <v>34</v>
      </c>
      <c r="AD28" s="35" t="s">
        <v>34</v>
      </c>
      <c r="AE28" s="35" t="s">
        <v>34</v>
      </c>
      <c r="AF28" s="35" t="s">
        <v>34</v>
      </c>
      <c r="AG28" s="41">
        <v>640</v>
      </c>
      <c r="AH28" s="41" t="s">
        <v>34</v>
      </c>
      <c r="AI28" s="41" t="s">
        <v>34</v>
      </c>
      <c r="AJ28" s="41" t="s">
        <v>34</v>
      </c>
      <c r="AK28" s="41" t="s">
        <v>34</v>
      </c>
      <c r="AL28" s="41" t="s">
        <v>34</v>
      </c>
      <c r="AM28" s="41" t="s">
        <v>34</v>
      </c>
      <c r="AN28" s="41" t="s">
        <v>34</v>
      </c>
      <c r="AO28" s="41" t="s">
        <v>34</v>
      </c>
      <c r="AP28" s="136">
        <f>30/2</f>
        <v>15</v>
      </c>
      <c r="AQ28" s="136">
        <f>2/2</f>
        <v>1</v>
      </c>
      <c r="AR28" s="136">
        <f>2/2</f>
        <v>1</v>
      </c>
      <c r="AS28" s="136">
        <f>1/2</f>
        <v>0.5</v>
      </c>
      <c r="AT28" s="136">
        <f>2/2</f>
        <v>1</v>
      </c>
      <c r="AU28" s="41">
        <v>1.2</v>
      </c>
      <c r="AV28" s="41">
        <v>4.5999999999999996</v>
      </c>
      <c r="AW28" s="41">
        <v>14100</v>
      </c>
      <c r="AX28" s="136">
        <f>1/2</f>
        <v>0.5</v>
      </c>
      <c r="AY28" s="41">
        <v>304000</v>
      </c>
      <c r="AZ28" s="41">
        <v>446</v>
      </c>
      <c r="BA28" s="41">
        <v>74.400000000000006</v>
      </c>
      <c r="BB28" s="136">
        <f>2/2</f>
        <v>1</v>
      </c>
      <c r="BC28" s="41">
        <v>2500000</v>
      </c>
      <c r="BD28" s="41">
        <v>47</v>
      </c>
      <c r="BE28" s="41">
        <v>68.5</v>
      </c>
      <c r="BF28" s="136">
        <v>15</v>
      </c>
      <c r="BG28" s="136">
        <v>1</v>
      </c>
      <c r="BH28" s="136">
        <v>1</v>
      </c>
      <c r="BI28" s="136">
        <v>0.5</v>
      </c>
      <c r="BJ28" s="136">
        <v>1</v>
      </c>
      <c r="BK28" s="41">
        <v>3</v>
      </c>
      <c r="BL28" s="41">
        <v>2.9</v>
      </c>
      <c r="BM28" s="41">
        <v>18300</v>
      </c>
      <c r="BN28" s="136">
        <v>0.5</v>
      </c>
      <c r="BO28" s="41">
        <v>418000</v>
      </c>
      <c r="BP28" s="41">
        <v>622</v>
      </c>
      <c r="BQ28" s="41">
        <v>53.9</v>
      </c>
      <c r="BR28" s="136">
        <v>1</v>
      </c>
      <c r="BS28" s="41">
        <v>33.6</v>
      </c>
      <c r="BT28" s="41">
        <v>39.9</v>
      </c>
    </row>
    <row r="29" spans="1:72" x14ac:dyDescent="0.35">
      <c r="A29" s="52" t="s">
        <v>287</v>
      </c>
      <c r="B29" s="34" t="s">
        <v>288</v>
      </c>
      <c r="C29" s="34" t="s">
        <v>290</v>
      </c>
      <c r="D29" s="34" t="s">
        <v>51</v>
      </c>
      <c r="E29" s="51"/>
      <c r="F29" s="136">
        <f t="shared" si="8"/>
        <v>275</v>
      </c>
      <c r="G29" s="35" t="s">
        <v>34</v>
      </c>
      <c r="H29" s="35" t="s">
        <v>34</v>
      </c>
      <c r="I29" s="35" t="s">
        <v>34</v>
      </c>
      <c r="J29" s="35" t="s">
        <v>34</v>
      </c>
      <c r="K29" s="35" t="s">
        <v>34</v>
      </c>
      <c r="L29" s="35" t="s">
        <v>34</v>
      </c>
      <c r="M29" s="35" t="s">
        <v>34</v>
      </c>
      <c r="N29" s="35" t="s">
        <v>34</v>
      </c>
      <c r="O29" s="35" t="s">
        <v>34</v>
      </c>
      <c r="P29" s="35" t="s">
        <v>34</v>
      </c>
      <c r="Q29" s="35" t="s">
        <v>34</v>
      </c>
      <c r="R29" s="35" t="s">
        <v>34</v>
      </c>
      <c r="S29" s="35" t="s">
        <v>34</v>
      </c>
      <c r="T29" s="35" t="s">
        <v>34</v>
      </c>
      <c r="U29" s="35" t="s">
        <v>34</v>
      </c>
      <c r="V29" s="35" t="s">
        <v>34</v>
      </c>
      <c r="W29" s="35" t="s">
        <v>34</v>
      </c>
      <c r="X29" s="35" t="s">
        <v>34</v>
      </c>
      <c r="Y29" s="35" t="s">
        <v>34</v>
      </c>
      <c r="Z29" s="35" t="s">
        <v>34</v>
      </c>
      <c r="AA29" s="35" t="s">
        <v>34</v>
      </c>
      <c r="AB29" s="35" t="s">
        <v>34</v>
      </c>
      <c r="AC29" s="35" t="s">
        <v>34</v>
      </c>
      <c r="AD29" s="35" t="s">
        <v>34</v>
      </c>
      <c r="AE29" s="35" t="s">
        <v>34</v>
      </c>
      <c r="AF29" s="35" t="s">
        <v>34</v>
      </c>
      <c r="AG29" s="41">
        <v>1000</v>
      </c>
      <c r="AH29" s="41" t="s">
        <v>34</v>
      </c>
      <c r="AI29" s="41" t="s">
        <v>34</v>
      </c>
      <c r="AJ29" s="41" t="s">
        <v>34</v>
      </c>
      <c r="AK29" s="41" t="s">
        <v>34</v>
      </c>
      <c r="AL29" s="41" t="s">
        <v>34</v>
      </c>
      <c r="AM29" s="41" t="s">
        <v>34</v>
      </c>
      <c r="AN29" s="41" t="s">
        <v>34</v>
      </c>
      <c r="AO29" s="41" t="s">
        <v>34</v>
      </c>
      <c r="AP29" s="136">
        <f t="shared" ref="AP29:AP32" si="12">30/2</f>
        <v>15</v>
      </c>
      <c r="AQ29" s="136">
        <f t="shared" ref="AQ29:AQ32" si="13">2/2</f>
        <v>1</v>
      </c>
      <c r="AR29" s="41">
        <v>4</v>
      </c>
      <c r="AS29" s="136">
        <f>1/2</f>
        <v>0.5</v>
      </c>
      <c r="AT29" s="136">
        <f t="shared" ref="AT29:AT32" si="14">2/2</f>
        <v>1</v>
      </c>
      <c r="AU29" s="136">
        <f t="shared" ref="AU29:AU31" si="15">1/2</f>
        <v>0.5</v>
      </c>
      <c r="AV29" s="41">
        <v>4.5</v>
      </c>
      <c r="AW29" s="41">
        <v>12800</v>
      </c>
      <c r="AX29" s="136">
        <f t="shared" ref="AX29:AX32" si="16">1/2</f>
        <v>0.5</v>
      </c>
      <c r="AY29" s="41">
        <v>375000</v>
      </c>
      <c r="AZ29" s="41">
        <v>430</v>
      </c>
      <c r="BA29" s="41">
        <v>61.1</v>
      </c>
      <c r="BB29" s="136">
        <f t="shared" ref="BB29:BB32" si="17">2/2</f>
        <v>1</v>
      </c>
      <c r="BC29" s="41">
        <v>3290000</v>
      </c>
      <c r="BD29" s="53">
        <v>33.9</v>
      </c>
      <c r="BE29" s="53">
        <v>49.6</v>
      </c>
      <c r="BF29" s="136">
        <v>15</v>
      </c>
      <c r="BG29" s="136">
        <v>1</v>
      </c>
      <c r="BH29" s="41">
        <v>2.2000000000000002</v>
      </c>
      <c r="BI29" s="136">
        <v>0.5</v>
      </c>
      <c r="BJ29" s="136">
        <v>1</v>
      </c>
      <c r="BK29" s="136">
        <v>0.5</v>
      </c>
      <c r="BL29" s="41">
        <v>2.8</v>
      </c>
      <c r="BM29" s="41">
        <v>11900</v>
      </c>
      <c r="BN29" s="136">
        <v>0.5</v>
      </c>
      <c r="BO29" s="41">
        <v>406000</v>
      </c>
      <c r="BP29" s="41">
        <v>490</v>
      </c>
      <c r="BQ29" s="41">
        <v>56.4</v>
      </c>
      <c r="BR29" s="136">
        <v>1</v>
      </c>
      <c r="BS29" s="53">
        <v>30.6</v>
      </c>
      <c r="BT29" s="53">
        <v>28.9</v>
      </c>
    </row>
    <row r="30" spans="1:72" x14ac:dyDescent="0.35">
      <c r="A30" s="52" t="s">
        <v>287</v>
      </c>
      <c r="B30" s="34" t="s">
        <v>288</v>
      </c>
      <c r="C30" s="34" t="s">
        <v>290</v>
      </c>
      <c r="D30" s="34" t="s">
        <v>51</v>
      </c>
      <c r="E30" s="51"/>
      <c r="F30" s="136">
        <f t="shared" si="8"/>
        <v>275</v>
      </c>
      <c r="G30" s="35" t="s">
        <v>34</v>
      </c>
      <c r="H30" s="35" t="s">
        <v>34</v>
      </c>
      <c r="I30" s="35" t="s">
        <v>34</v>
      </c>
      <c r="J30" s="35" t="s">
        <v>34</v>
      </c>
      <c r="K30" s="35" t="s">
        <v>34</v>
      </c>
      <c r="L30" s="35" t="s">
        <v>34</v>
      </c>
      <c r="M30" s="35" t="s">
        <v>34</v>
      </c>
      <c r="N30" s="35" t="s">
        <v>34</v>
      </c>
      <c r="O30" s="35" t="s">
        <v>34</v>
      </c>
      <c r="P30" s="35" t="s">
        <v>34</v>
      </c>
      <c r="Q30" s="35" t="s">
        <v>34</v>
      </c>
      <c r="R30" s="35" t="s">
        <v>34</v>
      </c>
      <c r="S30" s="35" t="s">
        <v>34</v>
      </c>
      <c r="T30" s="35" t="s">
        <v>34</v>
      </c>
      <c r="U30" s="35" t="s">
        <v>34</v>
      </c>
      <c r="V30" s="35" t="s">
        <v>34</v>
      </c>
      <c r="W30" s="35" t="s">
        <v>34</v>
      </c>
      <c r="X30" s="35" t="s">
        <v>34</v>
      </c>
      <c r="Y30" s="35" t="s">
        <v>34</v>
      </c>
      <c r="Z30" s="35" t="s">
        <v>34</v>
      </c>
      <c r="AA30" s="35" t="s">
        <v>34</v>
      </c>
      <c r="AB30" s="35" t="s">
        <v>34</v>
      </c>
      <c r="AC30" s="35" t="s">
        <v>34</v>
      </c>
      <c r="AD30" s="35" t="s">
        <v>34</v>
      </c>
      <c r="AE30" s="35" t="s">
        <v>34</v>
      </c>
      <c r="AF30" s="35" t="s">
        <v>34</v>
      </c>
      <c r="AG30" s="41">
        <v>750</v>
      </c>
      <c r="AH30" s="41" t="s">
        <v>34</v>
      </c>
      <c r="AI30" s="41" t="s">
        <v>34</v>
      </c>
      <c r="AJ30" s="41" t="s">
        <v>34</v>
      </c>
      <c r="AK30" s="41" t="s">
        <v>34</v>
      </c>
      <c r="AL30" s="41" t="s">
        <v>34</v>
      </c>
      <c r="AM30" s="41" t="s">
        <v>34</v>
      </c>
      <c r="AN30" s="41" t="s">
        <v>34</v>
      </c>
      <c r="AO30" s="41" t="s">
        <v>34</v>
      </c>
      <c r="AP30" s="136">
        <f t="shared" si="12"/>
        <v>15</v>
      </c>
      <c r="AQ30" s="136">
        <f t="shared" si="13"/>
        <v>1</v>
      </c>
      <c r="AR30" s="41">
        <v>2.7</v>
      </c>
      <c r="AS30" s="136">
        <f t="shared" ref="AS30:AS32" si="18">1/2</f>
        <v>0.5</v>
      </c>
      <c r="AT30" s="136">
        <f t="shared" si="14"/>
        <v>1</v>
      </c>
      <c r="AU30" s="136">
        <f t="shared" si="15"/>
        <v>0.5</v>
      </c>
      <c r="AV30" s="41">
        <v>4.9000000000000004</v>
      </c>
      <c r="AW30" s="41">
        <v>9930</v>
      </c>
      <c r="AX30" s="136">
        <f t="shared" si="16"/>
        <v>0.5</v>
      </c>
      <c r="AY30" s="41">
        <v>410000</v>
      </c>
      <c r="AZ30" s="41">
        <v>357</v>
      </c>
      <c r="BA30" s="41">
        <v>55.6</v>
      </c>
      <c r="BB30" s="136">
        <f t="shared" si="17"/>
        <v>1</v>
      </c>
      <c r="BC30" s="41">
        <v>3590000</v>
      </c>
      <c r="BD30" s="53">
        <v>34</v>
      </c>
      <c r="BE30" s="53">
        <v>36.299999999999997</v>
      </c>
      <c r="BF30" s="136">
        <v>15</v>
      </c>
      <c r="BG30" s="136">
        <v>1</v>
      </c>
      <c r="BH30" s="41">
        <v>2.5</v>
      </c>
      <c r="BI30" s="136">
        <v>0.5</v>
      </c>
      <c r="BJ30" s="136">
        <v>1</v>
      </c>
      <c r="BK30" s="136">
        <v>0.5</v>
      </c>
      <c r="BL30" s="41">
        <v>3</v>
      </c>
      <c r="BM30" s="41">
        <v>7410</v>
      </c>
      <c r="BN30" s="136">
        <v>0.5</v>
      </c>
      <c r="BO30" s="41">
        <v>414000</v>
      </c>
      <c r="BP30" s="41">
        <v>364</v>
      </c>
      <c r="BQ30" s="41">
        <v>55.6</v>
      </c>
      <c r="BR30" s="136">
        <v>1</v>
      </c>
      <c r="BS30" s="53">
        <v>33.4</v>
      </c>
      <c r="BT30" s="53">
        <v>21.8</v>
      </c>
    </row>
    <row r="31" spans="1:72" x14ac:dyDescent="0.35">
      <c r="A31" s="52" t="s">
        <v>287</v>
      </c>
      <c r="B31" s="34" t="s">
        <v>288</v>
      </c>
      <c r="C31" s="34" t="s">
        <v>290</v>
      </c>
      <c r="D31" s="34" t="s">
        <v>51</v>
      </c>
      <c r="E31" s="51"/>
      <c r="F31" s="136">
        <f t="shared" si="8"/>
        <v>275</v>
      </c>
      <c r="G31" s="35" t="s">
        <v>34</v>
      </c>
      <c r="H31" s="35" t="s">
        <v>34</v>
      </c>
      <c r="I31" s="35" t="s">
        <v>34</v>
      </c>
      <c r="J31" s="35" t="s">
        <v>34</v>
      </c>
      <c r="K31" s="35" t="s">
        <v>34</v>
      </c>
      <c r="L31" s="35" t="s">
        <v>34</v>
      </c>
      <c r="M31" s="35" t="s">
        <v>34</v>
      </c>
      <c r="N31" s="35" t="s">
        <v>34</v>
      </c>
      <c r="O31" s="35" t="s">
        <v>34</v>
      </c>
      <c r="P31" s="35" t="s">
        <v>34</v>
      </c>
      <c r="Q31" s="35" t="s">
        <v>34</v>
      </c>
      <c r="R31" s="35" t="s">
        <v>34</v>
      </c>
      <c r="S31" s="35" t="s">
        <v>34</v>
      </c>
      <c r="T31" s="35" t="s">
        <v>34</v>
      </c>
      <c r="U31" s="35" t="s">
        <v>34</v>
      </c>
      <c r="V31" s="35" t="s">
        <v>34</v>
      </c>
      <c r="W31" s="35" t="s">
        <v>34</v>
      </c>
      <c r="X31" s="35" t="s">
        <v>34</v>
      </c>
      <c r="Y31" s="35" t="s">
        <v>34</v>
      </c>
      <c r="Z31" s="35" t="s">
        <v>34</v>
      </c>
      <c r="AA31" s="35" t="s">
        <v>34</v>
      </c>
      <c r="AB31" s="35" t="s">
        <v>34</v>
      </c>
      <c r="AC31" s="35" t="s">
        <v>34</v>
      </c>
      <c r="AD31" s="35" t="s">
        <v>34</v>
      </c>
      <c r="AE31" s="35" t="s">
        <v>34</v>
      </c>
      <c r="AF31" s="35" t="s">
        <v>34</v>
      </c>
      <c r="AG31" s="41">
        <v>900</v>
      </c>
      <c r="AH31" s="41" t="s">
        <v>34</v>
      </c>
      <c r="AI31" s="41" t="s">
        <v>34</v>
      </c>
      <c r="AJ31" s="41" t="s">
        <v>34</v>
      </c>
      <c r="AK31" s="41" t="s">
        <v>34</v>
      </c>
      <c r="AL31" s="41" t="s">
        <v>34</v>
      </c>
      <c r="AM31" s="41" t="s">
        <v>34</v>
      </c>
      <c r="AN31" s="41" t="s">
        <v>34</v>
      </c>
      <c r="AO31" s="41" t="s">
        <v>34</v>
      </c>
      <c r="AP31" s="136">
        <f t="shared" si="12"/>
        <v>15</v>
      </c>
      <c r="AQ31" s="136">
        <f t="shared" si="13"/>
        <v>1</v>
      </c>
      <c r="AR31" s="41">
        <v>2</v>
      </c>
      <c r="AS31" s="136">
        <f t="shared" si="18"/>
        <v>0.5</v>
      </c>
      <c r="AT31" s="136">
        <f t="shared" si="14"/>
        <v>1</v>
      </c>
      <c r="AU31" s="136">
        <f t="shared" si="15"/>
        <v>0.5</v>
      </c>
      <c r="AV31" s="41">
        <v>4.3</v>
      </c>
      <c r="AW31" s="41">
        <v>6890</v>
      </c>
      <c r="AX31" s="136">
        <f t="shared" si="16"/>
        <v>0.5</v>
      </c>
      <c r="AY31" s="41">
        <v>397000</v>
      </c>
      <c r="AZ31" s="41">
        <v>278</v>
      </c>
      <c r="BA31" s="41">
        <v>53.4</v>
      </c>
      <c r="BB31" s="136">
        <f t="shared" si="17"/>
        <v>1</v>
      </c>
      <c r="BC31" s="41">
        <v>3500000</v>
      </c>
      <c r="BD31" s="53">
        <v>39.1</v>
      </c>
      <c r="BE31" s="53">
        <v>36.799999999999997</v>
      </c>
      <c r="BF31" s="136">
        <v>15</v>
      </c>
      <c r="BG31" s="136">
        <v>1</v>
      </c>
      <c r="BH31" s="41">
        <v>2.2000000000000002</v>
      </c>
      <c r="BI31" s="136">
        <v>0.5</v>
      </c>
      <c r="BJ31" s="136">
        <v>1</v>
      </c>
      <c r="BK31" s="136">
        <v>0.5</v>
      </c>
      <c r="BL31" s="41">
        <v>2.8</v>
      </c>
      <c r="BM31" s="41">
        <v>6020</v>
      </c>
      <c r="BN31" s="136">
        <v>0.5</v>
      </c>
      <c r="BO31" s="41">
        <v>467000</v>
      </c>
      <c r="BP31" s="41">
        <v>321</v>
      </c>
      <c r="BQ31" s="41">
        <v>50.6</v>
      </c>
      <c r="BR31" s="136">
        <v>1</v>
      </c>
      <c r="BS31" s="53">
        <v>35</v>
      </c>
      <c r="BT31" s="53">
        <v>20.6</v>
      </c>
    </row>
    <row r="32" spans="1:72" x14ac:dyDescent="0.35">
      <c r="A32" s="52" t="s">
        <v>287</v>
      </c>
      <c r="B32" s="34" t="s">
        <v>288</v>
      </c>
      <c r="C32" s="34" t="s">
        <v>290</v>
      </c>
      <c r="D32" s="34" t="s">
        <v>51</v>
      </c>
      <c r="E32" s="51"/>
      <c r="F32" s="41">
        <v>1300</v>
      </c>
      <c r="G32" s="35" t="s">
        <v>34</v>
      </c>
      <c r="H32" s="35" t="s">
        <v>34</v>
      </c>
      <c r="I32" s="35" t="s">
        <v>34</v>
      </c>
      <c r="J32" s="35" t="s">
        <v>34</v>
      </c>
      <c r="K32" s="35" t="s">
        <v>34</v>
      </c>
      <c r="L32" s="35" t="s">
        <v>34</v>
      </c>
      <c r="M32" s="35" t="s">
        <v>34</v>
      </c>
      <c r="N32" s="35" t="s">
        <v>34</v>
      </c>
      <c r="O32" s="35" t="s">
        <v>34</v>
      </c>
      <c r="P32" s="35" t="s">
        <v>34</v>
      </c>
      <c r="Q32" s="35" t="s">
        <v>34</v>
      </c>
      <c r="R32" s="35" t="s">
        <v>34</v>
      </c>
      <c r="S32" s="35" t="s">
        <v>34</v>
      </c>
      <c r="T32" s="35" t="s">
        <v>34</v>
      </c>
      <c r="U32" s="35" t="s">
        <v>34</v>
      </c>
      <c r="V32" s="35" t="s">
        <v>34</v>
      </c>
      <c r="W32" s="35" t="s">
        <v>34</v>
      </c>
      <c r="X32" s="35" t="s">
        <v>34</v>
      </c>
      <c r="Y32" s="35" t="s">
        <v>34</v>
      </c>
      <c r="Z32" s="35" t="s">
        <v>34</v>
      </c>
      <c r="AA32" s="35" t="s">
        <v>34</v>
      </c>
      <c r="AB32" s="35" t="s">
        <v>34</v>
      </c>
      <c r="AC32" s="35" t="s">
        <v>34</v>
      </c>
      <c r="AD32" s="35" t="s">
        <v>34</v>
      </c>
      <c r="AE32" s="35" t="s">
        <v>34</v>
      </c>
      <c r="AF32" s="35" t="s">
        <v>34</v>
      </c>
      <c r="AG32" s="41">
        <v>780</v>
      </c>
      <c r="AH32" s="41" t="s">
        <v>34</v>
      </c>
      <c r="AI32" s="41" t="s">
        <v>34</v>
      </c>
      <c r="AJ32" s="41" t="s">
        <v>34</v>
      </c>
      <c r="AK32" s="41" t="s">
        <v>34</v>
      </c>
      <c r="AL32" s="41" t="s">
        <v>34</v>
      </c>
      <c r="AM32" s="41" t="s">
        <v>34</v>
      </c>
      <c r="AN32" s="41" t="s">
        <v>34</v>
      </c>
      <c r="AO32" s="41" t="s">
        <v>34</v>
      </c>
      <c r="AP32" s="136">
        <f t="shared" si="12"/>
        <v>15</v>
      </c>
      <c r="AQ32" s="136">
        <f t="shared" si="13"/>
        <v>1</v>
      </c>
      <c r="AR32" s="41">
        <v>2.2999999999999998</v>
      </c>
      <c r="AS32" s="136">
        <f t="shared" si="18"/>
        <v>0.5</v>
      </c>
      <c r="AT32" s="136">
        <f t="shared" si="14"/>
        <v>1</v>
      </c>
      <c r="AU32" s="41">
        <v>1</v>
      </c>
      <c r="AV32" s="41">
        <v>4</v>
      </c>
      <c r="AW32" s="41">
        <v>6470</v>
      </c>
      <c r="AX32" s="136">
        <f t="shared" si="16"/>
        <v>0.5</v>
      </c>
      <c r="AY32" s="41">
        <v>442000</v>
      </c>
      <c r="AZ32" s="41">
        <v>272</v>
      </c>
      <c r="BA32" s="41">
        <v>56.3</v>
      </c>
      <c r="BB32" s="136">
        <f t="shared" si="17"/>
        <v>1</v>
      </c>
      <c r="BC32" s="41">
        <v>3800000</v>
      </c>
      <c r="BD32" s="53">
        <v>42.1</v>
      </c>
      <c r="BE32" s="53">
        <v>31.6</v>
      </c>
      <c r="BF32" s="136">
        <v>15</v>
      </c>
      <c r="BG32" s="136">
        <v>1</v>
      </c>
      <c r="BH32" s="41">
        <v>2</v>
      </c>
      <c r="BI32" s="136">
        <v>0.5</v>
      </c>
      <c r="BJ32" s="136">
        <v>1</v>
      </c>
      <c r="BK32" s="41">
        <v>2.9</v>
      </c>
      <c r="BL32" s="41">
        <v>2.9</v>
      </c>
      <c r="BM32" s="41">
        <v>5620</v>
      </c>
      <c r="BN32" s="136">
        <v>0.5</v>
      </c>
      <c r="BO32" s="41">
        <v>530000</v>
      </c>
      <c r="BP32" s="41">
        <v>323</v>
      </c>
      <c r="BQ32" s="41">
        <v>42.7</v>
      </c>
      <c r="BR32" s="136">
        <v>1</v>
      </c>
      <c r="BS32" s="53">
        <v>29.7</v>
      </c>
      <c r="BT32" s="53">
        <v>13.2</v>
      </c>
    </row>
    <row r="33" spans="1:72" x14ac:dyDescent="0.35">
      <c r="A33" s="52" t="s">
        <v>287</v>
      </c>
      <c r="B33" s="34" t="s">
        <v>291</v>
      </c>
      <c r="C33" s="34" t="s">
        <v>292</v>
      </c>
      <c r="D33" s="34" t="s">
        <v>51</v>
      </c>
      <c r="E33" s="51"/>
      <c r="F33" s="41">
        <v>560</v>
      </c>
      <c r="G33" s="35" t="s">
        <v>34</v>
      </c>
      <c r="H33" s="35" t="s">
        <v>34</v>
      </c>
      <c r="I33" s="35" t="s">
        <v>34</v>
      </c>
      <c r="J33" s="35" t="s">
        <v>34</v>
      </c>
      <c r="K33" s="35" t="s">
        <v>34</v>
      </c>
      <c r="L33" s="35" t="s">
        <v>34</v>
      </c>
      <c r="M33" s="35" t="s">
        <v>34</v>
      </c>
      <c r="N33" s="35" t="s">
        <v>34</v>
      </c>
      <c r="O33" s="35" t="s">
        <v>34</v>
      </c>
      <c r="P33" s="35" t="s">
        <v>34</v>
      </c>
      <c r="Q33" s="35" t="s">
        <v>34</v>
      </c>
      <c r="R33" s="35" t="s">
        <v>34</v>
      </c>
      <c r="S33" s="35" t="s">
        <v>34</v>
      </c>
      <c r="T33" s="35" t="s">
        <v>34</v>
      </c>
      <c r="U33" s="35" t="s">
        <v>34</v>
      </c>
      <c r="V33" s="35" t="s">
        <v>34</v>
      </c>
      <c r="W33" s="35" t="s">
        <v>34</v>
      </c>
      <c r="X33" s="35" t="s">
        <v>34</v>
      </c>
      <c r="Y33" s="35" t="s">
        <v>34</v>
      </c>
      <c r="Z33" s="35" t="s">
        <v>34</v>
      </c>
      <c r="AA33" s="35" t="s">
        <v>34</v>
      </c>
      <c r="AB33" s="35" t="s">
        <v>34</v>
      </c>
      <c r="AC33" s="35" t="s">
        <v>34</v>
      </c>
      <c r="AD33" s="35" t="s">
        <v>34</v>
      </c>
      <c r="AE33" s="35" t="s">
        <v>34</v>
      </c>
      <c r="AF33" s="35" t="s">
        <v>34</v>
      </c>
      <c r="AG33" s="41">
        <v>2000</v>
      </c>
      <c r="AH33" s="41" t="s">
        <v>34</v>
      </c>
      <c r="AI33" s="41" t="s">
        <v>34</v>
      </c>
      <c r="AJ33" s="41" t="s">
        <v>34</v>
      </c>
      <c r="AK33" s="41" t="s">
        <v>34</v>
      </c>
      <c r="AL33" s="41" t="s">
        <v>34</v>
      </c>
      <c r="AM33" s="41" t="s">
        <v>34</v>
      </c>
      <c r="AN33" s="41" t="s">
        <v>34</v>
      </c>
      <c r="AO33" s="41" t="s">
        <v>34</v>
      </c>
      <c r="AP33" s="136">
        <f>30/2</f>
        <v>15</v>
      </c>
      <c r="AQ33" s="41">
        <v>5.8</v>
      </c>
      <c r="AR33" s="136">
        <f>2/2</f>
        <v>1</v>
      </c>
      <c r="AS33" s="136">
        <f>1/2</f>
        <v>0.5</v>
      </c>
      <c r="AT33" s="41">
        <v>7.1</v>
      </c>
      <c r="AU33" s="41">
        <v>3.6</v>
      </c>
      <c r="AV33" s="41">
        <v>197</v>
      </c>
      <c r="AW33" s="41">
        <v>1740</v>
      </c>
      <c r="AX33" s="41">
        <v>9.9</v>
      </c>
      <c r="AY33" s="41">
        <v>21500</v>
      </c>
      <c r="AZ33" s="41">
        <v>222</v>
      </c>
      <c r="BA33" s="41">
        <v>117</v>
      </c>
      <c r="BB33" s="41">
        <v>6.1</v>
      </c>
      <c r="BC33" s="41">
        <v>180000</v>
      </c>
      <c r="BD33" s="53">
        <v>63.4</v>
      </c>
      <c r="BE33" s="53">
        <v>288</v>
      </c>
      <c r="BF33" s="136">
        <v>15</v>
      </c>
      <c r="BG33" s="41">
        <v>4.7</v>
      </c>
      <c r="BH33" s="136">
        <v>1</v>
      </c>
      <c r="BI33" s="136">
        <v>0.5</v>
      </c>
      <c r="BJ33" s="41">
        <v>4.5999999999999996</v>
      </c>
      <c r="BK33" s="41">
        <v>3.1</v>
      </c>
      <c r="BL33" s="41">
        <v>77</v>
      </c>
      <c r="BM33" s="41">
        <v>777</v>
      </c>
      <c r="BN33" s="41">
        <v>4.4000000000000004</v>
      </c>
      <c r="BO33" s="41">
        <v>20900</v>
      </c>
      <c r="BP33" s="41">
        <v>182</v>
      </c>
      <c r="BQ33" s="41">
        <v>97.6</v>
      </c>
      <c r="BR33" s="41">
        <v>6.9</v>
      </c>
      <c r="BS33" s="53">
        <v>46.3</v>
      </c>
      <c r="BT33" s="53">
        <v>214</v>
      </c>
    </row>
    <row r="34" spans="1:72" x14ac:dyDescent="0.35">
      <c r="A34" s="52" t="s">
        <v>287</v>
      </c>
      <c r="B34" s="34" t="s">
        <v>291</v>
      </c>
      <c r="C34" s="34" t="s">
        <v>292</v>
      </c>
      <c r="D34" s="34" t="s">
        <v>51</v>
      </c>
      <c r="E34" s="51"/>
      <c r="F34" s="41">
        <v>1600</v>
      </c>
      <c r="G34" s="35" t="s">
        <v>34</v>
      </c>
      <c r="H34" s="35" t="s">
        <v>34</v>
      </c>
      <c r="I34" s="35" t="s">
        <v>34</v>
      </c>
      <c r="J34" s="35" t="s">
        <v>34</v>
      </c>
      <c r="K34" s="35" t="s">
        <v>34</v>
      </c>
      <c r="L34" s="35" t="s">
        <v>34</v>
      </c>
      <c r="M34" s="35" t="s">
        <v>34</v>
      </c>
      <c r="N34" s="35" t="s">
        <v>34</v>
      </c>
      <c r="O34" s="35" t="s">
        <v>34</v>
      </c>
      <c r="P34" s="35" t="s">
        <v>34</v>
      </c>
      <c r="Q34" s="35" t="s">
        <v>34</v>
      </c>
      <c r="R34" s="35" t="s">
        <v>34</v>
      </c>
      <c r="S34" s="35" t="s">
        <v>34</v>
      </c>
      <c r="T34" s="35" t="s">
        <v>34</v>
      </c>
      <c r="U34" s="35" t="s">
        <v>34</v>
      </c>
      <c r="V34" s="35" t="s">
        <v>34</v>
      </c>
      <c r="W34" s="35" t="s">
        <v>34</v>
      </c>
      <c r="X34" s="35" t="s">
        <v>34</v>
      </c>
      <c r="Y34" s="35" t="s">
        <v>34</v>
      </c>
      <c r="Z34" s="35" t="s">
        <v>34</v>
      </c>
      <c r="AA34" s="35" t="s">
        <v>34</v>
      </c>
      <c r="AB34" s="35" t="s">
        <v>34</v>
      </c>
      <c r="AC34" s="35" t="s">
        <v>34</v>
      </c>
      <c r="AD34" s="35" t="s">
        <v>34</v>
      </c>
      <c r="AE34" s="35" t="s">
        <v>34</v>
      </c>
      <c r="AF34" s="35" t="s">
        <v>34</v>
      </c>
      <c r="AG34" s="41">
        <v>2300</v>
      </c>
      <c r="AH34" s="41" t="s">
        <v>34</v>
      </c>
      <c r="AI34" s="41" t="s">
        <v>34</v>
      </c>
      <c r="AJ34" s="41" t="s">
        <v>34</v>
      </c>
      <c r="AK34" s="41" t="s">
        <v>34</v>
      </c>
      <c r="AL34" s="41" t="s">
        <v>34</v>
      </c>
      <c r="AM34" s="41" t="s">
        <v>34</v>
      </c>
      <c r="AN34" s="41" t="s">
        <v>34</v>
      </c>
      <c r="AO34" s="41" t="s">
        <v>34</v>
      </c>
      <c r="AP34" s="136">
        <f>30/2</f>
        <v>15</v>
      </c>
      <c r="AQ34" s="41">
        <v>5.3</v>
      </c>
      <c r="AR34" s="136">
        <f>2/2</f>
        <v>1</v>
      </c>
      <c r="AS34" s="136">
        <f>1/2</f>
        <v>0.5</v>
      </c>
      <c r="AT34" s="41">
        <v>6.3</v>
      </c>
      <c r="AU34" s="41">
        <v>3.3</v>
      </c>
      <c r="AV34" s="41">
        <v>178</v>
      </c>
      <c r="AW34" s="41">
        <v>1730</v>
      </c>
      <c r="AX34" s="41">
        <v>9.1</v>
      </c>
      <c r="AY34" s="41">
        <v>21400</v>
      </c>
      <c r="AZ34" s="41">
        <v>202</v>
      </c>
      <c r="BA34" s="41">
        <v>107</v>
      </c>
      <c r="BB34" s="41">
        <v>5.5</v>
      </c>
      <c r="BC34" s="41">
        <v>186000</v>
      </c>
      <c r="BD34" s="53">
        <v>57.5</v>
      </c>
      <c r="BE34" s="53">
        <v>279</v>
      </c>
      <c r="BF34" s="136">
        <v>15</v>
      </c>
      <c r="BG34" s="41">
        <v>4.8</v>
      </c>
      <c r="BH34" s="136">
        <v>1</v>
      </c>
      <c r="BI34" s="136">
        <v>0.5</v>
      </c>
      <c r="BJ34" s="41">
        <v>4.5999999999999996</v>
      </c>
      <c r="BK34" s="41">
        <v>3.3</v>
      </c>
      <c r="BL34" s="41">
        <v>76</v>
      </c>
      <c r="BM34" s="41">
        <v>779</v>
      </c>
      <c r="BN34" s="41">
        <v>4.5999999999999996</v>
      </c>
      <c r="BO34" s="41">
        <v>21000</v>
      </c>
      <c r="BP34" s="41">
        <v>183</v>
      </c>
      <c r="BQ34" s="41">
        <v>97.3</v>
      </c>
      <c r="BR34" s="41">
        <v>6.5</v>
      </c>
      <c r="BS34" s="53">
        <v>45.4</v>
      </c>
      <c r="BT34" s="53">
        <v>213</v>
      </c>
    </row>
    <row r="35" spans="1:72" x14ac:dyDescent="0.35">
      <c r="A35" s="52" t="s">
        <v>287</v>
      </c>
      <c r="B35" s="34" t="s">
        <v>291</v>
      </c>
      <c r="C35" s="34" t="s">
        <v>292</v>
      </c>
      <c r="D35" s="34" t="s">
        <v>51</v>
      </c>
      <c r="E35" s="51"/>
      <c r="F35" s="41">
        <v>3100</v>
      </c>
      <c r="G35" s="35" t="s">
        <v>34</v>
      </c>
      <c r="H35" s="35" t="s">
        <v>34</v>
      </c>
      <c r="I35" s="35" t="s">
        <v>34</v>
      </c>
      <c r="J35" s="35" t="s">
        <v>34</v>
      </c>
      <c r="K35" s="35" t="s">
        <v>34</v>
      </c>
      <c r="L35" s="35" t="s">
        <v>34</v>
      </c>
      <c r="M35" s="35" t="s">
        <v>34</v>
      </c>
      <c r="N35" s="35" t="s">
        <v>34</v>
      </c>
      <c r="O35" s="35" t="s">
        <v>34</v>
      </c>
      <c r="P35" s="35" t="s">
        <v>34</v>
      </c>
      <c r="Q35" s="35" t="s">
        <v>34</v>
      </c>
      <c r="R35" s="35" t="s">
        <v>34</v>
      </c>
      <c r="S35" s="35" t="s">
        <v>34</v>
      </c>
      <c r="T35" s="35" t="s">
        <v>34</v>
      </c>
      <c r="U35" s="35" t="s">
        <v>34</v>
      </c>
      <c r="V35" s="35" t="s">
        <v>34</v>
      </c>
      <c r="W35" s="35" t="s">
        <v>34</v>
      </c>
      <c r="X35" s="35" t="s">
        <v>34</v>
      </c>
      <c r="Y35" s="35" t="s">
        <v>34</v>
      </c>
      <c r="Z35" s="35" t="s">
        <v>34</v>
      </c>
      <c r="AA35" s="35" t="s">
        <v>34</v>
      </c>
      <c r="AB35" s="35" t="s">
        <v>34</v>
      </c>
      <c r="AC35" s="35" t="s">
        <v>34</v>
      </c>
      <c r="AD35" s="35" t="s">
        <v>34</v>
      </c>
      <c r="AE35" s="35" t="s">
        <v>34</v>
      </c>
      <c r="AF35" s="35" t="s">
        <v>34</v>
      </c>
      <c r="AG35" s="41">
        <v>2200</v>
      </c>
      <c r="AH35" s="41" t="s">
        <v>34</v>
      </c>
      <c r="AI35" s="41" t="s">
        <v>34</v>
      </c>
      <c r="AJ35" s="41" t="s">
        <v>34</v>
      </c>
      <c r="AK35" s="41" t="s">
        <v>34</v>
      </c>
      <c r="AL35" s="41" t="s">
        <v>34</v>
      </c>
      <c r="AM35" s="41" t="s">
        <v>34</v>
      </c>
      <c r="AN35" s="41" t="s">
        <v>34</v>
      </c>
      <c r="AO35" s="41" t="s">
        <v>34</v>
      </c>
      <c r="AP35" s="136">
        <f t="shared" ref="AP35:AP38" si="19">30/2</f>
        <v>15</v>
      </c>
      <c r="AQ35" s="41">
        <v>5.0999999999999996</v>
      </c>
      <c r="AR35" s="136">
        <f t="shared" ref="AR35:AR38" si="20">2/2</f>
        <v>1</v>
      </c>
      <c r="AS35" s="136">
        <f>1/2</f>
        <v>0.5</v>
      </c>
      <c r="AT35" s="41">
        <v>9.1999999999999993</v>
      </c>
      <c r="AU35" s="41">
        <v>2.9</v>
      </c>
      <c r="AV35" s="41">
        <v>155</v>
      </c>
      <c r="AW35" s="41">
        <v>1800</v>
      </c>
      <c r="AX35" s="41">
        <v>11.7</v>
      </c>
      <c r="AY35" s="41">
        <v>19600</v>
      </c>
      <c r="AZ35" s="41">
        <v>164</v>
      </c>
      <c r="BA35" s="41">
        <v>89.7</v>
      </c>
      <c r="BB35" s="41">
        <v>5.5</v>
      </c>
      <c r="BC35" s="41">
        <v>173000</v>
      </c>
      <c r="BD35" s="53">
        <v>68</v>
      </c>
      <c r="BE35" s="53">
        <v>301</v>
      </c>
      <c r="BF35" s="136">
        <v>15</v>
      </c>
      <c r="BG35" s="41">
        <v>6.2</v>
      </c>
      <c r="BH35" s="136">
        <v>1</v>
      </c>
      <c r="BI35" s="136">
        <v>0.5</v>
      </c>
      <c r="BJ35" s="41">
        <v>9.5</v>
      </c>
      <c r="BK35" s="41">
        <v>10</v>
      </c>
      <c r="BL35" s="41">
        <v>80.2</v>
      </c>
      <c r="BM35" s="41">
        <v>744</v>
      </c>
      <c r="BN35" s="41">
        <v>6.6</v>
      </c>
      <c r="BO35" s="41">
        <v>19500</v>
      </c>
      <c r="BP35" s="41">
        <v>178</v>
      </c>
      <c r="BQ35" s="41">
        <v>115</v>
      </c>
      <c r="BR35" s="41">
        <v>5.7</v>
      </c>
      <c r="BS35" s="53">
        <v>73.599999999999994</v>
      </c>
      <c r="BT35" s="53">
        <v>227</v>
      </c>
    </row>
    <row r="36" spans="1:72" x14ac:dyDescent="0.35">
      <c r="A36" s="52" t="s">
        <v>287</v>
      </c>
      <c r="B36" s="34" t="s">
        <v>291</v>
      </c>
      <c r="C36" s="34" t="s">
        <v>292</v>
      </c>
      <c r="D36" s="34" t="s">
        <v>51</v>
      </c>
      <c r="E36" s="51"/>
      <c r="F36" s="41">
        <v>2000</v>
      </c>
      <c r="G36" s="35" t="s">
        <v>34</v>
      </c>
      <c r="H36" s="35" t="s">
        <v>34</v>
      </c>
      <c r="I36" s="35" t="s">
        <v>34</v>
      </c>
      <c r="J36" s="35" t="s">
        <v>34</v>
      </c>
      <c r="K36" s="35" t="s">
        <v>34</v>
      </c>
      <c r="L36" s="35" t="s">
        <v>34</v>
      </c>
      <c r="M36" s="35" t="s">
        <v>34</v>
      </c>
      <c r="N36" s="35" t="s">
        <v>34</v>
      </c>
      <c r="O36" s="35" t="s">
        <v>34</v>
      </c>
      <c r="P36" s="35" t="s">
        <v>34</v>
      </c>
      <c r="Q36" s="35" t="s">
        <v>34</v>
      </c>
      <c r="R36" s="35" t="s">
        <v>34</v>
      </c>
      <c r="S36" s="35" t="s">
        <v>34</v>
      </c>
      <c r="T36" s="35" t="s">
        <v>34</v>
      </c>
      <c r="U36" s="35" t="s">
        <v>34</v>
      </c>
      <c r="V36" s="35" t="s">
        <v>34</v>
      </c>
      <c r="W36" s="35" t="s">
        <v>34</v>
      </c>
      <c r="X36" s="35" t="s">
        <v>34</v>
      </c>
      <c r="Y36" s="35" t="s">
        <v>34</v>
      </c>
      <c r="Z36" s="35" t="s">
        <v>34</v>
      </c>
      <c r="AA36" s="35" t="s">
        <v>34</v>
      </c>
      <c r="AB36" s="35" t="s">
        <v>34</v>
      </c>
      <c r="AC36" s="35" t="s">
        <v>34</v>
      </c>
      <c r="AD36" s="35" t="s">
        <v>34</v>
      </c>
      <c r="AE36" s="35" t="s">
        <v>34</v>
      </c>
      <c r="AF36" s="35" t="s">
        <v>34</v>
      </c>
      <c r="AG36" s="41">
        <v>2600</v>
      </c>
      <c r="AH36" s="41" t="s">
        <v>34</v>
      </c>
      <c r="AI36" s="41" t="s">
        <v>34</v>
      </c>
      <c r="AJ36" s="41" t="s">
        <v>34</v>
      </c>
      <c r="AK36" s="41" t="s">
        <v>34</v>
      </c>
      <c r="AL36" s="41" t="s">
        <v>34</v>
      </c>
      <c r="AM36" s="41" t="s">
        <v>34</v>
      </c>
      <c r="AN36" s="41" t="s">
        <v>34</v>
      </c>
      <c r="AO36" s="41" t="s">
        <v>34</v>
      </c>
      <c r="AP36" s="136">
        <f t="shared" si="19"/>
        <v>15</v>
      </c>
      <c r="AQ36" s="41">
        <v>4.4000000000000004</v>
      </c>
      <c r="AR36" s="136">
        <f t="shared" si="20"/>
        <v>1</v>
      </c>
      <c r="AS36" s="136">
        <f t="shared" ref="AS36:AS38" si="21">1/2</f>
        <v>0.5</v>
      </c>
      <c r="AT36" s="41">
        <v>6.6</v>
      </c>
      <c r="AU36" s="41">
        <v>2.7</v>
      </c>
      <c r="AV36" s="41">
        <v>154</v>
      </c>
      <c r="AW36" s="41">
        <v>1800</v>
      </c>
      <c r="AX36" s="41">
        <v>9.1</v>
      </c>
      <c r="AY36" s="41">
        <v>20000</v>
      </c>
      <c r="AZ36" s="41">
        <v>157</v>
      </c>
      <c r="BA36" s="41">
        <v>85.4</v>
      </c>
      <c r="BB36" s="41">
        <v>5.4</v>
      </c>
      <c r="BC36" s="41">
        <v>174000</v>
      </c>
      <c r="BD36" s="53">
        <v>55.8</v>
      </c>
      <c r="BE36" s="53">
        <v>249</v>
      </c>
      <c r="BF36" s="136">
        <v>15</v>
      </c>
      <c r="BG36" s="41">
        <v>5</v>
      </c>
      <c r="BH36" s="136">
        <v>1</v>
      </c>
      <c r="BI36" s="136">
        <v>0.5</v>
      </c>
      <c r="BJ36" s="41">
        <v>6.6</v>
      </c>
      <c r="BK36" s="41">
        <v>8.6</v>
      </c>
      <c r="BL36" s="41">
        <v>69.3</v>
      </c>
      <c r="BM36" s="41">
        <v>696</v>
      </c>
      <c r="BN36" s="41">
        <v>5</v>
      </c>
      <c r="BO36" s="41">
        <v>19400</v>
      </c>
      <c r="BP36" s="41">
        <v>192</v>
      </c>
      <c r="BQ36" s="41">
        <v>98.8</v>
      </c>
      <c r="BR36" s="41">
        <v>5.7</v>
      </c>
      <c r="BS36" s="53">
        <v>55.6</v>
      </c>
      <c r="BT36" s="53">
        <v>210</v>
      </c>
    </row>
    <row r="37" spans="1:72" x14ac:dyDescent="0.35">
      <c r="A37" s="52" t="s">
        <v>287</v>
      </c>
      <c r="B37" s="34" t="s">
        <v>291</v>
      </c>
      <c r="C37" s="34" t="s">
        <v>292</v>
      </c>
      <c r="D37" s="34" t="s">
        <v>51</v>
      </c>
      <c r="E37" s="51"/>
      <c r="F37" s="41">
        <v>1400</v>
      </c>
      <c r="G37" s="35" t="s">
        <v>34</v>
      </c>
      <c r="H37" s="35" t="s">
        <v>34</v>
      </c>
      <c r="I37" s="35" t="s">
        <v>34</v>
      </c>
      <c r="J37" s="35" t="s">
        <v>34</v>
      </c>
      <c r="K37" s="35" t="s">
        <v>34</v>
      </c>
      <c r="L37" s="35" t="s">
        <v>34</v>
      </c>
      <c r="M37" s="35" t="s">
        <v>34</v>
      </c>
      <c r="N37" s="35" t="s">
        <v>34</v>
      </c>
      <c r="O37" s="35" t="s">
        <v>34</v>
      </c>
      <c r="P37" s="35" t="s">
        <v>34</v>
      </c>
      <c r="Q37" s="35" t="s">
        <v>34</v>
      </c>
      <c r="R37" s="35" t="s">
        <v>34</v>
      </c>
      <c r="S37" s="35" t="s">
        <v>34</v>
      </c>
      <c r="T37" s="35" t="s">
        <v>34</v>
      </c>
      <c r="U37" s="35" t="s">
        <v>34</v>
      </c>
      <c r="V37" s="35" t="s">
        <v>34</v>
      </c>
      <c r="W37" s="35" t="s">
        <v>34</v>
      </c>
      <c r="X37" s="35" t="s">
        <v>34</v>
      </c>
      <c r="Y37" s="35" t="s">
        <v>34</v>
      </c>
      <c r="Z37" s="35" t="s">
        <v>34</v>
      </c>
      <c r="AA37" s="35" t="s">
        <v>34</v>
      </c>
      <c r="AB37" s="35" t="s">
        <v>34</v>
      </c>
      <c r="AC37" s="35" t="s">
        <v>34</v>
      </c>
      <c r="AD37" s="35" t="s">
        <v>34</v>
      </c>
      <c r="AE37" s="35" t="s">
        <v>34</v>
      </c>
      <c r="AF37" s="35" t="s">
        <v>34</v>
      </c>
      <c r="AG37" s="41">
        <v>2200</v>
      </c>
      <c r="AH37" s="41" t="s">
        <v>34</v>
      </c>
      <c r="AI37" s="41" t="s">
        <v>34</v>
      </c>
      <c r="AJ37" s="41" t="s">
        <v>34</v>
      </c>
      <c r="AK37" s="41" t="s">
        <v>34</v>
      </c>
      <c r="AL37" s="41" t="s">
        <v>34</v>
      </c>
      <c r="AM37" s="41" t="s">
        <v>34</v>
      </c>
      <c r="AN37" s="41" t="s">
        <v>34</v>
      </c>
      <c r="AO37" s="41" t="s">
        <v>34</v>
      </c>
      <c r="AP37" s="136">
        <f t="shared" si="19"/>
        <v>15</v>
      </c>
      <c r="AQ37" s="41">
        <v>4.9000000000000004</v>
      </c>
      <c r="AR37" s="136">
        <f t="shared" si="20"/>
        <v>1</v>
      </c>
      <c r="AS37" s="136">
        <f t="shared" si="21"/>
        <v>0.5</v>
      </c>
      <c r="AT37" s="41">
        <v>7.2</v>
      </c>
      <c r="AU37" s="41">
        <v>3.1</v>
      </c>
      <c r="AV37" s="41">
        <v>171</v>
      </c>
      <c r="AW37" s="41">
        <v>1760</v>
      </c>
      <c r="AX37" s="41">
        <v>9.4</v>
      </c>
      <c r="AY37" s="41">
        <v>20800</v>
      </c>
      <c r="AZ37" s="41">
        <v>184</v>
      </c>
      <c r="BA37" s="41">
        <v>96.7</v>
      </c>
      <c r="BB37" s="41">
        <v>5.6</v>
      </c>
      <c r="BC37" s="41">
        <v>175000</v>
      </c>
      <c r="BD37" s="53">
        <v>59.6</v>
      </c>
      <c r="BE37" s="53">
        <v>298</v>
      </c>
      <c r="BF37" s="136">
        <v>15</v>
      </c>
      <c r="BG37" s="41">
        <v>5</v>
      </c>
      <c r="BH37" s="136">
        <v>1</v>
      </c>
      <c r="BI37" s="136">
        <v>0.5</v>
      </c>
      <c r="BJ37" s="41">
        <v>5.9</v>
      </c>
      <c r="BK37" s="41">
        <v>7.9</v>
      </c>
      <c r="BL37" s="41">
        <v>63</v>
      </c>
      <c r="BM37" s="41">
        <v>699</v>
      </c>
      <c r="BN37" s="41">
        <v>4.5999999999999996</v>
      </c>
      <c r="BO37" s="41">
        <v>20500</v>
      </c>
      <c r="BP37" s="41">
        <v>184</v>
      </c>
      <c r="BQ37" s="41">
        <v>94</v>
      </c>
      <c r="BR37" s="41">
        <v>6.5</v>
      </c>
      <c r="BS37" s="53">
        <v>53.1</v>
      </c>
      <c r="BT37" s="53">
        <v>212</v>
      </c>
    </row>
    <row r="38" spans="1:72" x14ac:dyDescent="0.35">
      <c r="A38" s="52" t="s">
        <v>287</v>
      </c>
      <c r="B38" s="34" t="s">
        <v>291</v>
      </c>
      <c r="C38" s="34" t="s">
        <v>292</v>
      </c>
      <c r="D38" s="34" t="s">
        <v>51</v>
      </c>
      <c r="E38" s="51"/>
      <c r="F38" s="41">
        <v>1500</v>
      </c>
      <c r="G38" s="35" t="s">
        <v>34</v>
      </c>
      <c r="H38" s="35" t="s">
        <v>34</v>
      </c>
      <c r="I38" s="35" t="s">
        <v>34</v>
      </c>
      <c r="J38" s="35" t="s">
        <v>34</v>
      </c>
      <c r="K38" s="35" t="s">
        <v>34</v>
      </c>
      <c r="L38" s="35" t="s">
        <v>34</v>
      </c>
      <c r="M38" s="35" t="s">
        <v>34</v>
      </c>
      <c r="N38" s="35" t="s">
        <v>34</v>
      </c>
      <c r="O38" s="35" t="s">
        <v>34</v>
      </c>
      <c r="P38" s="35" t="s">
        <v>34</v>
      </c>
      <c r="Q38" s="35" t="s">
        <v>34</v>
      </c>
      <c r="R38" s="35" t="s">
        <v>34</v>
      </c>
      <c r="S38" s="35" t="s">
        <v>34</v>
      </c>
      <c r="T38" s="35" t="s">
        <v>34</v>
      </c>
      <c r="U38" s="35" t="s">
        <v>34</v>
      </c>
      <c r="V38" s="35" t="s">
        <v>34</v>
      </c>
      <c r="W38" s="35" t="s">
        <v>34</v>
      </c>
      <c r="X38" s="35" t="s">
        <v>34</v>
      </c>
      <c r="Y38" s="35" t="s">
        <v>34</v>
      </c>
      <c r="Z38" s="35" t="s">
        <v>34</v>
      </c>
      <c r="AA38" s="35" t="s">
        <v>34</v>
      </c>
      <c r="AB38" s="35" t="s">
        <v>34</v>
      </c>
      <c r="AC38" s="35" t="s">
        <v>34</v>
      </c>
      <c r="AD38" s="35" t="s">
        <v>34</v>
      </c>
      <c r="AE38" s="35" t="s">
        <v>34</v>
      </c>
      <c r="AF38" s="35" t="s">
        <v>34</v>
      </c>
      <c r="AG38" s="41">
        <v>2000</v>
      </c>
      <c r="AH38" s="41" t="s">
        <v>34</v>
      </c>
      <c r="AI38" s="41" t="s">
        <v>34</v>
      </c>
      <c r="AJ38" s="41" t="s">
        <v>34</v>
      </c>
      <c r="AK38" s="41" t="s">
        <v>34</v>
      </c>
      <c r="AL38" s="41" t="s">
        <v>34</v>
      </c>
      <c r="AM38" s="41" t="s">
        <v>34</v>
      </c>
      <c r="AN38" s="41" t="s">
        <v>34</v>
      </c>
      <c r="AO38" s="41" t="s">
        <v>34</v>
      </c>
      <c r="AP38" s="136">
        <f t="shared" si="19"/>
        <v>15</v>
      </c>
      <c r="AQ38" s="41">
        <v>5.7</v>
      </c>
      <c r="AR38" s="136">
        <f t="shared" si="20"/>
        <v>1</v>
      </c>
      <c r="AS38" s="136">
        <f t="shared" si="21"/>
        <v>0.5</v>
      </c>
      <c r="AT38" s="41">
        <v>8.1</v>
      </c>
      <c r="AU38" s="41">
        <v>3.4</v>
      </c>
      <c r="AV38" s="41">
        <v>180</v>
      </c>
      <c r="AW38" s="41">
        <v>1790</v>
      </c>
      <c r="AX38" s="41">
        <v>10.5</v>
      </c>
      <c r="AY38" s="41">
        <v>21600</v>
      </c>
      <c r="AZ38" s="41">
        <v>200</v>
      </c>
      <c r="BA38" s="41">
        <v>106</v>
      </c>
      <c r="BB38" s="41">
        <v>6.1</v>
      </c>
      <c r="BC38" s="41">
        <v>182000</v>
      </c>
      <c r="BD38" s="53">
        <v>66.599999999999994</v>
      </c>
      <c r="BE38" s="53">
        <v>311</v>
      </c>
      <c r="BF38" s="136">
        <v>15</v>
      </c>
      <c r="BG38" s="41">
        <v>5.7</v>
      </c>
      <c r="BH38" s="136">
        <v>1</v>
      </c>
      <c r="BI38" s="136">
        <v>0.5</v>
      </c>
      <c r="BJ38" s="41">
        <v>7</v>
      </c>
      <c r="BK38" s="41">
        <v>8.1999999999999993</v>
      </c>
      <c r="BL38" s="41">
        <v>72.3</v>
      </c>
      <c r="BM38" s="41">
        <v>728</v>
      </c>
      <c r="BN38" s="41">
        <v>5.2</v>
      </c>
      <c r="BO38" s="41">
        <v>20800</v>
      </c>
      <c r="BP38" s="41">
        <v>210</v>
      </c>
      <c r="BQ38" s="41">
        <v>109</v>
      </c>
      <c r="BR38" s="41">
        <v>5.9</v>
      </c>
      <c r="BS38" s="53">
        <v>60</v>
      </c>
      <c r="BT38" s="53">
        <v>245</v>
      </c>
    </row>
    <row r="39" spans="1:72" x14ac:dyDescent="0.35">
      <c r="A39" s="34" t="s">
        <v>293</v>
      </c>
      <c r="B39" s="34" t="s">
        <v>294</v>
      </c>
      <c r="C39" s="39" t="s">
        <v>295</v>
      </c>
      <c r="D39" s="34" t="s">
        <v>51</v>
      </c>
      <c r="E39" s="51"/>
      <c r="F39" s="37">
        <v>261.42857142857144</v>
      </c>
      <c r="G39" s="41" t="s">
        <v>34</v>
      </c>
      <c r="H39" s="41" t="s">
        <v>34</v>
      </c>
      <c r="I39" s="41" t="s">
        <v>34</v>
      </c>
      <c r="J39" s="41" t="s">
        <v>34</v>
      </c>
      <c r="K39" s="41" t="s">
        <v>34</v>
      </c>
      <c r="L39" s="41" t="s">
        <v>34</v>
      </c>
      <c r="M39" s="41" t="s">
        <v>34</v>
      </c>
      <c r="N39" s="41" t="s">
        <v>34</v>
      </c>
      <c r="O39" s="41" t="s">
        <v>34</v>
      </c>
      <c r="P39" s="41" t="s">
        <v>34</v>
      </c>
      <c r="Q39" s="41" t="s">
        <v>34</v>
      </c>
      <c r="R39" s="41" t="s">
        <v>34</v>
      </c>
      <c r="S39" s="41" t="s">
        <v>34</v>
      </c>
      <c r="T39" s="41" t="s">
        <v>34</v>
      </c>
      <c r="U39" s="41" t="s">
        <v>34</v>
      </c>
      <c r="V39" s="41" t="s">
        <v>34</v>
      </c>
      <c r="W39" s="41" t="s">
        <v>34</v>
      </c>
      <c r="X39" s="41" t="s">
        <v>34</v>
      </c>
      <c r="Y39" s="41" t="s">
        <v>34</v>
      </c>
      <c r="Z39" s="41" t="s">
        <v>34</v>
      </c>
      <c r="AA39" s="41" t="s">
        <v>34</v>
      </c>
      <c r="AB39" s="41" t="s">
        <v>34</v>
      </c>
      <c r="AC39" s="41" t="s">
        <v>34</v>
      </c>
      <c r="AD39" s="41" t="s">
        <v>34</v>
      </c>
      <c r="AE39" s="41" t="s">
        <v>34</v>
      </c>
      <c r="AF39" s="41" t="s">
        <v>34</v>
      </c>
      <c r="AG39" s="41" t="s">
        <v>34</v>
      </c>
      <c r="AH39" s="41" t="s">
        <v>34</v>
      </c>
      <c r="AI39" s="41" t="s">
        <v>34</v>
      </c>
      <c r="AJ39" s="41" t="s">
        <v>34</v>
      </c>
      <c r="AK39" s="41" t="s">
        <v>34</v>
      </c>
      <c r="AL39" s="41" t="s">
        <v>34</v>
      </c>
      <c r="AM39" s="41" t="s">
        <v>34</v>
      </c>
      <c r="AN39" s="41" t="s">
        <v>34</v>
      </c>
      <c r="AO39" s="41" t="s">
        <v>34</v>
      </c>
      <c r="AP39" s="41" t="s">
        <v>34</v>
      </c>
      <c r="AQ39" s="41" t="s">
        <v>34</v>
      </c>
      <c r="AR39" s="41" t="s">
        <v>34</v>
      </c>
      <c r="AS39" s="41" t="s">
        <v>34</v>
      </c>
      <c r="AT39" s="41" t="s">
        <v>34</v>
      </c>
      <c r="AU39" s="41" t="s">
        <v>34</v>
      </c>
      <c r="AV39" s="41" t="s">
        <v>34</v>
      </c>
      <c r="AW39" s="41" t="s">
        <v>34</v>
      </c>
      <c r="AX39" s="41" t="s">
        <v>34</v>
      </c>
      <c r="AY39" s="41" t="s">
        <v>34</v>
      </c>
      <c r="AZ39" s="41" t="s">
        <v>34</v>
      </c>
      <c r="BA39" s="41" t="s">
        <v>34</v>
      </c>
      <c r="BB39" s="41" t="s">
        <v>34</v>
      </c>
      <c r="BC39" s="41" t="s">
        <v>34</v>
      </c>
      <c r="BD39" s="41" t="s">
        <v>34</v>
      </c>
      <c r="BE39" s="41" t="s">
        <v>34</v>
      </c>
      <c r="BF39" s="41" t="s">
        <v>34</v>
      </c>
      <c r="BG39" s="41" t="s">
        <v>34</v>
      </c>
      <c r="BH39" s="41" t="s">
        <v>34</v>
      </c>
      <c r="BI39" s="41" t="s">
        <v>34</v>
      </c>
      <c r="BJ39" s="41" t="s">
        <v>34</v>
      </c>
      <c r="BK39" s="41" t="s">
        <v>34</v>
      </c>
      <c r="BL39" s="41" t="s">
        <v>34</v>
      </c>
      <c r="BM39" s="41" t="s">
        <v>34</v>
      </c>
      <c r="BN39" s="41" t="s">
        <v>34</v>
      </c>
      <c r="BO39" s="41" t="s">
        <v>34</v>
      </c>
      <c r="BP39" s="41" t="s">
        <v>34</v>
      </c>
      <c r="BQ39" s="41" t="s">
        <v>34</v>
      </c>
      <c r="BR39" s="41" t="s">
        <v>34</v>
      </c>
      <c r="BS39" s="41" t="s">
        <v>34</v>
      </c>
      <c r="BT39" s="41" t="s">
        <v>34</v>
      </c>
    </row>
    <row r="40" spans="1:72" x14ac:dyDescent="0.35">
      <c r="A40" s="34" t="s">
        <v>293</v>
      </c>
      <c r="B40" s="34" t="s">
        <v>294</v>
      </c>
      <c r="C40" s="39" t="s">
        <v>296</v>
      </c>
      <c r="D40" s="34" t="s">
        <v>51</v>
      </c>
      <c r="E40" s="51"/>
      <c r="F40" s="39">
        <v>5015.217391304348</v>
      </c>
      <c r="G40" s="41" t="s">
        <v>34</v>
      </c>
      <c r="H40" s="41" t="s">
        <v>34</v>
      </c>
      <c r="I40" s="41" t="s">
        <v>34</v>
      </c>
      <c r="J40" s="41" t="s">
        <v>34</v>
      </c>
      <c r="K40" s="41" t="s">
        <v>34</v>
      </c>
      <c r="L40" s="41" t="s">
        <v>34</v>
      </c>
      <c r="M40" s="41" t="s">
        <v>34</v>
      </c>
      <c r="N40" s="41" t="s">
        <v>34</v>
      </c>
      <c r="O40" s="41" t="s">
        <v>34</v>
      </c>
      <c r="P40" s="41" t="s">
        <v>34</v>
      </c>
      <c r="Q40" s="41" t="s">
        <v>34</v>
      </c>
      <c r="R40" s="41" t="s">
        <v>34</v>
      </c>
      <c r="S40" s="41" t="s">
        <v>34</v>
      </c>
      <c r="T40" s="41" t="s">
        <v>34</v>
      </c>
      <c r="U40" s="41" t="s">
        <v>34</v>
      </c>
      <c r="V40" s="41" t="s">
        <v>34</v>
      </c>
      <c r="W40" s="41" t="s">
        <v>34</v>
      </c>
      <c r="X40" s="41" t="s">
        <v>34</v>
      </c>
      <c r="Y40" s="41" t="s">
        <v>34</v>
      </c>
      <c r="Z40" s="41" t="s">
        <v>34</v>
      </c>
      <c r="AA40" s="41" t="s">
        <v>34</v>
      </c>
      <c r="AB40" s="41" t="s">
        <v>34</v>
      </c>
      <c r="AC40" s="41" t="s">
        <v>34</v>
      </c>
      <c r="AD40" s="41" t="s">
        <v>34</v>
      </c>
      <c r="AE40" s="41" t="s">
        <v>34</v>
      </c>
      <c r="AF40" s="41" t="s">
        <v>34</v>
      </c>
      <c r="AG40" s="41" t="s">
        <v>34</v>
      </c>
      <c r="AH40" s="41" t="s">
        <v>34</v>
      </c>
      <c r="AI40" s="41" t="s">
        <v>34</v>
      </c>
      <c r="AJ40" s="41" t="s">
        <v>34</v>
      </c>
      <c r="AK40" s="41" t="s">
        <v>34</v>
      </c>
      <c r="AL40" s="41" t="s">
        <v>34</v>
      </c>
      <c r="AM40" s="41" t="s">
        <v>34</v>
      </c>
      <c r="AN40" s="41" t="s">
        <v>34</v>
      </c>
      <c r="AO40" s="41" t="s">
        <v>34</v>
      </c>
      <c r="AP40" s="41" t="s">
        <v>34</v>
      </c>
      <c r="AQ40" s="41" t="s">
        <v>34</v>
      </c>
      <c r="AR40" s="41" t="s">
        <v>34</v>
      </c>
      <c r="AS40" s="41" t="s">
        <v>34</v>
      </c>
      <c r="AT40" s="41" t="s">
        <v>34</v>
      </c>
      <c r="AU40" s="41" t="s">
        <v>34</v>
      </c>
      <c r="AV40" s="41" t="s">
        <v>34</v>
      </c>
      <c r="AW40" s="41" t="s">
        <v>34</v>
      </c>
      <c r="AX40" s="41" t="s">
        <v>34</v>
      </c>
      <c r="AY40" s="41" t="s">
        <v>34</v>
      </c>
      <c r="AZ40" s="41" t="s">
        <v>34</v>
      </c>
      <c r="BA40" s="41" t="s">
        <v>34</v>
      </c>
      <c r="BB40" s="41" t="s">
        <v>34</v>
      </c>
      <c r="BC40" s="41" t="s">
        <v>34</v>
      </c>
      <c r="BD40" s="41" t="s">
        <v>34</v>
      </c>
      <c r="BE40" s="41" t="s">
        <v>34</v>
      </c>
      <c r="BF40" s="41" t="s">
        <v>34</v>
      </c>
      <c r="BG40" s="41" t="s">
        <v>34</v>
      </c>
      <c r="BH40" s="41" t="s">
        <v>34</v>
      </c>
      <c r="BI40" s="41" t="s">
        <v>34</v>
      </c>
      <c r="BJ40" s="41" t="s">
        <v>34</v>
      </c>
      <c r="BK40" s="41" t="s">
        <v>34</v>
      </c>
      <c r="BL40" s="41" t="s">
        <v>34</v>
      </c>
      <c r="BM40" s="41" t="s">
        <v>34</v>
      </c>
      <c r="BN40" s="41" t="s">
        <v>34</v>
      </c>
      <c r="BO40" s="41" t="s">
        <v>34</v>
      </c>
      <c r="BP40" s="41" t="s">
        <v>34</v>
      </c>
      <c r="BQ40" s="41" t="s">
        <v>34</v>
      </c>
      <c r="BR40" s="41" t="s">
        <v>34</v>
      </c>
      <c r="BS40" s="41" t="s">
        <v>34</v>
      </c>
      <c r="BT40" s="41" t="s">
        <v>34</v>
      </c>
    </row>
    <row r="41" spans="1:72" x14ac:dyDescent="0.35">
      <c r="A41" s="34" t="s">
        <v>293</v>
      </c>
      <c r="B41" s="34" t="s">
        <v>294</v>
      </c>
      <c r="C41" s="39" t="s">
        <v>297</v>
      </c>
      <c r="D41" s="34" t="s">
        <v>51</v>
      </c>
      <c r="E41" s="51"/>
      <c r="F41" s="37">
        <v>488.46153846153845</v>
      </c>
      <c r="G41" s="41" t="s">
        <v>34</v>
      </c>
      <c r="H41" s="41" t="s">
        <v>34</v>
      </c>
      <c r="I41" s="41" t="s">
        <v>34</v>
      </c>
      <c r="J41" s="41" t="s">
        <v>34</v>
      </c>
      <c r="K41" s="41" t="s">
        <v>34</v>
      </c>
      <c r="L41" s="41" t="s">
        <v>34</v>
      </c>
      <c r="M41" s="41" t="s">
        <v>34</v>
      </c>
      <c r="N41" s="41" t="s">
        <v>34</v>
      </c>
      <c r="O41" s="41" t="s">
        <v>34</v>
      </c>
      <c r="P41" s="41" t="s">
        <v>34</v>
      </c>
      <c r="Q41" s="41" t="s">
        <v>34</v>
      </c>
      <c r="R41" s="41" t="s">
        <v>34</v>
      </c>
      <c r="S41" s="41" t="s">
        <v>34</v>
      </c>
      <c r="T41" s="41" t="s">
        <v>34</v>
      </c>
      <c r="U41" s="41" t="s">
        <v>34</v>
      </c>
      <c r="V41" s="41" t="s">
        <v>34</v>
      </c>
      <c r="W41" s="41" t="s">
        <v>34</v>
      </c>
      <c r="X41" s="41" t="s">
        <v>34</v>
      </c>
      <c r="Y41" s="41" t="s">
        <v>34</v>
      </c>
      <c r="Z41" s="41" t="s">
        <v>34</v>
      </c>
      <c r="AA41" s="41" t="s">
        <v>34</v>
      </c>
      <c r="AB41" s="41" t="s">
        <v>34</v>
      </c>
      <c r="AC41" s="41" t="s">
        <v>34</v>
      </c>
      <c r="AD41" s="41" t="s">
        <v>34</v>
      </c>
      <c r="AE41" s="41" t="s">
        <v>34</v>
      </c>
      <c r="AF41" s="41" t="s">
        <v>34</v>
      </c>
      <c r="AG41" s="41" t="s">
        <v>34</v>
      </c>
      <c r="AH41" s="41" t="s">
        <v>34</v>
      </c>
      <c r="AI41" s="41" t="s">
        <v>34</v>
      </c>
      <c r="AJ41" s="41" t="s">
        <v>34</v>
      </c>
      <c r="AK41" s="41" t="s">
        <v>34</v>
      </c>
      <c r="AL41" s="41" t="s">
        <v>34</v>
      </c>
      <c r="AM41" s="41" t="s">
        <v>34</v>
      </c>
      <c r="AN41" s="41" t="s">
        <v>34</v>
      </c>
      <c r="AO41" s="41" t="s">
        <v>34</v>
      </c>
      <c r="AP41" s="41" t="s">
        <v>34</v>
      </c>
      <c r="AQ41" s="41" t="s">
        <v>34</v>
      </c>
      <c r="AR41" s="41" t="s">
        <v>34</v>
      </c>
      <c r="AS41" s="41" t="s">
        <v>34</v>
      </c>
      <c r="AT41" s="41" t="s">
        <v>34</v>
      </c>
      <c r="AU41" s="41" t="s">
        <v>34</v>
      </c>
      <c r="AV41" s="41" t="s">
        <v>34</v>
      </c>
      <c r="AW41" s="41" t="s">
        <v>34</v>
      </c>
      <c r="AX41" s="41" t="s">
        <v>34</v>
      </c>
      <c r="AY41" s="41" t="s">
        <v>34</v>
      </c>
      <c r="AZ41" s="41" t="s">
        <v>34</v>
      </c>
      <c r="BA41" s="41" t="s">
        <v>34</v>
      </c>
      <c r="BB41" s="41" t="s">
        <v>34</v>
      </c>
      <c r="BC41" s="41" t="s">
        <v>34</v>
      </c>
      <c r="BD41" s="41" t="s">
        <v>34</v>
      </c>
      <c r="BE41" s="41" t="s">
        <v>34</v>
      </c>
      <c r="BF41" s="41" t="s">
        <v>34</v>
      </c>
      <c r="BG41" s="41" t="s">
        <v>34</v>
      </c>
      <c r="BH41" s="41" t="s">
        <v>34</v>
      </c>
      <c r="BI41" s="41" t="s">
        <v>34</v>
      </c>
      <c r="BJ41" s="41" t="s">
        <v>34</v>
      </c>
      <c r="BK41" s="41" t="s">
        <v>34</v>
      </c>
      <c r="BL41" s="41" t="s">
        <v>34</v>
      </c>
      <c r="BM41" s="41" t="s">
        <v>34</v>
      </c>
      <c r="BN41" s="41" t="s">
        <v>34</v>
      </c>
      <c r="BO41" s="41" t="s">
        <v>34</v>
      </c>
      <c r="BP41" s="41" t="s">
        <v>34</v>
      </c>
      <c r="BQ41" s="41" t="s">
        <v>34</v>
      </c>
      <c r="BR41" s="41" t="s">
        <v>34</v>
      </c>
      <c r="BS41" s="41" t="s">
        <v>34</v>
      </c>
      <c r="BT41" s="41" t="s">
        <v>34</v>
      </c>
    </row>
    <row r="42" spans="1:72" x14ac:dyDescent="0.35">
      <c r="A42" s="34" t="s">
        <v>293</v>
      </c>
      <c r="B42" s="34" t="s">
        <v>294</v>
      </c>
      <c r="C42" s="39" t="s">
        <v>298</v>
      </c>
      <c r="D42" s="34" t="s">
        <v>51</v>
      </c>
      <c r="E42" s="51"/>
      <c r="F42" s="37">
        <v>2905.40540540541</v>
      </c>
      <c r="G42" s="41" t="s">
        <v>34</v>
      </c>
      <c r="H42" s="41" t="s">
        <v>34</v>
      </c>
      <c r="I42" s="41" t="s">
        <v>34</v>
      </c>
      <c r="J42" s="41" t="s">
        <v>34</v>
      </c>
      <c r="K42" s="41" t="s">
        <v>34</v>
      </c>
      <c r="L42" s="41" t="s">
        <v>34</v>
      </c>
      <c r="M42" s="41" t="s">
        <v>34</v>
      </c>
      <c r="N42" s="41" t="s">
        <v>34</v>
      </c>
      <c r="O42" s="41" t="s">
        <v>34</v>
      </c>
      <c r="P42" s="41" t="s">
        <v>34</v>
      </c>
      <c r="Q42" s="41" t="s">
        <v>34</v>
      </c>
      <c r="R42" s="41" t="s">
        <v>34</v>
      </c>
      <c r="S42" s="41" t="s">
        <v>34</v>
      </c>
      <c r="T42" s="41" t="s">
        <v>34</v>
      </c>
      <c r="U42" s="41" t="s">
        <v>34</v>
      </c>
      <c r="V42" s="41" t="s">
        <v>34</v>
      </c>
      <c r="W42" s="41" t="s">
        <v>34</v>
      </c>
      <c r="X42" s="41" t="s">
        <v>34</v>
      </c>
      <c r="Y42" s="41" t="s">
        <v>34</v>
      </c>
      <c r="Z42" s="41" t="s">
        <v>34</v>
      </c>
      <c r="AA42" s="41" t="s">
        <v>34</v>
      </c>
      <c r="AB42" s="41" t="s">
        <v>34</v>
      </c>
      <c r="AC42" s="41" t="s">
        <v>34</v>
      </c>
      <c r="AD42" s="41" t="s">
        <v>34</v>
      </c>
      <c r="AE42" s="41" t="s">
        <v>34</v>
      </c>
      <c r="AF42" s="41" t="s">
        <v>34</v>
      </c>
      <c r="AG42" s="41" t="s">
        <v>34</v>
      </c>
      <c r="AH42" s="41" t="s">
        <v>34</v>
      </c>
      <c r="AI42" s="41" t="s">
        <v>34</v>
      </c>
      <c r="AJ42" s="41" t="s">
        <v>34</v>
      </c>
      <c r="AK42" s="41" t="s">
        <v>34</v>
      </c>
      <c r="AL42" s="41" t="s">
        <v>34</v>
      </c>
      <c r="AM42" s="41" t="s">
        <v>34</v>
      </c>
      <c r="AN42" s="41" t="s">
        <v>34</v>
      </c>
      <c r="AO42" s="41" t="s">
        <v>34</v>
      </c>
      <c r="AP42" s="41" t="s">
        <v>34</v>
      </c>
      <c r="AQ42" s="41" t="s">
        <v>34</v>
      </c>
      <c r="AR42" s="41" t="s">
        <v>34</v>
      </c>
      <c r="AS42" s="41" t="s">
        <v>34</v>
      </c>
      <c r="AT42" s="41" t="s">
        <v>34</v>
      </c>
      <c r="AU42" s="41" t="s">
        <v>34</v>
      </c>
      <c r="AV42" s="41" t="s">
        <v>34</v>
      </c>
      <c r="AW42" s="41" t="s">
        <v>34</v>
      </c>
      <c r="AX42" s="41" t="s">
        <v>34</v>
      </c>
      <c r="AY42" s="41" t="s">
        <v>34</v>
      </c>
      <c r="AZ42" s="41" t="s">
        <v>34</v>
      </c>
      <c r="BA42" s="41" t="s">
        <v>34</v>
      </c>
      <c r="BB42" s="41" t="s">
        <v>34</v>
      </c>
      <c r="BC42" s="41" t="s">
        <v>34</v>
      </c>
      <c r="BD42" s="41" t="s">
        <v>34</v>
      </c>
      <c r="BE42" s="41" t="s">
        <v>34</v>
      </c>
      <c r="BF42" s="41" t="s">
        <v>34</v>
      </c>
      <c r="BG42" s="41" t="s">
        <v>34</v>
      </c>
      <c r="BH42" s="41" t="s">
        <v>34</v>
      </c>
      <c r="BI42" s="41" t="s">
        <v>34</v>
      </c>
      <c r="BJ42" s="41" t="s">
        <v>34</v>
      </c>
      <c r="BK42" s="41" t="s">
        <v>34</v>
      </c>
      <c r="BL42" s="41" t="s">
        <v>34</v>
      </c>
      <c r="BM42" s="41" t="s">
        <v>34</v>
      </c>
      <c r="BN42" s="41" t="s">
        <v>34</v>
      </c>
      <c r="BO42" s="41" t="s">
        <v>34</v>
      </c>
      <c r="BP42" s="41" t="s">
        <v>34</v>
      </c>
      <c r="BQ42" s="41" t="s">
        <v>34</v>
      </c>
      <c r="BR42" s="41" t="s">
        <v>34</v>
      </c>
      <c r="BS42" s="41" t="s">
        <v>34</v>
      </c>
      <c r="BT42" s="41" t="s">
        <v>34</v>
      </c>
    </row>
    <row r="43" spans="1:72" x14ac:dyDescent="0.35">
      <c r="A43" s="34" t="s">
        <v>293</v>
      </c>
      <c r="B43" s="34" t="s">
        <v>294</v>
      </c>
      <c r="C43" s="39" t="s">
        <v>299</v>
      </c>
      <c r="D43" s="34" t="s">
        <v>51</v>
      </c>
      <c r="E43" s="51"/>
      <c r="F43" s="37">
        <v>6868.75</v>
      </c>
      <c r="G43" s="41" t="s">
        <v>34</v>
      </c>
      <c r="H43" s="41" t="s">
        <v>34</v>
      </c>
      <c r="I43" s="41" t="s">
        <v>34</v>
      </c>
      <c r="J43" s="41" t="s">
        <v>34</v>
      </c>
      <c r="K43" s="41" t="s">
        <v>34</v>
      </c>
      <c r="L43" s="41" t="s">
        <v>34</v>
      </c>
      <c r="M43" s="41" t="s">
        <v>34</v>
      </c>
      <c r="N43" s="41" t="s">
        <v>34</v>
      </c>
      <c r="O43" s="41" t="s">
        <v>34</v>
      </c>
      <c r="P43" s="41" t="s">
        <v>34</v>
      </c>
      <c r="Q43" s="41" t="s">
        <v>34</v>
      </c>
      <c r="R43" s="41" t="s">
        <v>34</v>
      </c>
      <c r="S43" s="41" t="s">
        <v>34</v>
      </c>
      <c r="T43" s="41" t="s">
        <v>34</v>
      </c>
      <c r="U43" s="41" t="s">
        <v>34</v>
      </c>
      <c r="V43" s="41" t="s">
        <v>34</v>
      </c>
      <c r="W43" s="41" t="s">
        <v>34</v>
      </c>
      <c r="X43" s="41" t="s">
        <v>34</v>
      </c>
      <c r="Y43" s="41" t="s">
        <v>34</v>
      </c>
      <c r="Z43" s="41" t="s">
        <v>34</v>
      </c>
      <c r="AA43" s="41" t="s">
        <v>34</v>
      </c>
      <c r="AB43" s="41" t="s">
        <v>34</v>
      </c>
      <c r="AC43" s="41" t="s">
        <v>34</v>
      </c>
      <c r="AD43" s="41" t="s">
        <v>34</v>
      </c>
      <c r="AE43" s="41" t="s">
        <v>34</v>
      </c>
      <c r="AF43" s="41" t="s">
        <v>34</v>
      </c>
      <c r="AG43" s="41" t="s">
        <v>34</v>
      </c>
      <c r="AH43" s="41" t="s">
        <v>34</v>
      </c>
      <c r="AI43" s="41" t="s">
        <v>34</v>
      </c>
      <c r="AJ43" s="41" t="s">
        <v>34</v>
      </c>
      <c r="AK43" s="41" t="s">
        <v>34</v>
      </c>
      <c r="AL43" s="41" t="s">
        <v>34</v>
      </c>
      <c r="AM43" s="41" t="s">
        <v>34</v>
      </c>
      <c r="AN43" s="41" t="s">
        <v>34</v>
      </c>
      <c r="AO43" s="41" t="s">
        <v>34</v>
      </c>
      <c r="AP43" s="41" t="s">
        <v>34</v>
      </c>
      <c r="AQ43" s="41" t="s">
        <v>34</v>
      </c>
      <c r="AR43" s="41" t="s">
        <v>34</v>
      </c>
      <c r="AS43" s="41" t="s">
        <v>34</v>
      </c>
      <c r="AT43" s="41" t="s">
        <v>34</v>
      </c>
      <c r="AU43" s="41" t="s">
        <v>34</v>
      </c>
      <c r="AV43" s="41" t="s">
        <v>34</v>
      </c>
      <c r="AW43" s="41" t="s">
        <v>34</v>
      </c>
      <c r="AX43" s="41" t="s">
        <v>34</v>
      </c>
      <c r="AY43" s="41" t="s">
        <v>34</v>
      </c>
      <c r="AZ43" s="41" t="s">
        <v>34</v>
      </c>
      <c r="BA43" s="41" t="s">
        <v>34</v>
      </c>
      <c r="BB43" s="41" t="s">
        <v>34</v>
      </c>
      <c r="BC43" s="41" t="s">
        <v>34</v>
      </c>
      <c r="BD43" s="41" t="s">
        <v>34</v>
      </c>
      <c r="BE43" s="41" t="s">
        <v>34</v>
      </c>
      <c r="BF43" s="41" t="s">
        <v>34</v>
      </c>
      <c r="BG43" s="41" t="s">
        <v>34</v>
      </c>
      <c r="BH43" s="41" t="s">
        <v>34</v>
      </c>
      <c r="BI43" s="41" t="s">
        <v>34</v>
      </c>
      <c r="BJ43" s="41" t="s">
        <v>34</v>
      </c>
      <c r="BK43" s="41" t="s">
        <v>34</v>
      </c>
      <c r="BL43" s="41" t="s">
        <v>34</v>
      </c>
      <c r="BM43" s="41" t="s">
        <v>34</v>
      </c>
      <c r="BN43" s="41" t="s">
        <v>34</v>
      </c>
      <c r="BO43" s="41" t="s">
        <v>34</v>
      </c>
      <c r="BP43" s="41" t="s">
        <v>34</v>
      </c>
      <c r="BQ43" s="41" t="s">
        <v>34</v>
      </c>
      <c r="BR43" s="41" t="s">
        <v>34</v>
      </c>
      <c r="BS43" s="41" t="s">
        <v>34</v>
      </c>
      <c r="BT43" s="41" t="s">
        <v>34</v>
      </c>
    </row>
    <row r="44" spans="1:72" x14ac:dyDescent="0.35">
      <c r="A44" s="34" t="s">
        <v>293</v>
      </c>
      <c r="B44" s="34" t="s">
        <v>294</v>
      </c>
      <c r="C44" s="39" t="s">
        <v>300</v>
      </c>
      <c r="D44" s="34" t="s">
        <v>51</v>
      </c>
      <c r="E44" s="51"/>
      <c r="F44" s="37">
        <v>500</v>
      </c>
      <c r="G44" s="41" t="s">
        <v>34</v>
      </c>
      <c r="H44" s="41" t="s">
        <v>34</v>
      </c>
      <c r="I44" s="41" t="s">
        <v>34</v>
      </c>
      <c r="J44" s="41" t="s">
        <v>34</v>
      </c>
      <c r="K44" s="41" t="s">
        <v>34</v>
      </c>
      <c r="L44" s="41" t="s">
        <v>34</v>
      </c>
      <c r="M44" s="41" t="s">
        <v>34</v>
      </c>
      <c r="N44" s="41" t="s">
        <v>34</v>
      </c>
      <c r="O44" s="41" t="s">
        <v>34</v>
      </c>
      <c r="P44" s="41" t="s">
        <v>34</v>
      </c>
      <c r="Q44" s="41" t="s">
        <v>34</v>
      </c>
      <c r="R44" s="41" t="s">
        <v>34</v>
      </c>
      <c r="S44" s="41" t="s">
        <v>34</v>
      </c>
      <c r="T44" s="41" t="s">
        <v>34</v>
      </c>
      <c r="U44" s="41" t="s">
        <v>34</v>
      </c>
      <c r="V44" s="41" t="s">
        <v>34</v>
      </c>
      <c r="W44" s="41" t="s">
        <v>34</v>
      </c>
      <c r="X44" s="41" t="s">
        <v>34</v>
      </c>
      <c r="Y44" s="41" t="s">
        <v>34</v>
      </c>
      <c r="Z44" s="41" t="s">
        <v>34</v>
      </c>
      <c r="AA44" s="41" t="s">
        <v>34</v>
      </c>
      <c r="AB44" s="41" t="s">
        <v>34</v>
      </c>
      <c r="AC44" s="41" t="s">
        <v>34</v>
      </c>
      <c r="AD44" s="41" t="s">
        <v>34</v>
      </c>
      <c r="AE44" s="41" t="s">
        <v>34</v>
      </c>
      <c r="AF44" s="41" t="s">
        <v>34</v>
      </c>
      <c r="AG44" s="41" t="s">
        <v>34</v>
      </c>
      <c r="AH44" s="41" t="s">
        <v>34</v>
      </c>
      <c r="AI44" s="41" t="s">
        <v>34</v>
      </c>
      <c r="AJ44" s="41" t="s">
        <v>34</v>
      </c>
      <c r="AK44" s="41" t="s">
        <v>34</v>
      </c>
      <c r="AL44" s="41" t="s">
        <v>34</v>
      </c>
      <c r="AM44" s="41" t="s">
        <v>34</v>
      </c>
      <c r="AN44" s="41" t="s">
        <v>34</v>
      </c>
      <c r="AO44" s="41" t="s">
        <v>34</v>
      </c>
      <c r="AP44" s="41" t="s">
        <v>34</v>
      </c>
      <c r="AQ44" s="41" t="s">
        <v>34</v>
      </c>
      <c r="AR44" s="41" t="s">
        <v>34</v>
      </c>
      <c r="AS44" s="41" t="s">
        <v>34</v>
      </c>
      <c r="AT44" s="41" t="s">
        <v>34</v>
      </c>
      <c r="AU44" s="41" t="s">
        <v>34</v>
      </c>
      <c r="AV44" s="41" t="s">
        <v>34</v>
      </c>
      <c r="AW44" s="41" t="s">
        <v>34</v>
      </c>
      <c r="AX44" s="41" t="s">
        <v>34</v>
      </c>
      <c r="AY44" s="41" t="s">
        <v>34</v>
      </c>
      <c r="AZ44" s="41" t="s">
        <v>34</v>
      </c>
      <c r="BA44" s="41" t="s">
        <v>34</v>
      </c>
      <c r="BB44" s="41" t="s">
        <v>34</v>
      </c>
      <c r="BC44" s="41" t="s">
        <v>34</v>
      </c>
      <c r="BD44" s="41" t="s">
        <v>34</v>
      </c>
      <c r="BE44" s="41" t="s">
        <v>34</v>
      </c>
      <c r="BF44" s="41" t="s">
        <v>34</v>
      </c>
      <c r="BG44" s="41" t="s">
        <v>34</v>
      </c>
      <c r="BH44" s="41" t="s">
        <v>34</v>
      </c>
      <c r="BI44" s="41" t="s">
        <v>34</v>
      </c>
      <c r="BJ44" s="41" t="s">
        <v>34</v>
      </c>
      <c r="BK44" s="41" t="s">
        <v>34</v>
      </c>
      <c r="BL44" s="41" t="s">
        <v>34</v>
      </c>
      <c r="BM44" s="41" t="s">
        <v>34</v>
      </c>
      <c r="BN44" s="41" t="s">
        <v>34</v>
      </c>
      <c r="BO44" s="41" t="s">
        <v>34</v>
      </c>
      <c r="BP44" s="41" t="s">
        <v>34</v>
      </c>
      <c r="BQ44" s="41" t="s">
        <v>34</v>
      </c>
      <c r="BR44" s="41" t="s">
        <v>34</v>
      </c>
      <c r="BS44" s="41" t="s">
        <v>34</v>
      </c>
      <c r="BT44" s="41" t="s">
        <v>34</v>
      </c>
    </row>
    <row r="45" spans="1:72" x14ac:dyDescent="0.35">
      <c r="A45" s="34" t="s">
        <v>293</v>
      </c>
      <c r="B45" s="34" t="s">
        <v>294</v>
      </c>
      <c r="C45" s="39" t="s">
        <v>301</v>
      </c>
      <c r="D45" s="34" t="s">
        <v>51</v>
      </c>
      <c r="E45" s="51"/>
      <c r="F45" s="37">
        <v>500</v>
      </c>
      <c r="G45" s="41" t="s">
        <v>34</v>
      </c>
      <c r="H45" s="41" t="s">
        <v>34</v>
      </c>
      <c r="I45" s="41" t="s">
        <v>34</v>
      </c>
      <c r="J45" s="41" t="s">
        <v>34</v>
      </c>
      <c r="K45" s="41" t="s">
        <v>34</v>
      </c>
      <c r="L45" s="41" t="s">
        <v>34</v>
      </c>
      <c r="M45" s="41" t="s">
        <v>34</v>
      </c>
      <c r="N45" s="41" t="s">
        <v>34</v>
      </c>
      <c r="O45" s="41" t="s">
        <v>34</v>
      </c>
      <c r="P45" s="41" t="s">
        <v>34</v>
      </c>
      <c r="Q45" s="41" t="s">
        <v>34</v>
      </c>
      <c r="R45" s="41" t="s">
        <v>34</v>
      </c>
      <c r="S45" s="41" t="s">
        <v>34</v>
      </c>
      <c r="T45" s="41" t="s">
        <v>34</v>
      </c>
      <c r="U45" s="41" t="s">
        <v>34</v>
      </c>
      <c r="V45" s="41" t="s">
        <v>34</v>
      </c>
      <c r="W45" s="41" t="s">
        <v>34</v>
      </c>
      <c r="X45" s="41" t="s">
        <v>34</v>
      </c>
      <c r="Y45" s="41" t="s">
        <v>34</v>
      </c>
      <c r="Z45" s="41" t="s">
        <v>34</v>
      </c>
      <c r="AA45" s="41" t="s">
        <v>34</v>
      </c>
      <c r="AB45" s="41" t="s">
        <v>34</v>
      </c>
      <c r="AC45" s="41" t="s">
        <v>34</v>
      </c>
      <c r="AD45" s="41" t="s">
        <v>34</v>
      </c>
      <c r="AE45" s="41" t="s">
        <v>34</v>
      </c>
      <c r="AF45" s="41" t="s">
        <v>34</v>
      </c>
      <c r="AG45" s="41" t="s">
        <v>34</v>
      </c>
      <c r="AH45" s="41" t="s">
        <v>34</v>
      </c>
      <c r="AI45" s="41" t="s">
        <v>34</v>
      </c>
      <c r="AJ45" s="41" t="s">
        <v>34</v>
      </c>
      <c r="AK45" s="41" t="s">
        <v>34</v>
      </c>
      <c r="AL45" s="41" t="s">
        <v>34</v>
      </c>
      <c r="AM45" s="41" t="s">
        <v>34</v>
      </c>
      <c r="AN45" s="41" t="s">
        <v>34</v>
      </c>
      <c r="AO45" s="41" t="s">
        <v>34</v>
      </c>
      <c r="AP45" s="41" t="s">
        <v>34</v>
      </c>
      <c r="AQ45" s="41" t="s">
        <v>34</v>
      </c>
      <c r="AR45" s="41" t="s">
        <v>34</v>
      </c>
      <c r="AS45" s="41" t="s">
        <v>34</v>
      </c>
      <c r="AT45" s="41" t="s">
        <v>34</v>
      </c>
      <c r="AU45" s="41" t="s">
        <v>34</v>
      </c>
      <c r="AV45" s="41" t="s">
        <v>34</v>
      </c>
      <c r="AW45" s="41" t="s">
        <v>34</v>
      </c>
      <c r="AX45" s="41" t="s">
        <v>34</v>
      </c>
      <c r="AY45" s="41" t="s">
        <v>34</v>
      </c>
      <c r="AZ45" s="41" t="s">
        <v>34</v>
      </c>
      <c r="BA45" s="41" t="s">
        <v>34</v>
      </c>
      <c r="BB45" s="41" t="s">
        <v>34</v>
      </c>
      <c r="BC45" s="41" t="s">
        <v>34</v>
      </c>
      <c r="BD45" s="41" t="s">
        <v>34</v>
      </c>
      <c r="BE45" s="41" t="s">
        <v>34</v>
      </c>
      <c r="BF45" s="41" t="s">
        <v>34</v>
      </c>
      <c r="BG45" s="41" t="s">
        <v>34</v>
      </c>
      <c r="BH45" s="41" t="s">
        <v>34</v>
      </c>
      <c r="BI45" s="41" t="s">
        <v>34</v>
      </c>
      <c r="BJ45" s="41" t="s">
        <v>34</v>
      </c>
      <c r="BK45" s="41" t="s">
        <v>34</v>
      </c>
      <c r="BL45" s="41" t="s">
        <v>34</v>
      </c>
      <c r="BM45" s="41" t="s">
        <v>34</v>
      </c>
      <c r="BN45" s="41" t="s">
        <v>34</v>
      </c>
      <c r="BO45" s="41" t="s">
        <v>34</v>
      </c>
      <c r="BP45" s="41" t="s">
        <v>34</v>
      </c>
      <c r="BQ45" s="41" t="s">
        <v>34</v>
      </c>
      <c r="BR45" s="41" t="s">
        <v>34</v>
      </c>
      <c r="BS45" s="41" t="s">
        <v>34</v>
      </c>
      <c r="BT45" s="41" t="s">
        <v>34</v>
      </c>
    </row>
    <row r="46" spans="1:72" x14ac:dyDescent="0.35">
      <c r="A46" s="34" t="s">
        <v>293</v>
      </c>
      <c r="B46" s="34" t="s">
        <v>294</v>
      </c>
      <c r="C46" s="39" t="s">
        <v>302</v>
      </c>
      <c r="D46" s="34" t="s">
        <v>51</v>
      </c>
      <c r="E46" s="51"/>
      <c r="F46" s="37">
        <v>6444.4444444444443</v>
      </c>
      <c r="G46" s="41" t="s">
        <v>34</v>
      </c>
      <c r="H46" s="41" t="s">
        <v>34</v>
      </c>
      <c r="I46" s="41" t="s">
        <v>34</v>
      </c>
      <c r="J46" s="41" t="s">
        <v>34</v>
      </c>
      <c r="K46" s="41" t="s">
        <v>34</v>
      </c>
      <c r="L46" s="41" t="s">
        <v>34</v>
      </c>
      <c r="M46" s="41" t="s">
        <v>34</v>
      </c>
      <c r="N46" s="41" t="s">
        <v>34</v>
      </c>
      <c r="O46" s="41" t="s">
        <v>34</v>
      </c>
      <c r="P46" s="41" t="s">
        <v>34</v>
      </c>
      <c r="Q46" s="41" t="s">
        <v>34</v>
      </c>
      <c r="R46" s="41" t="s">
        <v>34</v>
      </c>
      <c r="S46" s="41" t="s">
        <v>34</v>
      </c>
      <c r="T46" s="41" t="s">
        <v>34</v>
      </c>
      <c r="U46" s="41" t="s">
        <v>34</v>
      </c>
      <c r="V46" s="41" t="s">
        <v>34</v>
      </c>
      <c r="W46" s="41" t="s">
        <v>34</v>
      </c>
      <c r="X46" s="41" t="s">
        <v>34</v>
      </c>
      <c r="Y46" s="41" t="s">
        <v>34</v>
      </c>
      <c r="Z46" s="41" t="s">
        <v>34</v>
      </c>
      <c r="AA46" s="41" t="s">
        <v>34</v>
      </c>
      <c r="AB46" s="41" t="s">
        <v>34</v>
      </c>
      <c r="AC46" s="41" t="s">
        <v>34</v>
      </c>
      <c r="AD46" s="41" t="s">
        <v>34</v>
      </c>
      <c r="AE46" s="41" t="s">
        <v>34</v>
      </c>
      <c r="AF46" s="41" t="s">
        <v>34</v>
      </c>
      <c r="AG46" s="41" t="s">
        <v>34</v>
      </c>
      <c r="AH46" s="41" t="s">
        <v>34</v>
      </c>
      <c r="AI46" s="41" t="s">
        <v>34</v>
      </c>
      <c r="AJ46" s="41" t="s">
        <v>34</v>
      </c>
      <c r="AK46" s="41" t="s">
        <v>34</v>
      </c>
      <c r="AL46" s="41" t="s">
        <v>34</v>
      </c>
      <c r="AM46" s="41" t="s">
        <v>34</v>
      </c>
      <c r="AN46" s="41" t="s">
        <v>34</v>
      </c>
      <c r="AO46" s="41" t="s">
        <v>34</v>
      </c>
      <c r="AP46" s="41" t="s">
        <v>34</v>
      </c>
      <c r="AQ46" s="41" t="s">
        <v>34</v>
      </c>
      <c r="AR46" s="41" t="s">
        <v>34</v>
      </c>
      <c r="AS46" s="41" t="s">
        <v>34</v>
      </c>
      <c r="AT46" s="41" t="s">
        <v>34</v>
      </c>
      <c r="AU46" s="41" t="s">
        <v>34</v>
      </c>
      <c r="AV46" s="41" t="s">
        <v>34</v>
      </c>
      <c r="AW46" s="41" t="s">
        <v>34</v>
      </c>
      <c r="AX46" s="41" t="s">
        <v>34</v>
      </c>
      <c r="AY46" s="41" t="s">
        <v>34</v>
      </c>
      <c r="AZ46" s="41" t="s">
        <v>34</v>
      </c>
      <c r="BA46" s="41" t="s">
        <v>34</v>
      </c>
      <c r="BB46" s="41" t="s">
        <v>34</v>
      </c>
      <c r="BC46" s="41" t="s">
        <v>34</v>
      </c>
      <c r="BD46" s="41" t="s">
        <v>34</v>
      </c>
      <c r="BE46" s="41" t="s">
        <v>34</v>
      </c>
      <c r="BF46" s="41" t="s">
        <v>34</v>
      </c>
      <c r="BG46" s="41" t="s">
        <v>34</v>
      </c>
      <c r="BH46" s="41" t="s">
        <v>34</v>
      </c>
      <c r="BI46" s="41" t="s">
        <v>34</v>
      </c>
      <c r="BJ46" s="41" t="s">
        <v>34</v>
      </c>
      <c r="BK46" s="41" t="s">
        <v>34</v>
      </c>
      <c r="BL46" s="41" t="s">
        <v>34</v>
      </c>
      <c r="BM46" s="41" t="s">
        <v>34</v>
      </c>
      <c r="BN46" s="41" t="s">
        <v>34</v>
      </c>
      <c r="BO46" s="41" t="s">
        <v>34</v>
      </c>
      <c r="BP46" s="41" t="s">
        <v>34</v>
      </c>
      <c r="BQ46" s="41" t="s">
        <v>34</v>
      </c>
      <c r="BR46" s="41" t="s">
        <v>34</v>
      </c>
      <c r="BS46" s="41" t="s">
        <v>34</v>
      </c>
      <c r="BT46" s="41" t="s">
        <v>34</v>
      </c>
    </row>
    <row r="47" spans="1:72" x14ac:dyDescent="0.35">
      <c r="A47" s="34" t="s">
        <v>293</v>
      </c>
      <c r="B47" s="34" t="s">
        <v>294</v>
      </c>
      <c r="C47" s="39" t="s">
        <v>303</v>
      </c>
      <c r="D47" s="34" t="s">
        <v>51</v>
      </c>
      <c r="E47" s="51"/>
      <c r="F47" s="37">
        <v>168.88888888888889</v>
      </c>
      <c r="G47" s="41" t="s">
        <v>34</v>
      </c>
      <c r="H47" s="41" t="s">
        <v>34</v>
      </c>
      <c r="I47" s="41" t="s">
        <v>34</v>
      </c>
      <c r="J47" s="41" t="s">
        <v>34</v>
      </c>
      <c r="K47" s="41" t="s">
        <v>34</v>
      </c>
      <c r="L47" s="41" t="s">
        <v>34</v>
      </c>
      <c r="M47" s="41" t="s">
        <v>34</v>
      </c>
      <c r="N47" s="41" t="s">
        <v>34</v>
      </c>
      <c r="O47" s="41" t="s">
        <v>34</v>
      </c>
      <c r="P47" s="41" t="s">
        <v>34</v>
      </c>
      <c r="Q47" s="41" t="s">
        <v>34</v>
      </c>
      <c r="R47" s="41" t="s">
        <v>34</v>
      </c>
      <c r="S47" s="41" t="s">
        <v>34</v>
      </c>
      <c r="T47" s="41" t="s">
        <v>34</v>
      </c>
      <c r="U47" s="41" t="s">
        <v>34</v>
      </c>
      <c r="V47" s="41" t="s">
        <v>34</v>
      </c>
      <c r="W47" s="41" t="s">
        <v>34</v>
      </c>
      <c r="X47" s="41" t="s">
        <v>34</v>
      </c>
      <c r="Y47" s="41" t="s">
        <v>34</v>
      </c>
      <c r="Z47" s="41" t="s">
        <v>34</v>
      </c>
      <c r="AA47" s="41" t="s">
        <v>34</v>
      </c>
      <c r="AB47" s="41" t="s">
        <v>34</v>
      </c>
      <c r="AC47" s="41" t="s">
        <v>34</v>
      </c>
      <c r="AD47" s="41" t="s">
        <v>34</v>
      </c>
      <c r="AE47" s="41" t="s">
        <v>34</v>
      </c>
      <c r="AF47" s="41" t="s">
        <v>34</v>
      </c>
      <c r="AG47" s="41" t="s">
        <v>34</v>
      </c>
      <c r="AH47" s="41" t="s">
        <v>34</v>
      </c>
      <c r="AI47" s="41" t="s">
        <v>34</v>
      </c>
      <c r="AJ47" s="41" t="s">
        <v>34</v>
      </c>
      <c r="AK47" s="41" t="s">
        <v>34</v>
      </c>
      <c r="AL47" s="41" t="s">
        <v>34</v>
      </c>
      <c r="AM47" s="41" t="s">
        <v>34</v>
      </c>
      <c r="AN47" s="41" t="s">
        <v>34</v>
      </c>
      <c r="AO47" s="41" t="s">
        <v>34</v>
      </c>
      <c r="AP47" s="41" t="s">
        <v>34</v>
      </c>
      <c r="AQ47" s="41" t="s">
        <v>34</v>
      </c>
      <c r="AR47" s="41" t="s">
        <v>34</v>
      </c>
      <c r="AS47" s="41" t="s">
        <v>34</v>
      </c>
      <c r="AT47" s="41" t="s">
        <v>34</v>
      </c>
      <c r="AU47" s="41" t="s">
        <v>34</v>
      </c>
      <c r="AV47" s="41" t="s">
        <v>34</v>
      </c>
      <c r="AW47" s="41" t="s">
        <v>34</v>
      </c>
      <c r="AX47" s="41" t="s">
        <v>34</v>
      </c>
      <c r="AY47" s="41" t="s">
        <v>34</v>
      </c>
      <c r="AZ47" s="41" t="s">
        <v>34</v>
      </c>
      <c r="BA47" s="41" t="s">
        <v>34</v>
      </c>
      <c r="BB47" s="41" t="s">
        <v>34</v>
      </c>
      <c r="BC47" s="41" t="s">
        <v>34</v>
      </c>
      <c r="BD47" s="41" t="s">
        <v>34</v>
      </c>
      <c r="BE47" s="41" t="s">
        <v>34</v>
      </c>
      <c r="BF47" s="41" t="s">
        <v>34</v>
      </c>
      <c r="BG47" s="41" t="s">
        <v>34</v>
      </c>
      <c r="BH47" s="41" t="s">
        <v>34</v>
      </c>
      <c r="BI47" s="41" t="s">
        <v>34</v>
      </c>
      <c r="BJ47" s="41" t="s">
        <v>34</v>
      </c>
      <c r="BK47" s="41" t="s">
        <v>34</v>
      </c>
      <c r="BL47" s="41" t="s">
        <v>34</v>
      </c>
      <c r="BM47" s="41" t="s">
        <v>34</v>
      </c>
      <c r="BN47" s="41" t="s">
        <v>34</v>
      </c>
      <c r="BO47" s="41" t="s">
        <v>34</v>
      </c>
      <c r="BP47" s="41" t="s">
        <v>34</v>
      </c>
      <c r="BQ47" s="41" t="s">
        <v>34</v>
      </c>
      <c r="BR47" s="41" t="s">
        <v>34</v>
      </c>
      <c r="BS47" s="41" t="s">
        <v>34</v>
      </c>
      <c r="BT47" s="41" t="s">
        <v>34</v>
      </c>
    </row>
    <row r="48" spans="1:72" x14ac:dyDescent="0.35">
      <c r="A48" s="34" t="s">
        <v>293</v>
      </c>
      <c r="B48" s="34" t="s">
        <v>294</v>
      </c>
      <c r="C48" s="39" t="s">
        <v>304</v>
      </c>
      <c r="D48" s="34" t="s">
        <v>51</v>
      </c>
      <c r="E48" s="51"/>
      <c r="F48" s="37">
        <v>1072.7777777777778</v>
      </c>
      <c r="G48" s="41" t="s">
        <v>34</v>
      </c>
      <c r="H48" s="41" t="s">
        <v>34</v>
      </c>
      <c r="I48" s="41" t="s">
        <v>34</v>
      </c>
      <c r="J48" s="41" t="s">
        <v>34</v>
      </c>
      <c r="K48" s="41" t="s">
        <v>34</v>
      </c>
      <c r="L48" s="41" t="s">
        <v>34</v>
      </c>
      <c r="M48" s="41" t="s">
        <v>34</v>
      </c>
      <c r="N48" s="41" t="s">
        <v>34</v>
      </c>
      <c r="O48" s="41" t="s">
        <v>34</v>
      </c>
      <c r="P48" s="41" t="s">
        <v>34</v>
      </c>
      <c r="Q48" s="41" t="s">
        <v>34</v>
      </c>
      <c r="R48" s="41" t="s">
        <v>34</v>
      </c>
      <c r="S48" s="41" t="s">
        <v>34</v>
      </c>
      <c r="T48" s="41" t="s">
        <v>34</v>
      </c>
      <c r="U48" s="41" t="s">
        <v>34</v>
      </c>
      <c r="V48" s="41" t="s">
        <v>34</v>
      </c>
      <c r="W48" s="41" t="s">
        <v>34</v>
      </c>
      <c r="X48" s="41" t="s">
        <v>34</v>
      </c>
      <c r="Y48" s="41" t="s">
        <v>34</v>
      </c>
      <c r="Z48" s="41" t="s">
        <v>34</v>
      </c>
      <c r="AA48" s="41" t="s">
        <v>34</v>
      </c>
      <c r="AB48" s="41" t="s">
        <v>34</v>
      </c>
      <c r="AC48" s="41" t="s">
        <v>34</v>
      </c>
      <c r="AD48" s="41" t="s">
        <v>34</v>
      </c>
      <c r="AE48" s="41" t="s">
        <v>34</v>
      </c>
      <c r="AF48" s="41" t="s">
        <v>34</v>
      </c>
      <c r="AG48" s="41" t="s">
        <v>34</v>
      </c>
      <c r="AH48" s="41" t="s">
        <v>34</v>
      </c>
      <c r="AI48" s="41" t="s">
        <v>34</v>
      </c>
      <c r="AJ48" s="41" t="s">
        <v>34</v>
      </c>
      <c r="AK48" s="41" t="s">
        <v>34</v>
      </c>
      <c r="AL48" s="41" t="s">
        <v>34</v>
      </c>
      <c r="AM48" s="41" t="s">
        <v>34</v>
      </c>
      <c r="AN48" s="41" t="s">
        <v>34</v>
      </c>
      <c r="AO48" s="41" t="s">
        <v>34</v>
      </c>
      <c r="AP48" s="41" t="s">
        <v>34</v>
      </c>
      <c r="AQ48" s="41" t="s">
        <v>34</v>
      </c>
      <c r="AR48" s="41" t="s">
        <v>34</v>
      </c>
      <c r="AS48" s="41" t="s">
        <v>34</v>
      </c>
      <c r="AT48" s="41" t="s">
        <v>34</v>
      </c>
      <c r="AU48" s="41" t="s">
        <v>34</v>
      </c>
      <c r="AV48" s="41" t="s">
        <v>34</v>
      </c>
      <c r="AW48" s="41" t="s">
        <v>34</v>
      </c>
      <c r="AX48" s="41" t="s">
        <v>34</v>
      </c>
      <c r="AY48" s="41" t="s">
        <v>34</v>
      </c>
      <c r="AZ48" s="41" t="s">
        <v>34</v>
      </c>
      <c r="BA48" s="41" t="s">
        <v>34</v>
      </c>
      <c r="BB48" s="41" t="s">
        <v>34</v>
      </c>
      <c r="BC48" s="41" t="s">
        <v>34</v>
      </c>
      <c r="BD48" s="41" t="s">
        <v>34</v>
      </c>
      <c r="BE48" s="41" t="s">
        <v>34</v>
      </c>
      <c r="BF48" s="41" t="s">
        <v>34</v>
      </c>
      <c r="BG48" s="41" t="s">
        <v>34</v>
      </c>
      <c r="BH48" s="41" t="s">
        <v>34</v>
      </c>
      <c r="BI48" s="41" t="s">
        <v>34</v>
      </c>
      <c r="BJ48" s="41" t="s">
        <v>34</v>
      </c>
      <c r="BK48" s="41" t="s">
        <v>34</v>
      </c>
      <c r="BL48" s="41" t="s">
        <v>34</v>
      </c>
      <c r="BM48" s="41" t="s">
        <v>34</v>
      </c>
      <c r="BN48" s="41" t="s">
        <v>34</v>
      </c>
      <c r="BO48" s="41" t="s">
        <v>34</v>
      </c>
      <c r="BP48" s="41" t="s">
        <v>34</v>
      </c>
      <c r="BQ48" s="41" t="s">
        <v>34</v>
      </c>
      <c r="BR48" s="41" t="s">
        <v>34</v>
      </c>
      <c r="BS48" s="41" t="s">
        <v>34</v>
      </c>
      <c r="BT48" s="41" t="s">
        <v>34</v>
      </c>
    </row>
    <row r="49" spans="1:72" x14ac:dyDescent="0.35">
      <c r="A49" s="34" t="s">
        <v>293</v>
      </c>
      <c r="B49" s="34" t="s">
        <v>294</v>
      </c>
      <c r="C49" s="39" t="s">
        <v>305</v>
      </c>
      <c r="D49" s="34" t="s">
        <v>51</v>
      </c>
      <c r="E49" s="51"/>
      <c r="F49" s="37">
        <v>61.111111111111114</v>
      </c>
      <c r="G49" s="41" t="s">
        <v>34</v>
      </c>
      <c r="H49" s="41" t="s">
        <v>34</v>
      </c>
      <c r="I49" s="41" t="s">
        <v>34</v>
      </c>
      <c r="J49" s="41" t="s">
        <v>34</v>
      </c>
      <c r="K49" s="41" t="s">
        <v>34</v>
      </c>
      <c r="L49" s="41" t="s">
        <v>34</v>
      </c>
      <c r="M49" s="41" t="s">
        <v>34</v>
      </c>
      <c r="N49" s="41" t="s">
        <v>34</v>
      </c>
      <c r="O49" s="41" t="s">
        <v>34</v>
      </c>
      <c r="P49" s="41" t="s">
        <v>34</v>
      </c>
      <c r="Q49" s="41" t="s">
        <v>34</v>
      </c>
      <c r="R49" s="41" t="s">
        <v>34</v>
      </c>
      <c r="S49" s="41" t="s">
        <v>34</v>
      </c>
      <c r="T49" s="41" t="s">
        <v>34</v>
      </c>
      <c r="U49" s="41" t="s">
        <v>34</v>
      </c>
      <c r="V49" s="41" t="s">
        <v>34</v>
      </c>
      <c r="W49" s="41" t="s">
        <v>34</v>
      </c>
      <c r="X49" s="41" t="s">
        <v>34</v>
      </c>
      <c r="Y49" s="41" t="s">
        <v>34</v>
      </c>
      <c r="Z49" s="41" t="s">
        <v>34</v>
      </c>
      <c r="AA49" s="41" t="s">
        <v>34</v>
      </c>
      <c r="AB49" s="41" t="s">
        <v>34</v>
      </c>
      <c r="AC49" s="41" t="s">
        <v>34</v>
      </c>
      <c r="AD49" s="41" t="s">
        <v>34</v>
      </c>
      <c r="AE49" s="41" t="s">
        <v>34</v>
      </c>
      <c r="AF49" s="41" t="s">
        <v>34</v>
      </c>
      <c r="AG49" s="41" t="s">
        <v>34</v>
      </c>
      <c r="AH49" s="41" t="s">
        <v>34</v>
      </c>
      <c r="AI49" s="41" t="s">
        <v>34</v>
      </c>
      <c r="AJ49" s="41" t="s">
        <v>34</v>
      </c>
      <c r="AK49" s="41" t="s">
        <v>34</v>
      </c>
      <c r="AL49" s="41" t="s">
        <v>34</v>
      </c>
      <c r="AM49" s="41" t="s">
        <v>34</v>
      </c>
      <c r="AN49" s="41" t="s">
        <v>34</v>
      </c>
      <c r="AO49" s="41" t="s">
        <v>34</v>
      </c>
      <c r="AP49" s="41" t="s">
        <v>34</v>
      </c>
      <c r="AQ49" s="41" t="s">
        <v>34</v>
      </c>
      <c r="AR49" s="41" t="s">
        <v>34</v>
      </c>
      <c r="AS49" s="41" t="s">
        <v>34</v>
      </c>
      <c r="AT49" s="41" t="s">
        <v>34</v>
      </c>
      <c r="AU49" s="41" t="s">
        <v>34</v>
      </c>
      <c r="AV49" s="41" t="s">
        <v>34</v>
      </c>
      <c r="AW49" s="41" t="s">
        <v>34</v>
      </c>
      <c r="AX49" s="41" t="s">
        <v>34</v>
      </c>
      <c r="AY49" s="41" t="s">
        <v>34</v>
      </c>
      <c r="AZ49" s="41" t="s">
        <v>34</v>
      </c>
      <c r="BA49" s="41" t="s">
        <v>34</v>
      </c>
      <c r="BB49" s="41" t="s">
        <v>34</v>
      </c>
      <c r="BC49" s="41" t="s">
        <v>34</v>
      </c>
      <c r="BD49" s="41" t="s">
        <v>34</v>
      </c>
      <c r="BE49" s="41" t="s">
        <v>34</v>
      </c>
      <c r="BF49" s="41" t="s">
        <v>34</v>
      </c>
      <c r="BG49" s="41" t="s">
        <v>34</v>
      </c>
      <c r="BH49" s="41" t="s">
        <v>34</v>
      </c>
      <c r="BI49" s="41" t="s">
        <v>34</v>
      </c>
      <c r="BJ49" s="41" t="s">
        <v>34</v>
      </c>
      <c r="BK49" s="41" t="s">
        <v>34</v>
      </c>
      <c r="BL49" s="41" t="s">
        <v>34</v>
      </c>
      <c r="BM49" s="41" t="s">
        <v>34</v>
      </c>
      <c r="BN49" s="41" t="s">
        <v>34</v>
      </c>
      <c r="BO49" s="41" t="s">
        <v>34</v>
      </c>
      <c r="BP49" s="41" t="s">
        <v>34</v>
      </c>
      <c r="BQ49" s="41" t="s">
        <v>34</v>
      </c>
      <c r="BR49" s="41" t="s">
        <v>34</v>
      </c>
      <c r="BS49" s="41" t="s">
        <v>34</v>
      </c>
      <c r="BT49" s="41" t="s">
        <v>34</v>
      </c>
    </row>
    <row r="50" spans="1:72" x14ac:dyDescent="0.35">
      <c r="A50" s="34" t="s">
        <v>293</v>
      </c>
      <c r="B50" s="34" t="s">
        <v>294</v>
      </c>
      <c r="C50" s="39" t="s">
        <v>306</v>
      </c>
      <c r="D50" s="34" t="s">
        <v>51</v>
      </c>
      <c r="E50" s="51"/>
      <c r="F50" s="37">
        <v>2002</v>
      </c>
      <c r="G50" s="41" t="s">
        <v>34</v>
      </c>
      <c r="H50" s="41" t="s">
        <v>34</v>
      </c>
      <c r="I50" s="41" t="s">
        <v>34</v>
      </c>
      <c r="J50" s="41" t="s">
        <v>34</v>
      </c>
      <c r="K50" s="41" t="s">
        <v>34</v>
      </c>
      <c r="L50" s="41" t="s">
        <v>34</v>
      </c>
      <c r="M50" s="41" t="s">
        <v>34</v>
      </c>
      <c r="N50" s="41" t="s">
        <v>34</v>
      </c>
      <c r="O50" s="41" t="s">
        <v>34</v>
      </c>
      <c r="P50" s="41" t="s">
        <v>34</v>
      </c>
      <c r="Q50" s="41" t="s">
        <v>34</v>
      </c>
      <c r="R50" s="41" t="s">
        <v>34</v>
      </c>
      <c r="S50" s="41" t="s">
        <v>34</v>
      </c>
      <c r="T50" s="41" t="s">
        <v>34</v>
      </c>
      <c r="U50" s="41" t="s">
        <v>34</v>
      </c>
      <c r="V50" s="41" t="s">
        <v>34</v>
      </c>
      <c r="W50" s="41" t="s">
        <v>34</v>
      </c>
      <c r="X50" s="41" t="s">
        <v>34</v>
      </c>
      <c r="Y50" s="41" t="s">
        <v>34</v>
      </c>
      <c r="Z50" s="41" t="s">
        <v>34</v>
      </c>
      <c r="AA50" s="41" t="s">
        <v>34</v>
      </c>
      <c r="AB50" s="41" t="s">
        <v>34</v>
      </c>
      <c r="AC50" s="41" t="s">
        <v>34</v>
      </c>
      <c r="AD50" s="41" t="s">
        <v>34</v>
      </c>
      <c r="AE50" s="41" t="s">
        <v>34</v>
      </c>
      <c r="AF50" s="41" t="s">
        <v>34</v>
      </c>
      <c r="AG50" s="41" t="s">
        <v>34</v>
      </c>
      <c r="AH50" s="41" t="s">
        <v>34</v>
      </c>
      <c r="AI50" s="41" t="s">
        <v>34</v>
      </c>
      <c r="AJ50" s="41" t="s">
        <v>34</v>
      </c>
      <c r="AK50" s="41" t="s">
        <v>34</v>
      </c>
      <c r="AL50" s="41" t="s">
        <v>34</v>
      </c>
      <c r="AM50" s="41" t="s">
        <v>34</v>
      </c>
      <c r="AN50" s="41" t="s">
        <v>34</v>
      </c>
      <c r="AO50" s="41" t="s">
        <v>34</v>
      </c>
      <c r="AP50" s="41" t="s">
        <v>34</v>
      </c>
      <c r="AQ50" s="41" t="s">
        <v>34</v>
      </c>
      <c r="AR50" s="41" t="s">
        <v>34</v>
      </c>
      <c r="AS50" s="41" t="s">
        <v>34</v>
      </c>
      <c r="AT50" s="41" t="s">
        <v>34</v>
      </c>
      <c r="AU50" s="41" t="s">
        <v>34</v>
      </c>
      <c r="AV50" s="41" t="s">
        <v>34</v>
      </c>
      <c r="AW50" s="41" t="s">
        <v>34</v>
      </c>
      <c r="AX50" s="41" t="s">
        <v>34</v>
      </c>
      <c r="AY50" s="41" t="s">
        <v>34</v>
      </c>
      <c r="AZ50" s="41" t="s">
        <v>34</v>
      </c>
      <c r="BA50" s="41" t="s">
        <v>34</v>
      </c>
      <c r="BB50" s="41" t="s">
        <v>34</v>
      </c>
      <c r="BC50" s="41" t="s">
        <v>34</v>
      </c>
      <c r="BD50" s="41" t="s">
        <v>34</v>
      </c>
      <c r="BE50" s="41" t="s">
        <v>34</v>
      </c>
      <c r="BF50" s="41" t="s">
        <v>34</v>
      </c>
      <c r="BG50" s="41" t="s">
        <v>34</v>
      </c>
      <c r="BH50" s="41" t="s">
        <v>34</v>
      </c>
      <c r="BI50" s="41" t="s">
        <v>34</v>
      </c>
      <c r="BJ50" s="41" t="s">
        <v>34</v>
      </c>
      <c r="BK50" s="41" t="s">
        <v>34</v>
      </c>
      <c r="BL50" s="41" t="s">
        <v>34</v>
      </c>
      <c r="BM50" s="41" t="s">
        <v>34</v>
      </c>
      <c r="BN50" s="41" t="s">
        <v>34</v>
      </c>
      <c r="BO50" s="41" t="s">
        <v>34</v>
      </c>
      <c r="BP50" s="41" t="s">
        <v>34</v>
      </c>
      <c r="BQ50" s="41" t="s">
        <v>34</v>
      </c>
      <c r="BR50" s="41" t="s">
        <v>34</v>
      </c>
      <c r="BS50" s="41" t="s">
        <v>34</v>
      </c>
      <c r="BT50" s="41" t="s">
        <v>34</v>
      </c>
    </row>
    <row r="51" spans="1:72" ht="15" thickBot="1" x14ac:dyDescent="0.4">
      <c r="A51" s="47" t="s">
        <v>293</v>
      </c>
      <c r="B51" s="47" t="s">
        <v>294</v>
      </c>
      <c r="C51" s="54" t="s">
        <v>307</v>
      </c>
      <c r="D51" s="47" t="s">
        <v>51</v>
      </c>
      <c r="E51" s="48"/>
      <c r="F51" s="55">
        <v>287.77777777777777</v>
      </c>
      <c r="G51" s="49" t="s">
        <v>34</v>
      </c>
      <c r="H51" s="49" t="s">
        <v>34</v>
      </c>
      <c r="I51" s="49" t="s">
        <v>34</v>
      </c>
      <c r="J51" s="49" t="s">
        <v>34</v>
      </c>
      <c r="K51" s="49" t="s">
        <v>34</v>
      </c>
      <c r="L51" s="49" t="s">
        <v>34</v>
      </c>
      <c r="M51" s="49" t="s">
        <v>34</v>
      </c>
      <c r="N51" s="49" t="s">
        <v>34</v>
      </c>
      <c r="O51" s="49" t="s">
        <v>34</v>
      </c>
      <c r="P51" s="49" t="s">
        <v>34</v>
      </c>
      <c r="Q51" s="49" t="s">
        <v>34</v>
      </c>
      <c r="R51" s="49" t="s">
        <v>34</v>
      </c>
      <c r="S51" s="49" t="s">
        <v>34</v>
      </c>
      <c r="T51" s="49" t="s">
        <v>34</v>
      </c>
      <c r="U51" s="49" t="s">
        <v>34</v>
      </c>
      <c r="V51" s="49" t="s">
        <v>34</v>
      </c>
      <c r="W51" s="49" t="s">
        <v>34</v>
      </c>
      <c r="X51" s="49" t="s">
        <v>34</v>
      </c>
      <c r="Y51" s="49" t="s">
        <v>34</v>
      </c>
      <c r="Z51" s="49" t="s">
        <v>34</v>
      </c>
      <c r="AA51" s="49" t="s">
        <v>34</v>
      </c>
      <c r="AB51" s="49" t="s">
        <v>34</v>
      </c>
      <c r="AC51" s="49" t="s">
        <v>34</v>
      </c>
      <c r="AD51" s="49" t="s">
        <v>34</v>
      </c>
      <c r="AE51" s="49" t="s">
        <v>34</v>
      </c>
      <c r="AF51" s="49" t="s">
        <v>34</v>
      </c>
      <c r="AG51" s="49" t="s">
        <v>34</v>
      </c>
      <c r="AH51" s="49" t="s">
        <v>34</v>
      </c>
      <c r="AI51" s="49" t="s">
        <v>34</v>
      </c>
      <c r="AJ51" s="49" t="s">
        <v>34</v>
      </c>
      <c r="AK51" s="49" t="s">
        <v>34</v>
      </c>
      <c r="AL51" s="49" t="s">
        <v>34</v>
      </c>
      <c r="AM51" s="49" t="s">
        <v>34</v>
      </c>
      <c r="AN51" s="49" t="s">
        <v>34</v>
      </c>
      <c r="AO51" s="49" t="s">
        <v>34</v>
      </c>
      <c r="AP51" s="49" t="s">
        <v>34</v>
      </c>
      <c r="AQ51" s="49" t="s">
        <v>34</v>
      </c>
      <c r="AR51" s="49" t="s">
        <v>34</v>
      </c>
      <c r="AS51" s="49" t="s">
        <v>34</v>
      </c>
      <c r="AT51" s="49" t="s">
        <v>34</v>
      </c>
      <c r="AU51" s="49" t="s">
        <v>34</v>
      </c>
      <c r="AV51" s="49" t="s">
        <v>34</v>
      </c>
      <c r="AW51" s="49" t="s">
        <v>34</v>
      </c>
      <c r="AX51" s="49" t="s">
        <v>34</v>
      </c>
      <c r="AY51" s="49" t="s">
        <v>34</v>
      </c>
      <c r="AZ51" s="49" t="s">
        <v>34</v>
      </c>
      <c r="BA51" s="49" t="s">
        <v>34</v>
      </c>
      <c r="BB51" s="49" t="s">
        <v>34</v>
      </c>
      <c r="BC51" s="49" t="s">
        <v>34</v>
      </c>
      <c r="BD51" s="49" t="s">
        <v>34</v>
      </c>
      <c r="BE51" s="49" t="s">
        <v>34</v>
      </c>
      <c r="BF51" s="49" t="s">
        <v>34</v>
      </c>
      <c r="BG51" s="49" t="s">
        <v>34</v>
      </c>
      <c r="BH51" s="49" t="s">
        <v>34</v>
      </c>
      <c r="BI51" s="49" t="s">
        <v>34</v>
      </c>
      <c r="BJ51" s="49" t="s">
        <v>34</v>
      </c>
      <c r="BK51" s="49" t="s">
        <v>34</v>
      </c>
      <c r="BL51" s="49" t="s">
        <v>34</v>
      </c>
      <c r="BM51" s="49" t="s">
        <v>34</v>
      </c>
      <c r="BN51" s="49" t="s">
        <v>34</v>
      </c>
      <c r="BO51" s="49" t="s">
        <v>34</v>
      </c>
      <c r="BP51" s="49" t="s">
        <v>34</v>
      </c>
      <c r="BQ51" s="49" t="s">
        <v>34</v>
      </c>
      <c r="BR51" s="49" t="s">
        <v>34</v>
      </c>
      <c r="BS51" s="49" t="s">
        <v>34</v>
      </c>
      <c r="BT51" s="49" t="s">
        <v>34</v>
      </c>
    </row>
    <row r="52" spans="1:72" x14ac:dyDescent="0.35">
      <c r="A52" s="56" t="s">
        <v>308</v>
      </c>
      <c r="B52" s="34" t="s">
        <v>309</v>
      </c>
      <c r="D52" s="34" t="s">
        <v>38</v>
      </c>
      <c r="E52" s="51"/>
      <c r="F52" s="51">
        <v>5200</v>
      </c>
      <c r="G52" s="41" t="s">
        <v>34</v>
      </c>
      <c r="H52" s="41" t="s">
        <v>34</v>
      </c>
      <c r="I52" s="41" t="s">
        <v>34</v>
      </c>
      <c r="J52" s="41" t="s">
        <v>34</v>
      </c>
      <c r="K52" s="41" t="s">
        <v>34</v>
      </c>
      <c r="L52" s="41" t="s">
        <v>34</v>
      </c>
      <c r="M52" s="41" t="s">
        <v>34</v>
      </c>
      <c r="N52" s="41" t="s">
        <v>34</v>
      </c>
      <c r="O52" s="41" t="s">
        <v>34</v>
      </c>
      <c r="P52" s="41" t="s">
        <v>34</v>
      </c>
      <c r="Q52" s="41" t="s">
        <v>34</v>
      </c>
      <c r="R52" s="41" t="s">
        <v>34</v>
      </c>
      <c r="S52" s="41" t="s">
        <v>34</v>
      </c>
      <c r="T52" s="41" t="s">
        <v>34</v>
      </c>
      <c r="U52" s="41" t="s">
        <v>34</v>
      </c>
      <c r="V52" s="41" t="s">
        <v>34</v>
      </c>
      <c r="W52" s="41" t="s">
        <v>34</v>
      </c>
      <c r="X52" s="41" t="s">
        <v>34</v>
      </c>
      <c r="Y52" s="41" t="s">
        <v>34</v>
      </c>
      <c r="Z52" s="41" t="s">
        <v>34</v>
      </c>
      <c r="AA52" s="41" t="s">
        <v>34</v>
      </c>
      <c r="AB52" s="41" t="s">
        <v>34</v>
      </c>
      <c r="AC52" s="41" t="s">
        <v>34</v>
      </c>
      <c r="AD52" s="41" t="s">
        <v>34</v>
      </c>
      <c r="AE52" s="41" t="s">
        <v>34</v>
      </c>
      <c r="AF52" s="41" t="s">
        <v>34</v>
      </c>
      <c r="AG52" s="41" t="s">
        <v>34</v>
      </c>
      <c r="AH52" s="41" t="s">
        <v>34</v>
      </c>
      <c r="AI52" s="41" t="s">
        <v>34</v>
      </c>
      <c r="AJ52" s="41" t="s">
        <v>34</v>
      </c>
      <c r="AK52" s="41" t="s">
        <v>34</v>
      </c>
      <c r="AL52" s="41" t="s">
        <v>34</v>
      </c>
      <c r="AM52" s="41" t="s">
        <v>34</v>
      </c>
      <c r="AN52" s="41" t="s">
        <v>34</v>
      </c>
      <c r="AO52" s="41" t="s">
        <v>34</v>
      </c>
      <c r="AP52" s="41" t="s">
        <v>34</v>
      </c>
      <c r="AQ52" s="41" t="s">
        <v>34</v>
      </c>
      <c r="AR52" s="41" t="s">
        <v>34</v>
      </c>
      <c r="AS52" s="41" t="s">
        <v>34</v>
      </c>
      <c r="AT52" s="41" t="s">
        <v>34</v>
      </c>
      <c r="AU52" s="41" t="s">
        <v>34</v>
      </c>
      <c r="AV52" s="41" t="s">
        <v>34</v>
      </c>
      <c r="AW52" s="41" t="s">
        <v>34</v>
      </c>
      <c r="AX52" s="41" t="s">
        <v>34</v>
      </c>
      <c r="AY52" s="41" t="s">
        <v>34</v>
      </c>
      <c r="AZ52" s="41" t="s">
        <v>34</v>
      </c>
      <c r="BA52" s="41" t="s">
        <v>34</v>
      </c>
      <c r="BB52" s="41" t="s">
        <v>34</v>
      </c>
      <c r="BC52" s="41" t="s">
        <v>34</v>
      </c>
      <c r="BD52" s="41" t="s">
        <v>34</v>
      </c>
      <c r="BE52" s="41" t="s">
        <v>34</v>
      </c>
      <c r="BF52" s="41" t="s">
        <v>34</v>
      </c>
      <c r="BG52" s="41" t="s">
        <v>34</v>
      </c>
      <c r="BH52" s="41" t="s">
        <v>34</v>
      </c>
      <c r="BI52" s="41" t="s">
        <v>34</v>
      </c>
      <c r="BJ52" s="41" t="s">
        <v>34</v>
      </c>
      <c r="BK52" s="41" t="s">
        <v>34</v>
      </c>
      <c r="BL52" s="41" t="s">
        <v>34</v>
      </c>
      <c r="BM52" s="41" t="s">
        <v>34</v>
      </c>
      <c r="BN52" s="41" t="s">
        <v>34</v>
      </c>
      <c r="BO52" s="41" t="s">
        <v>34</v>
      </c>
      <c r="BP52" s="41" t="s">
        <v>34</v>
      </c>
      <c r="BQ52" s="41" t="s">
        <v>34</v>
      </c>
      <c r="BR52" s="41" t="s">
        <v>34</v>
      </c>
      <c r="BS52" s="41" t="s">
        <v>34</v>
      </c>
      <c r="BT52" s="41" t="s">
        <v>34</v>
      </c>
    </row>
    <row r="53" spans="1:72" x14ac:dyDescent="0.35">
      <c r="A53" s="56" t="s">
        <v>308</v>
      </c>
      <c r="B53" s="34" t="s">
        <v>271</v>
      </c>
      <c r="D53" s="34" t="s">
        <v>38</v>
      </c>
      <c r="E53" s="51"/>
      <c r="F53" s="51">
        <v>6000</v>
      </c>
      <c r="G53" s="41" t="s">
        <v>34</v>
      </c>
      <c r="H53" s="41" t="s">
        <v>34</v>
      </c>
      <c r="I53" s="41" t="s">
        <v>34</v>
      </c>
      <c r="J53" s="41" t="s">
        <v>34</v>
      </c>
      <c r="K53" s="41" t="s">
        <v>34</v>
      </c>
      <c r="L53" s="41" t="s">
        <v>34</v>
      </c>
      <c r="M53" s="41" t="s">
        <v>34</v>
      </c>
      <c r="N53" s="41" t="s">
        <v>34</v>
      </c>
      <c r="O53" s="41" t="s">
        <v>34</v>
      </c>
      <c r="P53" s="41" t="s">
        <v>34</v>
      </c>
      <c r="Q53" s="41" t="s">
        <v>34</v>
      </c>
      <c r="R53" s="41" t="s">
        <v>34</v>
      </c>
      <c r="S53" s="41" t="s">
        <v>34</v>
      </c>
      <c r="T53" s="41" t="s">
        <v>34</v>
      </c>
      <c r="U53" s="41" t="s">
        <v>34</v>
      </c>
      <c r="V53" s="41" t="s">
        <v>34</v>
      </c>
      <c r="W53" s="41" t="s">
        <v>34</v>
      </c>
      <c r="X53" s="41" t="s">
        <v>34</v>
      </c>
      <c r="Y53" s="41" t="s">
        <v>34</v>
      </c>
      <c r="Z53" s="41" t="s">
        <v>34</v>
      </c>
      <c r="AA53" s="41" t="s">
        <v>34</v>
      </c>
      <c r="AB53" s="41" t="s">
        <v>34</v>
      </c>
      <c r="AC53" s="41" t="s">
        <v>34</v>
      </c>
      <c r="AD53" s="41" t="s">
        <v>34</v>
      </c>
      <c r="AE53" s="41" t="s">
        <v>34</v>
      </c>
      <c r="AF53" s="41" t="s">
        <v>34</v>
      </c>
      <c r="AG53" s="41" t="s">
        <v>34</v>
      </c>
      <c r="AH53" s="41" t="s">
        <v>34</v>
      </c>
      <c r="AI53" s="41" t="s">
        <v>34</v>
      </c>
      <c r="AJ53" s="41" t="s">
        <v>34</v>
      </c>
      <c r="AK53" s="41" t="s">
        <v>34</v>
      </c>
      <c r="AL53" s="41" t="s">
        <v>34</v>
      </c>
      <c r="AM53" s="41" t="s">
        <v>34</v>
      </c>
      <c r="AN53" s="41" t="s">
        <v>34</v>
      </c>
      <c r="AO53" s="41" t="s">
        <v>34</v>
      </c>
      <c r="AP53" s="41" t="s">
        <v>34</v>
      </c>
      <c r="AQ53" s="41" t="s">
        <v>34</v>
      </c>
      <c r="AR53" s="41" t="s">
        <v>34</v>
      </c>
      <c r="AS53" s="41" t="s">
        <v>34</v>
      </c>
      <c r="AT53" s="41" t="s">
        <v>34</v>
      </c>
      <c r="AU53" s="41" t="s">
        <v>34</v>
      </c>
      <c r="AV53" s="41" t="s">
        <v>34</v>
      </c>
      <c r="AW53" s="41" t="s">
        <v>34</v>
      </c>
      <c r="AX53" s="41" t="s">
        <v>34</v>
      </c>
      <c r="AY53" s="41" t="s">
        <v>34</v>
      </c>
      <c r="AZ53" s="41" t="s">
        <v>34</v>
      </c>
      <c r="BA53" s="41" t="s">
        <v>34</v>
      </c>
      <c r="BB53" s="41" t="s">
        <v>34</v>
      </c>
      <c r="BC53" s="41" t="s">
        <v>34</v>
      </c>
      <c r="BD53" s="41" t="s">
        <v>34</v>
      </c>
      <c r="BE53" s="41" t="s">
        <v>34</v>
      </c>
      <c r="BF53" s="41" t="s">
        <v>34</v>
      </c>
      <c r="BG53" s="41" t="s">
        <v>34</v>
      </c>
      <c r="BH53" s="41" t="s">
        <v>34</v>
      </c>
      <c r="BI53" s="41" t="s">
        <v>34</v>
      </c>
      <c r="BJ53" s="41" t="s">
        <v>34</v>
      </c>
      <c r="BK53" s="41" t="s">
        <v>34</v>
      </c>
      <c r="BL53" s="41" t="s">
        <v>34</v>
      </c>
      <c r="BM53" s="41" t="s">
        <v>34</v>
      </c>
      <c r="BN53" s="41" t="s">
        <v>34</v>
      </c>
      <c r="BO53" s="41" t="s">
        <v>34</v>
      </c>
      <c r="BP53" s="41" t="s">
        <v>34</v>
      </c>
      <c r="BQ53" s="41" t="s">
        <v>34</v>
      </c>
      <c r="BR53" s="41" t="s">
        <v>34</v>
      </c>
      <c r="BS53" s="41" t="s">
        <v>34</v>
      </c>
      <c r="BT53" s="41" t="s">
        <v>34</v>
      </c>
    </row>
    <row r="54" spans="1:72" ht="15" thickBot="1" x14ac:dyDescent="0.4">
      <c r="A54" s="57" t="s">
        <v>308</v>
      </c>
      <c r="B54" s="47" t="s">
        <v>271</v>
      </c>
      <c r="D54" s="47" t="s">
        <v>38</v>
      </c>
      <c r="E54" s="48"/>
      <c r="F54" s="48">
        <v>7600</v>
      </c>
      <c r="G54" s="49" t="s">
        <v>34</v>
      </c>
      <c r="H54" s="49" t="s">
        <v>34</v>
      </c>
      <c r="I54" s="49" t="s">
        <v>34</v>
      </c>
      <c r="J54" s="49" t="s">
        <v>34</v>
      </c>
      <c r="K54" s="49" t="s">
        <v>34</v>
      </c>
      <c r="L54" s="49" t="s">
        <v>34</v>
      </c>
      <c r="M54" s="49" t="s">
        <v>34</v>
      </c>
      <c r="N54" s="49" t="s">
        <v>34</v>
      </c>
      <c r="O54" s="49" t="s">
        <v>34</v>
      </c>
      <c r="P54" s="49" t="s">
        <v>34</v>
      </c>
      <c r="Q54" s="49" t="s">
        <v>34</v>
      </c>
      <c r="R54" s="49" t="s">
        <v>34</v>
      </c>
      <c r="S54" s="49" t="s">
        <v>34</v>
      </c>
      <c r="T54" s="49" t="s">
        <v>34</v>
      </c>
      <c r="U54" s="49" t="s">
        <v>34</v>
      </c>
      <c r="V54" s="49" t="s">
        <v>34</v>
      </c>
      <c r="W54" s="49" t="s">
        <v>34</v>
      </c>
      <c r="X54" s="49" t="s">
        <v>34</v>
      </c>
      <c r="Y54" s="49" t="s">
        <v>34</v>
      </c>
      <c r="Z54" s="49" t="s">
        <v>34</v>
      </c>
      <c r="AA54" s="49" t="s">
        <v>34</v>
      </c>
      <c r="AB54" s="49" t="s">
        <v>34</v>
      </c>
      <c r="AC54" s="49" t="s">
        <v>34</v>
      </c>
      <c r="AD54" s="49" t="s">
        <v>34</v>
      </c>
      <c r="AE54" s="49" t="s">
        <v>34</v>
      </c>
      <c r="AF54" s="49" t="s">
        <v>34</v>
      </c>
      <c r="AG54" s="49" t="s">
        <v>34</v>
      </c>
      <c r="AH54" s="49" t="s">
        <v>34</v>
      </c>
      <c r="AI54" s="49" t="s">
        <v>34</v>
      </c>
      <c r="AJ54" s="49" t="s">
        <v>34</v>
      </c>
      <c r="AK54" s="49" t="s">
        <v>34</v>
      </c>
      <c r="AL54" s="49" t="s">
        <v>34</v>
      </c>
      <c r="AM54" s="49" t="s">
        <v>34</v>
      </c>
      <c r="AN54" s="49" t="s">
        <v>34</v>
      </c>
      <c r="AO54" s="49" t="s">
        <v>34</v>
      </c>
      <c r="AP54" s="49" t="s">
        <v>34</v>
      </c>
      <c r="AQ54" s="49" t="s">
        <v>34</v>
      </c>
      <c r="AR54" s="49" t="s">
        <v>34</v>
      </c>
      <c r="AS54" s="49" t="s">
        <v>34</v>
      </c>
      <c r="AT54" s="49" t="s">
        <v>34</v>
      </c>
      <c r="AU54" s="49" t="s">
        <v>34</v>
      </c>
      <c r="AV54" s="49" t="s">
        <v>34</v>
      </c>
      <c r="AW54" s="49" t="s">
        <v>34</v>
      </c>
      <c r="AX54" s="49" t="s">
        <v>34</v>
      </c>
      <c r="AY54" s="49" t="s">
        <v>34</v>
      </c>
      <c r="AZ54" s="49" t="s">
        <v>34</v>
      </c>
      <c r="BA54" s="49" t="s">
        <v>34</v>
      </c>
      <c r="BB54" s="49" t="s">
        <v>34</v>
      </c>
      <c r="BC54" s="49" t="s">
        <v>34</v>
      </c>
      <c r="BD54" s="49" t="s">
        <v>34</v>
      </c>
      <c r="BE54" s="49" t="s">
        <v>34</v>
      </c>
      <c r="BF54" s="49" t="s">
        <v>34</v>
      </c>
      <c r="BG54" s="49" t="s">
        <v>34</v>
      </c>
      <c r="BH54" s="49" t="s">
        <v>34</v>
      </c>
      <c r="BI54" s="49" t="s">
        <v>34</v>
      </c>
      <c r="BJ54" s="49" t="s">
        <v>34</v>
      </c>
      <c r="BK54" s="49" t="s">
        <v>34</v>
      </c>
      <c r="BL54" s="49" t="s">
        <v>34</v>
      </c>
      <c r="BM54" s="49" t="s">
        <v>34</v>
      </c>
      <c r="BN54" s="49" t="s">
        <v>34</v>
      </c>
      <c r="BO54" s="49" t="s">
        <v>34</v>
      </c>
      <c r="BP54" s="49" t="s">
        <v>34</v>
      </c>
      <c r="BQ54" s="49" t="s">
        <v>34</v>
      </c>
      <c r="BR54" s="49" t="s">
        <v>34</v>
      </c>
      <c r="BS54" s="49" t="s">
        <v>34</v>
      </c>
      <c r="BT54" s="49" t="s">
        <v>34</v>
      </c>
    </row>
    <row r="55" spans="1:72" x14ac:dyDescent="0.35">
      <c r="A55" s="56"/>
      <c r="B55" s="34"/>
      <c r="D55" s="56"/>
      <c r="E55" s="51"/>
      <c r="F55" s="51"/>
      <c r="G55" s="41"/>
      <c r="H55" s="41"/>
      <c r="I55" s="41"/>
      <c r="J55" s="42"/>
      <c r="K55" s="41"/>
      <c r="L55" s="41"/>
      <c r="M55" s="41"/>
      <c r="N55" s="41"/>
      <c r="O55" s="42"/>
      <c r="P55" s="41"/>
      <c r="Q55" s="41"/>
      <c r="R55" s="41"/>
      <c r="S55" s="41"/>
      <c r="T55" s="42"/>
      <c r="U55" s="58"/>
      <c r="V55" s="58"/>
      <c r="W55" s="58"/>
      <c r="X55" s="58"/>
      <c r="Y55" s="51"/>
      <c r="Z55" s="51"/>
      <c r="AA55" s="46"/>
      <c r="AB55" s="41"/>
      <c r="AC55" s="41"/>
      <c r="AD55" s="42"/>
      <c r="AE55" s="41"/>
      <c r="AF55" s="42"/>
      <c r="AG55" s="41"/>
      <c r="AH55" s="41"/>
      <c r="AI55" s="42"/>
      <c r="AJ55" s="34"/>
      <c r="AK55" s="35"/>
      <c r="AL55" s="34"/>
      <c r="AM55" s="34"/>
      <c r="AN55" s="34"/>
      <c r="AO55" s="35"/>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row>
    <row r="56" spans="1:72" x14ac:dyDescent="0.35">
      <c r="A56" s="56"/>
      <c r="B56" s="34"/>
      <c r="D56" s="56"/>
      <c r="E56" s="51"/>
      <c r="F56" s="42"/>
      <c r="G56" s="42"/>
      <c r="H56" s="42"/>
      <c r="I56" s="42"/>
      <c r="J56" s="42"/>
      <c r="K56" s="42"/>
      <c r="L56" s="42"/>
      <c r="M56" s="42"/>
      <c r="N56" s="42"/>
      <c r="O56" s="42"/>
      <c r="P56" s="42"/>
      <c r="Q56" s="42"/>
      <c r="R56" s="42"/>
      <c r="S56" s="42"/>
      <c r="T56" s="42"/>
      <c r="U56" s="51"/>
      <c r="V56" s="51"/>
      <c r="W56" s="51"/>
      <c r="X56" s="51"/>
      <c r="Y56" s="51"/>
      <c r="Z56" s="51"/>
      <c r="AA56" s="59"/>
      <c r="AB56" s="42"/>
      <c r="AC56" s="42"/>
      <c r="AD56" s="42"/>
      <c r="AE56" s="42"/>
      <c r="AF56" s="42"/>
      <c r="AG56" s="42"/>
      <c r="AH56" s="42"/>
      <c r="AI56" s="42"/>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row>
    <row r="57" spans="1:72" x14ac:dyDescent="0.35">
      <c r="B57" s="60"/>
      <c r="D57" s="98" t="s">
        <v>145</v>
      </c>
      <c r="E57" s="98"/>
      <c r="F57" s="99">
        <f>AVERAGE(F6:F54)</f>
        <v>3289.0869980938746</v>
      </c>
      <c r="G57" s="99">
        <f>AVERAGE(G6:G54)</f>
        <v>169.83124999999998</v>
      </c>
      <c r="H57" s="99">
        <f>AVERAGE(H6:H54)</f>
        <v>497.4375</v>
      </c>
      <c r="I57" s="99">
        <f>AVERAGE(I6:I54)</f>
        <v>4641.5</v>
      </c>
      <c r="J57" s="99">
        <f>AVERAGE(J6:J54)</f>
        <v>1035.0625</v>
      </c>
      <c r="K57" s="99">
        <f>AVERAGE(K6:K54)</f>
        <v>50.586999999999996</v>
      </c>
      <c r="L57" s="99">
        <f>AVERAGE(L6:L54)</f>
        <v>0.28781249999999997</v>
      </c>
      <c r="M57" s="99">
        <f>AVERAGE(M6:M54)</f>
        <v>1.4196874999999998</v>
      </c>
      <c r="N57" s="99">
        <f>AVERAGE(N6:N54)</f>
        <v>3.3316249999999998</v>
      </c>
      <c r="O57" s="99">
        <f>AVERAGE(O6:O54)</f>
        <v>3.6738749999999993</v>
      </c>
      <c r="P57" s="99">
        <f>AVERAGE(P6:P54)</f>
        <v>0.22068750000000001</v>
      </c>
      <c r="Q57" s="99">
        <f>AVERAGE(Q6:Q54)</f>
        <v>0.59587500000000004</v>
      </c>
      <c r="R57" s="99">
        <f>AVERAGE(R6:R54)</f>
        <v>1.2271875000000001</v>
      </c>
      <c r="S57" s="99">
        <f>AVERAGE(S6:S54)</f>
        <v>9.756250000000001E-2</v>
      </c>
      <c r="T57" s="99">
        <f>AVERAGE(T6:T54)</f>
        <v>0.17143749999999999</v>
      </c>
      <c r="U57" s="99">
        <f>AVERAGE(U6:U54)</f>
        <v>8.9687500000000003E-2</v>
      </c>
      <c r="V57" s="99">
        <f>AVERAGE(V6:V54)</f>
        <v>3.0625000000000006E-2</v>
      </c>
      <c r="W57" s="99">
        <f>AVERAGE(W6:W54)</f>
        <v>0.1023125</v>
      </c>
      <c r="X57" s="99">
        <f>AVERAGE(X6:X54)</f>
        <v>2.0937500000000005E-2</v>
      </c>
      <c r="Y57" s="99">
        <f>AVERAGE(Y6:Y54)</f>
        <v>0.12925</v>
      </c>
      <c r="Z57" s="99">
        <f>AVERAGE(Z6:Z54)</f>
        <v>5.2000000000000005E-2</v>
      </c>
      <c r="AA57" s="99">
        <f>AVERAGE(AA6:AA54)</f>
        <v>61.834812499999991</v>
      </c>
      <c r="AB57" s="99">
        <f>AVERAGE(AB6:AB54)</f>
        <v>0.44625000000000004</v>
      </c>
      <c r="AC57" s="99">
        <f>AVERAGE(AC6:AC54)</f>
        <v>61.82793749999999</v>
      </c>
      <c r="AD57" s="99">
        <f>AVERAGE(AD6:AD54)</f>
        <v>51.914843749999996</v>
      </c>
      <c r="AE57" s="99">
        <f>AVERAGE(AE6:AE54)</f>
        <v>8.9391874999999992</v>
      </c>
      <c r="AF57" s="99">
        <f>AVERAGE(AF6:AF54)</f>
        <v>0.54843750000000002</v>
      </c>
      <c r="AG57" s="99">
        <f>AVERAGE(AG6:AG54)</f>
        <v>3117.8125</v>
      </c>
      <c r="AH57" s="99">
        <f>AVERAGE(AH6:AH54)</f>
        <v>890.71428571428567</v>
      </c>
      <c r="AI57" s="99">
        <f>AVERAGE(AI6:AI54)</f>
        <v>2477.1428571428573</v>
      </c>
      <c r="AJ57" s="99">
        <f>AVERAGE(AJ6:AJ54)</f>
        <v>2.4645454545454548</v>
      </c>
      <c r="AK57" s="99">
        <f>AVERAGE(AK6:AK54)</f>
        <v>15.401818181818181</v>
      </c>
      <c r="AL57" s="99">
        <f>AVERAGE(AL6:AL54)</f>
        <v>5.5263636363636373</v>
      </c>
      <c r="AM57" s="99">
        <f>AVERAGE(AM6:AM54)</f>
        <v>26.530909090909095</v>
      </c>
      <c r="AN57" s="99">
        <f>AVERAGE(AN6:AN54)</f>
        <v>162.5390909090909</v>
      </c>
      <c r="AO57" s="99">
        <f>AVERAGE(AO6:AO54)</f>
        <v>330.62727272727273</v>
      </c>
      <c r="AP57" s="99">
        <f>AVERAGE(AP6:AP54)</f>
        <v>29.441176470588236</v>
      </c>
      <c r="AQ57" s="99">
        <f>AVERAGE(AQ6:AQ54)</f>
        <v>6.9823529411764715</v>
      </c>
      <c r="AR57" s="99">
        <f>AVERAGE(AR6:AR54)</f>
        <v>35.91290322580646</v>
      </c>
      <c r="AS57" s="99">
        <f>AVERAGE(AS6:AS54)</f>
        <v>0.31935483870967746</v>
      </c>
      <c r="AT57" s="99">
        <f>AVERAGE(AT6:AT54)</f>
        <v>16.300000000000004</v>
      </c>
      <c r="AU57" s="99">
        <f>AVERAGE(AU6:AU54)</f>
        <v>20.387187499999996</v>
      </c>
      <c r="AV57" s="99">
        <f>AVERAGE(AV6:AV54)</f>
        <v>49.743749999999991</v>
      </c>
      <c r="AW57" s="99">
        <f>AVERAGE(AW6:AW54)</f>
        <v>2843.443870967742</v>
      </c>
      <c r="AX57" s="99">
        <f>AVERAGE(AX6:AX54)</f>
        <v>3.0064516129032257</v>
      </c>
      <c r="AY57" s="99">
        <f>AVERAGE(AY6:AY54)</f>
        <v>291288.23529411765</v>
      </c>
      <c r="AZ57" s="99">
        <f>AVERAGE(AZ6:AZ54)</f>
        <v>202.13093750000002</v>
      </c>
      <c r="BA57" s="99">
        <f>AVERAGE(BA6:BA54)</f>
        <v>71.106249999999989</v>
      </c>
      <c r="BB57" s="99">
        <f>AVERAGE(BB6:BB54)</f>
        <v>2.9529411764705884</v>
      </c>
      <c r="BC57" s="99">
        <f>AVERAGE(BC6:BC54)</f>
        <v>2426470.588235294</v>
      </c>
      <c r="BD57" s="99">
        <f>AVERAGE(BD6:BD54)</f>
        <v>76.525000000000006</v>
      </c>
      <c r="BE57" s="99">
        <f>AVERAGE(BE6:BE54)</f>
        <v>948.96129032258045</v>
      </c>
      <c r="BF57" s="99">
        <f>AVERAGE(BF6:BF54)</f>
        <v>26.982352941176469</v>
      </c>
      <c r="BG57" s="99">
        <f>AVERAGE(BG6:BG54)</f>
        <v>6.9588235294117649</v>
      </c>
      <c r="BH57" s="99">
        <f>AVERAGE(BH6:BH54)</f>
        <v>29.022903225806452</v>
      </c>
      <c r="BI57" s="99">
        <f>AVERAGE(BI6:BI54)</f>
        <v>0.27724193548387099</v>
      </c>
      <c r="BJ57" s="99">
        <f>AVERAGE(BJ6:BJ54)</f>
        <v>2.2503125000000002</v>
      </c>
      <c r="BK57" s="99">
        <f>AVERAGE(BK6:BK54)</f>
        <v>19.633749999999999</v>
      </c>
      <c r="BL57" s="99">
        <f>AVERAGE(BL6:BL54)</f>
        <v>20.844687499999999</v>
      </c>
      <c r="BM57" s="99">
        <f>AVERAGE(BM6:BM54)</f>
        <v>2452.0457741935484</v>
      </c>
      <c r="BN57" s="99">
        <f>AVERAGE(BN6:BN54)</f>
        <v>1.1745161290322581</v>
      </c>
      <c r="BO57" s="99">
        <f>AVERAGE(BO6:BO54)</f>
        <v>309888.23529411765</v>
      </c>
      <c r="BP57" s="99">
        <f>AVERAGE(BP6:BP54)</f>
        <v>197.995</v>
      </c>
      <c r="BQ57" s="99">
        <f>AVERAGE(BQ6:BQ54)</f>
        <v>68.868750000000006</v>
      </c>
      <c r="BR57" s="99">
        <f>AVERAGE(BR6:BR54)</f>
        <v>3.1294117647058823</v>
      </c>
      <c r="BS57" s="99">
        <f>AVERAGE(BS6:BS54)</f>
        <v>68.837500000000006</v>
      </c>
      <c r="BT57" s="99">
        <f>AVERAGE(BT6:BT54)</f>
        <v>230.07096774193545</v>
      </c>
    </row>
    <row r="58" spans="1:72" x14ac:dyDescent="0.35">
      <c r="B58" s="60"/>
      <c r="D58" s="98" t="s">
        <v>73</v>
      </c>
      <c r="E58" s="98"/>
      <c r="F58" s="99">
        <f>STDEV(F6:F54)</f>
        <v>9927.5453462076457</v>
      </c>
      <c r="G58" s="99">
        <f>STDEV(G6:G54)</f>
        <v>211.5591224496516</v>
      </c>
      <c r="H58" s="99">
        <f>STDEV(H6:H54)</f>
        <v>1027.2959391042098</v>
      </c>
      <c r="I58" s="99">
        <f>STDEV(I6:I54)</f>
        <v>13129.490657802889</v>
      </c>
      <c r="J58" s="99">
        <f>STDEV(J6:J54)</f>
        <v>2719.2291914866855</v>
      </c>
      <c r="K58" s="99">
        <f>STDEV(K6:K54)</f>
        <v>70.058841307384853</v>
      </c>
      <c r="L58" s="99">
        <f>STDEV(L6:L54)</f>
        <v>0.35217177981774744</v>
      </c>
      <c r="M58" s="99">
        <f>STDEV(M6:M54)</f>
        <v>1.7615239129325875</v>
      </c>
      <c r="N58" s="99">
        <f>STDEV(N6:N54)</f>
        <v>4.9588495154286205</v>
      </c>
      <c r="O58" s="99">
        <f>STDEV(O6:O54)</f>
        <v>5.1244410020345965</v>
      </c>
      <c r="P58" s="99">
        <f>STDEV(P6:P54)</f>
        <v>0.28358084532163552</v>
      </c>
      <c r="Q58" s="99">
        <f>STDEV(Q6:Q54)</f>
        <v>1.9512882539491698</v>
      </c>
      <c r="R58" s="99">
        <f>STDEV(R6:R54)</f>
        <v>2.7098514158221541</v>
      </c>
      <c r="S58" s="99">
        <f>STDEV(S6:S54)</f>
        <v>0.24491330949269921</v>
      </c>
      <c r="T58" s="99">
        <f>STDEV(T6:T54)</f>
        <v>0.51633438374113094</v>
      </c>
      <c r="U58" s="99">
        <f>STDEV(U6:U54)</f>
        <v>0.27171620458363049</v>
      </c>
      <c r="V58" s="99">
        <f>STDEV(V6:V54)</f>
        <v>7.0684156640650378E-2</v>
      </c>
      <c r="W58" s="99">
        <f>STDEV(W6:W54)</f>
        <v>0.32071559961020502</v>
      </c>
      <c r="X58" s="99">
        <f>STDEV(X6:X54)</f>
        <v>3.2053015978739566E-2</v>
      </c>
      <c r="Y58" s="99">
        <f>STDEV(Y6:Y54)</f>
        <v>0.31796970505589578</v>
      </c>
      <c r="Z58" s="99">
        <f>STDEV(Z6:Z54)</f>
        <v>0.13615579311949969</v>
      </c>
      <c r="AA58" s="99">
        <f>STDEV(AA6:AA54)</f>
        <v>81.008972671113227</v>
      </c>
      <c r="AB58" s="99">
        <f>STDEV(AB6:AB54)</f>
        <v>1.3025099871658055</v>
      </c>
      <c r="AC58" s="99">
        <f>STDEV(AC6:AC54)</f>
        <v>81.01441320363412</v>
      </c>
      <c r="AD58" s="99">
        <f>STDEV(AD6:AD54)</f>
        <v>70.932347789218312</v>
      </c>
      <c r="AE58" s="99">
        <f>STDEV(AE6:AE54)</f>
        <v>13.96603479502444</v>
      </c>
      <c r="AF58" s="99">
        <f>STDEV(AF6:AF54)</f>
        <v>1.5756717072939612</v>
      </c>
      <c r="AG58" s="99">
        <f>STDEV(AG6:AG54)</f>
        <v>3919.8006321709454</v>
      </c>
      <c r="AH58" s="99">
        <f>STDEV(AH6:AH54)</f>
        <v>845.43099743773962</v>
      </c>
      <c r="AI58" s="99">
        <f>STDEV(AI6:AI54)</f>
        <v>4122.0816516484902</v>
      </c>
      <c r="AJ58" s="99">
        <f>STDEV(AJ6:AJ54)</f>
        <v>3.901928660640436</v>
      </c>
      <c r="AK58" s="99">
        <f>STDEV(AK6:AK54)</f>
        <v>26.845833501004147</v>
      </c>
      <c r="AL58" s="99">
        <f>STDEV(AL6:AL54)</f>
        <v>7.3519184880237525</v>
      </c>
      <c r="AM58" s="99">
        <f>STDEV(AM6:AM54)</f>
        <v>37.594339322442003</v>
      </c>
      <c r="AN58" s="99">
        <f>STDEV(AN6:AN54)</f>
        <v>446.08244889155964</v>
      </c>
      <c r="AO58" s="99">
        <f>STDEV(AO6:AO54)</f>
        <v>818.82356718759513</v>
      </c>
      <c r="AP58" s="99">
        <f>STDEV(AP6:AP54)</f>
        <v>23.492473763514386</v>
      </c>
      <c r="AQ58" s="99">
        <f>STDEV(AQ6:AQ54)</f>
        <v>9.8301344913305773</v>
      </c>
      <c r="AR58" s="99">
        <f>STDEV(AR6:AR54)</f>
        <v>94.36347719301672</v>
      </c>
      <c r="AS58" s="99">
        <f>STDEV(AS6:AS54)</f>
        <v>0.20235176440826949</v>
      </c>
      <c r="AT58" s="99">
        <f>STDEV(AT6:AT54)</f>
        <v>44.439745360903402</v>
      </c>
      <c r="AU58" s="99">
        <f>STDEV(AU6:AU54)</f>
        <v>64.030515468716288</v>
      </c>
      <c r="AV58" s="99">
        <f>STDEV(AV6:AV54)</f>
        <v>66.164901218287994</v>
      </c>
      <c r="AW58" s="99">
        <f>STDEV(AW6:AW54)</f>
        <v>5864.3912236904735</v>
      </c>
      <c r="AX58" s="99">
        <f>STDEV(AX6:AX54)</f>
        <v>3.5481389942589123</v>
      </c>
      <c r="AY58" s="99">
        <f>STDEV(AY6:AY54)</f>
        <v>225023.3817916289</v>
      </c>
      <c r="AZ58" s="99">
        <f>STDEV(AZ6:AZ54)</f>
        <v>175.70542149932092</v>
      </c>
      <c r="BA58" s="99">
        <f>STDEV(BA6:BA54)</f>
        <v>33.956917082413973</v>
      </c>
      <c r="BB58" s="99">
        <f>STDEV(BB6:BB54)</f>
        <v>2.1389593401520117</v>
      </c>
      <c r="BC58" s="99">
        <f>STDEV(BC6:BC54)</f>
        <v>1860051.0449194352</v>
      </c>
      <c r="BD58" s="99">
        <f>STDEV(BD6:BD54)</f>
        <v>64.712042056303332</v>
      </c>
      <c r="BE58" s="99">
        <f>STDEV(BE6:BE54)</f>
        <v>1875.279165471534</v>
      </c>
      <c r="BF58" s="99">
        <f>STDEV(BF6:BF54)</f>
        <v>19.488433598358977</v>
      </c>
      <c r="BG58" s="99">
        <f>STDEV(BG6:BG54)</f>
        <v>9.8597704602800853</v>
      </c>
      <c r="BH58" s="99">
        <f>STDEV(BH6:BH54)</f>
        <v>69.015544876670035</v>
      </c>
      <c r="BI58" s="99">
        <f>STDEV(BI6:BI54)</f>
        <v>0.24974533265467788</v>
      </c>
      <c r="BJ58" s="99">
        <f>STDEV(BJ6:BJ54)</f>
        <v>2.3966905736129474</v>
      </c>
      <c r="BK58" s="99">
        <f>STDEV(BK6:BK54)</f>
        <v>57.836127159749466</v>
      </c>
      <c r="BL58" s="99">
        <f>STDEV(BL6:BL54)</f>
        <v>29.984422378679646</v>
      </c>
      <c r="BM58" s="99">
        <f>STDEV(BM6:BM54)</f>
        <v>5504.440862045928</v>
      </c>
      <c r="BN58" s="99">
        <f>STDEV(BN6:BN54)</f>
        <v>1.9773649784661695</v>
      </c>
      <c r="BO58" s="99">
        <f>STDEV(BO6:BO54)</f>
        <v>237708.99983581013</v>
      </c>
      <c r="BP58" s="99">
        <f>STDEV(BP6:BP54)</f>
        <v>174.14459813058949</v>
      </c>
      <c r="BQ58" s="99">
        <f>STDEV(BQ6:BQ54)</f>
        <v>35.15065674144423</v>
      </c>
      <c r="BR58" s="99">
        <f>STDEV(BR6:BR54)</f>
        <v>2.3902836405650572</v>
      </c>
      <c r="BS58" s="99">
        <f>STDEV(BS6:BS54)</f>
        <v>61.902361985265451</v>
      </c>
      <c r="BT58" s="99">
        <f>STDEV(BT6:BT54)</f>
        <v>470.50495636323075</v>
      </c>
    </row>
    <row r="59" spans="1:72" x14ac:dyDescent="0.35">
      <c r="B59" s="60"/>
      <c r="D59" s="98" t="s">
        <v>74</v>
      </c>
      <c r="E59" s="98"/>
      <c r="F59" s="99">
        <f>F57-CONFIDENCE(0.05,F58,F61)</f>
        <v>509.42537902884533</v>
      </c>
      <c r="G59" s="99">
        <f t="shared" ref="G59:BM59" si="22">G57-CONFIDENCE(0.05,G58,G61)</f>
        <v>66.169184849445926</v>
      </c>
      <c r="H59" s="99">
        <f t="shared" si="22"/>
        <v>-5.9282605271258149</v>
      </c>
      <c r="I59" s="99">
        <f t="shared" si="22"/>
        <v>-1791.8322061621902</v>
      </c>
      <c r="J59" s="99">
        <f t="shared" si="22"/>
        <v>-297.3353202559681</v>
      </c>
      <c r="K59" s="99">
        <f t="shared" si="22"/>
        <v>16.258798559729669</v>
      </c>
      <c r="L59" s="99">
        <f t="shared" si="22"/>
        <v>0.11525149879646129</v>
      </c>
      <c r="M59" s="99">
        <f t="shared" si="22"/>
        <v>0.55655664318651465</v>
      </c>
      <c r="N59" s="99">
        <f t="shared" si="22"/>
        <v>0.90183338625150178</v>
      </c>
      <c r="O59" s="99">
        <f t="shared" si="22"/>
        <v>1.1629450487779613</v>
      </c>
      <c r="P59" s="99">
        <f t="shared" si="22"/>
        <v>8.1735439116042669E-2</v>
      </c>
      <c r="Q59" s="99">
        <f t="shared" si="22"/>
        <v>-0.36023867529910469</v>
      </c>
      <c r="R59" s="99">
        <f t="shared" si="22"/>
        <v>-0.10061529461657348</v>
      </c>
      <c r="S59" s="99">
        <f t="shared" si="22"/>
        <v>-2.2442816485050504E-2</v>
      </c>
      <c r="T59" s="99">
        <f t="shared" si="22"/>
        <v>-8.1561699028075002E-2</v>
      </c>
      <c r="U59" s="99">
        <f t="shared" si="22"/>
        <v>-4.34509937499582E-2</v>
      </c>
      <c r="V59" s="99">
        <f t="shared" si="22"/>
        <v>-4.0096003233155916E-3</v>
      </c>
      <c r="W59" s="99">
        <f t="shared" si="22"/>
        <v>-5.483525612904247E-2</v>
      </c>
      <c r="X59" s="99">
        <f t="shared" si="22"/>
        <v>5.2318107714459036E-3</v>
      </c>
      <c r="Y59" s="99">
        <f t="shared" si="22"/>
        <v>-2.6552292521094784E-2</v>
      </c>
      <c r="Z59" s="99">
        <f t="shared" si="22"/>
        <v>-1.4715112700176447E-2</v>
      </c>
      <c r="AA59" s="99">
        <f t="shared" si="22"/>
        <v>22.141145285007141</v>
      </c>
      <c r="AB59" s="99">
        <f t="shared" si="22"/>
        <v>-0.19196816608717648</v>
      </c>
      <c r="AC59" s="99">
        <f t="shared" si="22"/>
        <v>22.131604473057727</v>
      </c>
      <c r="AD59" s="99">
        <f t="shared" si="22"/>
        <v>17.158631998565703</v>
      </c>
      <c r="AE59" s="99">
        <f t="shared" si="22"/>
        <v>2.0959561987297164</v>
      </c>
      <c r="AF59" s="99">
        <f t="shared" si="22"/>
        <v>-0.22362744943872526</v>
      </c>
      <c r="AG59" s="99">
        <f t="shared" si="22"/>
        <v>1759.6958282965008</v>
      </c>
      <c r="AH59" s="99">
        <f t="shared" si="22"/>
        <v>264.42174663018</v>
      </c>
      <c r="AI59" s="99">
        <f t="shared" si="22"/>
        <v>-576.48185232144988</v>
      </c>
      <c r="AJ59" s="99">
        <f t="shared" si="22"/>
        <v>0.15869534230518356</v>
      </c>
      <c r="AK59" s="99">
        <f t="shared" si="22"/>
        <v>-0.46276407359234817</v>
      </c>
      <c r="AL59" s="99">
        <f t="shared" si="22"/>
        <v>1.1817372874010097</v>
      </c>
      <c r="AM59" s="99">
        <f t="shared" si="22"/>
        <v>4.3144825271226814</v>
      </c>
      <c r="AN59" s="99">
        <f t="shared" si="22"/>
        <v>-101.07394620783842</v>
      </c>
      <c r="AO59" s="99">
        <f t="shared" si="22"/>
        <v>-153.2576412512924</v>
      </c>
      <c r="AP59" s="99">
        <f t="shared" si="22"/>
        <v>18.273768534648525</v>
      </c>
      <c r="AQ59" s="99">
        <f t="shared" si="22"/>
        <v>2.3094894941463826</v>
      </c>
      <c r="AR59" s="99">
        <f t="shared" si="22"/>
        <v>2.6950792120990315</v>
      </c>
      <c r="AS59" s="99">
        <f t="shared" si="22"/>
        <v>0.24812298610182851</v>
      </c>
      <c r="AT59" s="99">
        <f t="shared" si="22"/>
        <v>0.90269673779953941</v>
      </c>
      <c r="AU59" s="99">
        <f t="shared" si="22"/>
        <v>-1.7978465657937761</v>
      </c>
      <c r="AV59" s="99">
        <f t="shared" si="22"/>
        <v>26.819202590964</v>
      </c>
      <c r="AW59" s="99">
        <f t="shared" si="22"/>
        <v>779.06132158775108</v>
      </c>
      <c r="AX59" s="99">
        <f t="shared" si="22"/>
        <v>1.7574359959142023</v>
      </c>
      <c r="AY59" s="99">
        <f t="shared" si="22"/>
        <v>184320.87524135906</v>
      </c>
      <c r="AZ59" s="99">
        <f t="shared" si="22"/>
        <v>141.25323359627981</v>
      </c>
      <c r="BA59" s="99">
        <f t="shared" si="22"/>
        <v>59.340994688089381</v>
      </c>
      <c r="BB59" s="99">
        <f t="shared" si="22"/>
        <v>1.9361631329865636</v>
      </c>
      <c r="BC59" s="99">
        <f t="shared" si="22"/>
        <v>1542274.6959939804</v>
      </c>
      <c r="BD59" s="99">
        <f t="shared" si="22"/>
        <v>54.10383335817302</v>
      </c>
      <c r="BE59" s="99">
        <f t="shared" si="22"/>
        <v>288.82566213045345</v>
      </c>
      <c r="BF59" s="99">
        <f t="shared" si="22"/>
        <v>17.718309902705464</v>
      </c>
      <c r="BG59" s="99">
        <f t="shared" si="22"/>
        <v>2.271872295877472</v>
      </c>
      <c r="BH59" s="99">
        <f t="shared" si="22"/>
        <v>4.7280564045724205</v>
      </c>
      <c r="BI59" s="99">
        <f t="shared" si="22"/>
        <v>0.18932660261203563</v>
      </c>
      <c r="BJ59" s="99">
        <f t="shared" si="22"/>
        <v>1.4199168420617487</v>
      </c>
      <c r="BK59" s="99">
        <f t="shared" si="22"/>
        <v>-0.40507745406775797</v>
      </c>
      <c r="BL59" s="99">
        <f t="shared" si="22"/>
        <v>10.455806088617955</v>
      </c>
      <c r="BM59" s="99">
        <f t="shared" si="22"/>
        <v>514.37292354924239</v>
      </c>
      <c r="BN59" s="99">
        <f t="shared" ref="BN59:BT59" si="23">BN57-CONFIDENCE(0.05,BN58,BN61)</f>
        <v>0.47844426076903068</v>
      </c>
      <c r="BO59" s="99">
        <f t="shared" si="23"/>
        <v>196890.6260200571</v>
      </c>
      <c r="BP59" s="99">
        <f t="shared" si="23"/>
        <v>137.65808386524458</v>
      </c>
      <c r="BQ59" s="99">
        <f t="shared" si="23"/>
        <v>56.689892598407425</v>
      </c>
      <c r="BR59" s="99">
        <f t="shared" si="23"/>
        <v>1.9931639278241922</v>
      </c>
      <c r="BS59" s="99">
        <f t="shared" si="23"/>
        <v>47.389819947085634</v>
      </c>
      <c r="BT59" s="99">
        <f t="shared" si="23"/>
        <v>64.443849041316895</v>
      </c>
    </row>
    <row r="60" spans="1:72" x14ac:dyDescent="0.35">
      <c r="B60" s="60"/>
      <c r="D60" s="98" t="s">
        <v>75</v>
      </c>
      <c r="E60" s="98"/>
      <c r="F60" s="99">
        <f>F57+CONFIDENCE(0.05,F58,F61)</f>
        <v>6068.7486171589044</v>
      </c>
      <c r="G60" s="99">
        <f t="shared" ref="G60:BM60" si="24">G57+CONFIDENCE(0.05,G58,G61)</f>
        <v>273.49331515055405</v>
      </c>
      <c r="H60" s="99">
        <f t="shared" si="24"/>
        <v>1000.8032605271258</v>
      </c>
      <c r="I60" s="99">
        <f t="shared" si="24"/>
        <v>11074.832206162191</v>
      </c>
      <c r="J60" s="99">
        <f t="shared" si="24"/>
        <v>2367.4603202559683</v>
      </c>
      <c r="K60" s="99">
        <f t="shared" si="24"/>
        <v>84.915201440270323</v>
      </c>
      <c r="L60" s="99">
        <f t="shared" si="24"/>
        <v>0.46037350120353865</v>
      </c>
      <c r="M60" s="99">
        <f t="shared" si="24"/>
        <v>2.2828183568134848</v>
      </c>
      <c r="N60" s="99">
        <f t="shared" si="24"/>
        <v>5.7614166137484979</v>
      </c>
      <c r="O60" s="99">
        <f t="shared" si="24"/>
        <v>6.1848049512220378</v>
      </c>
      <c r="P60" s="99">
        <f t="shared" si="24"/>
        <v>0.35963956088395732</v>
      </c>
      <c r="Q60" s="99">
        <f t="shared" si="24"/>
        <v>1.5519886752991048</v>
      </c>
      <c r="R60" s="99">
        <f t="shared" si="24"/>
        <v>2.5549902946165739</v>
      </c>
      <c r="S60" s="99">
        <f t="shared" si="24"/>
        <v>0.21756781648505052</v>
      </c>
      <c r="T60" s="99">
        <f t="shared" si="24"/>
        <v>0.42443669902807502</v>
      </c>
      <c r="U60" s="99">
        <f t="shared" si="24"/>
        <v>0.22282599374995821</v>
      </c>
      <c r="V60" s="99">
        <f t="shared" si="24"/>
        <v>6.5259600323315597E-2</v>
      </c>
      <c r="W60" s="99">
        <f t="shared" si="24"/>
        <v>0.25946025612904244</v>
      </c>
      <c r="X60" s="99">
        <f t="shared" si="24"/>
        <v>3.6643189228554106E-2</v>
      </c>
      <c r="Y60" s="99">
        <f t="shared" si="24"/>
        <v>0.28505229252109476</v>
      </c>
      <c r="Z60" s="99">
        <f t="shared" si="24"/>
        <v>0.11871511270017646</v>
      </c>
      <c r="AA60" s="99">
        <f t="shared" si="24"/>
        <v>101.52847971499284</v>
      </c>
      <c r="AB60" s="99">
        <f t="shared" si="24"/>
        <v>1.0844681660871767</v>
      </c>
      <c r="AC60" s="99">
        <f t="shared" si="24"/>
        <v>101.52427052694225</v>
      </c>
      <c r="AD60" s="99">
        <f t="shared" si="24"/>
        <v>86.671055501434296</v>
      </c>
      <c r="AE60" s="99">
        <f t="shared" si="24"/>
        <v>15.782418801270282</v>
      </c>
      <c r="AF60" s="99">
        <f t="shared" si="24"/>
        <v>1.3205024494387252</v>
      </c>
      <c r="AG60" s="99">
        <f t="shared" si="24"/>
        <v>4475.9291717034994</v>
      </c>
      <c r="AH60" s="99">
        <f t="shared" si="24"/>
        <v>1517.0068247983913</v>
      </c>
      <c r="AI60" s="99">
        <f t="shared" si="24"/>
        <v>5530.7675666071646</v>
      </c>
      <c r="AJ60" s="99">
        <f t="shared" si="24"/>
        <v>4.7703955667857265</v>
      </c>
      <c r="AK60" s="99">
        <f t="shared" si="24"/>
        <v>31.266400437228711</v>
      </c>
      <c r="AL60" s="99">
        <f t="shared" si="24"/>
        <v>9.8709899853262648</v>
      </c>
      <c r="AM60" s="99">
        <f t="shared" si="24"/>
        <v>48.747335654695505</v>
      </c>
      <c r="AN60" s="99">
        <f t="shared" si="24"/>
        <v>426.15212802602025</v>
      </c>
      <c r="AO60" s="99">
        <f t="shared" si="24"/>
        <v>814.51218670583785</v>
      </c>
      <c r="AP60" s="99">
        <f t="shared" si="24"/>
        <v>40.608584406527946</v>
      </c>
      <c r="AQ60" s="99">
        <f t="shared" si="24"/>
        <v>11.655216388206561</v>
      </c>
      <c r="AR60" s="99">
        <f t="shared" si="24"/>
        <v>69.130727239513888</v>
      </c>
      <c r="AS60" s="99">
        <f t="shared" si="24"/>
        <v>0.39058669131752644</v>
      </c>
      <c r="AT60" s="99">
        <f t="shared" si="24"/>
        <v>31.697303262200471</v>
      </c>
      <c r="AU60" s="99">
        <f t="shared" si="24"/>
        <v>42.572221565793768</v>
      </c>
      <c r="AV60" s="99">
        <f t="shared" si="24"/>
        <v>72.668297409035986</v>
      </c>
      <c r="AW60" s="99">
        <f t="shared" si="24"/>
        <v>4907.8264203477329</v>
      </c>
      <c r="AX60" s="99">
        <f t="shared" si="24"/>
        <v>4.2554672298922487</v>
      </c>
      <c r="AY60" s="99">
        <f t="shared" si="24"/>
        <v>398255.59534687625</v>
      </c>
      <c r="AZ60" s="99">
        <f t="shared" si="24"/>
        <v>263.00864140372022</v>
      </c>
      <c r="BA60" s="99">
        <f t="shared" si="24"/>
        <v>82.871505311910596</v>
      </c>
      <c r="BB60" s="99">
        <f t="shared" si="24"/>
        <v>3.9697192199546132</v>
      </c>
      <c r="BC60" s="99">
        <f t="shared" si="24"/>
        <v>3310666.4804766076</v>
      </c>
      <c r="BD60" s="99">
        <f t="shared" si="24"/>
        <v>98.946166641826991</v>
      </c>
      <c r="BE60" s="99">
        <f t="shared" si="24"/>
        <v>1609.0969185147073</v>
      </c>
      <c r="BF60" s="99">
        <f t="shared" si="24"/>
        <v>36.246395979647474</v>
      </c>
      <c r="BG60" s="99">
        <f t="shared" si="24"/>
        <v>11.645774762946058</v>
      </c>
      <c r="BH60" s="99">
        <f t="shared" si="24"/>
        <v>53.317750047040484</v>
      </c>
      <c r="BI60" s="99">
        <f t="shared" si="24"/>
        <v>0.36515726835570639</v>
      </c>
      <c r="BJ60" s="99">
        <f t="shared" si="24"/>
        <v>3.0807081579382514</v>
      </c>
      <c r="BK60" s="99">
        <f t="shared" si="24"/>
        <v>39.672577454067756</v>
      </c>
      <c r="BL60" s="99">
        <f t="shared" si="24"/>
        <v>31.233568911382044</v>
      </c>
      <c r="BM60" s="99">
        <f t="shared" si="24"/>
        <v>4389.7186248378548</v>
      </c>
      <c r="BN60" s="99">
        <f t="shared" ref="BN60:BT60" si="25">BN57+CONFIDENCE(0.05,BN58,BN61)</f>
        <v>1.8705879972954855</v>
      </c>
      <c r="BO60" s="99">
        <f t="shared" si="25"/>
        <v>422885.84456817817</v>
      </c>
      <c r="BP60" s="99">
        <f t="shared" si="25"/>
        <v>258.33191613475543</v>
      </c>
      <c r="BQ60" s="99">
        <f t="shared" si="25"/>
        <v>81.047607401592586</v>
      </c>
      <c r="BR60" s="99">
        <f t="shared" si="25"/>
        <v>4.2656596015875721</v>
      </c>
      <c r="BS60" s="99">
        <f t="shared" si="25"/>
        <v>90.28518005291437</v>
      </c>
      <c r="BT60" s="99">
        <f t="shared" si="25"/>
        <v>395.69808644255397</v>
      </c>
    </row>
    <row r="61" spans="1:72" x14ac:dyDescent="0.35">
      <c r="B61" s="60"/>
      <c r="D61" s="98" t="s">
        <v>76</v>
      </c>
      <c r="E61" s="98"/>
      <c r="F61" s="98">
        <f>COUNTIF(F6:F54, "&gt;=0")</f>
        <v>49</v>
      </c>
      <c r="G61" s="98">
        <f>COUNTIF(G6:G54, "&gt;=0")</f>
        <v>16</v>
      </c>
      <c r="H61" s="98">
        <f>COUNTIF(H6:H54, "&gt;=0")</f>
        <v>16</v>
      </c>
      <c r="I61" s="98">
        <f>COUNTIF(I6:I54, "&gt;=0")</f>
        <v>16</v>
      </c>
      <c r="J61" s="98">
        <f>COUNTIF(J6:J54, "&gt;=0")</f>
        <v>16</v>
      </c>
      <c r="K61" s="98">
        <f>COUNTIF(K6:K54, "&gt;=0")</f>
        <v>16</v>
      </c>
      <c r="L61" s="98">
        <f>COUNTIF(L6:L54, "&gt;=0")</f>
        <v>16</v>
      </c>
      <c r="M61" s="98">
        <f>COUNTIF(M6:M54, "&gt;=0")</f>
        <v>16</v>
      </c>
      <c r="N61" s="98">
        <f>COUNTIF(N6:N54, "&gt;=0")</f>
        <v>16</v>
      </c>
      <c r="O61" s="98">
        <f>COUNTIF(O6:O54, "&gt;=0")</f>
        <v>16</v>
      </c>
      <c r="P61" s="98">
        <f>COUNTIF(P6:P54, "&gt;=0")</f>
        <v>16</v>
      </c>
      <c r="Q61" s="98">
        <f>COUNTIF(Q6:Q54, "&gt;=0")</f>
        <v>16</v>
      </c>
      <c r="R61" s="98">
        <f>COUNTIF(R6:R54, "&gt;=0")</f>
        <v>16</v>
      </c>
      <c r="S61" s="98">
        <f>COUNTIF(S6:S54, "&gt;=0")</f>
        <v>16</v>
      </c>
      <c r="T61" s="98">
        <f>COUNTIF(T6:T54, "&gt;=0")</f>
        <v>16</v>
      </c>
      <c r="U61" s="98">
        <f>COUNTIF(U6:U54, "&gt;=0")</f>
        <v>16</v>
      </c>
      <c r="V61" s="98">
        <f>COUNTIF(V6:V54, "&gt;=0")</f>
        <v>16</v>
      </c>
      <c r="W61" s="98">
        <f>COUNTIF(W6:W54, "&gt;=0")</f>
        <v>16</v>
      </c>
      <c r="X61" s="98">
        <f>COUNTIF(X6:X54, "&gt;=0")</f>
        <v>16</v>
      </c>
      <c r="Y61" s="98">
        <f>COUNTIF(Y6:Y54, "&gt;=0")</f>
        <v>16</v>
      </c>
      <c r="Z61" s="98">
        <f>COUNTIF(Z6:Z54, "&gt;=0")</f>
        <v>16</v>
      </c>
      <c r="AA61" s="98">
        <f>COUNTIF(AA6:AA54, "&gt;=0")</f>
        <v>16</v>
      </c>
      <c r="AB61" s="98">
        <f>COUNTIF(AB6:AB54, "&gt;=0")</f>
        <v>16</v>
      </c>
      <c r="AC61" s="98">
        <f>COUNTIF(AC6:AC54, "&gt;=0")</f>
        <v>16</v>
      </c>
      <c r="AD61" s="98">
        <f>COUNTIF(AD6:AD54, "&gt;=0")</f>
        <v>16</v>
      </c>
      <c r="AE61" s="98">
        <f>COUNTIF(AE6:AE54, "&gt;=0")</f>
        <v>16</v>
      </c>
      <c r="AF61" s="98">
        <f>COUNTIF(AF6:AF54, "&gt;=0")</f>
        <v>16</v>
      </c>
      <c r="AG61" s="98">
        <f>COUNTIF(AG6:AG54, "&gt;=0")</f>
        <v>32</v>
      </c>
      <c r="AH61" s="98">
        <f>COUNTIF(AH6:AH54, "&gt;=0")</f>
        <v>7</v>
      </c>
      <c r="AI61" s="98">
        <f>COUNTIF(AI6:AI54, "&gt;=0")</f>
        <v>7</v>
      </c>
      <c r="AJ61" s="98">
        <f>COUNTIF(AJ6:AJ54, "&gt;=0")</f>
        <v>11</v>
      </c>
      <c r="AK61" s="98">
        <f>COUNTIF(AK6:AK54, "&gt;=0")</f>
        <v>11</v>
      </c>
      <c r="AL61" s="98">
        <f>COUNTIF(AL6:AL54, "&gt;=0")</f>
        <v>11</v>
      </c>
      <c r="AM61" s="98">
        <f>COUNTIF(AM6:AM54, "&gt;=0")</f>
        <v>11</v>
      </c>
      <c r="AN61" s="98">
        <f>COUNTIF(AN6:AN54, "&gt;=0")</f>
        <v>11</v>
      </c>
      <c r="AO61" s="98">
        <f>COUNTIF(AO6:AO54, "&gt;=0")</f>
        <v>11</v>
      </c>
      <c r="AP61" s="98">
        <f>COUNTIF(AP6:AP54, "&gt;=0")</f>
        <v>17</v>
      </c>
      <c r="AQ61" s="98">
        <f>COUNTIF(AQ6:AQ54, "&gt;=0")</f>
        <v>17</v>
      </c>
      <c r="AR61" s="98">
        <f>COUNTIF(AR6:AR54, "&gt;=0")</f>
        <v>31</v>
      </c>
      <c r="AS61" s="98">
        <f>COUNTIF(AS6:AS54, "&gt;=0")</f>
        <v>31</v>
      </c>
      <c r="AT61" s="98">
        <f>COUNTIF(AT6:AT54, "&gt;=0")</f>
        <v>32</v>
      </c>
      <c r="AU61" s="98">
        <f>COUNTIF(AU6:AU54, "&gt;=0")</f>
        <v>32</v>
      </c>
      <c r="AV61" s="98">
        <f>COUNTIF(AV6:AV54, "&gt;=0")</f>
        <v>32</v>
      </c>
      <c r="AW61" s="98">
        <f>COUNTIF(AW6:AW54, "&gt;=0")</f>
        <v>31</v>
      </c>
      <c r="AX61" s="98">
        <f>COUNTIF(AX6:AX54, "&gt;=0")</f>
        <v>31</v>
      </c>
      <c r="AY61" s="98">
        <f>COUNTIF(AY6:AY54, "&gt;=0")</f>
        <v>17</v>
      </c>
      <c r="AZ61" s="98">
        <f>COUNTIF(AZ6:AZ54, "&gt;=0")</f>
        <v>32</v>
      </c>
      <c r="BA61" s="98">
        <f>COUNTIF(BA6:BA54, "&gt;=0")</f>
        <v>32</v>
      </c>
      <c r="BB61" s="98">
        <f>COUNTIF(BB6:BB54, "&gt;=0")</f>
        <v>17</v>
      </c>
      <c r="BC61" s="98">
        <f>COUNTIF(BC6:BC54, "&gt;=0")</f>
        <v>17</v>
      </c>
      <c r="BD61" s="98">
        <f>COUNTIF(BD6:BD54, "&gt;=0")</f>
        <v>32</v>
      </c>
      <c r="BE61" s="98">
        <f>COUNTIF(BE6:BE54, "&gt;=0")</f>
        <v>31</v>
      </c>
      <c r="BF61" s="98">
        <f>COUNTIF(BF6:BF54, "&gt;=0")</f>
        <v>17</v>
      </c>
      <c r="BG61" s="98">
        <f>COUNTIF(BG6:BG54, "&gt;=0")</f>
        <v>17</v>
      </c>
      <c r="BH61" s="98">
        <f>COUNTIF(BH6:BH54, "&gt;=0")</f>
        <v>31</v>
      </c>
      <c r="BI61" s="98">
        <f>COUNTIF(BI6:BI54, "&gt;=0")</f>
        <v>31</v>
      </c>
      <c r="BJ61" s="98">
        <f>COUNTIF(BJ6:BJ54, "&gt;=0")</f>
        <v>32</v>
      </c>
      <c r="BK61" s="98">
        <f>COUNTIF(BK6:BK54, "&gt;=0")</f>
        <v>32</v>
      </c>
      <c r="BL61" s="98">
        <f>COUNTIF(BL6:BL54, "&gt;=0")</f>
        <v>32</v>
      </c>
      <c r="BM61" s="98">
        <f>COUNTIF(BM6:BM54, "&gt;=0")</f>
        <v>31</v>
      </c>
      <c r="BN61" s="98">
        <f t="shared" ref="BN61:BT61" si="26">COUNTIF(BN6:BN54, "&gt;=0")</f>
        <v>31</v>
      </c>
      <c r="BO61" s="98">
        <f t="shared" si="26"/>
        <v>17</v>
      </c>
      <c r="BP61" s="98">
        <f t="shared" si="26"/>
        <v>32</v>
      </c>
      <c r="BQ61" s="98">
        <f t="shared" si="26"/>
        <v>32</v>
      </c>
      <c r="BR61" s="98">
        <f t="shared" si="26"/>
        <v>17</v>
      </c>
      <c r="BS61" s="98">
        <f t="shared" si="26"/>
        <v>32</v>
      </c>
      <c r="BT61" s="98">
        <f t="shared" si="26"/>
        <v>31</v>
      </c>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info</vt:lpstr>
      <vt:lpstr>AF international</vt:lpstr>
      <vt:lpstr>AF Kattegatt</vt:lpstr>
      <vt:lpstr>AF Baltic_Proper</vt:lpstr>
      <vt:lpstr>AF Gulf_of_Bothnia</vt:lpstr>
      <vt:lpstr>AF references</vt:lpstr>
      <vt:lpstr>Ballast water</vt:lpstr>
      <vt:lpstr>Ballast water references</vt:lpstr>
      <vt:lpstr>Bilge water</vt:lpstr>
      <vt:lpstr>Bilge water references</vt:lpstr>
      <vt:lpstr>Sewage metals</vt:lpstr>
      <vt:lpstr>Sewage organic compounds</vt:lpstr>
      <vt:lpstr>Sewage references</vt:lpstr>
      <vt:lpstr>Grey water metals</vt:lpstr>
      <vt:lpstr>Grey water organic compounds</vt:lpstr>
      <vt:lpstr>Grey water References</vt:lpstr>
      <vt:lpstr>Scrubber water</vt:lpstr>
      <vt:lpstr>Scrubber water 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 Ytreberg</dc:creator>
  <cp:lastModifiedBy>Erik Ytreberg</cp:lastModifiedBy>
  <dcterms:created xsi:type="dcterms:W3CDTF">2019-06-16T08:05:40Z</dcterms:created>
  <dcterms:modified xsi:type="dcterms:W3CDTF">2019-12-20T08:11:06Z</dcterms:modified>
</cp:coreProperties>
</file>