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9070" yWindow="1635" windowWidth="23040" windowHeight="9270"/>
  </bookViews>
  <sheets>
    <sheet name="Sect. 2+3" sheetId="6" r:id="rId1"/>
    <sheet name="Sect. 4 (data)" sheetId="1" r:id="rId2"/>
    <sheet name="Sect. 4 (coefficients)" sheetId="5" r:id="rId3"/>
    <sheet name="Sect. 4 (add. meas.)" sheetId="8" r:id="rId4"/>
    <sheet name="QC" sheetId="7" r:id="rId5"/>
  </sheets>
  <definedNames>
    <definedName name="_xlnm.Print_Area" localSheetId="3">'Sect. 4 (add. meas.)'!$A$1:$AS$59</definedName>
    <definedName name="_xlnm.Print_Area" localSheetId="2">'Sect. 4 (coefficients)'!$A$1:$L$37</definedName>
    <definedName name="Print_Area" localSheetId="4">QC!$A$1:$H$10,QC!$I$4:$Q$10,QC!$A$11:$C$11</definedName>
    <definedName name="Print_Area" localSheetId="0">'Sect. 2+3'!$A$1:$AE$493</definedName>
    <definedName name="Print_Area" localSheetId="2">'Sect. 4 (coefficients)'!$A$1:$C$8,'Sect. 4 (coefficients)'!$D$1:$F$23,'Sect. 4 (coefficients)'!$G$1:$J$37,'Sect. 4 (coefficients)'!$K$1:$L$7</definedName>
    <definedName name="Print_Area" localSheetId="1">'Sect. 4 (data)'!$A$1:$Z$564</definedName>
  </definedNames>
  <calcPr calcId="162913"/>
</workbook>
</file>

<file path=xl/calcChain.xml><?xml version="1.0" encoding="utf-8"?>
<calcChain xmlns="http://schemas.openxmlformats.org/spreadsheetml/2006/main">
  <c r="D5" i="7" l="1"/>
  <c r="E5" i="7"/>
  <c r="F5" i="7" s="1"/>
  <c r="H5" i="7" s="1"/>
  <c r="G5" i="7"/>
  <c r="D6" i="7"/>
  <c r="E6" i="7"/>
  <c r="F6" i="7" s="1"/>
  <c r="G6" i="7"/>
  <c r="D7" i="7"/>
  <c r="E7" i="7"/>
  <c r="F7" i="7" s="1"/>
  <c r="H7" i="7" s="1"/>
  <c r="G7" i="7"/>
  <c r="D8" i="7"/>
  <c r="E8" i="7"/>
  <c r="G8" i="7"/>
  <c r="D9" i="7"/>
  <c r="E9" i="7"/>
  <c r="G9" i="7"/>
  <c r="D10" i="7"/>
  <c r="E10" i="7"/>
  <c r="G10" i="7"/>
  <c r="G4" i="7"/>
  <c r="E4" i="7"/>
  <c r="D4" i="7"/>
  <c r="F9" i="7" l="1"/>
  <c r="H9" i="7" s="1"/>
  <c r="F8" i="7"/>
  <c r="F10" i="7"/>
  <c r="H10" i="7" s="1"/>
  <c r="H8" i="7"/>
  <c r="H6" i="7"/>
  <c r="F4" i="7"/>
  <c r="H4" i="7" s="1"/>
  <c r="AO10" i="8"/>
  <c r="AO11" i="8"/>
  <c r="AO12" i="8"/>
  <c r="AO13" i="8"/>
  <c r="AO14" i="8"/>
  <c r="AO9" i="8"/>
  <c r="AL14" i="8" l="1"/>
  <c r="AM14" i="8"/>
  <c r="AL13" i="8"/>
  <c r="AM13" i="8"/>
  <c r="AL12" i="8"/>
  <c r="AM12" i="8" s="1"/>
  <c r="AL11" i="8"/>
  <c r="AM11" i="8" s="1"/>
  <c r="AL10" i="8"/>
  <c r="AM10" i="8" s="1"/>
  <c r="D11" i="8"/>
  <c r="M11" i="8" s="1"/>
  <c r="AF11" i="8" s="1"/>
  <c r="AI11" i="8" s="1"/>
  <c r="D12" i="8"/>
  <c r="E12" i="8" s="1"/>
  <c r="AG12" i="8" s="1"/>
  <c r="D13" i="8"/>
  <c r="E13" i="8" s="1"/>
  <c r="AG13" i="8" s="1"/>
  <c r="D14" i="8"/>
  <c r="E14" i="8" s="1"/>
  <c r="AG14" i="8" s="1"/>
  <c r="AL9" i="8"/>
  <c r="AM9" i="8" s="1"/>
  <c r="D10" i="8"/>
  <c r="E10" i="8" s="1"/>
  <c r="AG10" i="8" s="1"/>
  <c r="D9" i="8"/>
  <c r="M9" i="8" s="1"/>
  <c r="AF9" i="8" s="1"/>
  <c r="AI9" i="8" s="1"/>
  <c r="AH10" i="8" l="1"/>
  <c r="AJ10" i="8"/>
  <c r="AK10" i="8" s="1"/>
  <c r="AP9" i="8"/>
  <c r="AQ9" i="8"/>
  <c r="AH14" i="8"/>
  <c r="AJ14" i="8"/>
  <c r="AK14" i="8" s="1"/>
  <c r="AJ13" i="8"/>
  <c r="AH13" i="8"/>
  <c r="AH12" i="8"/>
  <c r="AJ12" i="8"/>
  <c r="AK12" i="8" s="1"/>
  <c r="AP11" i="8"/>
  <c r="AQ11" i="8"/>
  <c r="M13" i="8"/>
  <c r="AF13" i="8" s="1"/>
  <c r="AI13" i="8" s="1"/>
  <c r="M12" i="8"/>
  <c r="AF12" i="8" s="1"/>
  <c r="AI12" i="8" s="1"/>
  <c r="E9" i="8"/>
  <c r="AG9" i="8" s="1"/>
  <c r="M10" i="8"/>
  <c r="AF10" i="8" s="1"/>
  <c r="AI10" i="8" s="1"/>
  <c r="E11" i="8"/>
  <c r="AG11" i="8" s="1"/>
  <c r="M14" i="8"/>
  <c r="AF14" i="8" s="1"/>
  <c r="AI14" i="8" s="1"/>
  <c r="AO5" i="8"/>
  <c r="AO6" i="8"/>
  <c r="AO7" i="8"/>
  <c r="AO8" i="8"/>
  <c r="AO15" i="8"/>
  <c r="AO16" i="8"/>
  <c r="AO17" i="8"/>
  <c r="AO18" i="8"/>
  <c r="AO19" i="8"/>
  <c r="AO20" i="8"/>
  <c r="AO21" i="8"/>
  <c r="AO22" i="8"/>
  <c r="AO23" i="8"/>
  <c r="AO24" i="8"/>
  <c r="AO25" i="8"/>
  <c r="AO26" i="8"/>
  <c r="AO27" i="8"/>
  <c r="AO28" i="8"/>
  <c r="AO29" i="8"/>
  <c r="AO30" i="8"/>
  <c r="AO31" i="8"/>
  <c r="AO32" i="8"/>
  <c r="AO33" i="8"/>
  <c r="AO34" i="8"/>
  <c r="AO35" i="8"/>
  <c r="AO36" i="8"/>
  <c r="AO37" i="8"/>
  <c r="AO38" i="8"/>
  <c r="AO39" i="8"/>
  <c r="AO40" i="8"/>
  <c r="AO41" i="8"/>
  <c r="AO42" i="8"/>
  <c r="AO43" i="8"/>
  <c r="AO44" i="8"/>
  <c r="AO45" i="8"/>
  <c r="AO46" i="8"/>
  <c r="AO47" i="8"/>
  <c r="AO48" i="8"/>
  <c r="AO49" i="8"/>
  <c r="AO50" i="8"/>
  <c r="AO51" i="8"/>
  <c r="AO52" i="8"/>
  <c r="AO53" i="8"/>
  <c r="AO54" i="8"/>
  <c r="AO55" i="8"/>
  <c r="AO56" i="8"/>
  <c r="AO57" i="8"/>
  <c r="AO58" i="8"/>
  <c r="AO59" i="8"/>
  <c r="AO4" i="8"/>
  <c r="AH9" i="8" l="1"/>
  <c r="AJ9" i="8"/>
  <c r="AK9" i="8" s="1"/>
  <c r="AK13" i="8"/>
  <c r="AP12" i="8"/>
  <c r="AQ12" i="8"/>
  <c r="AQ13" i="8"/>
  <c r="AP13" i="8"/>
  <c r="AR13" i="8" s="1"/>
  <c r="AR11" i="8"/>
  <c r="AR9" i="8"/>
  <c r="AQ14" i="8"/>
  <c r="AP14" i="8"/>
  <c r="AR14" i="8" s="1"/>
  <c r="AP10" i="8"/>
  <c r="AQ10" i="8"/>
  <c r="AH11" i="8"/>
  <c r="AJ11" i="8"/>
  <c r="AK11" i="8" s="1"/>
  <c r="AD29" i="8"/>
  <c r="AL59" i="8"/>
  <c r="AM59" i="8" s="1"/>
  <c r="AD59" i="8"/>
  <c r="D59" i="8"/>
  <c r="AL58" i="8"/>
  <c r="AM58" i="8" s="1"/>
  <c r="AD58" i="8"/>
  <c r="D58" i="8"/>
  <c r="AL57" i="8"/>
  <c r="AD57" i="8"/>
  <c r="D57" i="8"/>
  <c r="AL56" i="8"/>
  <c r="AM56" i="8" s="1"/>
  <c r="AD56" i="8"/>
  <c r="D56" i="8"/>
  <c r="AL55" i="8"/>
  <c r="AM55" i="8" s="1"/>
  <c r="AD55" i="8"/>
  <c r="D55" i="8"/>
  <c r="AL54" i="8"/>
  <c r="AD54" i="8"/>
  <c r="D54" i="8"/>
  <c r="AL53" i="8"/>
  <c r="AM53" i="8" s="1"/>
  <c r="AD53" i="8"/>
  <c r="D53" i="8"/>
  <c r="AL52" i="8"/>
  <c r="AM52" i="8" s="1"/>
  <c r="AD52" i="8"/>
  <c r="D52" i="8"/>
  <c r="AL51" i="8"/>
  <c r="AM51" i="8" s="1"/>
  <c r="AD51" i="8"/>
  <c r="D51" i="8"/>
  <c r="M51" i="8" s="1"/>
  <c r="AL50" i="8"/>
  <c r="AM50" i="8" s="1"/>
  <c r="AD50" i="8"/>
  <c r="D50" i="8"/>
  <c r="AL49" i="8"/>
  <c r="AD49" i="8"/>
  <c r="D49" i="8"/>
  <c r="AL48" i="8"/>
  <c r="AM48" i="8" s="1"/>
  <c r="AD48" i="8"/>
  <c r="D48" i="8"/>
  <c r="AL47" i="8"/>
  <c r="AM47" i="8" s="1"/>
  <c r="AD47" i="8"/>
  <c r="D47" i="8"/>
  <c r="AL46" i="8"/>
  <c r="AM46" i="8" s="1"/>
  <c r="AD46" i="8"/>
  <c r="D46" i="8"/>
  <c r="AL45" i="8"/>
  <c r="AM45" i="8" s="1"/>
  <c r="AD45" i="8"/>
  <c r="D45" i="8"/>
  <c r="AL44" i="8"/>
  <c r="AM44" i="8" s="1"/>
  <c r="AD44" i="8"/>
  <c r="D44" i="8"/>
  <c r="M44" i="8" s="1"/>
  <c r="AF44" i="8" s="1"/>
  <c r="AL43" i="8"/>
  <c r="AD43" i="8"/>
  <c r="D43" i="8"/>
  <c r="M43" i="8" s="1"/>
  <c r="AL42" i="8"/>
  <c r="AM42" i="8" s="1"/>
  <c r="AD42" i="8"/>
  <c r="D42" i="8"/>
  <c r="AL41" i="8"/>
  <c r="AD41" i="8"/>
  <c r="D41" i="8"/>
  <c r="AL40" i="8"/>
  <c r="AD40" i="8"/>
  <c r="D40" i="8"/>
  <c r="AL39" i="8"/>
  <c r="AM39" i="8" s="1"/>
  <c r="AD39" i="8"/>
  <c r="D39" i="8"/>
  <c r="AL38" i="8"/>
  <c r="AD38" i="8"/>
  <c r="D38" i="8"/>
  <c r="AL37" i="8"/>
  <c r="AM37" i="8" s="1"/>
  <c r="AD37" i="8"/>
  <c r="D37" i="8"/>
  <c r="M37" i="8" s="1"/>
  <c r="AF37" i="8" s="1"/>
  <c r="AL36" i="8"/>
  <c r="AM36" i="8" s="1"/>
  <c r="AD36" i="8"/>
  <c r="D36" i="8"/>
  <c r="AL35" i="8"/>
  <c r="AD35" i="8"/>
  <c r="D35" i="8"/>
  <c r="M35" i="8" s="1"/>
  <c r="AL34" i="8"/>
  <c r="AM34" i="8" s="1"/>
  <c r="AD34" i="8"/>
  <c r="D34" i="8"/>
  <c r="AL33" i="8"/>
  <c r="AD33" i="8"/>
  <c r="D33" i="8"/>
  <c r="AL32" i="8"/>
  <c r="AM32" i="8" s="1"/>
  <c r="AD32" i="8"/>
  <c r="D32" i="8"/>
  <c r="AL31" i="8"/>
  <c r="AM31" i="8" s="1"/>
  <c r="AD31" i="8"/>
  <c r="D31" i="8"/>
  <c r="AL30" i="8"/>
  <c r="AM30" i="8" s="1"/>
  <c r="AD30" i="8"/>
  <c r="D30" i="8"/>
  <c r="AL29" i="8"/>
  <c r="AM29" i="8" s="1"/>
  <c r="D29" i="8"/>
  <c r="AL28" i="8"/>
  <c r="AD28" i="8"/>
  <c r="E28" i="8"/>
  <c r="AG28" i="8" s="1"/>
  <c r="AH28" i="8" s="1"/>
  <c r="D28" i="8"/>
  <c r="M28" i="8" s="1"/>
  <c r="AF28" i="8" s="1"/>
  <c r="AL27" i="8"/>
  <c r="AM27" i="8" s="1"/>
  <c r="AD27" i="8"/>
  <c r="D27" i="8"/>
  <c r="M27" i="8" s="1"/>
  <c r="AL26" i="8"/>
  <c r="AM26" i="8" s="1"/>
  <c r="AD26" i="8"/>
  <c r="D26" i="8"/>
  <c r="AL25" i="8"/>
  <c r="AD25" i="8"/>
  <c r="D25" i="8"/>
  <c r="AL24" i="8"/>
  <c r="AM24" i="8" s="1"/>
  <c r="AD24" i="8"/>
  <c r="D24" i="8"/>
  <c r="E24" i="8" s="1"/>
  <c r="AG24" i="8" s="1"/>
  <c r="AH24" i="8" s="1"/>
  <c r="AL23" i="8"/>
  <c r="AD23" i="8"/>
  <c r="D23" i="8"/>
  <c r="M23" i="8" s="1"/>
  <c r="AF23" i="8" s="1"/>
  <c r="AL22" i="8"/>
  <c r="AM22" i="8" s="1"/>
  <c r="AD22" i="8"/>
  <c r="D22" i="8"/>
  <c r="AL21" i="8"/>
  <c r="AD21" i="8"/>
  <c r="D21" i="8"/>
  <c r="AL20" i="8"/>
  <c r="AD20" i="8"/>
  <c r="D20" i="8"/>
  <c r="AL19" i="8"/>
  <c r="AM19" i="8" s="1"/>
  <c r="AD19" i="8"/>
  <c r="D19" i="8"/>
  <c r="M19" i="8" s="1"/>
  <c r="AL18" i="8"/>
  <c r="AM18" i="8" s="1"/>
  <c r="AD18" i="8"/>
  <c r="D18" i="8"/>
  <c r="AL17" i="8"/>
  <c r="AM17" i="8" s="1"/>
  <c r="AD17" i="8"/>
  <c r="D17" i="8"/>
  <c r="AL16" i="8"/>
  <c r="AM16" i="8" s="1"/>
  <c r="AD16" i="8"/>
  <c r="D16" i="8"/>
  <c r="AL15" i="8"/>
  <c r="AM15" i="8" s="1"/>
  <c r="AD15" i="8"/>
  <c r="D15" i="8"/>
  <c r="AL8" i="8"/>
  <c r="AM8" i="8" s="1"/>
  <c r="D8" i="8"/>
  <c r="AL7" i="8"/>
  <c r="AM7" i="8" s="1"/>
  <c r="D7" i="8"/>
  <c r="AL6" i="8"/>
  <c r="AM6" i="8" s="1"/>
  <c r="D6" i="8"/>
  <c r="AL5" i="8"/>
  <c r="AM5" i="8" s="1"/>
  <c r="D5" i="8"/>
  <c r="AL4" i="8"/>
  <c r="AM4" i="8" s="1"/>
  <c r="D4" i="8"/>
  <c r="M8" i="8" l="1"/>
  <c r="AF8" i="8" s="1"/>
  <c r="AI8" i="8" s="1"/>
  <c r="M22" i="8"/>
  <c r="AF22" i="8" s="1"/>
  <c r="AI22" i="8" s="1"/>
  <c r="AP22" i="8" s="1"/>
  <c r="E20" i="8"/>
  <c r="AG20" i="8" s="1"/>
  <c r="AH20" i="8" s="1"/>
  <c r="M20" i="8"/>
  <c r="AF20" i="8" s="1"/>
  <c r="AF34" i="8"/>
  <c r="AI34" i="8" s="1"/>
  <c r="AP34" i="8" s="1"/>
  <c r="M34" i="8"/>
  <c r="E41" i="8"/>
  <c r="AG41" i="8" s="1"/>
  <c r="M41" i="8"/>
  <c r="M48" i="8"/>
  <c r="AF48" i="8" s="1"/>
  <c r="AI48" i="8" s="1"/>
  <c r="AP48" i="8" s="1"/>
  <c r="E29" i="8"/>
  <c r="AG29" i="8" s="1"/>
  <c r="AJ29" i="8" s="1"/>
  <c r="M29" i="8"/>
  <c r="AF32" i="8"/>
  <c r="AI32" i="8" s="1"/>
  <c r="AP32" i="8" s="1"/>
  <c r="M32" i="8"/>
  <c r="E37" i="8"/>
  <c r="AG37" i="8" s="1"/>
  <c r="AJ37" i="8" s="1"/>
  <c r="E44" i="8"/>
  <c r="AG44" i="8" s="1"/>
  <c r="AH44" i="8" s="1"/>
  <c r="M53" i="8"/>
  <c r="AF53" i="8" s="1"/>
  <c r="AI53" i="8" s="1"/>
  <c r="AP53" i="8" s="1"/>
  <c r="AF58" i="8"/>
  <c r="M58" i="8"/>
  <c r="E55" i="8"/>
  <c r="AG55" i="8" s="1"/>
  <c r="AJ55" i="8" s="1"/>
  <c r="M55" i="8"/>
  <c r="AF18" i="8"/>
  <c r="M18" i="8"/>
  <c r="M6" i="8"/>
  <c r="AF6" i="8" s="1"/>
  <c r="AI6" i="8" s="1"/>
  <c r="E23" i="8"/>
  <c r="AG23" i="8" s="1"/>
  <c r="E25" i="8"/>
  <c r="AG25" i="8" s="1"/>
  <c r="M25" i="8"/>
  <c r="AF25" i="8" s="1"/>
  <c r="AI25" i="8" s="1"/>
  <c r="AP25" i="8" s="1"/>
  <c r="M42" i="8"/>
  <c r="AF42" i="8" s="1"/>
  <c r="AI42" i="8" s="1"/>
  <c r="AP42" i="8" s="1"/>
  <c r="E53" i="8"/>
  <c r="AG53" i="8" s="1"/>
  <c r="M46" i="8"/>
  <c r="AF46" i="8" s="1"/>
  <c r="AI46" i="8" s="1"/>
  <c r="AP46" i="8" s="1"/>
  <c r="E16" i="8"/>
  <c r="AG16" i="8" s="1"/>
  <c r="M16" i="8"/>
  <c r="AF21" i="8"/>
  <c r="AI21" i="8" s="1"/>
  <c r="AP21" i="8" s="1"/>
  <c r="M21" i="8"/>
  <c r="M30" i="8"/>
  <c r="AF30" i="8" s="1"/>
  <c r="AI30" i="8" s="1"/>
  <c r="AP30" i="8" s="1"/>
  <c r="E47" i="8"/>
  <c r="AG47" i="8" s="1"/>
  <c r="M47" i="8"/>
  <c r="AF47" i="8" s="1"/>
  <c r="E49" i="8"/>
  <c r="AG49" i="8" s="1"/>
  <c r="M49" i="8"/>
  <c r="AF56" i="8"/>
  <c r="AI56" i="8" s="1"/>
  <c r="AP56" i="8" s="1"/>
  <c r="M56" i="8"/>
  <c r="AR10" i="8"/>
  <c r="AR12" i="8"/>
  <c r="E39" i="8"/>
  <c r="AG39" i="8" s="1"/>
  <c r="M39" i="8"/>
  <c r="AF39" i="8" s="1"/>
  <c r="E33" i="8"/>
  <c r="AG33" i="8" s="1"/>
  <c r="M33" i="8"/>
  <c r="AF40" i="8"/>
  <c r="AI40" i="8" s="1"/>
  <c r="AP40" i="8" s="1"/>
  <c r="M40" i="8"/>
  <c r="M52" i="8"/>
  <c r="AF52" i="8" s="1"/>
  <c r="AI52" i="8" s="1"/>
  <c r="AP52" i="8" s="1"/>
  <c r="M59" i="8"/>
  <c r="AF59" i="8" s="1"/>
  <c r="AI59" i="8" s="1"/>
  <c r="AP59" i="8" s="1"/>
  <c r="AF15" i="8"/>
  <c r="M15" i="8"/>
  <c r="AF4" i="8"/>
  <c r="M4" i="8"/>
  <c r="M36" i="8"/>
  <c r="AF36" i="8" s="1"/>
  <c r="AI36" i="8" s="1"/>
  <c r="AP36" i="8" s="1"/>
  <c r="M38" i="8"/>
  <c r="AF38" i="8" s="1"/>
  <c r="AI38" i="8" s="1"/>
  <c r="AP38" i="8" s="1"/>
  <c r="AF45" i="8"/>
  <c r="AI45" i="8" s="1"/>
  <c r="AP45" i="8" s="1"/>
  <c r="M45" i="8"/>
  <c r="E52" i="8"/>
  <c r="AG52" i="8" s="1"/>
  <c r="AH52" i="8" s="1"/>
  <c r="M54" i="8"/>
  <c r="AF54" i="8" s="1"/>
  <c r="AI54" i="8" s="1"/>
  <c r="AP54" i="8" s="1"/>
  <c r="AF5" i="8"/>
  <c r="M5" i="8"/>
  <c r="M7" i="8"/>
  <c r="AF7" i="8" s="1"/>
  <c r="AI7" i="8" s="1"/>
  <c r="M17" i="8"/>
  <c r="AF17" i="8" s="1"/>
  <c r="AI17" i="8" s="1"/>
  <c r="AP17" i="8" s="1"/>
  <c r="M24" i="8"/>
  <c r="AF24" i="8" s="1"/>
  <c r="AI24" i="8" s="1"/>
  <c r="AP24" i="8" s="1"/>
  <c r="AF26" i="8"/>
  <c r="M26" i="8"/>
  <c r="E31" i="8"/>
  <c r="AG31" i="8" s="1"/>
  <c r="M31" i="8"/>
  <c r="AF31" i="8" s="1"/>
  <c r="M50" i="8"/>
  <c r="AF50" i="8" s="1"/>
  <c r="AI50" i="8" s="1"/>
  <c r="AP50" i="8" s="1"/>
  <c r="E57" i="8"/>
  <c r="AG57" i="8" s="1"/>
  <c r="M57" i="8"/>
  <c r="AI39" i="8"/>
  <c r="AP39" i="8" s="1"/>
  <c r="AI37" i="8"/>
  <c r="AP37" i="8" s="1"/>
  <c r="AI47" i="8"/>
  <c r="AP47" i="8" s="1"/>
  <c r="AI26" i="8"/>
  <c r="AP26" i="8" s="1"/>
  <c r="E15" i="8"/>
  <c r="AG15" i="8" s="1"/>
  <c r="AJ15" i="8" s="1"/>
  <c r="E40" i="8"/>
  <c r="AG40" i="8" s="1"/>
  <c r="AJ40" i="8" s="1"/>
  <c r="E42" i="8"/>
  <c r="AG42" i="8" s="1"/>
  <c r="AI44" i="8"/>
  <c r="AP44" i="8" s="1"/>
  <c r="E56" i="8"/>
  <c r="AG56" i="8" s="1"/>
  <c r="AJ56" i="8" s="1"/>
  <c r="AI58" i="8"/>
  <c r="AP58" i="8" s="1"/>
  <c r="E21" i="8"/>
  <c r="AG21" i="8" s="1"/>
  <c r="AJ21" i="8" s="1"/>
  <c r="AF29" i="8"/>
  <c r="AF33" i="8"/>
  <c r="AF49" i="8"/>
  <c r="E58" i="8"/>
  <c r="AG58" i="8" s="1"/>
  <c r="E26" i="8"/>
  <c r="AG26" i="8" s="1"/>
  <c r="E4" i="8"/>
  <c r="AG4" i="8" s="1"/>
  <c r="AH4" i="8" s="1"/>
  <c r="E7" i="8"/>
  <c r="AG7" i="8" s="1"/>
  <c r="AI20" i="8"/>
  <c r="AP20" i="8" s="1"/>
  <c r="AI28" i="8"/>
  <c r="AP28" i="8" s="1"/>
  <c r="AF55" i="8"/>
  <c r="AI15" i="8"/>
  <c r="AP15" i="8" s="1"/>
  <c r="AI18" i="8"/>
  <c r="AP18" i="8" s="1"/>
  <c r="AI23" i="8"/>
  <c r="AP23" i="8" s="1"/>
  <c r="AF16" i="8"/>
  <c r="E48" i="8"/>
  <c r="AG48" i="8" s="1"/>
  <c r="AH48" i="8" s="1"/>
  <c r="AI4" i="8"/>
  <c r="AQ4" i="8" s="1"/>
  <c r="AI5" i="8"/>
  <c r="AP5" i="8" s="1"/>
  <c r="E36" i="8"/>
  <c r="AG36" i="8" s="1"/>
  <c r="AH36" i="8" s="1"/>
  <c r="AF41" i="8"/>
  <c r="E8" i="8"/>
  <c r="AG8" i="8" s="1"/>
  <c r="AH8" i="8" s="1"/>
  <c r="E32" i="8"/>
  <c r="AG32" i="8" s="1"/>
  <c r="AJ32" i="8" s="1"/>
  <c r="E34" i="8"/>
  <c r="AG34" i="8" s="1"/>
  <c r="E45" i="8"/>
  <c r="AG45" i="8" s="1"/>
  <c r="AJ45" i="8" s="1"/>
  <c r="E50" i="8"/>
  <c r="AG50" i="8" s="1"/>
  <c r="AF57" i="8"/>
  <c r="AM38" i="8"/>
  <c r="AM40" i="8"/>
  <c r="AM35" i="8"/>
  <c r="AM43" i="8"/>
  <c r="AM54" i="8"/>
  <c r="AQ5" i="8"/>
  <c r="AH7" i="8"/>
  <c r="AJ7" i="8"/>
  <c r="AJ16" i="8"/>
  <c r="AH16" i="8"/>
  <c r="AF51" i="8"/>
  <c r="E51" i="8"/>
  <c r="AG51" i="8" s="1"/>
  <c r="AJ53" i="8"/>
  <c r="AH53" i="8"/>
  <c r="AM20" i="8"/>
  <c r="AM25" i="8"/>
  <c r="AJ33" i="8"/>
  <c r="AH33" i="8"/>
  <c r="AJ41" i="8"/>
  <c r="AH41" i="8"/>
  <c r="AJ49" i="8"/>
  <c r="AK49" i="8" s="1"/>
  <c r="AH49" i="8"/>
  <c r="AJ34" i="8"/>
  <c r="AH34" i="8"/>
  <c r="AJ42" i="8"/>
  <c r="AH42" i="8"/>
  <c r="AJ50" i="8"/>
  <c r="AH50" i="8"/>
  <c r="AF19" i="8"/>
  <c r="E19" i="8"/>
  <c r="AG19" i="8" s="1"/>
  <c r="AJ23" i="8"/>
  <c r="AH23" i="8"/>
  <c r="AM23" i="8"/>
  <c r="E18" i="8"/>
  <c r="AG18" i="8" s="1"/>
  <c r="AJ31" i="8"/>
  <c r="AH31" i="8"/>
  <c r="AJ39" i="8"/>
  <c r="AH39" i="8"/>
  <c r="AH40" i="8"/>
  <c r="AJ47" i="8"/>
  <c r="AH47" i="8"/>
  <c r="AJ48" i="8"/>
  <c r="AJ58" i="8"/>
  <c r="AH58" i="8"/>
  <c r="E6" i="8"/>
  <c r="AG6" i="8" s="1"/>
  <c r="E17" i="8"/>
  <c r="AG17" i="8" s="1"/>
  <c r="AH21" i="8"/>
  <c r="AK21" i="8" s="1"/>
  <c r="E22" i="8"/>
  <c r="AG22" i="8" s="1"/>
  <c r="AM28" i="8"/>
  <c r="AM33" i="8"/>
  <c r="AM41" i="8"/>
  <c r="AM49" i="8"/>
  <c r="AJ57" i="8"/>
  <c r="AH57" i="8"/>
  <c r="AJ25" i="8"/>
  <c r="AH25" i="8"/>
  <c r="AJ20" i="8"/>
  <c r="AK20" i="8" s="1"/>
  <c r="AJ24" i="8"/>
  <c r="AK24" i="8" s="1"/>
  <c r="AH29" i="8"/>
  <c r="AK29" i="8" s="1"/>
  <c r="E5" i="8"/>
  <c r="AG5" i="8" s="1"/>
  <c r="AJ26" i="8"/>
  <c r="AH26" i="8"/>
  <c r="AF27" i="8"/>
  <c r="E27" i="8"/>
  <c r="AG27" i="8" s="1"/>
  <c r="AH37" i="8"/>
  <c r="AK37" i="8" s="1"/>
  <c r="AH45" i="8"/>
  <c r="AK45" i="8" s="1"/>
  <c r="AM21" i="8"/>
  <c r="AF35" i="8"/>
  <c r="E35" i="8"/>
  <c r="AG35" i="8" s="1"/>
  <c r="AF43" i="8"/>
  <c r="E43" i="8"/>
  <c r="AG43" i="8" s="1"/>
  <c r="AJ28" i="8"/>
  <c r="AK28" i="8" s="1"/>
  <c r="AJ36" i="8"/>
  <c r="AK36" i="8" s="1"/>
  <c r="AJ44" i="8"/>
  <c r="AK44" i="8" s="1"/>
  <c r="AM57" i="8"/>
  <c r="E59" i="8"/>
  <c r="AG59" i="8" s="1"/>
  <c r="E30" i="8"/>
  <c r="AG30" i="8" s="1"/>
  <c r="E38" i="8"/>
  <c r="AG38" i="8" s="1"/>
  <c r="E46" i="8"/>
  <c r="AG46" i="8" s="1"/>
  <c r="E54" i="8"/>
  <c r="AG54" i="8" s="1"/>
  <c r="W564" i="1"/>
  <c r="U564" i="1"/>
  <c r="V564" i="1" s="1"/>
  <c r="Y564" i="1" s="1"/>
  <c r="T564" i="1"/>
  <c r="P564" i="1"/>
  <c r="M564" i="1"/>
  <c r="N564" i="1" s="1"/>
  <c r="J564" i="1"/>
  <c r="E564" i="1"/>
  <c r="K564" i="1" s="1"/>
  <c r="L564" i="1" s="1"/>
  <c r="W563" i="1"/>
  <c r="U563" i="1"/>
  <c r="T563" i="1"/>
  <c r="P563" i="1"/>
  <c r="M563" i="1"/>
  <c r="N563" i="1" s="1"/>
  <c r="J563" i="1"/>
  <c r="E563" i="1"/>
  <c r="K563" i="1" s="1"/>
  <c r="L563" i="1" s="1"/>
  <c r="W562" i="1"/>
  <c r="U562" i="1"/>
  <c r="V562" i="1" s="1"/>
  <c r="T562" i="1"/>
  <c r="P562" i="1"/>
  <c r="M562" i="1"/>
  <c r="N562" i="1" s="1"/>
  <c r="J562" i="1"/>
  <c r="E562" i="1"/>
  <c r="K562" i="1" s="1"/>
  <c r="L562" i="1" s="1"/>
  <c r="W561" i="1"/>
  <c r="U561" i="1"/>
  <c r="T561" i="1"/>
  <c r="P561" i="1"/>
  <c r="M561" i="1"/>
  <c r="N561" i="1" s="1"/>
  <c r="J561" i="1"/>
  <c r="E561" i="1"/>
  <c r="K561" i="1" s="1"/>
  <c r="L561" i="1" s="1"/>
  <c r="W560" i="1"/>
  <c r="U560" i="1"/>
  <c r="T560" i="1"/>
  <c r="P560" i="1"/>
  <c r="M560" i="1"/>
  <c r="N560" i="1" s="1"/>
  <c r="J560" i="1"/>
  <c r="E560" i="1"/>
  <c r="K560" i="1" s="1"/>
  <c r="L560" i="1" s="1"/>
  <c r="W559" i="1"/>
  <c r="U559" i="1"/>
  <c r="T559" i="1"/>
  <c r="P559" i="1"/>
  <c r="M559" i="1"/>
  <c r="N559" i="1" s="1"/>
  <c r="J559" i="1"/>
  <c r="E559" i="1"/>
  <c r="K559" i="1" s="1"/>
  <c r="L559" i="1" s="1"/>
  <c r="W558" i="1"/>
  <c r="U558" i="1"/>
  <c r="T558" i="1"/>
  <c r="P558" i="1"/>
  <c r="M558" i="1"/>
  <c r="N558" i="1" s="1"/>
  <c r="J558" i="1"/>
  <c r="E558" i="1"/>
  <c r="K558" i="1" s="1"/>
  <c r="L558" i="1" s="1"/>
  <c r="W557" i="1"/>
  <c r="U557" i="1"/>
  <c r="T557" i="1"/>
  <c r="P557" i="1"/>
  <c r="M557" i="1"/>
  <c r="N557" i="1" s="1"/>
  <c r="J557" i="1"/>
  <c r="E557" i="1"/>
  <c r="K557" i="1" s="1"/>
  <c r="L557" i="1" s="1"/>
  <c r="W556" i="1"/>
  <c r="U556" i="1"/>
  <c r="V556" i="1" s="1"/>
  <c r="T556" i="1"/>
  <c r="P556" i="1"/>
  <c r="M556" i="1"/>
  <c r="N556" i="1" s="1"/>
  <c r="J556" i="1"/>
  <c r="Q556" i="1" s="1"/>
  <c r="E556" i="1"/>
  <c r="K556" i="1" s="1"/>
  <c r="L556" i="1" s="1"/>
  <c r="W555" i="1"/>
  <c r="U555" i="1"/>
  <c r="T555" i="1"/>
  <c r="P555" i="1"/>
  <c r="M555" i="1"/>
  <c r="N555" i="1" s="1"/>
  <c r="J555" i="1"/>
  <c r="E555" i="1"/>
  <c r="K555" i="1" s="1"/>
  <c r="L555" i="1" s="1"/>
  <c r="W554" i="1"/>
  <c r="U554" i="1"/>
  <c r="T554" i="1"/>
  <c r="P554" i="1"/>
  <c r="M554" i="1"/>
  <c r="N554" i="1" s="1"/>
  <c r="J554" i="1"/>
  <c r="E554" i="1"/>
  <c r="K554" i="1" s="1"/>
  <c r="L554" i="1" s="1"/>
  <c r="W553" i="1"/>
  <c r="U553" i="1"/>
  <c r="T553" i="1"/>
  <c r="P553" i="1"/>
  <c r="N553" i="1"/>
  <c r="M553" i="1"/>
  <c r="J553" i="1"/>
  <c r="E553" i="1"/>
  <c r="K553" i="1" s="1"/>
  <c r="L553" i="1" s="1"/>
  <c r="W552" i="1"/>
  <c r="U552" i="1"/>
  <c r="T552" i="1"/>
  <c r="P552" i="1"/>
  <c r="N552" i="1"/>
  <c r="M552" i="1"/>
  <c r="J552" i="1"/>
  <c r="E552" i="1"/>
  <c r="K552" i="1" s="1"/>
  <c r="L552" i="1" s="1"/>
  <c r="W551" i="1"/>
  <c r="U551" i="1"/>
  <c r="T551" i="1"/>
  <c r="P551" i="1"/>
  <c r="M551" i="1"/>
  <c r="N551" i="1" s="1"/>
  <c r="J551" i="1"/>
  <c r="E551" i="1"/>
  <c r="K551" i="1" s="1"/>
  <c r="L551" i="1" s="1"/>
  <c r="W550" i="1"/>
  <c r="U550" i="1"/>
  <c r="T550" i="1"/>
  <c r="P550" i="1"/>
  <c r="M550" i="1"/>
  <c r="N550" i="1" s="1"/>
  <c r="K550" i="1"/>
  <c r="L550" i="1" s="1"/>
  <c r="J550" i="1"/>
  <c r="E550" i="1"/>
  <c r="W549" i="1"/>
  <c r="U549" i="1"/>
  <c r="T549" i="1"/>
  <c r="P549" i="1"/>
  <c r="N549" i="1"/>
  <c r="M549" i="1"/>
  <c r="J549" i="1"/>
  <c r="E549" i="1"/>
  <c r="K549" i="1" s="1"/>
  <c r="L549" i="1" s="1"/>
  <c r="W548" i="1"/>
  <c r="U548" i="1"/>
  <c r="T548" i="1"/>
  <c r="P548" i="1"/>
  <c r="N548" i="1"/>
  <c r="M548" i="1"/>
  <c r="J548" i="1"/>
  <c r="E548" i="1"/>
  <c r="K548" i="1" s="1"/>
  <c r="L548" i="1" s="1"/>
  <c r="W547" i="1"/>
  <c r="U547" i="1"/>
  <c r="T547" i="1"/>
  <c r="P547" i="1"/>
  <c r="M547" i="1"/>
  <c r="N547" i="1" s="1"/>
  <c r="J547" i="1"/>
  <c r="E547" i="1"/>
  <c r="K547" i="1" s="1"/>
  <c r="L547" i="1" s="1"/>
  <c r="W546" i="1"/>
  <c r="U546" i="1"/>
  <c r="V546" i="1" s="1"/>
  <c r="Y546" i="1" s="1"/>
  <c r="T546" i="1"/>
  <c r="P546" i="1"/>
  <c r="M546" i="1"/>
  <c r="N546" i="1" s="1"/>
  <c r="K546" i="1"/>
  <c r="L546" i="1" s="1"/>
  <c r="J546" i="1"/>
  <c r="E546" i="1"/>
  <c r="W545" i="1"/>
  <c r="U545" i="1"/>
  <c r="T545" i="1"/>
  <c r="P545" i="1"/>
  <c r="M545" i="1"/>
  <c r="N545" i="1" s="1"/>
  <c r="J545" i="1"/>
  <c r="E545" i="1"/>
  <c r="K545" i="1" s="1"/>
  <c r="L545" i="1" s="1"/>
  <c r="W544" i="1"/>
  <c r="U544" i="1"/>
  <c r="T544" i="1"/>
  <c r="P544" i="1"/>
  <c r="M544" i="1"/>
  <c r="N544" i="1" s="1"/>
  <c r="K544" i="1"/>
  <c r="L544" i="1" s="1"/>
  <c r="J544" i="1"/>
  <c r="E544" i="1"/>
  <c r="W543" i="1"/>
  <c r="U543" i="1"/>
  <c r="T543" i="1"/>
  <c r="P543" i="1"/>
  <c r="M543" i="1"/>
  <c r="N543" i="1" s="1"/>
  <c r="J543" i="1"/>
  <c r="E543" i="1"/>
  <c r="K543" i="1" s="1"/>
  <c r="L543" i="1" s="1"/>
  <c r="W542" i="1"/>
  <c r="U542" i="1"/>
  <c r="V542" i="1" s="1"/>
  <c r="Y542" i="1" s="1"/>
  <c r="T542" i="1"/>
  <c r="P542" i="1"/>
  <c r="M542" i="1"/>
  <c r="N542" i="1" s="1"/>
  <c r="J542" i="1"/>
  <c r="E542" i="1"/>
  <c r="K542" i="1" s="1"/>
  <c r="L542" i="1" s="1"/>
  <c r="W541" i="1"/>
  <c r="U541" i="1"/>
  <c r="T541" i="1"/>
  <c r="P541" i="1"/>
  <c r="N541" i="1"/>
  <c r="M541" i="1"/>
  <c r="J541" i="1"/>
  <c r="E541" i="1"/>
  <c r="K541" i="1" s="1"/>
  <c r="L541" i="1" s="1"/>
  <c r="W540" i="1"/>
  <c r="U540" i="1"/>
  <c r="T540" i="1"/>
  <c r="P540" i="1"/>
  <c r="N540" i="1"/>
  <c r="M540" i="1"/>
  <c r="J540" i="1"/>
  <c r="E540" i="1"/>
  <c r="K540" i="1" s="1"/>
  <c r="L540" i="1" s="1"/>
  <c r="W539" i="1"/>
  <c r="U539" i="1"/>
  <c r="T539" i="1"/>
  <c r="P539" i="1"/>
  <c r="M539" i="1"/>
  <c r="N539" i="1" s="1"/>
  <c r="J539" i="1"/>
  <c r="E539" i="1"/>
  <c r="K539" i="1" s="1"/>
  <c r="L539" i="1" s="1"/>
  <c r="W538" i="1"/>
  <c r="U538" i="1"/>
  <c r="T538" i="1"/>
  <c r="P538" i="1"/>
  <c r="N538" i="1"/>
  <c r="M538" i="1"/>
  <c r="J538" i="1"/>
  <c r="E538" i="1"/>
  <c r="K538" i="1" s="1"/>
  <c r="L538" i="1" s="1"/>
  <c r="W537" i="1"/>
  <c r="U537" i="1"/>
  <c r="T537" i="1"/>
  <c r="P537" i="1"/>
  <c r="M537" i="1"/>
  <c r="N537" i="1" s="1"/>
  <c r="L537" i="1"/>
  <c r="J537" i="1"/>
  <c r="E537" i="1"/>
  <c r="K537" i="1" s="1"/>
  <c r="W536" i="1"/>
  <c r="U536" i="1"/>
  <c r="T536" i="1"/>
  <c r="P536" i="1"/>
  <c r="M536" i="1"/>
  <c r="N536" i="1" s="1"/>
  <c r="K536" i="1"/>
  <c r="L536" i="1" s="1"/>
  <c r="J536" i="1"/>
  <c r="E536" i="1"/>
  <c r="W535" i="1"/>
  <c r="U535" i="1"/>
  <c r="T535" i="1"/>
  <c r="P535" i="1"/>
  <c r="M535" i="1"/>
  <c r="N535" i="1" s="1"/>
  <c r="K535" i="1"/>
  <c r="L535" i="1" s="1"/>
  <c r="J535" i="1"/>
  <c r="E535" i="1"/>
  <c r="W534" i="1"/>
  <c r="U534" i="1"/>
  <c r="T534" i="1"/>
  <c r="P534" i="1"/>
  <c r="M534" i="1"/>
  <c r="N534" i="1" s="1"/>
  <c r="J534" i="1"/>
  <c r="E534" i="1"/>
  <c r="K534" i="1" s="1"/>
  <c r="L534" i="1" s="1"/>
  <c r="W533" i="1"/>
  <c r="U533" i="1"/>
  <c r="V533" i="1" s="1"/>
  <c r="Y533" i="1" s="1"/>
  <c r="T533" i="1"/>
  <c r="P533" i="1"/>
  <c r="M533" i="1"/>
  <c r="N533" i="1" s="1"/>
  <c r="L533" i="1"/>
  <c r="J533" i="1"/>
  <c r="E533" i="1"/>
  <c r="K533" i="1" s="1"/>
  <c r="W532" i="1"/>
  <c r="U532" i="1"/>
  <c r="T532" i="1"/>
  <c r="P532" i="1"/>
  <c r="N532" i="1"/>
  <c r="M532" i="1"/>
  <c r="J532" i="1"/>
  <c r="E532" i="1"/>
  <c r="K532" i="1" s="1"/>
  <c r="L532" i="1" s="1"/>
  <c r="W531" i="1"/>
  <c r="U531" i="1"/>
  <c r="T531" i="1"/>
  <c r="P531" i="1"/>
  <c r="M531" i="1"/>
  <c r="N531" i="1" s="1"/>
  <c r="J531" i="1"/>
  <c r="E531" i="1"/>
  <c r="K531" i="1" s="1"/>
  <c r="L531" i="1" s="1"/>
  <c r="W530" i="1"/>
  <c r="U530" i="1"/>
  <c r="T530" i="1"/>
  <c r="P530" i="1"/>
  <c r="M530" i="1"/>
  <c r="N530" i="1" s="1"/>
  <c r="J530" i="1"/>
  <c r="E530" i="1"/>
  <c r="K530" i="1" s="1"/>
  <c r="L530" i="1" s="1"/>
  <c r="W529" i="1"/>
  <c r="U529" i="1"/>
  <c r="V529" i="1" s="1"/>
  <c r="T529" i="1"/>
  <c r="P529" i="1"/>
  <c r="M529" i="1"/>
  <c r="N529" i="1" s="1"/>
  <c r="J529" i="1"/>
  <c r="E529" i="1"/>
  <c r="K529" i="1" s="1"/>
  <c r="L529" i="1" s="1"/>
  <c r="W528" i="1"/>
  <c r="U528" i="1"/>
  <c r="T528" i="1"/>
  <c r="P528" i="1"/>
  <c r="M528" i="1"/>
  <c r="N528" i="1" s="1"/>
  <c r="J528" i="1"/>
  <c r="E528" i="1"/>
  <c r="K528" i="1" s="1"/>
  <c r="L528" i="1" s="1"/>
  <c r="W527" i="1"/>
  <c r="U527" i="1"/>
  <c r="T527" i="1"/>
  <c r="P527" i="1"/>
  <c r="M527" i="1"/>
  <c r="N527" i="1" s="1"/>
  <c r="J527" i="1"/>
  <c r="Q527" i="1" s="1"/>
  <c r="E527" i="1"/>
  <c r="K527" i="1" s="1"/>
  <c r="L527" i="1" s="1"/>
  <c r="W526" i="1"/>
  <c r="U526" i="1"/>
  <c r="T526" i="1"/>
  <c r="P526" i="1"/>
  <c r="N526" i="1"/>
  <c r="M526" i="1"/>
  <c r="J526" i="1"/>
  <c r="E526" i="1"/>
  <c r="K526" i="1" s="1"/>
  <c r="L526" i="1" s="1"/>
  <c r="W525" i="1"/>
  <c r="U525" i="1"/>
  <c r="V525" i="1" s="1"/>
  <c r="T525" i="1"/>
  <c r="P525" i="1"/>
  <c r="M525" i="1"/>
  <c r="N525" i="1" s="1"/>
  <c r="J525" i="1"/>
  <c r="E525" i="1"/>
  <c r="K525" i="1" s="1"/>
  <c r="L525" i="1" s="1"/>
  <c r="W524" i="1"/>
  <c r="U524" i="1"/>
  <c r="T524" i="1"/>
  <c r="P524" i="1"/>
  <c r="M524" i="1"/>
  <c r="N524" i="1" s="1"/>
  <c r="J524" i="1"/>
  <c r="E524" i="1"/>
  <c r="K524" i="1" s="1"/>
  <c r="L524" i="1" s="1"/>
  <c r="W523" i="1"/>
  <c r="U523" i="1"/>
  <c r="V523" i="1" s="1"/>
  <c r="T523" i="1"/>
  <c r="P523" i="1"/>
  <c r="M523" i="1"/>
  <c r="N523" i="1" s="1"/>
  <c r="J523" i="1"/>
  <c r="E523" i="1"/>
  <c r="K523" i="1" s="1"/>
  <c r="L523" i="1" s="1"/>
  <c r="W522" i="1"/>
  <c r="U522" i="1"/>
  <c r="T522" i="1"/>
  <c r="P522" i="1"/>
  <c r="M522" i="1"/>
  <c r="N522" i="1" s="1"/>
  <c r="J522" i="1"/>
  <c r="E522" i="1"/>
  <c r="K522" i="1" s="1"/>
  <c r="L522" i="1" s="1"/>
  <c r="W521" i="1"/>
  <c r="U521" i="1"/>
  <c r="V521" i="1" s="1"/>
  <c r="T521" i="1"/>
  <c r="P521" i="1"/>
  <c r="N521" i="1"/>
  <c r="M521" i="1"/>
  <c r="J521" i="1"/>
  <c r="E521" i="1"/>
  <c r="K521" i="1" s="1"/>
  <c r="L521" i="1" s="1"/>
  <c r="W520" i="1"/>
  <c r="U520" i="1"/>
  <c r="V520" i="1" s="1"/>
  <c r="T520" i="1"/>
  <c r="P520" i="1"/>
  <c r="M520" i="1"/>
  <c r="N520" i="1" s="1"/>
  <c r="J520" i="1"/>
  <c r="E520" i="1"/>
  <c r="K520" i="1" s="1"/>
  <c r="L520" i="1" s="1"/>
  <c r="W519" i="1"/>
  <c r="U519" i="1"/>
  <c r="T519" i="1"/>
  <c r="P519" i="1"/>
  <c r="M519" i="1"/>
  <c r="N519" i="1" s="1"/>
  <c r="K519" i="1"/>
  <c r="L519" i="1" s="1"/>
  <c r="J519" i="1"/>
  <c r="E519" i="1"/>
  <c r="W518" i="1"/>
  <c r="U518" i="1"/>
  <c r="T518" i="1"/>
  <c r="P518" i="1"/>
  <c r="M518" i="1"/>
  <c r="N518" i="1" s="1"/>
  <c r="K518" i="1"/>
  <c r="L518" i="1" s="1"/>
  <c r="J518" i="1"/>
  <c r="E518" i="1"/>
  <c r="W517" i="1"/>
  <c r="U517" i="1"/>
  <c r="T517" i="1"/>
  <c r="P517" i="1"/>
  <c r="N517" i="1"/>
  <c r="M517" i="1"/>
  <c r="J517" i="1"/>
  <c r="E517" i="1"/>
  <c r="K517" i="1" s="1"/>
  <c r="L517" i="1" s="1"/>
  <c r="W516" i="1"/>
  <c r="U516" i="1"/>
  <c r="T516" i="1"/>
  <c r="P516" i="1"/>
  <c r="N516" i="1"/>
  <c r="M516" i="1"/>
  <c r="J516" i="1"/>
  <c r="E516" i="1"/>
  <c r="K516" i="1" s="1"/>
  <c r="L516" i="1" s="1"/>
  <c r="W515" i="1"/>
  <c r="U515" i="1"/>
  <c r="T515" i="1"/>
  <c r="P515" i="1"/>
  <c r="Q515" i="1" s="1"/>
  <c r="N515" i="1"/>
  <c r="M515" i="1"/>
  <c r="K515" i="1"/>
  <c r="L515" i="1" s="1"/>
  <c r="J515" i="1"/>
  <c r="E515" i="1"/>
  <c r="W514" i="1"/>
  <c r="U514" i="1"/>
  <c r="V514" i="1" s="1"/>
  <c r="Y514" i="1" s="1"/>
  <c r="T514" i="1"/>
  <c r="P514" i="1"/>
  <c r="M514" i="1"/>
  <c r="N514" i="1" s="1"/>
  <c r="J514" i="1"/>
  <c r="E514" i="1"/>
  <c r="K514" i="1" s="1"/>
  <c r="L514" i="1" s="1"/>
  <c r="W513" i="1"/>
  <c r="U513" i="1"/>
  <c r="T513" i="1"/>
  <c r="P513" i="1"/>
  <c r="N513" i="1"/>
  <c r="M513" i="1"/>
  <c r="J513" i="1"/>
  <c r="E513" i="1"/>
  <c r="K513" i="1" s="1"/>
  <c r="L513" i="1" s="1"/>
  <c r="W512" i="1"/>
  <c r="U512" i="1"/>
  <c r="T512" i="1"/>
  <c r="P512" i="1"/>
  <c r="M512" i="1"/>
  <c r="N512" i="1" s="1"/>
  <c r="J512" i="1"/>
  <c r="E512" i="1"/>
  <c r="K512" i="1" s="1"/>
  <c r="L512" i="1" s="1"/>
  <c r="W511" i="1"/>
  <c r="U511" i="1"/>
  <c r="T511" i="1"/>
  <c r="P511" i="1"/>
  <c r="M511" i="1"/>
  <c r="N511" i="1" s="1"/>
  <c r="K511" i="1"/>
  <c r="L511" i="1" s="1"/>
  <c r="J511" i="1"/>
  <c r="E511" i="1"/>
  <c r="W510" i="1"/>
  <c r="U510" i="1"/>
  <c r="T510" i="1"/>
  <c r="P510" i="1"/>
  <c r="M510" i="1"/>
  <c r="N510" i="1" s="1"/>
  <c r="K510" i="1"/>
  <c r="L510" i="1" s="1"/>
  <c r="J510" i="1"/>
  <c r="E510" i="1"/>
  <c r="W509" i="1"/>
  <c r="U509" i="1"/>
  <c r="T509" i="1"/>
  <c r="P509" i="1"/>
  <c r="M509" i="1"/>
  <c r="N509" i="1" s="1"/>
  <c r="J509" i="1"/>
  <c r="E509" i="1"/>
  <c r="K509" i="1" s="1"/>
  <c r="L509" i="1" s="1"/>
  <c r="W508" i="1"/>
  <c r="U508" i="1"/>
  <c r="T508" i="1"/>
  <c r="P508" i="1"/>
  <c r="M508" i="1"/>
  <c r="N508" i="1" s="1"/>
  <c r="J508" i="1"/>
  <c r="E508" i="1"/>
  <c r="K508" i="1" s="1"/>
  <c r="L508" i="1" s="1"/>
  <c r="W507" i="1"/>
  <c r="U507" i="1"/>
  <c r="T507" i="1"/>
  <c r="P507" i="1"/>
  <c r="M507" i="1"/>
  <c r="N507" i="1" s="1"/>
  <c r="J507" i="1"/>
  <c r="E507" i="1"/>
  <c r="K507" i="1" s="1"/>
  <c r="L507" i="1" s="1"/>
  <c r="W506" i="1"/>
  <c r="U506" i="1"/>
  <c r="T506" i="1"/>
  <c r="P506" i="1"/>
  <c r="M506" i="1"/>
  <c r="N506" i="1" s="1"/>
  <c r="J506" i="1"/>
  <c r="E506" i="1"/>
  <c r="K506" i="1" s="1"/>
  <c r="L506" i="1" s="1"/>
  <c r="W505" i="1"/>
  <c r="U505" i="1"/>
  <c r="T505" i="1"/>
  <c r="Q505" i="1"/>
  <c r="P505" i="1"/>
  <c r="M505" i="1"/>
  <c r="N505" i="1" s="1"/>
  <c r="J505" i="1"/>
  <c r="E505" i="1"/>
  <c r="K505" i="1" s="1"/>
  <c r="L505" i="1" s="1"/>
  <c r="W504" i="1"/>
  <c r="U504" i="1"/>
  <c r="T504" i="1"/>
  <c r="P504" i="1"/>
  <c r="M504" i="1"/>
  <c r="N504" i="1" s="1"/>
  <c r="J504" i="1"/>
  <c r="E504" i="1"/>
  <c r="K504" i="1" s="1"/>
  <c r="L504" i="1" s="1"/>
  <c r="W503" i="1"/>
  <c r="U503" i="1"/>
  <c r="T503" i="1"/>
  <c r="P503" i="1"/>
  <c r="M503" i="1"/>
  <c r="N503" i="1" s="1"/>
  <c r="L503" i="1"/>
  <c r="K503" i="1"/>
  <c r="J503" i="1"/>
  <c r="E503" i="1"/>
  <c r="W502" i="1"/>
  <c r="U502" i="1"/>
  <c r="T502" i="1"/>
  <c r="P502" i="1"/>
  <c r="N502" i="1"/>
  <c r="M502" i="1"/>
  <c r="J502" i="1"/>
  <c r="E502" i="1"/>
  <c r="K502" i="1" s="1"/>
  <c r="L502" i="1" s="1"/>
  <c r="W501" i="1"/>
  <c r="U501" i="1"/>
  <c r="T501" i="1"/>
  <c r="P501" i="1"/>
  <c r="N501" i="1"/>
  <c r="M501" i="1"/>
  <c r="J501" i="1"/>
  <c r="E501" i="1"/>
  <c r="K501" i="1" s="1"/>
  <c r="L501" i="1" s="1"/>
  <c r="W500" i="1"/>
  <c r="U500" i="1"/>
  <c r="T500" i="1"/>
  <c r="P500" i="1"/>
  <c r="M500" i="1"/>
  <c r="N500" i="1" s="1"/>
  <c r="J500" i="1"/>
  <c r="E500" i="1"/>
  <c r="K500" i="1" s="1"/>
  <c r="L500" i="1" s="1"/>
  <c r="W499" i="1"/>
  <c r="U499" i="1"/>
  <c r="T499" i="1"/>
  <c r="P499" i="1"/>
  <c r="M499" i="1"/>
  <c r="N499" i="1" s="1"/>
  <c r="J499" i="1"/>
  <c r="E499" i="1"/>
  <c r="K499" i="1" s="1"/>
  <c r="L499" i="1" s="1"/>
  <c r="W498" i="1"/>
  <c r="U498" i="1"/>
  <c r="T498" i="1"/>
  <c r="P498" i="1"/>
  <c r="M498" i="1"/>
  <c r="N498" i="1" s="1"/>
  <c r="J498" i="1"/>
  <c r="E498" i="1"/>
  <c r="K498" i="1" s="1"/>
  <c r="L498" i="1" s="1"/>
  <c r="W497" i="1"/>
  <c r="U497" i="1"/>
  <c r="T497" i="1"/>
  <c r="P497" i="1"/>
  <c r="M497" i="1"/>
  <c r="N497" i="1" s="1"/>
  <c r="J497" i="1"/>
  <c r="Q497" i="1" s="1"/>
  <c r="E497" i="1"/>
  <c r="K497" i="1" s="1"/>
  <c r="L497" i="1" s="1"/>
  <c r="W496" i="1"/>
  <c r="U496" i="1"/>
  <c r="T496" i="1"/>
  <c r="P496" i="1"/>
  <c r="M496" i="1"/>
  <c r="N496" i="1" s="1"/>
  <c r="J496" i="1"/>
  <c r="E496" i="1"/>
  <c r="K496" i="1" s="1"/>
  <c r="L496" i="1" s="1"/>
  <c r="W495" i="1"/>
  <c r="U495" i="1"/>
  <c r="T495" i="1"/>
  <c r="P495" i="1"/>
  <c r="M495" i="1"/>
  <c r="N495" i="1" s="1"/>
  <c r="J495" i="1"/>
  <c r="E495" i="1"/>
  <c r="K495" i="1" s="1"/>
  <c r="L495" i="1" s="1"/>
  <c r="W494" i="1"/>
  <c r="U494" i="1"/>
  <c r="T494" i="1"/>
  <c r="P494" i="1"/>
  <c r="M494" i="1"/>
  <c r="N494" i="1" s="1"/>
  <c r="J494" i="1"/>
  <c r="E494" i="1"/>
  <c r="K494" i="1" s="1"/>
  <c r="L494" i="1" s="1"/>
  <c r="W493" i="1"/>
  <c r="U493" i="1"/>
  <c r="T493" i="1"/>
  <c r="P493" i="1"/>
  <c r="M493" i="1"/>
  <c r="N493" i="1" s="1"/>
  <c r="J493" i="1"/>
  <c r="E493" i="1"/>
  <c r="K493" i="1" s="1"/>
  <c r="L493" i="1" s="1"/>
  <c r="W492" i="1"/>
  <c r="U492" i="1"/>
  <c r="V492" i="1" s="1"/>
  <c r="Y492" i="1" s="1"/>
  <c r="T492" i="1"/>
  <c r="P492" i="1"/>
  <c r="M492" i="1"/>
  <c r="N492" i="1" s="1"/>
  <c r="J492" i="1"/>
  <c r="Q492" i="1" s="1"/>
  <c r="E492" i="1"/>
  <c r="K492" i="1" s="1"/>
  <c r="L492" i="1" s="1"/>
  <c r="W491" i="1"/>
  <c r="U491" i="1"/>
  <c r="V491" i="1" s="1"/>
  <c r="Y491" i="1" s="1"/>
  <c r="T491" i="1"/>
  <c r="P491" i="1"/>
  <c r="M491" i="1"/>
  <c r="N491" i="1" s="1"/>
  <c r="K491" i="1"/>
  <c r="L491" i="1" s="1"/>
  <c r="J491" i="1"/>
  <c r="E491" i="1"/>
  <c r="W490" i="1"/>
  <c r="U490" i="1"/>
  <c r="T490" i="1"/>
  <c r="P490" i="1"/>
  <c r="M490" i="1"/>
  <c r="N490" i="1" s="1"/>
  <c r="J490" i="1"/>
  <c r="E490" i="1"/>
  <c r="K490" i="1" s="1"/>
  <c r="L490" i="1" s="1"/>
  <c r="W489" i="1"/>
  <c r="U489" i="1"/>
  <c r="V489" i="1" s="1"/>
  <c r="Y489" i="1" s="1"/>
  <c r="T489" i="1"/>
  <c r="P489" i="1"/>
  <c r="M489" i="1"/>
  <c r="N489" i="1" s="1"/>
  <c r="J489" i="1"/>
  <c r="E489" i="1"/>
  <c r="K489" i="1" s="1"/>
  <c r="L489" i="1" s="1"/>
  <c r="W488" i="1"/>
  <c r="U488" i="1"/>
  <c r="T488" i="1"/>
  <c r="P488" i="1"/>
  <c r="M488" i="1"/>
  <c r="N488" i="1" s="1"/>
  <c r="J488" i="1"/>
  <c r="E488" i="1"/>
  <c r="K488" i="1" s="1"/>
  <c r="L488" i="1" s="1"/>
  <c r="W487" i="1"/>
  <c r="U487" i="1"/>
  <c r="V487" i="1" s="1"/>
  <c r="Y487" i="1" s="1"/>
  <c r="T487" i="1"/>
  <c r="P487" i="1"/>
  <c r="M487" i="1"/>
  <c r="N487" i="1" s="1"/>
  <c r="J487" i="1"/>
  <c r="E487" i="1"/>
  <c r="K487" i="1" s="1"/>
  <c r="L487" i="1" s="1"/>
  <c r="W486" i="1"/>
  <c r="U486" i="1"/>
  <c r="T486" i="1"/>
  <c r="V486" i="1" s="1"/>
  <c r="Y486" i="1" s="1"/>
  <c r="P486" i="1"/>
  <c r="M486" i="1"/>
  <c r="N486" i="1" s="1"/>
  <c r="J486" i="1"/>
  <c r="E486" i="1"/>
  <c r="K486" i="1" s="1"/>
  <c r="L486" i="1" s="1"/>
  <c r="W485" i="1"/>
  <c r="U485" i="1"/>
  <c r="V485" i="1" s="1"/>
  <c r="T485" i="1"/>
  <c r="P485" i="1"/>
  <c r="M485" i="1"/>
  <c r="N485" i="1" s="1"/>
  <c r="J485" i="1"/>
  <c r="E485" i="1"/>
  <c r="K485" i="1" s="1"/>
  <c r="L485" i="1" s="1"/>
  <c r="W484" i="1"/>
  <c r="U484" i="1"/>
  <c r="T484" i="1"/>
  <c r="P484" i="1"/>
  <c r="M484" i="1"/>
  <c r="N484" i="1" s="1"/>
  <c r="K484" i="1"/>
  <c r="L484" i="1" s="1"/>
  <c r="J484" i="1"/>
  <c r="E484" i="1"/>
  <c r="W483" i="1"/>
  <c r="U483" i="1"/>
  <c r="T483" i="1"/>
  <c r="P483" i="1"/>
  <c r="M483" i="1"/>
  <c r="N483" i="1" s="1"/>
  <c r="J483" i="1"/>
  <c r="E483" i="1"/>
  <c r="K483" i="1" s="1"/>
  <c r="L483" i="1" s="1"/>
  <c r="W482" i="1"/>
  <c r="U482" i="1"/>
  <c r="V482" i="1" s="1"/>
  <c r="T482" i="1"/>
  <c r="P482" i="1"/>
  <c r="M482" i="1"/>
  <c r="N482" i="1" s="1"/>
  <c r="J482" i="1"/>
  <c r="E482" i="1"/>
  <c r="K482" i="1" s="1"/>
  <c r="L482" i="1" s="1"/>
  <c r="W481" i="1"/>
  <c r="U481" i="1"/>
  <c r="T481" i="1"/>
  <c r="P481" i="1"/>
  <c r="M481" i="1"/>
  <c r="N481" i="1" s="1"/>
  <c r="J481" i="1"/>
  <c r="E481" i="1"/>
  <c r="K481" i="1" s="1"/>
  <c r="L481" i="1" s="1"/>
  <c r="W480" i="1"/>
  <c r="U480" i="1"/>
  <c r="T480" i="1"/>
  <c r="P480" i="1"/>
  <c r="M480" i="1"/>
  <c r="N480" i="1" s="1"/>
  <c r="K480" i="1"/>
  <c r="L480" i="1" s="1"/>
  <c r="J480" i="1"/>
  <c r="E480" i="1"/>
  <c r="W479" i="1"/>
  <c r="U479" i="1"/>
  <c r="V479" i="1" s="1"/>
  <c r="Y479" i="1" s="1"/>
  <c r="T479" i="1"/>
  <c r="P479" i="1"/>
  <c r="M479" i="1"/>
  <c r="N479" i="1" s="1"/>
  <c r="J479" i="1"/>
  <c r="E479" i="1"/>
  <c r="K479" i="1" s="1"/>
  <c r="L479" i="1" s="1"/>
  <c r="W478" i="1"/>
  <c r="U478" i="1"/>
  <c r="T478" i="1"/>
  <c r="P478" i="1"/>
  <c r="M478" i="1"/>
  <c r="N478" i="1" s="1"/>
  <c r="J478" i="1"/>
  <c r="E478" i="1"/>
  <c r="K478" i="1" s="1"/>
  <c r="L478" i="1" s="1"/>
  <c r="W477" i="1"/>
  <c r="U477" i="1"/>
  <c r="T477" i="1"/>
  <c r="P477" i="1"/>
  <c r="M477" i="1"/>
  <c r="N477" i="1" s="1"/>
  <c r="J477" i="1"/>
  <c r="E477" i="1"/>
  <c r="K477" i="1" s="1"/>
  <c r="L477" i="1" s="1"/>
  <c r="W476" i="1"/>
  <c r="U476" i="1"/>
  <c r="V476" i="1" s="1"/>
  <c r="T476" i="1"/>
  <c r="P476" i="1"/>
  <c r="M476" i="1"/>
  <c r="N476" i="1" s="1"/>
  <c r="J476" i="1"/>
  <c r="E476" i="1"/>
  <c r="K476" i="1" s="1"/>
  <c r="L476" i="1" s="1"/>
  <c r="W475" i="1"/>
  <c r="U475" i="1"/>
  <c r="V475" i="1" s="1"/>
  <c r="T475" i="1"/>
  <c r="P475" i="1"/>
  <c r="N475" i="1"/>
  <c r="M475" i="1"/>
  <c r="J475" i="1"/>
  <c r="E475" i="1"/>
  <c r="K475" i="1" s="1"/>
  <c r="L475" i="1" s="1"/>
  <c r="W474" i="1"/>
  <c r="U474" i="1"/>
  <c r="T474" i="1"/>
  <c r="V474" i="1" s="1"/>
  <c r="P474" i="1"/>
  <c r="N474" i="1"/>
  <c r="M474" i="1"/>
  <c r="K474" i="1"/>
  <c r="L474" i="1" s="1"/>
  <c r="J474" i="1"/>
  <c r="E474" i="1"/>
  <c r="W473" i="1"/>
  <c r="U473" i="1"/>
  <c r="T473" i="1"/>
  <c r="P473" i="1"/>
  <c r="M473" i="1"/>
  <c r="N473" i="1" s="1"/>
  <c r="J473" i="1"/>
  <c r="Q473" i="1" s="1"/>
  <c r="E473" i="1"/>
  <c r="K473" i="1" s="1"/>
  <c r="L473" i="1" s="1"/>
  <c r="W472" i="1"/>
  <c r="U472" i="1"/>
  <c r="T472" i="1"/>
  <c r="P472" i="1"/>
  <c r="M472" i="1"/>
  <c r="N472" i="1" s="1"/>
  <c r="J472" i="1"/>
  <c r="E472" i="1"/>
  <c r="K472" i="1" s="1"/>
  <c r="L472" i="1" s="1"/>
  <c r="W471" i="1"/>
  <c r="U471" i="1"/>
  <c r="T471" i="1"/>
  <c r="P471" i="1"/>
  <c r="M471" i="1"/>
  <c r="N471" i="1" s="1"/>
  <c r="J471" i="1"/>
  <c r="E471" i="1"/>
  <c r="K471" i="1" s="1"/>
  <c r="L471" i="1" s="1"/>
  <c r="W470" i="1"/>
  <c r="U470" i="1"/>
  <c r="V470" i="1" s="1"/>
  <c r="Y470" i="1" s="1"/>
  <c r="T470" i="1"/>
  <c r="P470" i="1"/>
  <c r="M470" i="1"/>
  <c r="N470" i="1" s="1"/>
  <c r="J470" i="1"/>
  <c r="E470" i="1"/>
  <c r="K470" i="1" s="1"/>
  <c r="L470" i="1" s="1"/>
  <c r="W469" i="1"/>
  <c r="U469" i="1"/>
  <c r="T469" i="1"/>
  <c r="P469" i="1"/>
  <c r="M469" i="1"/>
  <c r="N469" i="1" s="1"/>
  <c r="J469" i="1"/>
  <c r="E469" i="1"/>
  <c r="K469" i="1" s="1"/>
  <c r="L469" i="1" s="1"/>
  <c r="W468" i="1"/>
  <c r="U468" i="1"/>
  <c r="V468" i="1" s="1"/>
  <c r="T468" i="1"/>
  <c r="P468" i="1"/>
  <c r="M468" i="1"/>
  <c r="N468" i="1" s="1"/>
  <c r="K468" i="1"/>
  <c r="L468" i="1" s="1"/>
  <c r="J468" i="1"/>
  <c r="E468" i="1"/>
  <c r="W467" i="1"/>
  <c r="U467" i="1"/>
  <c r="V467" i="1" s="1"/>
  <c r="T467" i="1"/>
  <c r="P467" i="1"/>
  <c r="M467" i="1"/>
  <c r="N467" i="1" s="1"/>
  <c r="J467" i="1"/>
  <c r="Q467" i="1" s="1"/>
  <c r="E467" i="1"/>
  <c r="K467" i="1" s="1"/>
  <c r="L467" i="1" s="1"/>
  <c r="W466" i="1"/>
  <c r="U466" i="1"/>
  <c r="V466" i="1" s="1"/>
  <c r="T466" i="1"/>
  <c r="P466" i="1"/>
  <c r="M466" i="1"/>
  <c r="N466" i="1" s="1"/>
  <c r="K466" i="1"/>
  <c r="L466" i="1" s="1"/>
  <c r="J466" i="1"/>
  <c r="E466" i="1"/>
  <c r="W465" i="1"/>
  <c r="U465" i="1"/>
  <c r="V465" i="1" s="1"/>
  <c r="T465" i="1"/>
  <c r="P465" i="1"/>
  <c r="M465" i="1"/>
  <c r="N465" i="1" s="1"/>
  <c r="J465" i="1"/>
  <c r="Q465" i="1" s="1"/>
  <c r="E465" i="1"/>
  <c r="K465" i="1" s="1"/>
  <c r="L465" i="1" s="1"/>
  <c r="W464" i="1"/>
  <c r="U464" i="1"/>
  <c r="V464" i="1" s="1"/>
  <c r="Y464" i="1" s="1"/>
  <c r="T464" i="1"/>
  <c r="P464" i="1"/>
  <c r="M464" i="1"/>
  <c r="N464" i="1" s="1"/>
  <c r="J464" i="1"/>
  <c r="E464" i="1"/>
  <c r="K464" i="1" s="1"/>
  <c r="L464" i="1" s="1"/>
  <c r="W463" i="1"/>
  <c r="U463" i="1"/>
  <c r="V463" i="1" s="1"/>
  <c r="T463" i="1"/>
  <c r="P463" i="1"/>
  <c r="M463" i="1"/>
  <c r="N463" i="1" s="1"/>
  <c r="J463" i="1"/>
  <c r="Q463" i="1" s="1"/>
  <c r="E463" i="1"/>
  <c r="K463" i="1" s="1"/>
  <c r="L463" i="1" s="1"/>
  <c r="W462" i="1"/>
  <c r="U462" i="1"/>
  <c r="T462" i="1"/>
  <c r="P462" i="1"/>
  <c r="M462" i="1"/>
  <c r="N462" i="1" s="1"/>
  <c r="J462" i="1"/>
  <c r="E462" i="1"/>
  <c r="K462" i="1" s="1"/>
  <c r="L462" i="1" s="1"/>
  <c r="W461" i="1"/>
  <c r="U461" i="1"/>
  <c r="T461" i="1"/>
  <c r="P461" i="1"/>
  <c r="M461" i="1"/>
  <c r="N461" i="1" s="1"/>
  <c r="J461" i="1"/>
  <c r="E461" i="1"/>
  <c r="K461" i="1" s="1"/>
  <c r="L461" i="1" s="1"/>
  <c r="W460" i="1"/>
  <c r="U460" i="1"/>
  <c r="V460" i="1" s="1"/>
  <c r="T460" i="1"/>
  <c r="P460" i="1"/>
  <c r="M460" i="1"/>
  <c r="N460" i="1" s="1"/>
  <c r="J460" i="1"/>
  <c r="E460" i="1"/>
  <c r="K460" i="1" s="1"/>
  <c r="L460" i="1" s="1"/>
  <c r="W459" i="1"/>
  <c r="U459" i="1"/>
  <c r="T459" i="1"/>
  <c r="P459" i="1"/>
  <c r="M459" i="1"/>
  <c r="N459" i="1" s="1"/>
  <c r="J459" i="1"/>
  <c r="E459" i="1"/>
  <c r="K459" i="1" s="1"/>
  <c r="L459" i="1" s="1"/>
  <c r="W458" i="1"/>
  <c r="U458" i="1"/>
  <c r="T458" i="1"/>
  <c r="P458" i="1"/>
  <c r="M458" i="1"/>
  <c r="N458" i="1" s="1"/>
  <c r="J458" i="1"/>
  <c r="E458" i="1"/>
  <c r="K458" i="1" s="1"/>
  <c r="L458" i="1" s="1"/>
  <c r="W457" i="1"/>
  <c r="U457" i="1"/>
  <c r="T457" i="1"/>
  <c r="P457" i="1"/>
  <c r="M457" i="1"/>
  <c r="N457" i="1" s="1"/>
  <c r="J457" i="1"/>
  <c r="E457" i="1"/>
  <c r="K457" i="1" s="1"/>
  <c r="L457" i="1" s="1"/>
  <c r="W456" i="1"/>
  <c r="U456" i="1"/>
  <c r="T456" i="1"/>
  <c r="P456" i="1"/>
  <c r="M456" i="1"/>
  <c r="N456" i="1" s="1"/>
  <c r="J456" i="1"/>
  <c r="E456" i="1"/>
  <c r="K456" i="1" s="1"/>
  <c r="L456" i="1" s="1"/>
  <c r="W455" i="1"/>
  <c r="U455" i="1"/>
  <c r="V455" i="1" s="1"/>
  <c r="T455" i="1"/>
  <c r="P455" i="1"/>
  <c r="M455" i="1"/>
  <c r="N455" i="1" s="1"/>
  <c r="J455" i="1"/>
  <c r="E455" i="1"/>
  <c r="K455" i="1" s="1"/>
  <c r="L455" i="1" s="1"/>
  <c r="W454" i="1"/>
  <c r="U454" i="1"/>
  <c r="T454" i="1"/>
  <c r="P454" i="1"/>
  <c r="M454" i="1"/>
  <c r="N454" i="1" s="1"/>
  <c r="J454" i="1"/>
  <c r="E454" i="1"/>
  <c r="K454" i="1" s="1"/>
  <c r="L454" i="1" s="1"/>
  <c r="W453" i="1"/>
  <c r="U453" i="1"/>
  <c r="T453" i="1"/>
  <c r="P453" i="1"/>
  <c r="M453" i="1"/>
  <c r="N453" i="1" s="1"/>
  <c r="J453" i="1"/>
  <c r="E453" i="1"/>
  <c r="K453" i="1" s="1"/>
  <c r="L453" i="1" s="1"/>
  <c r="W452" i="1"/>
  <c r="U452" i="1"/>
  <c r="T452" i="1"/>
  <c r="P452" i="1"/>
  <c r="M452" i="1"/>
  <c r="N452" i="1" s="1"/>
  <c r="J452" i="1"/>
  <c r="E452" i="1"/>
  <c r="K452" i="1" s="1"/>
  <c r="L452" i="1" s="1"/>
  <c r="W451" i="1"/>
  <c r="U451" i="1"/>
  <c r="V451" i="1" s="1"/>
  <c r="T451" i="1"/>
  <c r="P451" i="1"/>
  <c r="M451" i="1"/>
  <c r="N451" i="1" s="1"/>
  <c r="J451" i="1"/>
  <c r="E451" i="1"/>
  <c r="K451" i="1" s="1"/>
  <c r="L451" i="1" s="1"/>
  <c r="W450" i="1"/>
  <c r="U450" i="1"/>
  <c r="V450" i="1" s="1"/>
  <c r="T450" i="1"/>
  <c r="P450" i="1"/>
  <c r="M450" i="1"/>
  <c r="N450" i="1" s="1"/>
  <c r="J450" i="1"/>
  <c r="E450" i="1"/>
  <c r="K450" i="1" s="1"/>
  <c r="L450" i="1" s="1"/>
  <c r="W449" i="1"/>
  <c r="U449" i="1"/>
  <c r="T449" i="1"/>
  <c r="P449" i="1"/>
  <c r="M449" i="1"/>
  <c r="N449" i="1" s="1"/>
  <c r="K449" i="1"/>
  <c r="L449" i="1" s="1"/>
  <c r="J449" i="1"/>
  <c r="E449" i="1"/>
  <c r="W448" i="1"/>
  <c r="U448" i="1"/>
  <c r="T448" i="1"/>
  <c r="P448" i="1"/>
  <c r="M448" i="1"/>
  <c r="N448" i="1" s="1"/>
  <c r="J448" i="1"/>
  <c r="E448" i="1"/>
  <c r="K448" i="1" s="1"/>
  <c r="L448" i="1" s="1"/>
  <c r="W447" i="1"/>
  <c r="U447" i="1"/>
  <c r="T447" i="1"/>
  <c r="P447" i="1"/>
  <c r="M447" i="1"/>
  <c r="N447" i="1" s="1"/>
  <c r="J447" i="1"/>
  <c r="E447" i="1"/>
  <c r="K447" i="1" s="1"/>
  <c r="L447" i="1" s="1"/>
  <c r="W446" i="1"/>
  <c r="U446" i="1"/>
  <c r="V446" i="1" s="1"/>
  <c r="T446" i="1"/>
  <c r="P446" i="1"/>
  <c r="M446" i="1"/>
  <c r="N446" i="1" s="1"/>
  <c r="J446" i="1"/>
  <c r="E446" i="1"/>
  <c r="K446" i="1" s="1"/>
  <c r="L446" i="1" s="1"/>
  <c r="W445" i="1"/>
  <c r="U445" i="1"/>
  <c r="V445" i="1" s="1"/>
  <c r="T445" i="1"/>
  <c r="P445" i="1"/>
  <c r="M445" i="1"/>
  <c r="N445" i="1" s="1"/>
  <c r="K445" i="1"/>
  <c r="L445" i="1" s="1"/>
  <c r="J445" i="1"/>
  <c r="E445" i="1"/>
  <c r="W444" i="1"/>
  <c r="U444" i="1"/>
  <c r="V444" i="1" s="1"/>
  <c r="T444" i="1"/>
  <c r="P444" i="1"/>
  <c r="M444" i="1"/>
  <c r="N444" i="1" s="1"/>
  <c r="J444" i="1"/>
  <c r="E444" i="1"/>
  <c r="K444" i="1" s="1"/>
  <c r="L444" i="1" s="1"/>
  <c r="W443" i="1"/>
  <c r="U443" i="1"/>
  <c r="V443" i="1" s="1"/>
  <c r="Y443" i="1" s="1"/>
  <c r="T443" i="1"/>
  <c r="P443" i="1"/>
  <c r="M443" i="1"/>
  <c r="N443" i="1" s="1"/>
  <c r="J443" i="1"/>
  <c r="E443" i="1"/>
  <c r="K443" i="1" s="1"/>
  <c r="L443" i="1" s="1"/>
  <c r="W442" i="1"/>
  <c r="U442" i="1"/>
  <c r="T442" i="1"/>
  <c r="P442" i="1"/>
  <c r="M442" i="1"/>
  <c r="N442" i="1" s="1"/>
  <c r="J442" i="1"/>
  <c r="E442" i="1"/>
  <c r="K442" i="1" s="1"/>
  <c r="L442" i="1" s="1"/>
  <c r="W441" i="1"/>
  <c r="U441" i="1"/>
  <c r="T441" i="1"/>
  <c r="P441" i="1"/>
  <c r="M441" i="1"/>
  <c r="N441" i="1" s="1"/>
  <c r="J441" i="1"/>
  <c r="E441" i="1"/>
  <c r="K441" i="1" s="1"/>
  <c r="L441" i="1" s="1"/>
  <c r="W440" i="1"/>
  <c r="U440" i="1"/>
  <c r="T440" i="1"/>
  <c r="P440" i="1"/>
  <c r="M440" i="1"/>
  <c r="N440" i="1" s="1"/>
  <c r="J440" i="1"/>
  <c r="E440" i="1"/>
  <c r="K440" i="1" s="1"/>
  <c r="L440" i="1" s="1"/>
  <c r="W439" i="1"/>
  <c r="U439" i="1"/>
  <c r="T439" i="1"/>
  <c r="P439" i="1"/>
  <c r="M439" i="1"/>
  <c r="N439" i="1" s="1"/>
  <c r="J439" i="1"/>
  <c r="E439" i="1"/>
  <c r="K439" i="1" s="1"/>
  <c r="L439" i="1" s="1"/>
  <c r="W438" i="1"/>
  <c r="U438" i="1"/>
  <c r="V438" i="1" s="1"/>
  <c r="Y438" i="1" s="1"/>
  <c r="T438" i="1"/>
  <c r="P438" i="1"/>
  <c r="M438" i="1"/>
  <c r="N438" i="1" s="1"/>
  <c r="J438" i="1"/>
  <c r="E438" i="1"/>
  <c r="K438" i="1" s="1"/>
  <c r="L438" i="1" s="1"/>
  <c r="W437" i="1"/>
  <c r="U437" i="1"/>
  <c r="V437" i="1" s="1"/>
  <c r="T437" i="1"/>
  <c r="P437" i="1"/>
  <c r="N437" i="1"/>
  <c r="M437" i="1"/>
  <c r="J437" i="1"/>
  <c r="E437" i="1"/>
  <c r="K437" i="1" s="1"/>
  <c r="L437" i="1" s="1"/>
  <c r="W436" i="1"/>
  <c r="U436" i="1"/>
  <c r="V436" i="1" s="1"/>
  <c r="T436" i="1"/>
  <c r="P436" i="1"/>
  <c r="M436" i="1"/>
  <c r="N436" i="1" s="1"/>
  <c r="J436" i="1"/>
  <c r="E436" i="1"/>
  <c r="K436" i="1" s="1"/>
  <c r="L436" i="1" s="1"/>
  <c r="W435" i="1"/>
  <c r="U435" i="1"/>
  <c r="T435" i="1"/>
  <c r="P435" i="1"/>
  <c r="N435" i="1"/>
  <c r="M435" i="1"/>
  <c r="J435" i="1"/>
  <c r="E435" i="1"/>
  <c r="K435" i="1" s="1"/>
  <c r="L435" i="1" s="1"/>
  <c r="W434" i="1"/>
  <c r="U434" i="1"/>
  <c r="T434" i="1"/>
  <c r="P434" i="1"/>
  <c r="M434" i="1"/>
  <c r="N434" i="1" s="1"/>
  <c r="J434" i="1"/>
  <c r="E434" i="1"/>
  <c r="K434" i="1" s="1"/>
  <c r="L434" i="1" s="1"/>
  <c r="W433" i="1"/>
  <c r="U433" i="1"/>
  <c r="T433" i="1"/>
  <c r="P433" i="1"/>
  <c r="M433" i="1"/>
  <c r="N433" i="1" s="1"/>
  <c r="J433" i="1"/>
  <c r="E433" i="1"/>
  <c r="K433" i="1" s="1"/>
  <c r="L433" i="1" s="1"/>
  <c r="W432" i="1"/>
  <c r="U432" i="1"/>
  <c r="T432" i="1"/>
  <c r="P432" i="1"/>
  <c r="M432" i="1"/>
  <c r="N432" i="1" s="1"/>
  <c r="J432" i="1"/>
  <c r="E432" i="1"/>
  <c r="K432" i="1" s="1"/>
  <c r="L432" i="1" s="1"/>
  <c r="W431" i="1"/>
  <c r="U431" i="1"/>
  <c r="T431" i="1"/>
  <c r="P431" i="1"/>
  <c r="M431" i="1"/>
  <c r="N431" i="1" s="1"/>
  <c r="J431" i="1"/>
  <c r="E431" i="1"/>
  <c r="K431" i="1" s="1"/>
  <c r="L431" i="1" s="1"/>
  <c r="W430" i="1"/>
  <c r="U430" i="1"/>
  <c r="T430" i="1"/>
  <c r="P430" i="1"/>
  <c r="M430" i="1"/>
  <c r="N430" i="1" s="1"/>
  <c r="J430" i="1"/>
  <c r="E430" i="1"/>
  <c r="K430" i="1" s="1"/>
  <c r="L430" i="1" s="1"/>
  <c r="W429" i="1"/>
  <c r="U429" i="1"/>
  <c r="T429" i="1"/>
  <c r="P429" i="1"/>
  <c r="M429" i="1"/>
  <c r="N429" i="1" s="1"/>
  <c r="J429" i="1"/>
  <c r="E429" i="1"/>
  <c r="K429" i="1" s="1"/>
  <c r="L429" i="1" s="1"/>
  <c r="W428" i="1"/>
  <c r="U428" i="1"/>
  <c r="T428" i="1"/>
  <c r="P428" i="1"/>
  <c r="N428" i="1"/>
  <c r="M428" i="1"/>
  <c r="J428" i="1"/>
  <c r="E428" i="1"/>
  <c r="K428" i="1" s="1"/>
  <c r="L428" i="1" s="1"/>
  <c r="W427" i="1"/>
  <c r="U427" i="1"/>
  <c r="T427" i="1"/>
  <c r="P427" i="1"/>
  <c r="M427" i="1"/>
  <c r="N427" i="1" s="1"/>
  <c r="J427" i="1"/>
  <c r="E427" i="1"/>
  <c r="K427" i="1" s="1"/>
  <c r="L427" i="1" s="1"/>
  <c r="W426" i="1"/>
  <c r="U426" i="1"/>
  <c r="T426" i="1"/>
  <c r="P426" i="1"/>
  <c r="N426" i="1"/>
  <c r="M426" i="1"/>
  <c r="J426" i="1"/>
  <c r="Q426" i="1" s="1"/>
  <c r="E426" i="1"/>
  <c r="K426" i="1" s="1"/>
  <c r="L426" i="1" s="1"/>
  <c r="W425" i="1"/>
  <c r="U425" i="1"/>
  <c r="T425" i="1"/>
  <c r="P425" i="1"/>
  <c r="M425" i="1"/>
  <c r="N425" i="1" s="1"/>
  <c r="J425" i="1"/>
  <c r="E425" i="1"/>
  <c r="K425" i="1" s="1"/>
  <c r="L425" i="1" s="1"/>
  <c r="W424" i="1"/>
  <c r="U424" i="1"/>
  <c r="T424" i="1"/>
  <c r="P424" i="1"/>
  <c r="N424" i="1"/>
  <c r="M424" i="1"/>
  <c r="J424" i="1"/>
  <c r="E424" i="1"/>
  <c r="K424" i="1" s="1"/>
  <c r="L424" i="1" s="1"/>
  <c r="W423" i="1"/>
  <c r="U423" i="1"/>
  <c r="T423" i="1"/>
  <c r="P423" i="1"/>
  <c r="M423" i="1"/>
  <c r="N423" i="1" s="1"/>
  <c r="J423" i="1"/>
  <c r="E423" i="1"/>
  <c r="K423" i="1" s="1"/>
  <c r="L423" i="1" s="1"/>
  <c r="W422" i="1"/>
  <c r="U422" i="1"/>
  <c r="T422" i="1"/>
  <c r="P422" i="1"/>
  <c r="M422" i="1"/>
  <c r="N422" i="1" s="1"/>
  <c r="J422" i="1"/>
  <c r="E422" i="1"/>
  <c r="K422" i="1" s="1"/>
  <c r="L422" i="1" s="1"/>
  <c r="W421" i="1"/>
  <c r="U421" i="1"/>
  <c r="T421" i="1"/>
  <c r="P421" i="1"/>
  <c r="N421" i="1"/>
  <c r="M421" i="1"/>
  <c r="J421" i="1"/>
  <c r="Q421" i="1" s="1"/>
  <c r="E421" i="1"/>
  <c r="K421" i="1" s="1"/>
  <c r="L421" i="1" s="1"/>
  <c r="W420" i="1"/>
  <c r="U420" i="1"/>
  <c r="T420" i="1"/>
  <c r="P420" i="1"/>
  <c r="M420" i="1"/>
  <c r="N420" i="1" s="1"/>
  <c r="J420" i="1"/>
  <c r="Q420" i="1" s="1"/>
  <c r="E420" i="1"/>
  <c r="K420" i="1" s="1"/>
  <c r="L420" i="1" s="1"/>
  <c r="W419" i="1"/>
  <c r="U419" i="1"/>
  <c r="T419" i="1"/>
  <c r="P419" i="1"/>
  <c r="N419" i="1"/>
  <c r="M419" i="1"/>
  <c r="J419" i="1"/>
  <c r="E419" i="1"/>
  <c r="K419" i="1" s="1"/>
  <c r="L419" i="1" s="1"/>
  <c r="Y418" i="1"/>
  <c r="W418" i="1"/>
  <c r="U418" i="1"/>
  <c r="V418" i="1" s="1"/>
  <c r="T418" i="1"/>
  <c r="Q418" i="1"/>
  <c r="P418" i="1"/>
  <c r="M418" i="1"/>
  <c r="N418" i="1" s="1"/>
  <c r="L418" i="1"/>
  <c r="K418" i="1"/>
  <c r="J418" i="1"/>
  <c r="E418" i="1"/>
  <c r="W417" i="1"/>
  <c r="U417" i="1"/>
  <c r="V417" i="1" s="1"/>
  <c r="T417" i="1"/>
  <c r="P417" i="1"/>
  <c r="N417" i="1"/>
  <c r="M417" i="1"/>
  <c r="J417" i="1"/>
  <c r="E417" i="1"/>
  <c r="K417" i="1" s="1"/>
  <c r="L417" i="1" s="1"/>
  <c r="W416" i="1"/>
  <c r="U416" i="1"/>
  <c r="V416" i="1" s="1"/>
  <c r="T416" i="1"/>
  <c r="P416" i="1"/>
  <c r="N416" i="1"/>
  <c r="M416" i="1"/>
  <c r="J416" i="1"/>
  <c r="Q416" i="1" s="1"/>
  <c r="X416" i="1" s="1"/>
  <c r="E416" i="1"/>
  <c r="K416" i="1" s="1"/>
  <c r="L416" i="1" s="1"/>
  <c r="W415" i="1"/>
  <c r="Y415" i="1" s="1"/>
  <c r="U415" i="1"/>
  <c r="V415" i="1" s="1"/>
  <c r="T415" i="1"/>
  <c r="P415" i="1"/>
  <c r="N415" i="1"/>
  <c r="M415" i="1"/>
  <c r="J415" i="1"/>
  <c r="E415" i="1"/>
  <c r="K415" i="1" s="1"/>
  <c r="L415" i="1" s="1"/>
  <c r="W414" i="1"/>
  <c r="U414" i="1"/>
  <c r="T414" i="1"/>
  <c r="P414" i="1"/>
  <c r="N414" i="1"/>
  <c r="M414" i="1"/>
  <c r="J414" i="1"/>
  <c r="E414" i="1"/>
  <c r="K414" i="1" s="1"/>
  <c r="L414" i="1" s="1"/>
  <c r="W413" i="1"/>
  <c r="U413" i="1"/>
  <c r="T413" i="1"/>
  <c r="P413" i="1"/>
  <c r="M413" i="1"/>
  <c r="N413" i="1" s="1"/>
  <c r="J413" i="1"/>
  <c r="E413" i="1"/>
  <c r="K413" i="1" s="1"/>
  <c r="L413" i="1" s="1"/>
  <c r="W412" i="1"/>
  <c r="U412" i="1"/>
  <c r="T412" i="1"/>
  <c r="P412" i="1"/>
  <c r="N412" i="1"/>
  <c r="M412" i="1"/>
  <c r="J412" i="1"/>
  <c r="Q412" i="1" s="1"/>
  <c r="E412" i="1"/>
  <c r="K412" i="1" s="1"/>
  <c r="L412" i="1" s="1"/>
  <c r="W411" i="1"/>
  <c r="U411" i="1"/>
  <c r="T411" i="1"/>
  <c r="P411" i="1"/>
  <c r="M411" i="1"/>
  <c r="N411" i="1" s="1"/>
  <c r="J411" i="1"/>
  <c r="Q411" i="1" s="1"/>
  <c r="E411" i="1"/>
  <c r="K411" i="1" s="1"/>
  <c r="L411" i="1" s="1"/>
  <c r="W410" i="1"/>
  <c r="U410" i="1"/>
  <c r="V410" i="1" s="1"/>
  <c r="Y410" i="1" s="1"/>
  <c r="T410" i="1"/>
  <c r="P410" i="1"/>
  <c r="Q410" i="1" s="1"/>
  <c r="M410" i="1"/>
  <c r="N410" i="1" s="1"/>
  <c r="J410" i="1"/>
  <c r="E410" i="1"/>
  <c r="K410" i="1" s="1"/>
  <c r="L410" i="1" s="1"/>
  <c r="W409" i="1"/>
  <c r="U409" i="1"/>
  <c r="V409" i="1" s="1"/>
  <c r="Y409" i="1" s="1"/>
  <c r="T409" i="1"/>
  <c r="P409" i="1"/>
  <c r="N409" i="1"/>
  <c r="M409" i="1"/>
  <c r="J409" i="1"/>
  <c r="E409" i="1"/>
  <c r="K409" i="1" s="1"/>
  <c r="L409" i="1" s="1"/>
  <c r="W408" i="1"/>
  <c r="U408" i="1"/>
  <c r="V408" i="1" s="1"/>
  <c r="Y408" i="1" s="1"/>
  <c r="T408" i="1"/>
  <c r="P408" i="1"/>
  <c r="N408" i="1"/>
  <c r="M408" i="1"/>
  <c r="J408" i="1"/>
  <c r="E408" i="1"/>
  <c r="K408" i="1" s="1"/>
  <c r="L408" i="1" s="1"/>
  <c r="W407" i="1"/>
  <c r="U407" i="1"/>
  <c r="T407" i="1"/>
  <c r="P407" i="1"/>
  <c r="M407" i="1"/>
  <c r="N407" i="1" s="1"/>
  <c r="K407" i="1"/>
  <c r="L407" i="1" s="1"/>
  <c r="J407" i="1"/>
  <c r="Q407" i="1" s="1"/>
  <c r="E407" i="1"/>
  <c r="W406" i="1"/>
  <c r="U406" i="1"/>
  <c r="T406" i="1"/>
  <c r="P406" i="1"/>
  <c r="M406" i="1"/>
  <c r="N406" i="1" s="1"/>
  <c r="K406" i="1"/>
  <c r="L406" i="1" s="1"/>
  <c r="J406" i="1"/>
  <c r="E406" i="1"/>
  <c r="W405" i="1"/>
  <c r="U405" i="1"/>
  <c r="T405" i="1"/>
  <c r="P405" i="1"/>
  <c r="M405" i="1"/>
  <c r="N405" i="1" s="1"/>
  <c r="K405" i="1"/>
  <c r="L405" i="1" s="1"/>
  <c r="J405" i="1"/>
  <c r="E405" i="1"/>
  <c r="W404" i="1"/>
  <c r="U404" i="1"/>
  <c r="T404" i="1"/>
  <c r="P404" i="1"/>
  <c r="N404" i="1"/>
  <c r="M404" i="1"/>
  <c r="J404" i="1"/>
  <c r="Q404" i="1" s="1"/>
  <c r="E404" i="1"/>
  <c r="K404" i="1" s="1"/>
  <c r="L404" i="1" s="1"/>
  <c r="W403" i="1"/>
  <c r="U403" i="1"/>
  <c r="T403" i="1"/>
  <c r="P403" i="1"/>
  <c r="M403" i="1"/>
  <c r="N403" i="1" s="1"/>
  <c r="K403" i="1"/>
  <c r="L403" i="1" s="1"/>
  <c r="J403" i="1"/>
  <c r="Q403" i="1" s="1"/>
  <c r="E403" i="1"/>
  <c r="W402" i="1"/>
  <c r="U402" i="1"/>
  <c r="T402" i="1"/>
  <c r="P402" i="1"/>
  <c r="Q402" i="1" s="1"/>
  <c r="M402" i="1"/>
  <c r="N402" i="1" s="1"/>
  <c r="K402" i="1"/>
  <c r="L402" i="1" s="1"/>
  <c r="J402" i="1"/>
  <c r="E402" i="1"/>
  <c r="W401" i="1"/>
  <c r="U401" i="1"/>
  <c r="T401" i="1"/>
  <c r="P401" i="1"/>
  <c r="M401" i="1"/>
  <c r="N401" i="1" s="1"/>
  <c r="J401" i="1"/>
  <c r="E401" i="1"/>
  <c r="K401" i="1" s="1"/>
  <c r="L401" i="1" s="1"/>
  <c r="W400" i="1"/>
  <c r="U400" i="1"/>
  <c r="V400" i="1" s="1"/>
  <c r="Y400" i="1" s="1"/>
  <c r="T400" i="1"/>
  <c r="P400" i="1"/>
  <c r="M400" i="1"/>
  <c r="N400" i="1" s="1"/>
  <c r="J400" i="1"/>
  <c r="E400" i="1"/>
  <c r="K400" i="1" s="1"/>
  <c r="L400" i="1" s="1"/>
  <c r="W399" i="1"/>
  <c r="Y399" i="1" s="1"/>
  <c r="U399" i="1"/>
  <c r="V399" i="1" s="1"/>
  <c r="T399" i="1"/>
  <c r="P399" i="1"/>
  <c r="M399" i="1"/>
  <c r="N399" i="1" s="1"/>
  <c r="J399" i="1"/>
  <c r="E399" i="1"/>
  <c r="K399" i="1" s="1"/>
  <c r="L399" i="1" s="1"/>
  <c r="W398" i="1"/>
  <c r="U398" i="1"/>
  <c r="T398" i="1"/>
  <c r="P398" i="1"/>
  <c r="N398" i="1"/>
  <c r="M398" i="1"/>
  <c r="J398" i="1"/>
  <c r="E398" i="1"/>
  <c r="K398" i="1" s="1"/>
  <c r="L398" i="1" s="1"/>
  <c r="W397" i="1"/>
  <c r="U397" i="1"/>
  <c r="T397" i="1"/>
  <c r="P397" i="1"/>
  <c r="M397" i="1"/>
  <c r="N397" i="1" s="1"/>
  <c r="J397" i="1"/>
  <c r="E397" i="1"/>
  <c r="K397" i="1" s="1"/>
  <c r="L397" i="1" s="1"/>
  <c r="W396" i="1"/>
  <c r="U396" i="1"/>
  <c r="V396" i="1" s="1"/>
  <c r="Y396" i="1" s="1"/>
  <c r="T396" i="1"/>
  <c r="P396" i="1"/>
  <c r="N396" i="1"/>
  <c r="M396" i="1"/>
  <c r="J396" i="1"/>
  <c r="E396" i="1"/>
  <c r="K396" i="1" s="1"/>
  <c r="L396" i="1" s="1"/>
  <c r="W395" i="1"/>
  <c r="U395" i="1"/>
  <c r="V395" i="1" s="1"/>
  <c r="T395" i="1"/>
  <c r="P395" i="1"/>
  <c r="N395" i="1"/>
  <c r="M395" i="1"/>
  <c r="J395" i="1"/>
  <c r="E395" i="1"/>
  <c r="K395" i="1" s="1"/>
  <c r="L395" i="1" s="1"/>
  <c r="W394" i="1"/>
  <c r="U394" i="1"/>
  <c r="T394" i="1"/>
  <c r="P394" i="1"/>
  <c r="M394" i="1"/>
  <c r="N394" i="1" s="1"/>
  <c r="J394" i="1"/>
  <c r="E394" i="1"/>
  <c r="K394" i="1" s="1"/>
  <c r="L394" i="1" s="1"/>
  <c r="W393" i="1"/>
  <c r="U393" i="1"/>
  <c r="V393" i="1" s="1"/>
  <c r="T393" i="1"/>
  <c r="P393" i="1"/>
  <c r="N393" i="1"/>
  <c r="M393" i="1"/>
  <c r="J393" i="1"/>
  <c r="E393" i="1"/>
  <c r="K393" i="1" s="1"/>
  <c r="L393" i="1" s="1"/>
  <c r="W392" i="1"/>
  <c r="U392" i="1"/>
  <c r="V392" i="1" s="1"/>
  <c r="T392" i="1"/>
  <c r="P392" i="1"/>
  <c r="N392" i="1"/>
  <c r="M392" i="1"/>
  <c r="J392" i="1"/>
  <c r="E392" i="1"/>
  <c r="K392" i="1" s="1"/>
  <c r="L392" i="1" s="1"/>
  <c r="W391" i="1"/>
  <c r="U391" i="1"/>
  <c r="T391" i="1"/>
  <c r="P391" i="1"/>
  <c r="M391" i="1"/>
  <c r="N391" i="1" s="1"/>
  <c r="J391" i="1"/>
  <c r="E391" i="1"/>
  <c r="K391" i="1" s="1"/>
  <c r="L391" i="1" s="1"/>
  <c r="W390" i="1"/>
  <c r="U390" i="1"/>
  <c r="V390" i="1" s="1"/>
  <c r="Y390" i="1" s="1"/>
  <c r="T390" i="1"/>
  <c r="P390" i="1"/>
  <c r="M390" i="1"/>
  <c r="N390" i="1" s="1"/>
  <c r="J390" i="1"/>
  <c r="Q390" i="1" s="1"/>
  <c r="E390" i="1"/>
  <c r="K390" i="1" s="1"/>
  <c r="L390" i="1" s="1"/>
  <c r="W389" i="1"/>
  <c r="U389" i="1"/>
  <c r="V389" i="1" s="1"/>
  <c r="T389" i="1"/>
  <c r="P389" i="1"/>
  <c r="M389" i="1"/>
  <c r="N389" i="1" s="1"/>
  <c r="J389" i="1"/>
  <c r="Q389" i="1" s="1"/>
  <c r="E389" i="1"/>
  <c r="K389" i="1" s="1"/>
  <c r="L389" i="1" s="1"/>
  <c r="W388" i="1"/>
  <c r="U388" i="1"/>
  <c r="V388" i="1" s="1"/>
  <c r="T388" i="1"/>
  <c r="P388" i="1"/>
  <c r="M388" i="1"/>
  <c r="N388" i="1" s="1"/>
  <c r="J388" i="1"/>
  <c r="Q388" i="1" s="1"/>
  <c r="E388" i="1"/>
  <c r="K388" i="1" s="1"/>
  <c r="L388" i="1" s="1"/>
  <c r="W387" i="1"/>
  <c r="U387" i="1"/>
  <c r="V387" i="1" s="1"/>
  <c r="T387" i="1"/>
  <c r="P387" i="1"/>
  <c r="M387" i="1"/>
  <c r="N387" i="1" s="1"/>
  <c r="J387" i="1"/>
  <c r="Q387" i="1" s="1"/>
  <c r="E387" i="1"/>
  <c r="K387" i="1" s="1"/>
  <c r="L387" i="1" s="1"/>
  <c r="W386" i="1"/>
  <c r="U386" i="1"/>
  <c r="V386" i="1" s="1"/>
  <c r="T386" i="1"/>
  <c r="P386" i="1"/>
  <c r="N386" i="1"/>
  <c r="M386" i="1"/>
  <c r="J386" i="1"/>
  <c r="E386" i="1"/>
  <c r="K386" i="1" s="1"/>
  <c r="L386" i="1" s="1"/>
  <c r="W385" i="1"/>
  <c r="U385" i="1"/>
  <c r="T385" i="1"/>
  <c r="P385" i="1"/>
  <c r="N385" i="1"/>
  <c r="M385" i="1"/>
  <c r="J385" i="1"/>
  <c r="E385" i="1"/>
  <c r="K385" i="1" s="1"/>
  <c r="L385" i="1" s="1"/>
  <c r="W384" i="1"/>
  <c r="U384" i="1"/>
  <c r="T384" i="1"/>
  <c r="P384" i="1"/>
  <c r="N384" i="1"/>
  <c r="M384" i="1"/>
  <c r="J384" i="1"/>
  <c r="Q384" i="1" s="1"/>
  <c r="E384" i="1"/>
  <c r="K384" i="1" s="1"/>
  <c r="L384" i="1" s="1"/>
  <c r="W383" i="1"/>
  <c r="U383" i="1"/>
  <c r="T383" i="1"/>
  <c r="P383" i="1"/>
  <c r="N383" i="1"/>
  <c r="M383" i="1"/>
  <c r="J383" i="1"/>
  <c r="Q383" i="1" s="1"/>
  <c r="E383" i="1"/>
  <c r="K383" i="1" s="1"/>
  <c r="L383" i="1" s="1"/>
  <c r="W382" i="1"/>
  <c r="U382" i="1"/>
  <c r="T382" i="1"/>
  <c r="P382" i="1"/>
  <c r="M382" i="1"/>
  <c r="N382" i="1" s="1"/>
  <c r="J382" i="1"/>
  <c r="Q382" i="1" s="1"/>
  <c r="E382" i="1"/>
  <c r="K382" i="1" s="1"/>
  <c r="L382" i="1" s="1"/>
  <c r="W381" i="1"/>
  <c r="U381" i="1"/>
  <c r="T381" i="1"/>
  <c r="P381" i="1"/>
  <c r="M381" i="1"/>
  <c r="N381" i="1" s="1"/>
  <c r="J381" i="1"/>
  <c r="E381" i="1"/>
  <c r="K381" i="1" s="1"/>
  <c r="L381" i="1" s="1"/>
  <c r="W380" i="1"/>
  <c r="U380" i="1"/>
  <c r="T380" i="1"/>
  <c r="P380" i="1"/>
  <c r="M380" i="1"/>
  <c r="N380" i="1" s="1"/>
  <c r="J380" i="1"/>
  <c r="E380" i="1"/>
  <c r="K380" i="1" s="1"/>
  <c r="L380" i="1" s="1"/>
  <c r="W379" i="1"/>
  <c r="U379" i="1"/>
  <c r="T379" i="1"/>
  <c r="P379" i="1"/>
  <c r="N379" i="1"/>
  <c r="M379" i="1"/>
  <c r="J379" i="1"/>
  <c r="E379" i="1"/>
  <c r="K379" i="1" s="1"/>
  <c r="L379" i="1" s="1"/>
  <c r="W378" i="1"/>
  <c r="U378" i="1"/>
  <c r="T378" i="1"/>
  <c r="P378" i="1"/>
  <c r="Q378" i="1" s="1"/>
  <c r="M378" i="1"/>
  <c r="N378" i="1" s="1"/>
  <c r="J378" i="1"/>
  <c r="E378" i="1"/>
  <c r="K378" i="1" s="1"/>
  <c r="L378" i="1" s="1"/>
  <c r="W377" i="1"/>
  <c r="U377" i="1"/>
  <c r="T377" i="1"/>
  <c r="P377" i="1"/>
  <c r="M377" i="1"/>
  <c r="N377" i="1" s="1"/>
  <c r="J377" i="1"/>
  <c r="Q377" i="1" s="1"/>
  <c r="E377" i="1"/>
  <c r="K377" i="1" s="1"/>
  <c r="L377" i="1" s="1"/>
  <c r="W376" i="1"/>
  <c r="U376" i="1"/>
  <c r="V376" i="1" s="1"/>
  <c r="T376" i="1"/>
  <c r="P376" i="1"/>
  <c r="M376" i="1"/>
  <c r="N376" i="1" s="1"/>
  <c r="K376" i="1"/>
  <c r="L376" i="1" s="1"/>
  <c r="J376" i="1"/>
  <c r="E376" i="1"/>
  <c r="W375" i="1"/>
  <c r="U375" i="1"/>
  <c r="T375" i="1"/>
  <c r="P375" i="1"/>
  <c r="M375" i="1"/>
  <c r="N375" i="1" s="1"/>
  <c r="J375" i="1"/>
  <c r="E375" i="1"/>
  <c r="K375" i="1" s="1"/>
  <c r="L375" i="1" s="1"/>
  <c r="W374" i="1"/>
  <c r="U374" i="1"/>
  <c r="T374" i="1"/>
  <c r="P374" i="1"/>
  <c r="Q374" i="1" s="1"/>
  <c r="M374" i="1"/>
  <c r="N374" i="1" s="1"/>
  <c r="L374" i="1"/>
  <c r="J374" i="1"/>
  <c r="E374" i="1"/>
  <c r="K374" i="1" s="1"/>
  <c r="W373" i="1"/>
  <c r="U373" i="1"/>
  <c r="V373" i="1" s="1"/>
  <c r="Y373" i="1" s="1"/>
  <c r="T373" i="1"/>
  <c r="P373" i="1"/>
  <c r="M373" i="1"/>
  <c r="N373" i="1" s="1"/>
  <c r="J373" i="1"/>
  <c r="E373" i="1"/>
  <c r="K373" i="1" s="1"/>
  <c r="L373" i="1" s="1"/>
  <c r="W372" i="1"/>
  <c r="U372" i="1"/>
  <c r="V372" i="1" s="1"/>
  <c r="Y372" i="1" s="1"/>
  <c r="T372" i="1"/>
  <c r="P372" i="1"/>
  <c r="M372" i="1"/>
  <c r="N372" i="1" s="1"/>
  <c r="J372" i="1"/>
  <c r="E372" i="1"/>
  <c r="K372" i="1" s="1"/>
  <c r="L372" i="1" s="1"/>
  <c r="W371" i="1"/>
  <c r="U371" i="1"/>
  <c r="T371" i="1"/>
  <c r="P371" i="1"/>
  <c r="M371" i="1"/>
  <c r="N371" i="1" s="1"/>
  <c r="J371" i="1"/>
  <c r="Q371" i="1" s="1"/>
  <c r="E371" i="1"/>
  <c r="K371" i="1" s="1"/>
  <c r="L371" i="1" s="1"/>
  <c r="W370" i="1"/>
  <c r="U370" i="1"/>
  <c r="V370" i="1" s="1"/>
  <c r="Y370" i="1" s="1"/>
  <c r="T370" i="1"/>
  <c r="P370" i="1"/>
  <c r="M370" i="1"/>
  <c r="N370" i="1" s="1"/>
  <c r="J370" i="1"/>
  <c r="Q370" i="1" s="1"/>
  <c r="E370" i="1"/>
  <c r="K370" i="1" s="1"/>
  <c r="L370" i="1" s="1"/>
  <c r="W369" i="1"/>
  <c r="U369" i="1"/>
  <c r="T369" i="1"/>
  <c r="P369" i="1"/>
  <c r="N369" i="1"/>
  <c r="M369" i="1"/>
  <c r="J369" i="1"/>
  <c r="E369" i="1"/>
  <c r="K369" i="1" s="1"/>
  <c r="L369" i="1" s="1"/>
  <c r="W368" i="1"/>
  <c r="U368" i="1"/>
  <c r="T368" i="1"/>
  <c r="P368" i="1"/>
  <c r="N368" i="1"/>
  <c r="M368" i="1"/>
  <c r="K368" i="1"/>
  <c r="L368" i="1" s="1"/>
  <c r="J368" i="1"/>
  <c r="E368" i="1"/>
  <c r="W367" i="1"/>
  <c r="U367" i="1"/>
  <c r="V367" i="1" s="1"/>
  <c r="Y367" i="1" s="1"/>
  <c r="T367" i="1"/>
  <c r="P367" i="1"/>
  <c r="M367" i="1"/>
  <c r="N367" i="1" s="1"/>
  <c r="J367" i="1"/>
  <c r="E367" i="1"/>
  <c r="K367" i="1" s="1"/>
  <c r="L367" i="1" s="1"/>
  <c r="W366" i="1"/>
  <c r="U366" i="1"/>
  <c r="T366" i="1"/>
  <c r="P366" i="1"/>
  <c r="N366" i="1"/>
  <c r="M366" i="1"/>
  <c r="J366" i="1"/>
  <c r="Q366" i="1" s="1"/>
  <c r="E366" i="1"/>
  <c r="K366" i="1" s="1"/>
  <c r="L366" i="1" s="1"/>
  <c r="W365" i="1"/>
  <c r="U365" i="1"/>
  <c r="T365" i="1"/>
  <c r="P365" i="1"/>
  <c r="M365" i="1"/>
  <c r="N365" i="1" s="1"/>
  <c r="J365" i="1"/>
  <c r="E365" i="1"/>
  <c r="K365" i="1" s="1"/>
  <c r="L365" i="1" s="1"/>
  <c r="W364" i="1"/>
  <c r="U364" i="1"/>
  <c r="T364" i="1"/>
  <c r="P364" i="1"/>
  <c r="M364" i="1"/>
  <c r="N364" i="1" s="1"/>
  <c r="J364" i="1"/>
  <c r="E364" i="1"/>
  <c r="K364" i="1" s="1"/>
  <c r="L364" i="1" s="1"/>
  <c r="W363" i="1"/>
  <c r="U363" i="1"/>
  <c r="T363" i="1"/>
  <c r="P363" i="1"/>
  <c r="M363" i="1"/>
  <c r="N363" i="1" s="1"/>
  <c r="J363" i="1"/>
  <c r="E363" i="1"/>
  <c r="K363" i="1" s="1"/>
  <c r="L363" i="1" s="1"/>
  <c r="W362" i="1"/>
  <c r="U362" i="1"/>
  <c r="T362" i="1"/>
  <c r="P362" i="1"/>
  <c r="Q362" i="1" s="1"/>
  <c r="M362" i="1"/>
  <c r="N362" i="1" s="1"/>
  <c r="J362" i="1"/>
  <c r="E362" i="1"/>
  <c r="K362" i="1" s="1"/>
  <c r="L362" i="1" s="1"/>
  <c r="W361" i="1"/>
  <c r="U361" i="1"/>
  <c r="T361" i="1"/>
  <c r="P361" i="1"/>
  <c r="M361" i="1"/>
  <c r="N361" i="1" s="1"/>
  <c r="J361" i="1"/>
  <c r="E361" i="1"/>
  <c r="K361" i="1" s="1"/>
  <c r="L361" i="1" s="1"/>
  <c r="W360" i="1"/>
  <c r="U360" i="1"/>
  <c r="T360" i="1"/>
  <c r="P360" i="1"/>
  <c r="M360" i="1"/>
  <c r="N360" i="1" s="1"/>
  <c r="J360" i="1"/>
  <c r="E360" i="1"/>
  <c r="K360" i="1" s="1"/>
  <c r="L360" i="1" s="1"/>
  <c r="W359" i="1"/>
  <c r="U359" i="1"/>
  <c r="T359" i="1"/>
  <c r="P359" i="1"/>
  <c r="M359" i="1"/>
  <c r="N359" i="1" s="1"/>
  <c r="J359" i="1"/>
  <c r="E359" i="1"/>
  <c r="K359" i="1" s="1"/>
  <c r="L359" i="1" s="1"/>
  <c r="W358" i="1"/>
  <c r="U358" i="1"/>
  <c r="V358" i="1" s="1"/>
  <c r="T358" i="1"/>
  <c r="P358" i="1"/>
  <c r="N358" i="1"/>
  <c r="M358" i="1"/>
  <c r="J358" i="1"/>
  <c r="E358" i="1"/>
  <c r="K358" i="1" s="1"/>
  <c r="L358" i="1" s="1"/>
  <c r="W357" i="1"/>
  <c r="U357" i="1"/>
  <c r="T357" i="1"/>
  <c r="P357" i="1"/>
  <c r="M357" i="1"/>
  <c r="N357" i="1" s="1"/>
  <c r="J357" i="1"/>
  <c r="E357" i="1"/>
  <c r="K357" i="1" s="1"/>
  <c r="L357" i="1" s="1"/>
  <c r="W356" i="1"/>
  <c r="U356" i="1"/>
  <c r="T356" i="1"/>
  <c r="P356" i="1"/>
  <c r="M356" i="1"/>
  <c r="N356" i="1" s="1"/>
  <c r="J356" i="1"/>
  <c r="E356" i="1"/>
  <c r="K356" i="1" s="1"/>
  <c r="L356" i="1" s="1"/>
  <c r="W355" i="1"/>
  <c r="U355" i="1"/>
  <c r="T355" i="1"/>
  <c r="P355" i="1"/>
  <c r="M355" i="1"/>
  <c r="N355" i="1" s="1"/>
  <c r="J355" i="1"/>
  <c r="E355" i="1"/>
  <c r="K355" i="1" s="1"/>
  <c r="L355" i="1" s="1"/>
  <c r="W354" i="1"/>
  <c r="U354" i="1"/>
  <c r="T354" i="1"/>
  <c r="P354" i="1"/>
  <c r="M354" i="1"/>
  <c r="N354" i="1" s="1"/>
  <c r="J354" i="1"/>
  <c r="E354" i="1"/>
  <c r="K354" i="1" s="1"/>
  <c r="L354" i="1" s="1"/>
  <c r="W353" i="1"/>
  <c r="U353" i="1"/>
  <c r="T353" i="1"/>
  <c r="P353" i="1"/>
  <c r="M353" i="1"/>
  <c r="N353" i="1" s="1"/>
  <c r="J353" i="1"/>
  <c r="E353" i="1"/>
  <c r="K353" i="1" s="1"/>
  <c r="L353" i="1" s="1"/>
  <c r="W352" i="1"/>
  <c r="U352" i="1"/>
  <c r="T352" i="1"/>
  <c r="P352" i="1"/>
  <c r="M352" i="1"/>
  <c r="N352" i="1" s="1"/>
  <c r="J352" i="1"/>
  <c r="Q352" i="1" s="1"/>
  <c r="E352" i="1"/>
  <c r="K352" i="1" s="1"/>
  <c r="L352" i="1" s="1"/>
  <c r="W351" i="1"/>
  <c r="U351" i="1"/>
  <c r="T351" i="1"/>
  <c r="P351" i="1"/>
  <c r="M351" i="1"/>
  <c r="N351" i="1" s="1"/>
  <c r="K351" i="1"/>
  <c r="L351" i="1" s="1"/>
  <c r="J351" i="1"/>
  <c r="Q351" i="1" s="1"/>
  <c r="E351" i="1"/>
  <c r="W350" i="1"/>
  <c r="U350" i="1"/>
  <c r="T350" i="1"/>
  <c r="P350" i="1"/>
  <c r="M350" i="1"/>
  <c r="N350" i="1" s="1"/>
  <c r="L350" i="1"/>
  <c r="K350" i="1"/>
  <c r="J350" i="1"/>
  <c r="E350" i="1"/>
  <c r="W349" i="1"/>
  <c r="U349" i="1"/>
  <c r="T349" i="1"/>
  <c r="P349" i="1"/>
  <c r="N349" i="1"/>
  <c r="M349" i="1"/>
  <c r="J349" i="1"/>
  <c r="E349" i="1"/>
  <c r="K349" i="1" s="1"/>
  <c r="L349" i="1" s="1"/>
  <c r="W348" i="1"/>
  <c r="U348" i="1"/>
  <c r="V348" i="1" s="1"/>
  <c r="Y348" i="1" s="1"/>
  <c r="T348" i="1"/>
  <c r="P348" i="1"/>
  <c r="N348" i="1"/>
  <c r="M348" i="1"/>
  <c r="J348" i="1"/>
  <c r="E348" i="1"/>
  <c r="K348" i="1" s="1"/>
  <c r="L348" i="1" s="1"/>
  <c r="W347" i="1"/>
  <c r="U347" i="1"/>
  <c r="T347" i="1"/>
  <c r="P347" i="1"/>
  <c r="Q347" i="1" s="1"/>
  <c r="N347" i="1"/>
  <c r="M347" i="1"/>
  <c r="J347" i="1"/>
  <c r="E347" i="1"/>
  <c r="K347" i="1" s="1"/>
  <c r="L347" i="1" s="1"/>
  <c r="W346" i="1"/>
  <c r="U346" i="1"/>
  <c r="V346" i="1" s="1"/>
  <c r="Y346" i="1" s="1"/>
  <c r="T346" i="1"/>
  <c r="P346" i="1"/>
  <c r="M346" i="1"/>
  <c r="N346" i="1" s="1"/>
  <c r="J346" i="1"/>
  <c r="E346" i="1"/>
  <c r="K346" i="1" s="1"/>
  <c r="L346" i="1" s="1"/>
  <c r="W345" i="1"/>
  <c r="U345" i="1"/>
  <c r="T345" i="1"/>
  <c r="P345" i="1"/>
  <c r="M345" i="1"/>
  <c r="N345" i="1" s="1"/>
  <c r="J345" i="1"/>
  <c r="Q345" i="1" s="1"/>
  <c r="E345" i="1"/>
  <c r="K345" i="1" s="1"/>
  <c r="L345" i="1" s="1"/>
  <c r="W344" i="1"/>
  <c r="U344" i="1"/>
  <c r="T344" i="1"/>
  <c r="P344" i="1"/>
  <c r="M344" i="1"/>
  <c r="N344" i="1" s="1"/>
  <c r="J344" i="1"/>
  <c r="E344" i="1"/>
  <c r="K344" i="1" s="1"/>
  <c r="L344" i="1" s="1"/>
  <c r="W343" i="1"/>
  <c r="U343" i="1"/>
  <c r="T343" i="1"/>
  <c r="P343" i="1"/>
  <c r="M343" i="1"/>
  <c r="N343" i="1" s="1"/>
  <c r="J343" i="1"/>
  <c r="E343" i="1"/>
  <c r="K343" i="1" s="1"/>
  <c r="L343" i="1" s="1"/>
  <c r="W342" i="1"/>
  <c r="U342" i="1"/>
  <c r="T342" i="1"/>
  <c r="P342" i="1"/>
  <c r="M342" i="1"/>
  <c r="N342" i="1" s="1"/>
  <c r="J342" i="1"/>
  <c r="E342" i="1"/>
  <c r="K342" i="1" s="1"/>
  <c r="L342" i="1" s="1"/>
  <c r="W341" i="1"/>
  <c r="U341" i="1"/>
  <c r="T341" i="1"/>
  <c r="P341" i="1"/>
  <c r="M341" i="1"/>
  <c r="N341" i="1" s="1"/>
  <c r="J341" i="1"/>
  <c r="E341" i="1"/>
  <c r="K341" i="1" s="1"/>
  <c r="L341" i="1" s="1"/>
  <c r="W340" i="1"/>
  <c r="U340" i="1"/>
  <c r="T340" i="1"/>
  <c r="P340" i="1"/>
  <c r="N340" i="1"/>
  <c r="M340" i="1"/>
  <c r="J340" i="1"/>
  <c r="E340" i="1"/>
  <c r="K340" i="1" s="1"/>
  <c r="L340" i="1" s="1"/>
  <c r="W339" i="1"/>
  <c r="U339" i="1"/>
  <c r="T339" i="1"/>
  <c r="P339" i="1"/>
  <c r="N339" i="1"/>
  <c r="M339" i="1"/>
  <c r="J339" i="1"/>
  <c r="E339" i="1"/>
  <c r="K339" i="1" s="1"/>
  <c r="L339" i="1" s="1"/>
  <c r="W338" i="1"/>
  <c r="U338" i="1"/>
  <c r="T338" i="1"/>
  <c r="P338" i="1"/>
  <c r="M338" i="1"/>
  <c r="N338" i="1" s="1"/>
  <c r="J338" i="1"/>
  <c r="E338" i="1"/>
  <c r="K338" i="1" s="1"/>
  <c r="L338" i="1" s="1"/>
  <c r="W337" i="1"/>
  <c r="U337" i="1"/>
  <c r="T337" i="1"/>
  <c r="P337" i="1"/>
  <c r="N337" i="1"/>
  <c r="M337" i="1"/>
  <c r="J337" i="1"/>
  <c r="Q337" i="1" s="1"/>
  <c r="E337" i="1"/>
  <c r="K337" i="1" s="1"/>
  <c r="L337" i="1" s="1"/>
  <c r="W336" i="1"/>
  <c r="U336" i="1"/>
  <c r="T336" i="1"/>
  <c r="P336" i="1"/>
  <c r="M336" i="1"/>
  <c r="N336" i="1" s="1"/>
  <c r="J336" i="1"/>
  <c r="Q336" i="1" s="1"/>
  <c r="E336" i="1"/>
  <c r="K336" i="1" s="1"/>
  <c r="L336" i="1" s="1"/>
  <c r="W335" i="1"/>
  <c r="U335" i="1"/>
  <c r="T335" i="1"/>
  <c r="P335" i="1"/>
  <c r="Q335" i="1" s="1"/>
  <c r="M335" i="1"/>
  <c r="N335" i="1" s="1"/>
  <c r="K335" i="1"/>
  <c r="L335" i="1" s="1"/>
  <c r="J335" i="1"/>
  <c r="E335" i="1"/>
  <c r="W334" i="1"/>
  <c r="U334" i="1"/>
  <c r="V334" i="1" s="1"/>
  <c r="Y334" i="1" s="1"/>
  <c r="T334" i="1"/>
  <c r="P334" i="1"/>
  <c r="M334" i="1"/>
  <c r="N334" i="1" s="1"/>
  <c r="J334" i="1"/>
  <c r="E334" i="1"/>
  <c r="K334" i="1" s="1"/>
  <c r="L334" i="1" s="1"/>
  <c r="W333" i="1"/>
  <c r="U333" i="1"/>
  <c r="T333" i="1"/>
  <c r="P333" i="1"/>
  <c r="M333" i="1"/>
  <c r="N333" i="1" s="1"/>
  <c r="J333" i="1"/>
  <c r="E333" i="1"/>
  <c r="K333" i="1" s="1"/>
  <c r="L333" i="1" s="1"/>
  <c r="W332" i="1"/>
  <c r="U332" i="1"/>
  <c r="T332" i="1"/>
  <c r="P332" i="1"/>
  <c r="N332" i="1"/>
  <c r="M332" i="1"/>
  <c r="J332" i="1"/>
  <c r="E332" i="1"/>
  <c r="K332" i="1" s="1"/>
  <c r="L332" i="1" s="1"/>
  <c r="W331" i="1"/>
  <c r="U331" i="1"/>
  <c r="T331" i="1"/>
  <c r="P331" i="1"/>
  <c r="N331" i="1"/>
  <c r="M331" i="1"/>
  <c r="J331" i="1"/>
  <c r="E331" i="1"/>
  <c r="K331" i="1" s="1"/>
  <c r="L331" i="1" s="1"/>
  <c r="W330" i="1"/>
  <c r="U330" i="1"/>
  <c r="T330" i="1"/>
  <c r="P330" i="1"/>
  <c r="M330" i="1"/>
  <c r="N330" i="1" s="1"/>
  <c r="J330" i="1"/>
  <c r="E330" i="1"/>
  <c r="K330" i="1" s="1"/>
  <c r="L330" i="1" s="1"/>
  <c r="W329" i="1"/>
  <c r="U329" i="1"/>
  <c r="T329" i="1"/>
  <c r="P329" i="1"/>
  <c r="N329" i="1"/>
  <c r="M329" i="1"/>
  <c r="J329" i="1"/>
  <c r="E329" i="1"/>
  <c r="K329" i="1" s="1"/>
  <c r="L329" i="1" s="1"/>
  <c r="W328" i="1"/>
  <c r="U328" i="1"/>
  <c r="T328" i="1"/>
  <c r="P328" i="1"/>
  <c r="M328" i="1"/>
  <c r="N328" i="1" s="1"/>
  <c r="J328" i="1"/>
  <c r="E328" i="1"/>
  <c r="K328" i="1" s="1"/>
  <c r="L328" i="1" s="1"/>
  <c r="W327" i="1"/>
  <c r="U327" i="1"/>
  <c r="T327" i="1"/>
  <c r="P327" i="1"/>
  <c r="Q327" i="1" s="1"/>
  <c r="M327" i="1"/>
  <c r="N327" i="1" s="1"/>
  <c r="K327" i="1"/>
  <c r="L327" i="1" s="1"/>
  <c r="J327" i="1"/>
  <c r="E327" i="1"/>
  <c r="W326" i="1"/>
  <c r="U326" i="1"/>
  <c r="T326" i="1"/>
  <c r="P326" i="1"/>
  <c r="M326" i="1"/>
  <c r="N326" i="1" s="1"/>
  <c r="J326" i="1"/>
  <c r="E326" i="1"/>
  <c r="K326" i="1" s="1"/>
  <c r="L326" i="1" s="1"/>
  <c r="W325" i="1"/>
  <c r="U325" i="1"/>
  <c r="T325" i="1"/>
  <c r="P325" i="1"/>
  <c r="M325" i="1"/>
  <c r="N325" i="1" s="1"/>
  <c r="J325" i="1"/>
  <c r="E325" i="1"/>
  <c r="K325" i="1" s="1"/>
  <c r="L325" i="1" s="1"/>
  <c r="W324" i="1"/>
  <c r="U324" i="1"/>
  <c r="V324" i="1" s="1"/>
  <c r="Y324" i="1" s="1"/>
  <c r="T324" i="1"/>
  <c r="P324" i="1"/>
  <c r="N324" i="1"/>
  <c r="M324" i="1"/>
  <c r="J324" i="1"/>
  <c r="E324" i="1"/>
  <c r="K324" i="1" s="1"/>
  <c r="L324" i="1" s="1"/>
  <c r="W323" i="1"/>
  <c r="U323" i="1"/>
  <c r="T323" i="1"/>
  <c r="P323" i="1"/>
  <c r="N323" i="1"/>
  <c r="M323" i="1"/>
  <c r="J323" i="1"/>
  <c r="E323" i="1"/>
  <c r="K323" i="1" s="1"/>
  <c r="L323" i="1" s="1"/>
  <c r="W322" i="1"/>
  <c r="U322" i="1"/>
  <c r="V322" i="1" s="1"/>
  <c r="Y322" i="1" s="1"/>
  <c r="T322" i="1"/>
  <c r="P322" i="1"/>
  <c r="N322" i="1"/>
  <c r="M322" i="1"/>
  <c r="K322" i="1"/>
  <c r="L322" i="1" s="1"/>
  <c r="J322" i="1"/>
  <c r="E322" i="1"/>
  <c r="W321" i="1"/>
  <c r="U321" i="1"/>
  <c r="T321" i="1"/>
  <c r="P321" i="1"/>
  <c r="M321" i="1"/>
  <c r="N321" i="1" s="1"/>
  <c r="J321" i="1"/>
  <c r="Q321" i="1" s="1"/>
  <c r="E321" i="1"/>
  <c r="K321" i="1" s="1"/>
  <c r="L321" i="1" s="1"/>
  <c r="W320" i="1"/>
  <c r="U320" i="1"/>
  <c r="V320" i="1" s="1"/>
  <c r="Y320" i="1" s="1"/>
  <c r="T320" i="1"/>
  <c r="P320" i="1"/>
  <c r="M320" i="1"/>
  <c r="N320" i="1" s="1"/>
  <c r="J320" i="1"/>
  <c r="E320" i="1"/>
  <c r="K320" i="1" s="1"/>
  <c r="L320" i="1" s="1"/>
  <c r="W319" i="1"/>
  <c r="U319" i="1"/>
  <c r="T319" i="1"/>
  <c r="P319" i="1"/>
  <c r="M319" i="1"/>
  <c r="N319" i="1" s="1"/>
  <c r="J319" i="1"/>
  <c r="E319" i="1"/>
  <c r="K319" i="1" s="1"/>
  <c r="L319" i="1" s="1"/>
  <c r="W318" i="1"/>
  <c r="U318" i="1"/>
  <c r="T318" i="1"/>
  <c r="P318" i="1"/>
  <c r="M318" i="1"/>
  <c r="N318" i="1" s="1"/>
  <c r="J318" i="1"/>
  <c r="Q318" i="1" s="1"/>
  <c r="E318" i="1"/>
  <c r="K318" i="1" s="1"/>
  <c r="L318" i="1" s="1"/>
  <c r="W317" i="1"/>
  <c r="U317" i="1"/>
  <c r="T317" i="1"/>
  <c r="P317" i="1"/>
  <c r="M317" i="1"/>
  <c r="N317" i="1" s="1"/>
  <c r="J317" i="1"/>
  <c r="E317" i="1"/>
  <c r="K317" i="1" s="1"/>
  <c r="L317" i="1" s="1"/>
  <c r="W316" i="1"/>
  <c r="U316" i="1"/>
  <c r="T316" i="1"/>
  <c r="P316" i="1"/>
  <c r="M316" i="1"/>
  <c r="N316" i="1" s="1"/>
  <c r="J316" i="1"/>
  <c r="E316" i="1"/>
  <c r="K316" i="1" s="1"/>
  <c r="L316" i="1" s="1"/>
  <c r="W315" i="1"/>
  <c r="U315" i="1"/>
  <c r="T315" i="1"/>
  <c r="P315" i="1"/>
  <c r="M315" i="1"/>
  <c r="N315" i="1" s="1"/>
  <c r="J315" i="1"/>
  <c r="E315" i="1"/>
  <c r="K315" i="1" s="1"/>
  <c r="L315" i="1" s="1"/>
  <c r="W314" i="1"/>
  <c r="U314" i="1"/>
  <c r="T314" i="1"/>
  <c r="P314" i="1"/>
  <c r="M314" i="1"/>
  <c r="N314" i="1" s="1"/>
  <c r="J314" i="1"/>
  <c r="E314" i="1"/>
  <c r="K314" i="1" s="1"/>
  <c r="L314" i="1" s="1"/>
  <c r="W313" i="1"/>
  <c r="U313" i="1"/>
  <c r="T313" i="1"/>
  <c r="P313" i="1"/>
  <c r="M313" i="1"/>
  <c r="N313" i="1" s="1"/>
  <c r="J313" i="1"/>
  <c r="E313" i="1"/>
  <c r="K313" i="1" s="1"/>
  <c r="L313" i="1" s="1"/>
  <c r="W312" i="1"/>
  <c r="U312" i="1"/>
  <c r="T312" i="1"/>
  <c r="P312" i="1"/>
  <c r="M312" i="1"/>
  <c r="N312" i="1" s="1"/>
  <c r="J312" i="1"/>
  <c r="Q312" i="1" s="1"/>
  <c r="E312" i="1"/>
  <c r="K312" i="1" s="1"/>
  <c r="L312" i="1" s="1"/>
  <c r="W311" i="1"/>
  <c r="U311" i="1"/>
  <c r="T311" i="1"/>
  <c r="P311" i="1"/>
  <c r="M311" i="1"/>
  <c r="N311" i="1" s="1"/>
  <c r="J311" i="1"/>
  <c r="E311" i="1"/>
  <c r="K311" i="1" s="1"/>
  <c r="L311" i="1" s="1"/>
  <c r="W310" i="1"/>
  <c r="U310" i="1"/>
  <c r="V310" i="1" s="1"/>
  <c r="T310" i="1"/>
  <c r="P310" i="1"/>
  <c r="M310" i="1"/>
  <c r="N310" i="1" s="1"/>
  <c r="J310" i="1"/>
  <c r="E310" i="1"/>
  <c r="K310" i="1" s="1"/>
  <c r="L310" i="1" s="1"/>
  <c r="W309" i="1"/>
  <c r="U309" i="1"/>
  <c r="T309" i="1"/>
  <c r="P309" i="1"/>
  <c r="M309" i="1"/>
  <c r="N309" i="1" s="1"/>
  <c r="J309" i="1"/>
  <c r="E309" i="1"/>
  <c r="K309" i="1" s="1"/>
  <c r="L309" i="1" s="1"/>
  <c r="W308" i="1"/>
  <c r="U308" i="1"/>
  <c r="T308" i="1"/>
  <c r="P308" i="1"/>
  <c r="M308" i="1"/>
  <c r="N308" i="1" s="1"/>
  <c r="K308" i="1"/>
  <c r="L308" i="1" s="1"/>
  <c r="J308" i="1"/>
  <c r="E308" i="1"/>
  <c r="W307" i="1"/>
  <c r="U307" i="1"/>
  <c r="T307" i="1"/>
  <c r="P307" i="1"/>
  <c r="M307" i="1"/>
  <c r="N307" i="1" s="1"/>
  <c r="J307" i="1"/>
  <c r="E307" i="1"/>
  <c r="K307" i="1" s="1"/>
  <c r="L307" i="1" s="1"/>
  <c r="W306" i="1"/>
  <c r="U306" i="1"/>
  <c r="T306" i="1"/>
  <c r="P306" i="1"/>
  <c r="M306" i="1"/>
  <c r="N306" i="1" s="1"/>
  <c r="J306" i="1"/>
  <c r="E306" i="1"/>
  <c r="K306" i="1" s="1"/>
  <c r="L306" i="1" s="1"/>
  <c r="W305" i="1"/>
  <c r="U305" i="1"/>
  <c r="T305" i="1"/>
  <c r="P305" i="1"/>
  <c r="M305" i="1"/>
  <c r="N305" i="1" s="1"/>
  <c r="J305" i="1"/>
  <c r="Q305" i="1" s="1"/>
  <c r="E305" i="1"/>
  <c r="K305" i="1" s="1"/>
  <c r="L305" i="1" s="1"/>
  <c r="W304" i="1"/>
  <c r="U304" i="1"/>
  <c r="T304" i="1"/>
  <c r="P304" i="1"/>
  <c r="M304" i="1"/>
  <c r="N304" i="1" s="1"/>
  <c r="K304" i="1"/>
  <c r="L304" i="1" s="1"/>
  <c r="J304" i="1"/>
  <c r="E304" i="1"/>
  <c r="W303" i="1"/>
  <c r="U303" i="1"/>
  <c r="T303" i="1"/>
  <c r="P303" i="1"/>
  <c r="M303" i="1"/>
  <c r="N303" i="1" s="1"/>
  <c r="J303" i="1"/>
  <c r="Q303" i="1" s="1"/>
  <c r="E303" i="1"/>
  <c r="K303" i="1" s="1"/>
  <c r="L303" i="1" s="1"/>
  <c r="W302" i="1"/>
  <c r="U302" i="1"/>
  <c r="V302" i="1" s="1"/>
  <c r="Y302" i="1" s="1"/>
  <c r="T302" i="1"/>
  <c r="P302" i="1"/>
  <c r="Q302" i="1" s="1"/>
  <c r="M302" i="1"/>
  <c r="N302" i="1" s="1"/>
  <c r="J302" i="1"/>
  <c r="E302" i="1"/>
  <c r="K302" i="1" s="1"/>
  <c r="L302" i="1" s="1"/>
  <c r="W301" i="1"/>
  <c r="U301" i="1"/>
  <c r="T301" i="1"/>
  <c r="P301" i="1"/>
  <c r="N301" i="1"/>
  <c r="M301" i="1"/>
  <c r="K301" i="1"/>
  <c r="L301" i="1" s="1"/>
  <c r="J301" i="1"/>
  <c r="Q301" i="1" s="1"/>
  <c r="E301" i="1"/>
  <c r="W300" i="1"/>
  <c r="U300" i="1"/>
  <c r="T300" i="1"/>
  <c r="P300" i="1"/>
  <c r="M300" i="1"/>
  <c r="N300" i="1" s="1"/>
  <c r="K300" i="1"/>
  <c r="L300" i="1" s="1"/>
  <c r="J300" i="1"/>
  <c r="E300" i="1"/>
  <c r="W299" i="1"/>
  <c r="U299" i="1"/>
  <c r="V299" i="1" s="1"/>
  <c r="Y299" i="1" s="1"/>
  <c r="T299" i="1"/>
  <c r="P299" i="1"/>
  <c r="M299" i="1"/>
  <c r="N299" i="1" s="1"/>
  <c r="J299" i="1"/>
  <c r="E299" i="1"/>
  <c r="K299" i="1" s="1"/>
  <c r="L299" i="1" s="1"/>
  <c r="W298" i="1"/>
  <c r="U298" i="1"/>
  <c r="T298" i="1"/>
  <c r="P298" i="1"/>
  <c r="M298" i="1"/>
  <c r="N298" i="1" s="1"/>
  <c r="J298" i="1"/>
  <c r="Q298" i="1" s="1"/>
  <c r="E298" i="1"/>
  <c r="K298" i="1" s="1"/>
  <c r="L298" i="1" s="1"/>
  <c r="W297" i="1"/>
  <c r="U297" i="1"/>
  <c r="T297" i="1"/>
  <c r="P297" i="1"/>
  <c r="M297" i="1"/>
  <c r="N297" i="1" s="1"/>
  <c r="J297" i="1"/>
  <c r="Q297" i="1" s="1"/>
  <c r="E297" i="1"/>
  <c r="K297" i="1" s="1"/>
  <c r="L297" i="1" s="1"/>
  <c r="W296" i="1"/>
  <c r="U296" i="1"/>
  <c r="T296" i="1"/>
  <c r="P296" i="1"/>
  <c r="M296" i="1"/>
  <c r="N296" i="1" s="1"/>
  <c r="K296" i="1"/>
  <c r="L296" i="1" s="1"/>
  <c r="J296" i="1"/>
  <c r="E296" i="1"/>
  <c r="W295" i="1"/>
  <c r="U295" i="1"/>
  <c r="T295" i="1"/>
  <c r="P295" i="1"/>
  <c r="M295" i="1"/>
  <c r="N295" i="1" s="1"/>
  <c r="J295" i="1"/>
  <c r="E295" i="1"/>
  <c r="K295" i="1" s="1"/>
  <c r="L295" i="1" s="1"/>
  <c r="W294" i="1"/>
  <c r="U294" i="1"/>
  <c r="T294" i="1"/>
  <c r="P294" i="1"/>
  <c r="N294" i="1"/>
  <c r="M294" i="1"/>
  <c r="J294" i="1"/>
  <c r="E294" i="1"/>
  <c r="K294" i="1" s="1"/>
  <c r="L294" i="1" s="1"/>
  <c r="W293" i="1"/>
  <c r="U293" i="1"/>
  <c r="T293" i="1"/>
  <c r="P293" i="1"/>
  <c r="Q293" i="1" s="1"/>
  <c r="N293" i="1"/>
  <c r="M293" i="1"/>
  <c r="K293" i="1"/>
  <c r="L293" i="1" s="1"/>
  <c r="J293" i="1"/>
  <c r="E293" i="1"/>
  <c r="W292" i="1"/>
  <c r="U292" i="1"/>
  <c r="T292" i="1"/>
  <c r="P292" i="1"/>
  <c r="M292" i="1"/>
  <c r="N292" i="1" s="1"/>
  <c r="J292" i="1"/>
  <c r="Q292" i="1" s="1"/>
  <c r="E292" i="1"/>
  <c r="K292" i="1" s="1"/>
  <c r="L292" i="1" s="1"/>
  <c r="W291" i="1"/>
  <c r="U291" i="1"/>
  <c r="T291" i="1"/>
  <c r="P291" i="1"/>
  <c r="N291" i="1"/>
  <c r="M291" i="1"/>
  <c r="K291" i="1"/>
  <c r="L291" i="1" s="1"/>
  <c r="J291" i="1"/>
  <c r="Q291" i="1" s="1"/>
  <c r="E291" i="1"/>
  <c r="W290" i="1"/>
  <c r="U290" i="1"/>
  <c r="T290" i="1"/>
  <c r="P290" i="1"/>
  <c r="M290" i="1"/>
  <c r="N290" i="1" s="1"/>
  <c r="K290" i="1"/>
  <c r="L290" i="1" s="1"/>
  <c r="J290" i="1"/>
  <c r="Q290" i="1" s="1"/>
  <c r="E290" i="1"/>
  <c r="W289" i="1"/>
  <c r="U289" i="1"/>
  <c r="V289" i="1" s="1"/>
  <c r="Y289" i="1" s="1"/>
  <c r="T289" i="1"/>
  <c r="P289" i="1"/>
  <c r="M289" i="1"/>
  <c r="N289" i="1" s="1"/>
  <c r="J289" i="1"/>
  <c r="Q289" i="1" s="1"/>
  <c r="E289" i="1"/>
  <c r="K289" i="1" s="1"/>
  <c r="L289" i="1" s="1"/>
  <c r="W288" i="1"/>
  <c r="U288" i="1"/>
  <c r="T288" i="1"/>
  <c r="P288" i="1"/>
  <c r="Q288" i="1" s="1"/>
  <c r="M288" i="1"/>
  <c r="N288" i="1" s="1"/>
  <c r="J288" i="1"/>
  <c r="E288" i="1"/>
  <c r="K288" i="1" s="1"/>
  <c r="L288" i="1" s="1"/>
  <c r="W287" i="1"/>
  <c r="U287" i="1"/>
  <c r="T287" i="1"/>
  <c r="P287" i="1"/>
  <c r="N287" i="1"/>
  <c r="M287" i="1"/>
  <c r="J287" i="1"/>
  <c r="E287" i="1"/>
  <c r="K287" i="1" s="1"/>
  <c r="L287" i="1" s="1"/>
  <c r="W286" i="1"/>
  <c r="U286" i="1"/>
  <c r="T286" i="1"/>
  <c r="P286" i="1"/>
  <c r="Q286" i="1" s="1"/>
  <c r="N286" i="1"/>
  <c r="M286" i="1"/>
  <c r="J286" i="1"/>
  <c r="E286" i="1"/>
  <c r="K286" i="1" s="1"/>
  <c r="L286" i="1" s="1"/>
  <c r="W285" i="1"/>
  <c r="U285" i="1"/>
  <c r="T285" i="1"/>
  <c r="Q285" i="1"/>
  <c r="P285" i="1"/>
  <c r="M285" i="1"/>
  <c r="N285" i="1" s="1"/>
  <c r="J285" i="1"/>
  <c r="E285" i="1"/>
  <c r="K285" i="1" s="1"/>
  <c r="L285" i="1" s="1"/>
  <c r="W284" i="1"/>
  <c r="U284" i="1"/>
  <c r="T284" i="1"/>
  <c r="P284" i="1"/>
  <c r="N284" i="1"/>
  <c r="M284" i="1"/>
  <c r="J284" i="1"/>
  <c r="E284" i="1"/>
  <c r="K284" i="1" s="1"/>
  <c r="L284" i="1" s="1"/>
  <c r="W283" i="1"/>
  <c r="U283" i="1"/>
  <c r="T283" i="1"/>
  <c r="P283" i="1"/>
  <c r="N283" i="1"/>
  <c r="M283" i="1"/>
  <c r="J283" i="1"/>
  <c r="E283" i="1"/>
  <c r="K283" i="1" s="1"/>
  <c r="L283" i="1" s="1"/>
  <c r="W282" i="1"/>
  <c r="U282" i="1"/>
  <c r="T282" i="1"/>
  <c r="P282" i="1"/>
  <c r="N282" i="1"/>
  <c r="M282" i="1"/>
  <c r="J282" i="1"/>
  <c r="E282" i="1"/>
  <c r="K282" i="1" s="1"/>
  <c r="L282" i="1" s="1"/>
  <c r="W281" i="1"/>
  <c r="U281" i="1"/>
  <c r="T281" i="1"/>
  <c r="P281" i="1"/>
  <c r="N281" i="1"/>
  <c r="M281" i="1"/>
  <c r="J281" i="1"/>
  <c r="Q281" i="1" s="1"/>
  <c r="E281" i="1"/>
  <c r="K281" i="1" s="1"/>
  <c r="L281" i="1" s="1"/>
  <c r="W280" i="1"/>
  <c r="U280" i="1"/>
  <c r="T280" i="1"/>
  <c r="P280" i="1"/>
  <c r="M280" i="1"/>
  <c r="N280" i="1" s="1"/>
  <c r="J280" i="1"/>
  <c r="E280" i="1"/>
  <c r="K280" i="1" s="1"/>
  <c r="L280" i="1" s="1"/>
  <c r="W279" i="1"/>
  <c r="U279" i="1"/>
  <c r="T279" i="1"/>
  <c r="P279" i="1"/>
  <c r="M279" i="1"/>
  <c r="N279" i="1" s="1"/>
  <c r="J279" i="1"/>
  <c r="Q279" i="1" s="1"/>
  <c r="E279" i="1"/>
  <c r="K279" i="1" s="1"/>
  <c r="L279" i="1" s="1"/>
  <c r="W278" i="1"/>
  <c r="U278" i="1"/>
  <c r="T278" i="1"/>
  <c r="P278" i="1"/>
  <c r="N278" i="1"/>
  <c r="M278" i="1"/>
  <c r="J278" i="1"/>
  <c r="E278" i="1"/>
  <c r="K278" i="1" s="1"/>
  <c r="L278" i="1" s="1"/>
  <c r="W277" i="1"/>
  <c r="U277" i="1"/>
  <c r="T277" i="1"/>
  <c r="P277" i="1"/>
  <c r="M277" i="1"/>
  <c r="N277" i="1" s="1"/>
  <c r="J277" i="1"/>
  <c r="Q277" i="1" s="1"/>
  <c r="E277" i="1"/>
  <c r="K277" i="1" s="1"/>
  <c r="L277" i="1" s="1"/>
  <c r="W276" i="1"/>
  <c r="U276" i="1"/>
  <c r="T276" i="1"/>
  <c r="P276" i="1"/>
  <c r="M276" i="1"/>
  <c r="N276" i="1" s="1"/>
  <c r="J276" i="1"/>
  <c r="E276" i="1"/>
  <c r="K276" i="1" s="1"/>
  <c r="L276" i="1" s="1"/>
  <c r="W275" i="1"/>
  <c r="U275" i="1"/>
  <c r="T275" i="1"/>
  <c r="P275" i="1"/>
  <c r="N275" i="1"/>
  <c r="M275" i="1"/>
  <c r="J275" i="1"/>
  <c r="E275" i="1"/>
  <c r="K275" i="1" s="1"/>
  <c r="L275" i="1" s="1"/>
  <c r="W274" i="1"/>
  <c r="U274" i="1"/>
  <c r="T274" i="1"/>
  <c r="P274" i="1"/>
  <c r="M274" i="1"/>
  <c r="N274" i="1" s="1"/>
  <c r="J274" i="1"/>
  <c r="E274" i="1"/>
  <c r="K274" i="1" s="1"/>
  <c r="L274" i="1" s="1"/>
  <c r="W273" i="1"/>
  <c r="U273" i="1"/>
  <c r="T273" i="1"/>
  <c r="P273" i="1"/>
  <c r="M273" i="1"/>
  <c r="N273" i="1" s="1"/>
  <c r="J273" i="1"/>
  <c r="E273" i="1"/>
  <c r="K273" i="1" s="1"/>
  <c r="L273" i="1" s="1"/>
  <c r="W272" i="1"/>
  <c r="U272" i="1"/>
  <c r="T272" i="1"/>
  <c r="P272" i="1"/>
  <c r="N272" i="1"/>
  <c r="M272" i="1"/>
  <c r="J272" i="1"/>
  <c r="E272" i="1"/>
  <c r="K272" i="1" s="1"/>
  <c r="L272" i="1" s="1"/>
  <c r="W271" i="1"/>
  <c r="U271" i="1"/>
  <c r="V271" i="1" s="1"/>
  <c r="T271" i="1"/>
  <c r="P271" i="1"/>
  <c r="M271" i="1"/>
  <c r="N271" i="1" s="1"/>
  <c r="J271" i="1"/>
  <c r="E271" i="1"/>
  <c r="K271" i="1" s="1"/>
  <c r="L271" i="1" s="1"/>
  <c r="W270" i="1"/>
  <c r="U270" i="1"/>
  <c r="T270" i="1"/>
  <c r="P270" i="1"/>
  <c r="M270" i="1"/>
  <c r="N270" i="1" s="1"/>
  <c r="J270" i="1"/>
  <c r="E270" i="1"/>
  <c r="K270" i="1" s="1"/>
  <c r="L270" i="1" s="1"/>
  <c r="W269" i="1"/>
  <c r="U269" i="1"/>
  <c r="T269" i="1"/>
  <c r="P269" i="1"/>
  <c r="M269" i="1"/>
  <c r="N269" i="1" s="1"/>
  <c r="J269" i="1"/>
  <c r="E269" i="1"/>
  <c r="K269" i="1" s="1"/>
  <c r="L269" i="1" s="1"/>
  <c r="W268" i="1"/>
  <c r="U268" i="1"/>
  <c r="T268" i="1"/>
  <c r="P268" i="1"/>
  <c r="M268" i="1"/>
  <c r="N268" i="1" s="1"/>
  <c r="J268" i="1"/>
  <c r="E268" i="1"/>
  <c r="K268" i="1" s="1"/>
  <c r="L268" i="1" s="1"/>
  <c r="W267" i="1"/>
  <c r="U267" i="1"/>
  <c r="T267" i="1"/>
  <c r="P267" i="1"/>
  <c r="M267" i="1"/>
  <c r="N267" i="1" s="1"/>
  <c r="J267" i="1"/>
  <c r="E267" i="1"/>
  <c r="K267" i="1" s="1"/>
  <c r="L267" i="1" s="1"/>
  <c r="W266" i="1"/>
  <c r="U266" i="1"/>
  <c r="T266" i="1"/>
  <c r="P266" i="1"/>
  <c r="M266" i="1"/>
  <c r="N266" i="1" s="1"/>
  <c r="J266" i="1"/>
  <c r="E266" i="1"/>
  <c r="K266" i="1" s="1"/>
  <c r="L266" i="1" s="1"/>
  <c r="W265" i="1"/>
  <c r="U265" i="1"/>
  <c r="T265" i="1"/>
  <c r="P265" i="1"/>
  <c r="M265" i="1"/>
  <c r="N265" i="1" s="1"/>
  <c r="J265" i="1"/>
  <c r="E265" i="1"/>
  <c r="K265" i="1" s="1"/>
  <c r="L265" i="1" s="1"/>
  <c r="W264" i="1"/>
  <c r="U264" i="1"/>
  <c r="T264" i="1"/>
  <c r="P264" i="1"/>
  <c r="M264" i="1"/>
  <c r="N264" i="1" s="1"/>
  <c r="J264" i="1"/>
  <c r="E264" i="1"/>
  <c r="K264" i="1" s="1"/>
  <c r="L264" i="1" s="1"/>
  <c r="W263" i="1"/>
  <c r="U263" i="1"/>
  <c r="T263" i="1"/>
  <c r="P263" i="1"/>
  <c r="M263" i="1"/>
  <c r="N263" i="1" s="1"/>
  <c r="J263" i="1"/>
  <c r="E263" i="1"/>
  <c r="K263" i="1" s="1"/>
  <c r="L263" i="1" s="1"/>
  <c r="W262" i="1"/>
  <c r="U262" i="1"/>
  <c r="T262" i="1"/>
  <c r="P262" i="1"/>
  <c r="Q262" i="1" s="1"/>
  <c r="M262" i="1"/>
  <c r="N262" i="1" s="1"/>
  <c r="J262" i="1"/>
  <c r="E262" i="1"/>
  <c r="K262" i="1" s="1"/>
  <c r="L262" i="1" s="1"/>
  <c r="W261" i="1"/>
  <c r="U261" i="1"/>
  <c r="T261" i="1"/>
  <c r="P261" i="1"/>
  <c r="M261" i="1"/>
  <c r="N261" i="1" s="1"/>
  <c r="J261" i="1"/>
  <c r="E261" i="1"/>
  <c r="K261" i="1" s="1"/>
  <c r="L261" i="1" s="1"/>
  <c r="W260" i="1"/>
  <c r="U260" i="1"/>
  <c r="T260" i="1"/>
  <c r="P260" i="1"/>
  <c r="Q260" i="1" s="1"/>
  <c r="M260" i="1"/>
  <c r="N260" i="1" s="1"/>
  <c r="J260" i="1"/>
  <c r="E260" i="1"/>
  <c r="K260" i="1" s="1"/>
  <c r="L260" i="1" s="1"/>
  <c r="W259" i="1"/>
  <c r="U259" i="1"/>
  <c r="T259" i="1"/>
  <c r="P259" i="1"/>
  <c r="Q259" i="1" s="1"/>
  <c r="M259" i="1"/>
  <c r="N259" i="1" s="1"/>
  <c r="J259" i="1"/>
  <c r="E259" i="1"/>
  <c r="K259" i="1" s="1"/>
  <c r="L259" i="1" s="1"/>
  <c r="W258" i="1"/>
  <c r="U258" i="1"/>
  <c r="T258" i="1"/>
  <c r="P258" i="1"/>
  <c r="Q258" i="1" s="1"/>
  <c r="M258" i="1"/>
  <c r="N258" i="1" s="1"/>
  <c r="J258" i="1"/>
  <c r="E258" i="1"/>
  <c r="K258" i="1" s="1"/>
  <c r="L258" i="1" s="1"/>
  <c r="W257" i="1"/>
  <c r="U257" i="1"/>
  <c r="T257" i="1"/>
  <c r="P257" i="1"/>
  <c r="Q257" i="1" s="1"/>
  <c r="M257" i="1"/>
  <c r="N257" i="1" s="1"/>
  <c r="J257" i="1"/>
  <c r="E257" i="1"/>
  <c r="K257" i="1" s="1"/>
  <c r="L257" i="1" s="1"/>
  <c r="W256" i="1"/>
  <c r="U256" i="1"/>
  <c r="T256" i="1"/>
  <c r="P256" i="1"/>
  <c r="Q256" i="1" s="1"/>
  <c r="M256" i="1"/>
  <c r="N256" i="1" s="1"/>
  <c r="J256" i="1"/>
  <c r="E256" i="1"/>
  <c r="K256" i="1" s="1"/>
  <c r="L256" i="1" s="1"/>
  <c r="W255" i="1"/>
  <c r="U255" i="1"/>
  <c r="T255" i="1"/>
  <c r="P255" i="1"/>
  <c r="M255" i="1"/>
  <c r="N255" i="1" s="1"/>
  <c r="J255" i="1"/>
  <c r="E255" i="1"/>
  <c r="K255" i="1" s="1"/>
  <c r="L255" i="1" s="1"/>
  <c r="W254" i="1"/>
  <c r="U254" i="1"/>
  <c r="T254" i="1"/>
  <c r="P254" i="1"/>
  <c r="Q254" i="1" s="1"/>
  <c r="M254" i="1"/>
  <c r="N254" i="1" s="1"/>
  <c r="J254" i="1"/>
  <c r="E254" i="1"/>
  <c r="K254" i="1" s="1"/>
  <c r="L254" i="1" s="1"/>
  <c r="W253" i="1"/>
  <c r="U253" i="1"/>
  <c r="T253" i="1"/>
  <c r="P253" i="1"/>
  <c r="M253" i="1"/>
  <c r="N253" i="1" s="1"/>
  <c r="J253" i="1"/>
  <c r="E253" i="1"/>
  <c r="K253" i="1" s="1"/>
  <c r="L253" i="1" s="1"/>
  <c r="W252" i="1"/>
  <c r="U252" i="1"/>
  <c r="T252" i="1"/>
  <c r="P252" i="1"/>
  <c r="M252" i="1"/>
  <c r="N252" i="1" s="1"/>
  <c r="J252" i="1"/>
  <c r="E252" i="1"/>
  <c r="K252" i="1" s="1"/>
  <c r="L252" i="1" s="1"/>
  <c r="W251" i="1"/>
  <c r="U251" i="1"/>
  <c r="V251" i="1" s="1"/>
  <c r="T251" i="1"/>
  <c r="P251" i="1"/>
  <c r="M251" i="1"/>
  <c r="N251" i="1" s="1"/>
  <c r="J251" i="1"/>
  <c r="E251" i="1"/>
  <c r="K251" i="1" s="1"/>
  <c r="L251" i="1" s="1"/>
  <c r="W250" i="1"/>
  <c r="U250" i="1"/>
  <c r="T250" i="1"/>
  <c r="P250" i="1"/>
  <c r="M250" i="1"/>
  <c r="N250" i="1" s="1"/>
  <c r="J250" i="1"/>
  <c r="E250" i="1"/>
  <c r="K250" i="1" s="1"/>
  <c r="L250" i="1" s="1"/>
  <c r="W249" i="1"/>
  <c r="U249" i="1"/>
  <c r="V249" i="1" s="1"/>
  <c r="T249" i="1"/>
  <c r="P249" i="1"/>
  <c r="M249" i="1"/>
  <c r="N249" i="1" s="1"/>
  <c r="J249" i="1"/>
  <c r="E249" i="1"/>
  <c r="K249" i="1" s="1"/>
  <c r="L249" i="1" s="1"/>
  <c r="W248" i="1"/>
  <c r="U248" i="1"/>
  <c r="T248" i="1"/>
  <c r="P248" i="1"/>
  <c r="M248" i="1"/>
  <c r="N248" i="1" s="1"/>
  <c r="J248" i="1"/>
  <c r="E248" i="1"/>
  <c r="K248" i="1" s="1"/>
  <c r="L248" i="1" s="1"/>
  <c r="W247" i="1"/>
  <c r="U247" i="1"/>
  <c r="V247" i="1" s="1"/>
  <c r="T247" i="1"/>
  <c r="P247" i="1"/>
  <c r="M247" i="1"/>
  <c r="N247" i="1" s="1"/>
  <c r="J247" i="1"/>
  <c r="E247" i="1"/>
  <c r="K247" i="1" s="1"/>
  <c r="L247" i="1" s="1"/>
  <c r="W246" i="1"/>
  <c r="U246" i="1"/>
  <c r="T246" i="1"/>
  <c r="P246" i="1"/>
  <c r="M246" i="1"/>
  <c r="N246" i="1" s="1"/>
  <c r="J246" i="1"/>
  <c r="E246" i="1"/>
  <c r="K246" i="1" s="1"/>
  <c r="L246" i="1" s="1"/>
  <c r="W245" i="1"/>
  <c r="U245" i="1"/>
  <c r="V245" i="1" s="1"/>
  <c r="T245" i="1"/>
  <c r="P245" i="1"/>
  <c r="M245" i="1"/>
  <c r="N245" i="1" s="1"/>
  <c r="J245" i="1"/>
  <c r="E245" i="1"/>
  <c r="K245" i="1" s="1"/>
  <c r="L245" i="1" s="1"/>
  <c r="W244" i="1"/>
  <c r="U244" i="1"/>
  <c r="T244" i="1"/>
  <c r="P244" i="1"/>
  <c r="M244" i="1"/>
  <c r="N244" i="1" s="1"/>
  <c r="J244" i="1"/>
  <c r="E244" i="1"/>
  <c r="K244" i="1" s="1"/>
  <c r="L244" i="1" s="1"/>
  <c r="W243" i="1"/>
  <c r="U243" i="1"/>
  <c r="V243" i="1" s="1"/>
  <c r="T243" i="1"/>
  <c r="P243" i="1"/>
  <c r="M243" i="1"/>
  <c r="N243" i="1" s="1"/>
  <c r="J243" i="1"/>
  <c r="E243" i="1"/>
  <c r="K243" i="1" s="1"/>
  <c r="L243" i="1" s="1"/>
  <c r="W242" i="1"/>
  <c r="U242" i="1"/>
  <c r="T242" i="1"/>
  <c r="P242" i="1"/>
  <c r="M242" i="1"/>
  <c r="N242" i="1" s="1"/>
  <c r="J242" i="1"/>
  <c r="E242" i="1"/>
  <c r="K242" i="1" s="1"/>
  <c r="L242" i="1" s="1"/>
  <c r="W241" i="1"/>
  <c r="U241" i="1"/>
  <c r="V241" i="1" s="1"/>
  <c r="T241" i="1"/>
  <c r="P241" i="1"/>
  <c r="M241" i="1"/>
  <c r="N241" i="1" s="1"/>
  <c r="J241" i="1"/>
  <c r="E241" i="1"/>
  <c r="K241" i="1" s="1"/>
  <c r="L241" i="1" s="1"/>
  <c r="W240" i="1"/>
  <c r="U240" i="1"/>
  <c r="T240" i="1"/>
  <c r="P240" i="1"/>
  <c r="M240" i="1"/>
  <c r="N240" i="1" s="1"/>
  <c r="J240" i="1"/>
  <c r="E240" i="1"/>
  <c r="K240" i="1" s="1"/>
  <c r="L240" i="1" s="1"/>
  <c r="W239" i="1"/>
  <c r="U239" i="1"/>
  <c r="V239" i="1" s="1"/>
  <c r="T239" i="1"/>
  <c r="P239" i="1"/>
  <c r="M239" i="1"/>
  <c r="N239" i="1" s="1"/>
  <c r="J239" i="1"/>
  <c r="E239" i="1"/>
  <c r="K239" i="1" s="1"/>
  <c r="L239" i="1" s="1"/>
  <c r="W238" i="1"/>
  <c r="U238" i="1"/>
  <c r="T238" i="1"/>
  <c r="P238" i="1"/>
  <c r="M238" i="1"/>
  <c r="N238" i="1" s="1"/>
  <c r="J238" i="1"/>
  <c r="E238" i="1"/>
  <c r="K238" i="1" s="1"/>
  <c r="L238" i="1" s="1"/>
  <c r="W237" i="1"/>
  <c r="U237" i="1"/>
  <c r="V237" i="1" s="1"/>
  <c r="T237" i="1"/>
  <c r="P237" i="1"/>
  <c r="M237" i="1"/>
  <c r="N237" i="1" s="1"/>
  <c r="J237" i="1"/>
  <c r="E237" i="1"/>
  <c r="K237" i="1" s="1"/>
  <c r="L237" i="1" s="1"/>
  <c r="W236" i="1"/>
  <c r="U236" i="1"/>
  <c r="V236" i="1" s="1"/>
  <c r="T236" i="1"/>
  <c r="P236" i="1"/>
  <c r="M236" i="1"/>
  <c r="N236" i="1" s="1"/>
  <c r="J236" i="1"/>
  <c r="E236" i="1"/>
  <c r="K236" i="1" s="1"/>
  <c r="L236" i="1" s="1"/>
  <c r="W235" i="1"/>
  <c r="U235" i="1"/>
  <c r="V235" i="1" s="1"/>
  <c r="T235" i="1"/>
  <c r="P235" i="1"/>
  <c r="M235" i="1"/>
  <c r="N235" i="1" s="1"/>
  <c r="J235" i="1"/>
  <c r="E235" i="1"/>
  <c r="K235" i="1" s="1"/>
  <c r="L235" i="1" s="1"/>
  <c r="W234" i="1"/>
  <c r="U234" i="1"/>
  <c r="V234" i="1" s="1"/>
  <c r="Y234" i="1" s="1"/>
  <c r="T234" i="1"/>
  <c r="P234" i="1"/>
  <c r="M234" i="1"/>
  <c r="N234" i="1" s="1"/>
  <c r="J234" i="1"/>
  <c r="E234" i="1"/>
  <c r="K234" i="1" s="1"/>
  <c r="L234" i="1" s="1"/>
  <c r="W233" i="1"/>
  <c r="U233" i="1"/>
  <c r="V233" i="1" s="1"/>
  <c r="Y233" i="1" s="1"/>
  <c r="T233" i="1"/>
  <c r="P233" i="1"/>
  <c r="M233" i="1"/>
  <c r="N233" i="1" s="1"/>
  <c r="J233" i="1"/>
  <c r="E233" i="1"/>
  <c r="K233" i="1" s="1"/>
  <c r="L233" i="1" s="1"/>
  <c r="W232" i="1"/>
  <c r="U232" i="1"/>
  <c r="V232" i="1" s="1"/>
  <c r="Y232" i="1" s="1"/>
  <c r="T232" i="1"/>
  <c r="P232" i="1"/>
  <c r="M232" i="1"/>
  <c r="N232" i="1" s="1"/>
  <c r="J232" i="1"/>
  <c r="E232" i="1"/>
  <c r="K232" i="1" s="1"/>
  <c r="L232" i="1" s="1"/>
  <c r="W231" i="1"/>
  <c r="U231" i="1"/>
  <c r="V231" i="1" s="1"/>
  <c r="Y231" i="1" s="1"/>
  <c r="T231" i="1"/>
  <c r="P231" i="1"/>
  <c r="M231" i="1"/>
  <c r="N231" i="1" s="1"/>
  <c r="J231" i="1"/>
  <c r="E231" i="1"/>
  <c r="K231" i="1" s="1"/>
  <c r="L231" i="1" s="1"/>
  <c r="W230" i="1"/>
  <c r="U230" i="1"/>
  <c r="V230" i="1" s="1"/>
  <c r="Y230" i="1" s="1"/>
  <c r="T230" i="1"/>
  <c r="P230" i="1"/>
  <c r="M230" i="1"/>
  <c r="N230" i="1" s="1"/>
  <c r="J230" i="1"/>
  <c r="E230" i="1"/>
  <c r="K230" i="1" s="1"/>
  <c r="L230" i="1" s="1"/>
  <c r="W229" i="1"/>
  <c r="U229" i="1"/>
  <c r="V229" i="1" s="1"/>
  <c r="Y229" i="1" s="1"/>
  <c r="T229" i="1"/>
  <c r="P229" i="1"/>
  <c r="M229" i="1"/>
  <c r="N229" i="1" s="1"/>
  <c r="J229" i="1"/>
  <c r="E229" i="1"/>
  <c r="K229" i="1" s="1"/>
  <c r="L229" i="1" s="1"/>
  <c r="W228" i="1"/>
  <c r="U228" i="1"/>
  <c r="V228" i="1" s="1"/>
  <c r="Y228" i="1" s="1"/>
  <c r="T228" i="1"/>
  <c r="P228" i="1"/>
  <c r="M228" i="1"/>
  <c r="N228" i="1" s="1"/>
  <c r="J228" i="1"/>
  <c r="E228" i="1"/>
  <c r="K228" i="1" s="1"/>
  <c r="L228" i="1" s="1"/>
  <c r="W227" i="1"/>
  <c r="U227" i="1"/>
  <c r="V227" i="1" s="1"/>
  <c r="Y227" i="1" s="1"/>
  <c r="T227" i="1"/>
  <c r="P227" i="1"/>
  <c r="M227" i="1"/>
  <c r="N227" i="1" s="1"/>
  <c r="J227" i="1"/>
  <c r="E227" i="1"/>
  <c r="K227" i="1" s="1"/>
  <c r="L227" i="1" s="1"/>
  <c r="W226" i="1"/>
  <c r="U226" i="1"/>
  <c r="V226" i="1" s="1"/>
  <c r="Y226" i="1" s="1"/>
  <c r="T226" i="1"/>
  <c r="P226" i="1"/>
  <c r="M226" i="1"/>
  <c r="N226" i="1" s="1"/>
  <c r="J226" i="1"/>
  <c r="E226" i="1"/>
  <c r="K226" i="1" s="1"/>
  <c r="L226" i="1" s="1"/>
  <c r="W225" i="1"/>
  <c r="U225" i="1"/>
  <c r="V225" i="1" s="1"/>
  <c r="Y225" i="1" s="1"/>
  <c r="T225" i="1"/>
  <c r="P225" i="1"/>
  <c r="M225" i="1"/>
  <c r="N225" i="1" s="1"/>
  <c r="J225" i="1"/>
  <c r="E225" i="1"/>
  <c r="K225" i="1" s="1"/>
  <c r="L225" i="1" s="1"/>
  <c r="W224" i="1"/>
  <c r="U224" i="1"/>
  <c r="V224" i="1" s="1"/>
  <c r="Y224" i="1" s="1"/>
  <c r="T224" i="1"/>
  <c r="P224" i="1"/>
  <c r="M224" i="1"/>
  <c r="N224" i="1" s="1"/>
  <c r="J224" i="1"/>
  <c r="E224" i="1"/>
  <c r="K224" i="1" s="1"/>
  <c r="L224" i="1" s="1"/>
  <c r="W223" i="1"/>
  <c r="U223" i="1"/>
  <c r="V223" i="1" s="1"/>
  <c r="Y223" i="1" s="1"/>
  <c r="T223" i="1"/>
  <c r="P223" i="1"/>
  <c r="M223" i="1"/>
  <c r="N223" i="1" s="1"/>
  <c r="J223" i="1"/>
  <c r="E223" i="1"/>
  <c r="K223" i="1" s="1"/>
  <c r="L223" i="1" s="1"/>
  <c r="W222" i="1"/>
  <c r="U222" i="1"/>
  <c r="V222" i="1" s="1"/>
  <c r="Y222" i="1" s="1"/>
  <c r="T222" i="1"/>
  <c r="P222" i="1"/>
  <c r="M222" i="1"/>
  <c r="N222" i="1" s="1"/>
  <c r="J222" i="1"/>
  <c r="E222" i="1"/>
  <c r="K222" i="1" s="1"/>
  <c r="L222" i="1" s="1"/>
  <c r="W221" i="1"/>
  <c r="U221" i="1"/>
  <c r="V221" i="1" s="1"/>
  <c r="Y221" i="1" s="1"/>
  <c r="T221" i="1"/>
  <c r="P221" i="1"/>
  <c r="M221" i="1"/>
  <c r="N221" i="1" s="1"/>
  <c r="J221" i="1"/>
  <c r="E221" i="1"/>
  <c r="K221" i="1" s="1"/>
  <c r="L221" i="1" s="1"/>
  <c r="W220" i="1"/>
  <c r="U220" i="1"/>
  <c r="V220" i="1" s="1"/>
  <c r="Y220" i="1" s="1"/>
  <c r="T220" i="1"/>
  <c r="P220" i="1"/>
  <c r="M220" i="1"/>
  <c r="N220" i="1" s="1"/>
  <c r="J220" i="1"/>
  <c r="E220" i="1"/>
  <c r="K220" i="1" s="1"/>
  <c r="L220" i="1" s="1"/>
  <c r="W219" i="1"/>
  <c r="U219" i="1"/>
  <c r="V219" i="1" s="1"/>
  <c r="Y219" i="1" s="1"/>
  <c r="T219" i="1"/>
  <c r="P219" i="1"/>
  <c r="M219" i="1"/>
  <c r="N219" i="1" s="1"/>
  <c r="J219" i="1"/>
  <c r="E219" i="1"/>
  <c r="K219" i="1" s="1"/>
  <c r="L219" i="1" s="1"/>
  <c r="W218" i="1"/>
  <c r="U218" i="1"/>
  <c r="V218" i="1" s="1"/>
  <c r="Y218" i="1" s="1"/>
  <c r="T218" i="1"/>
  <c r="P218" i="1"/>
  <c r="M218" i="1"/>
  <c r="N218" i="1" s="1"/>
  <c r="J218" i="1"/>
  <c r="E218" i="1"/>
  <c r="K218" i="1" s="1"/>
  <c r="L218" i="1" s="1"/>
  <c r="W217" i="1"/>
  <c r="U217" i="1"/>
  <c r="V217" i="1" s="1"/>
  <c r="Y217" i="1" s="1"/>
  <c r="T217" i="1"/>
  <c r="P217" i="1"/>
  <c r="M217" i="1"/>
  <c r="N217" i="1" s="1"/>
  <c r="J217" i="1"/>
  <c r="E217" i="1"/>
  <c r="K217" i="1" s="1"/>
  <c r="L217" i="1" s="1"/>
  <c r="W216" i="1"/>
  <c r="U216" i="1"/>
  <c r="V216" i="1" s="1"/>
  <c r="Y216" i="1" s="1"/>
  <c r="T216" i="1"/>
  <c r="P216" i="1"/>
  <c r="M216" i="1"/>
  <c r="N216" i="1" s="1"/>
  <c r="J216" i="1"/>
  <c r="E216" i="1"/>
  <c r="K216" i="1" s="1"/>
  <c r="L216" i="1" s="1"/>
  <c r="W215" i="1"/>
  <c r="U215" i="1"/>
  <c r="V215" i="1" s="1"/>
  <c r="Y215" i="1" s="1"/>
  <c r="T215" i="1"/>
  <c r="P215" i="1"/>
  <c r="M215" i="1"/>
  <c r="N215" i="1" s="1"/>
  <c r="J215" i="1"/>
  <c r="E215" i="1"/>
  <c r="K215" i="1" s="1"/>
  <c r="L215" i="1" s="1"/>
  <c r="W214" i="1"/>
  <c r="U214" i="1"/>
  <c r="V214" i="1" s="1"/>
  <c r="Y214" i="1" s="1"/>
  <c r="T214" i="1"/>
  <c r="P214" i="1"/>
  <c r="M214" i="1"/>
  <c r="N214" i="1" s="1"/>
  <c r="J214" i="1"/>
  <c r="E214" i="1"/>
  <c r="K214" i="1" s="1"/>
  <c r="L214" i="1" s="1"/>
  <c r="W213" i="1"/>
  <c r="U213" i="1"/>
  <c r="T213" i="1"/>
  <c r="P213" i="1"/>
  <c r="N213" i="1"/>
  <c r="M213" i="1"/>
  <c r="J213" i="1"/>
  <c r="E213" i="1"/>
  <c r="K213" i="1" s="1"/>
  <c r="L213" i="1" s="1"/>
  <c r="W212" i="1"/>
  <c r="U212" i="1"/>
  <c r="T212" i="1"/>
  <c r="P212" i="1"/>
  <c r="N212" i="1"/>
  <c r="M212" i="1"/>
  <c r="J212" i="1"/>
  <c r="E212" i="1"/>
  <c r="K212" i="1" s="1"/>
  <c r="L212" i="1" s="1"/>
  <c r="W211" i="1"/>
  <c r="U211" i="1"/>
  <c r="T211" i="1"/>
  <c r="P211" i="1"/>
  <c r="N211" i="1"/>
  <c r="M211" i="1"/>
  <c r="J211" i="1"/>
  <c r="E211" i="1"/>
  <c r="K211" i="1" s="1"/>
  <c r="L211" i="1" s="1"/>
  <c r="W210" i="1"/>
  <c r="U210" i="1"/>
  <c r="T210" i="1"/>
  <c r="P210" i="1"/>
  <c r="M210" i="1"/>
  <c r="N210" i="1" s="1"/>
  <c r="K210" i="1"/>
  <c r="L210" i="1" s="1"/>
  <c r="J210" i="1"/>
  <c r="E210" i="1"/>
  <c r="W209" i="1"/>
  <c r="U209" i="1"/>
  <c r="T209" i="1"/>
  <c r="P209" i="1"/>
  <c r="M209" i="1"/>
  <c r="N209" i="1" s="1"/>
  <c r="J209" i="1"/>
  <c r="E209" i="1"/>
  <c r="K209" i="1" s="1"/>
  <c r="L209" i="1" s="1"/>
  <c r="W208" i="1"/>
  <c r="U208" i="1"/>
  <c r="T208" i="1"/>
  <c r="P208" i="1"/>
  <c r="M208" i="1"/>
  <c r="N208" i="1" s="1"/>
  <c r="J208" i="1"/>
  <c r="E208" i="1"/>
  <c r="K208" i="1" s="1"/>
  <c r="L208" i="1" s="1"/>
  <c r="W207" i="1"/>
  <c r="U207" i="1"/>
  <c r="T207" i="1"/>
  <c r="P207" i="1"/>
  <c r="M207" i="1"/>
  <c r="N207" i="1" s="1"/>
  <c r="K207" i="1"/>
  <c r="L207" i="1" s="1"/>
  <c r="J207" i="1"/>
  <c r="E207" i="1"/>
  <c r="W206" i="1"/>
  <c r="U206" i="1"/>
  <c r="T206" i="1"/>
  <c r="P206" i="1"/>
  <c r="Q206" i="1" s="1"/>
  <c r="M206" i="1"/>
  <c r="N206" i="1" s="1"/>
  <c r="J206" i="1"/>
  <c r="E206" i="1"/>
  <c r="K206" i="1" s="1"/>
  <c r="L206" i="1" s="1"/>
  <c r="W205" i="1"/>
  <c r="U205" i="1"/>
  <c r="T205" i="1"/>
  <c r="P205" i="1"/>
  <c r="M205" i="1"/>
  <c r="N205" i="1" s="1"/>
  <c r="J205" i="1"/>
  <c r="E205" i="1"/>
  <c r="K205" i="1" s="1"/>
  <c r="L205" i="1" s="1"/>
  <c r="W204" i="1"/>
  <c r="U204" i="1"/>
  <c r="T204" i="1"/>
  <c r="P204" i="1"/>
  <c r="M204" i="1"/>
  <c r="N204" i="1" s="1"/>
  <c r="J204" i="1"/>
  <c r="E204" i="1"/>
  <c r="K204" i="1" s="1"/>
  <c r="L204" i="1" s="1"/>
  <c r="W203" i="1"/>
  <c r="U203" i="1"/>
  <c r="T203" i="1"/>
  <c r="P203" i="1"/>
  <c r="M203" i="1"/>
  <c r="N203" i="1" s="1"/>
  <c r="J203" i="1"/>
  <c r="E203" i="1"/>
  <c r="K203" i="1" s="1"/>
  <c r="L203" i="1" s="1"/>
  <c r="W202" i="1"/>
  <c r="U202" i="1"/>
  <c r="V202" i="1" s="1"/>
  <c r="T202" i="1"/>
  <c r="P202" i="1"/>
  <c r="M202" i="1"/>
  <c r="N202" i="1" s="1"/>
  <c r="J202" i="1"/>
  <c r="Q202" i="1" s="1"/>
  <c r="E202" i="1"/>
  <c r="K202" i="1" s="1"/>
  <c r="L202" i="1" s="1"/>
  <c r="W201" i="1"/>
  <c r="U201" i="1"/>
  <c r="T201" i="1"/>
  <c r="P201" i="1"/>
  <c r="M201" i="1"/>
  <c r="N201" i="1" s="1"/>
  <c r="K201" i="1"/>
  <c r="L201" i="1" s="1"/>
  <c r="J201" i="1"/>
  <c r="Q201" i="1" s="1"/>
  <c r="E201" i="1"/>
  <c r="W200" i="1"/>
  <c r="U200" i="1"/>
  <c r="T200" i="1"/>
  <c r="P200" i="1"/>
  <c r="M200" i="1"/>
  <c r="N200" i="1" s="1"/>
  <c r="K200" i="1"/>
  <c r="L200" i="1" s="1"/>
  <c r="J200" i="1"/>
  <c r="E200" i="1"/>
  <c r="W199" i="1"/>
  <c r="U199" i="1"/>
  <c r="V199" i="1" s="1"/>
  <c r="T199" i="1"/>
  <c r="P199" i="1"/>
  <c r="M199" i="1"/>
  <c r="N199" i="1" s="1"/>
  <c r="J199" i="1"/>
  <c r="E199" i="1"/>
  <c r="K199" i="1" s="1"/>
  <c r="L199" i="1" s="1"/>
  <c r="W198" i="1"/>
  <c r="U198" i="1"/>
  <c r="V198" i="1" s="1"/>
  <c r="T198" i="1"/>
  <c r="P198" i="1"/>
  <c r="M198" i="1"/>
  <c r="N198" i="1" s="1"/>
  <c r="J198" i="1"/>
  <c r="E198" i="1"/>
  <c r="K198" i="1" s="1"/>
  <c r="L198" i="1" s="1"/>
  <c r="W197" i="1"/>
  <c r="U197" i="1"/>
  <c r="T197" i="1"/>
  <c r="P197" i="1"/>
  <c r="M197" i="1"/>
  <c r="N197" i="1" s="1"/>
  <c r="K197" i="1"/>
  <c r="L197" i="1" s="1"/>
  <c r="J197" i="1"/>
  <c r="E197" i="1"/>
  <c r="W196" i="1"/>
  <c r="U196" i="1"/>
  <c r="T196" i="1"/>
  <c r="P196" i="1"/>
  <c r="M196" i="1"/>
  <c r="N196" i="1" s="1"/>
  <c r="K196" i="1"/>
  <c r="L196" i="1" s="1"/>
  <c r="J196" i="1"/>
  <c r="Q196" i="1" s="1"/>
  <c r="E196" i="1"/>
  <c r="W195" i="1"/>
  <c r="U195" i="1"/>
  <c r="T195" i="1"/>
  <c r="P195" i="1"/>
  <c r="M195" i="1"/>
  <c r="N195" i="1" s="1"/>
  <c r="J195" i="1"/>
  <c r="E195" i="1"/>
  <c r="K195" i="1" s="1"/>
  <c r="L195" i="1" s="1"/>
  <c r="W194" i="1"/>
  <c r="U194" i="1"/>
  <c r="T194" i="1"/>
  <c r="P194" i="1"/>
  <c r="M194" i="1"/>
  <c r="N194" i="1" s="1"/>
  <c r="J194" i="1"/>
  <c r="E194" i="1"/>
  <c r="K194" i="1" s="1"/>
  <c r="L194" i="1" s="1"/>
  <c r="W193" i="1"/>
  <c r="U193" i="1"/>
  <c r="T193" i="1"/>
  <c r="P193" i="1"/>
  <c r="M193" i="1"/>
  <c r="N193" i="1" s="1"/>
  <c r="J193" i="1"/>
  <c r="Q193" i="1" s="1"/>
  <c r="E193" i="1"/>
  <c r="K193" i="1" s="1"/>
  <c r="L193" i="1" s="1"/>
  <c r="W192" i="1"/>
  <c r="U192" i="1"/>
  <c r="T192" i="1"/>
  <c r="P192" i="1"/>
  <c r="M192" i="1"/>
  <c r="N192" i="1" s="1"/>
  <c r="J192" i="1"/>
  <c r="E192" i="1"/>
  <c r="K192" i="1" s="1"/>
  <c r="L192" i="1" s="1"/>
  <c r="W191" i="1"/>
  <c r="U191" i="1"/>
  <c r="T191" i="1"/>
  <c r="P191" i="1"/>
  <c r="M191" i="1"/>
  <c r="N191" i="1" s="1"/>
  <c r="J191" i="1"/>
  <c r="E191" i="1"/>
  <c r="K191" i="1" s="1"/>
  <c r="L191" i="1" s="1"/>
  <c r="W190" i="1"/>
  <c r="U190" i="1"/>
  <c r="V190" i="1" s="1"/>
  <c r="T190" i="1"/>
  <c r="P190" i="1"/>
  <c r="N190" i="1"/>
  <c r="M190" i="1"/>
  <c r="J190" i="1"/>
  <c r="E190" i="1"/>
  <c r="K190" i="1" s="1"/>
  <c r="L190" i="1" s="1"/>
  <c r="W189" i="1"/>
  <c r="U189" i="1"/>
  <c r="T189" i="1"/>
  <c r="P189" i="1"/>
  <c r="N189" i="1"/>
  <c r="M189" i="1"/>
  <c r="J189" i="1"/>
  <c r="E189" i="1"/>
  <c r="K189" i="1" s="1"/>
  <c r="L189" i="1" s="1"/>
  <c r="W188" i="1"/>
  <c r="U188" i="1"/>
  <c r="T188" i="1"/>
  <c r="P188" i="1"/>
  <c r="N188" i="1"/>
  <c r="M188" i="1"/>
  <c r="J188" i="1"/>
  <c r="E188" i="1"/>
  <c r="K188" i="1" s="1"/>
  <c r="L188" i="1" s="1"/>
  <c r="W187" i="1"/>
  <c r="U187" i="1"/>
  <c r="V187" i="1" s="1"/>
  <c r="T187" i="1"/>
  <c r="P187" i="1"/>
  <c r="M187" i="1"/>
  <c r="N187" i="1" s="1"/>
  <c r="J187" i="1"/>
  <c r="E187" i="1"/>
  <c r="K187" i="1" s="1"/>
  <c r="L187" i="1" s="1"/>
  <c r="W186" i="1"/>
  <c r="U186" i="1"/>
  <c r="T186" i="1"/>
  <c r="Q186" i="1"/>
  <c r="P186" i="1"/>
  <c r="M186" i="1"/>
  <c r="N186" i="1" s="1"/>
  <c r="J186" i="1"/>
  <c r="E186" i="1"/>
  <c r="K186" i="1" s="1"/>
  <c r="L186" i="1" s="1"/>
  <c r="W185" i="1"/>
  <c r="U185" i="1"/>
  <c r="T185" i="1"/>
  <c r="P185" i="1"/>
  <c r="M185" i="1"/>
  <c r="N185" i="1" s="1"/>
  <c r="J185" i="1"/>
  <c r="E185" i="1"/>
  <c r="K185" i="1" s="1"/>
  <c r="L185" i="1" s="1"/>
  <c r="W184" i="1"/>
  <c r="U184" i="1"/>
  <c r="T184" i="1"/>
  <c r="P184" i="1"/>
  <c r="N184" i="1"/>
  <c r="M184" i="1"/>
  <c r="J184" i="1"/>
  <c r="E184" i="1"/>
  <c r="K184" i="1" s="1"/>
  <c r="L184" i="1" s="1"/>
  <c r="W183" i="1"/>
  <c r="U183" i="1"/>
  <c r="V183" i="1" s="1"/>
  <c r="T183" i="1"/>
  <c r="P183" i="1"/>
  <c r="N183" i="1"/>
  <c r="M183" i="1"/>
  <c r="J183" i="1"/>
  <c r="E183" i="1"/>
  <c r="K183" i="1" s="1"/>
  <c r="L183" i="1" s="1"/>
  <c r="W182" i="1"/>
  <c r="U182" i="1"/>
  <c r="T182" i="1"/>
  <c r="P182" i="1"/>
  <c r="M182" i="1"/>
  <c r="N182" i="1" s="1"/>
  <c r="J182" i="1"/>
  <c r="Q182" i="1" s="1"/>
  <c r="E182" i="1"/>
  <c r="K182" i="1" s="1"/>
  <c r="L182" i="1" s="1"/>
  <c r="W181" i="1"/>
  <c r="U181" i="1"/>
  <c r="V181" i="1" s="1"/>
  <c r="T181" i="1"/>
  <c r="P181" i="1"/>
  <c r="M181" i="1"/>
  <c r="N181" i="1" s="1"/>
  <c r="J181" i="1"/>
  <c r="E181" i="1"/>
  <c r="K181" i="1" s="1"/>
  <c r="L181" i="1" s="1"/>
  <c r="W180" i="1"/>
  <c r="U180" i="1"/>
  <c r="T180" i="1"/>
  <c r="P180" i="1"/>
  <c r="M180" i="1"/>
  <c r="N180" i="1" s="1"/>
  <c r="J180" i="1"/>
  <c r="E180" i="1"/>
  <c r="K180" i="1" s="1"/>
  <c r="L180" i="1" s="1"/>
  <c r="W179" i="1"/>
  <c r="U179" i="1"/>
  <c r="T179" i="1"/>
  <c r="P179" i="1"/>
  <c r="M179" i="1"/>
  <c r="N179" i="1" s="1"/>
  <c r="J179" i="1"/>
  <c r="E179" i="1"/>
  <c r="K179" i="1" s="1"/>
  <c r="L179" i="1" s="1"/>
  <c r="W178" i="1"/>
  <c r="U178" i="1"/>
  <c r="T178" i="1"/>
  <c r="P178" i="1"/>
  <c r="M178" i="1"/>
  <c r="N178" i="1" s="1"/>
  <c r="J178" i="1"/>
  <c r="Q178" i="1" s="1"/>
  <c r="E178" i="1"/>
  <c r="K178" i="1" s="1"/>
  <c r="L178" i="1" s="1"/>
  <c r="W177" i="1"/>
  <c r="U177" i="1"/>
  <c r="T177" i="1"/>
  <c r="P177" i="1"/>
  <c r="M177" i="1"/>
  <c r="N177" i="1" s="1"/>
  <c r="K177" i="1"/>
  <c r="L177" i="1" s="1"/>
  <c r="J177" i="1"/>
  <c r="Q177" i="1" s="1"/>
  <c r="E177" i="1"/>
  <c r="W176" i="1"/>
  <c r="U176" i="1"/>
  <c r="T176" i="1"/>
  <c r="P176" i="1"/>
  <c r="M176" i="1"/>
  <c r="N176" i="1" s="1"/>
  <c r="K176" i="1"/>
  <c r="L176" i="1" s="1"/>
  <c r="J176" i="1"/>
  <c r="E176" i="1"/>
  <c r="W175" i="1"/>
  <c r="U175" i="1"/>
  <c r="T175" i="1"/>
  <c r="P175" i="1"/>
  <c r="M175" i="1"/>
  <c r="N175" i="1" s="1"/>
  <c r="K175" i="1"/>
  <c r="L175" i="1" s="1"/>
  <c r="J175" i="1"/>
  <c r="Q175" i="1" s="1"/>
  <c r="E175" i="1"/>
  <c r="W174" i="1"/>
  <c r="U174" i="1"/>
  <c r="V174" i="1" s="1"/>
  <c r="T174" i="1"/>
  <c r="P174" i="1"/>
  <c r="M174" i="1"/>
  <c r="N174" i="1" s="1"/>
  <c r="J174" i="1"/>
  <c r="Q174" i="1" s="1"/>
  <c r="E174" i="1"/>
  <c r="K174" i="1" s="1"/>
  <c r="L174" i="1" s="1"/>
  <c r="W173" i="1"/>
  <c r="U173" i="1"/>
  <c r="V173" i="1" s="1"/>
  <c r="Y173" i="1" s="1"/>
  <c r="T173" i="1"/>
  <c r="P173" i="1"/>
  <c r="M173" i="1"/>
  <c r="N173" i="1" s="1"/>
  <c r="J173" i="1"/>
  <c r="Q173" i="1" s="1"/>
  <c r="E173" i="1"/>
  <c r="K173" i="1" s="1"/>
  <c r="L173" i="1" s="1"/>
  <c r="W172" i="1"/>
  <c r="U172" i="1"/>
  <c r="T172" i="1"/>
  <c r="P172" i="1"/>
  <c r="N172" i="1"/>
  <c r="M172" i="1"/>
  <c r="K172" i="1"/>
  <c r="L172" i="1" s="1"/>
  <c r="J172" i="1"/>
  <c r="E172" i="1"/>
  <c r="W171" i="1"/>
  <c r="U171" i="1"/>
  <c r="T171" i="1"/>
  <c r="P171" i="1"/>
  <c r="M171" i="1"/>
  <c r="N171" i="1" s="1"/>
  <c r="J171" i="1"/>
  <c r="E171" i="1"/>
  <c r="K171" i="1" s="1"/>
  <c r="L171" i="1" s="1"/>
  <c r="W170" i="1"/>
  <c r="U170" i="1"/>
  <c r="T170" i="1"/>
  <c r="Q170" i="1"/>
  <c r="P170" i="1"/>
  <c r="N170" i="1"/>
  <c r="M170" i="1"/>
  <c r="J170" i="1"/>
  <c r="E170" i="1"/>
  <c r="K170" i="1" s="1"/>
  <c r="L170" i="1" s="1"/>
  <c r="W169" i="1"/>
  <c r="U169" i="1"/>
  <c r="T169" i="1"/>
  <c r="P169" i="1"/>
  <c r="M169" i="1"/>
  <c r="N169" i="1" s="1"/>
  <c r="J169" i="1"/>
  <c r="E169" i="1"/>
  <c r="K169" i="1" s="1"/>
  <c r="L169" i="1" s="1"/>
  <c r="W168" i="1"/>
  <c r="U168" i="1"/>
  <c r="T168" i="1"/>
  <c r="P168" i="1"/>
  <c r="N168" i="1"/>
  <c r="M168" i="1"/>
  <c r="K168" i="1"/>
  <c r="L168" i="1" s="1"/>
  <c r="J168" i="1"/>
  <c r="E168" i="1"/>
  <c r="W167" i="1"/>
  <c r="U167" i="1"/>
  <c r="T167" i="1"/>
  <c r="P167" i="1"/>
  <c r="M167" i="1"/>
  <c r="N167" i="1" s="1"/>
  <c r="K167" i="1"/>
  <c r="L167" i="1" s="1"/>
  <c r="J167" i="1"/>
  <c r="E167" i="1"/>
  <c r="W166" i="1"/>
  <c r="U166" i="1"/>
  <c r="T166" i="1"/>
  <c r="P166" i="1"/>
  <c r="N166" i="1"/>
  <c r="M166" i="1"/>
  <c r="J166" i="1"/>
  <c r="E166" i="1"/>
  <c r="K166" i="1" s="1"/>
  <c r="L166" i="1" s="1"/>
  <c r="W165" i="1"/>
  <c r="U165" i="1"/>
  <c r="T165" i="1"/>
  <c r="P165" i="1"/>
  <c r="Q165" i="1" s="1"/>
  <c r="N165" i="1"/>
  <c r="M165" i="1"/>
  <c r="J165" i="1"/>
  <c r="E165" i="1"/>
  <c r="K165" i="1" s="1"/>
  <c r="L165" i="1" s="1"/>
  <c r="W164" i="1"/>
  <c r="U164" i="1"/>
  <c r="T164" i="1"/>
  <c r="P164" i="1"/>
  <c r="N164" i="1"/>
  <c r="M164" i="1"/>
  <c r="J164" i="1"/>
  <c r="E164" i="1"/>
  <c r="K164" i="1" s="1"/>
  <c r="L164" i="1" s="1"/>
  <c r="W163" i="1"/>
  <c r="U163" i="1"/>
  <c r="V163" i="1" s="1"/>
  <c r="T163" i="1"/>
  <c r="P163" i="1"/>
  <c r="M163" i="1"/>
  <c r="N163" i="1" s="1"/>
  <c r="J163" i="1"/>
  <c r="E163" i="1"/>
  <c r="K163" i="1" s="1"/>
  <c r="L163" i="1" s="1"/>
  <c r="W162" i="1"/>
  <c r="U162" i="1"/>
  <c r="V162" i="1" s="1"/>
  <c r="Y162" i="1" s="1"/>
  <c r="T162" i="1"/>
  <c r="Q162" i="1"/>
  <c r="P162" i="1"/>
  <c r="M162" i="1"/>
  <c r="N162" i="1" s="1"/>
  <c r="J162" i="1"/>
  <c r="E162" i="1"/>
  <c r="K162" i="1" s="1"/>
  <c r="L162" i="1" s="1"/>
  <c r="W161" i="1"/>
  <c r="U161" i="1"/>
  <c r="T161" i="1"/>
  <c r="P161" i="1"/>
  <c r="M161" i="1"/>
  <c r="N161" i="1" s="1"/>
  <c r="J161" i="1"/>
  <c r="E161" i="1"/>
  <c r="K161" i="1" s="1"/>
  <c r="L161" i="1" s="1"/>
  <c r="W160" i="1"/>
  <c r="U160" i="1"/>
  <c r="T160" i="1"/>
  <c r="P160" i="1"/>
  <c r="N160" i="1"/>
  <c r="M160" i="1"/>
  <c r="J160" i="1"/>
  <c r="E160" i="1"/>
  <c r="K160" i="1" s="1"/>
  <c r="L160" i="1" s="1"/>
  <c r="W159" i="1"/>
  <c r="U159" i="1"/>
  <c r="T159" i="1"/>
  <c r="P159" i="1"/>
  <c r="N159" i="1"/>
  <c r="M159" i="1"/>
  <c r="K159" i="1"/>
  <c r="L159" i="1" s="1"/>
  <c r="J159" i="1"/>
  <c r="E159" i="1"/>
  <c r="W158" i="1"/>
  <c r="U158" i="1"/>
  <c r="V158" i="1" s="1"/>
  <c r="T158" i="1"/>
  <c r="P158" i="1"/>
  <c r="M158" i="1"/>
  <c r="N158" i="1" s="1"/>
  <c r="J158" i="1"/>
  <c r="Q158" i="1" s="1"/>
  <c r="E158" i="1"/>
  <c r="K158" i="1" s="1"/>
  <c r="L158" i="1" s="1"/>
  <c r="W157" i="1"/>
  <c r="U157" i="1"/>
  <c r="T157" i="1"/>
  <c r="P157" i="1"/>
  <c r="N157" i="1"/>
  <c r="M157" i="1"/>
  <c r="K157" i="1"/>
  <c r="L157" i="1" s="1"/>
  <c r="J157" i="1"/>
  <c r="E157" i="1"/>
  <c r="W156" i="1"/>
  <c r="U156" i="1"/>
  <c r="T156" i="1"/>
  <c r="P156" i="1"/>
  <c r="M156" i="1"/>
  <c r="N156" i="1" s="1"/>
  <c r="K156" i="1"/>
  <c r="L156" i="1" s="1"/>
  <c r="J156" i="1"/>
  <c r="E156" i="1"/>
  <c r="W155" i="1"/>
  <c r="Y155" i="1" s="1"/>
  <c r="U155" i="1"/>
  <c r="V155" i="1" s="1"/>
  <c r="T155" i="1"/>
  <c r="P155" i="1"/>
  <c r="N155" i="1"/>
  <c r="M155" i="1"/>
  <c r="J155" i="1"/>
  <c r="E155" i="1"/>
  <c r="K155" i="1" s="1"/>
  <c r="L155" i="1" s="1"/>
  <c r="W154" i="1"/>
  <c r="U154" i="1"/>
  <c r="V154" i="1" s="1"/>
  <c r="T154" i="1"/>
  <c r="P154" i="1"/>
  <c r="Q154" i="1" s="1"/>
  <c r="X154" i="1" s="1"/>
  <c r="M154" i="1"/>
  <c r="N154" i="1" s="1"/>
  <c r="J154" i="1"/>
  <c r="E154" i="1"/>
  <c r="K154" i="1" s="1"/>
  <c r="L154" i="1" s="1"/>
  <c r="W153" i="1"/>
  <c r="U153" i="1"/>
  <c r="T153" i="1"/>
  <c r="P153" i="1"/>
  <c r="M153" i="1"/>
  <c r="N153" i="1" s="1"/>
  <c r="K153" i="1"/>
  <c r="L153" i="1" s="1"/>
  <c r="J153" i="1"/>
  <c r="Q153" i="1" s="1"/>
  <c r="E153" i="1"/>
  <c r="W152" i="1"/>
  <c r="U152" i="1"/>
  <c r="T152" i="1"/>
  <c r="P152" i="1"/>
  <c r="M152" i="1"/>
  <c r="N152" i="1" s="1"/>
  <c r="J152" i="1"/>
  <c r="E152" i="1"/>
  <c r="K152" i="1" s="1"/>
  <c r="L152" i="1" s="1"/>
  <c r="W151" i="1"/>
  <c r="U151" i="1"/>
  <c r="T151" i="1"/>
  <c r="P151" i="1"/>
  <c r="M151" i="1"/>
  <c r="N151" i="1" s="1"/>
  <c r="J151" i="1"/>
  <c r="Q151" i="1" s="1"/>
  <c r="E151" i="1"/>
  <c r="K151" i="1" s="1"/>
  <c r="L151" i="1" s="1"/>
  <c r="W150" i="1"/>
  <c r="U150" i="1"/>
  <c r="T150" i="1"/>
  <c r="P150" i="1"/>
  <c r="M150" i="1"/>
  <c r="N150" i="1" s="1"/>
  <c r="J150" i="1"/>
  <c r="Q150" i="1" s="1"/>
  <c r="E150" i="1"/>
  <c r="K150" i="1" s="1"/>
  <c r="L150" i="1" s="1"/>
  <c r="W149" i="1"/>
  <c r="U149" i="1"/>
  <c r="T149" i="1"/>
  <c r="P149" i="1"/>
  <c r="M149" i="1"/>
  <c r="N149" i="1" s="1"/>
  <c r="K149" i="1"/>
  <c r="L149" i="1" s="1"/>
  <c r="J149" i="1"/>
  <c r="Q149" i="1" s="1"/>
  <c r="E149" i="1"/>
  <c r="W148" i="1"/>
  <c r="U148" i="1"/>
  <c r="T148" i="1"/>
  <c r="P148" i="1"/>
  <c r="M148" i="1"/>
  <c r="N148" i="1" s="1"/>
  <c r="K148" i="1"/>
  <c r="L148" i="1" s="1"/>
  <c r="J148" i="1"/>
  <c r="Q148" i="1" s="1"/>
  <c r="E148" i="1"/>
  <c r="W147" i="1"/>
  <c r="U147" i="1"/>
  <c r="T147" i="1"/>
  <c r="P147" i="1"/>
  <c r="N147" i="1"/>
  <c r="M147" i="1"/>
  <c r="J147" i="1"/>
  <c r="E147" i="1"/>
  <c r="K147" i="1" s="1"/>
  <c r="L147" i="1" s="1"/>
  <c r="W146" i="1"/>
  <c r="U146" i="1"/>
  <c r="T146" i="1"/>
  <c r="P146" i="1"/>
  <c r="Q146" i="1" s="1"/>
  <c r="N146" i="1"/>
  <c r="M146" i="1"/>
  <c r="J146" i="1"/>
  <c r="E146" i="1"/>
  <c r="K146" i="1" s="1"/>
  <c r="L146" i="1" s="1"/>
  <c r="W145" i="1"/>
  <c r="U145" i="1"/>
  <c r="T145" i="1"/>
  <c r="Q145" i="1"/>
  <c r="P145" i="1"/>
  <c r="M145" i="1"/>
  <c r="N145" i="1" s="1"/>
  <c r="J145" i="1"/>
  <c r="E145" i="1"/>
  <c r="K145" i="1" s="1"/>
  <c r="L145" i="1" s="1"/>
  <c r="W144" i="1"/>
  <c r="U144" i="1"/>
  <c r="T144" i="1"/>
  <c r="P144" i="1"/>
  <c r="M144" i="1"/>
  <c r="N144" i="1" s="1"/>
  <c r="J144" i="1"/>
  <c r="E144" i="1"/>
  <c r="K144" i="1" s="1"/>
  <c r="L144" i="1" s="1"/>
  <c r="W143" i="1"/>
  <c r="U143" i="1"/>
  <c r="T143" i="1"/>
  <c r="P143" i="1"/>
  <c r="M143" i="1"/>
  <c r="N143" i="1" s="1"/>
  <c r="J143" i="1"/>
  <c r="E143" i="1"/>
  <c r="K143" i="1" s="1"/>
  <c r="L143" i="1" s="1"/>
  <c r="W142" i="1"/>
  <c r="U142" i="1"/>
  <c r="T142" i="1"/>
  <c r="P142" i="1"/>
  <c r="N142" i="1"/>
  <c r="M142" i="1"/>
  <c r="J142" i="1"/>
  <c r="E142" i="1"/>
  <c r="K142" i="1" s="1"/>
  <c r="L142" i="1" s="1"/>
  <c r="W141" i="1"/>
  <c r="U141" i="1"/>
  <c r="T141" i="1"/>
  <c r="P141" i="1"/>
  <c r="N141" i="1"/>
  <c r="M141" i="1"/>
  <c r="K141" i="1"/>
  <c r="L141" i="1" s="1"/>
  <c r="J141" i="1"/>
  <c r="E141" i="1"/>
  <c r="W140" i="1"/>
  <c r="U140" i="1"/>
  <c r="T140" i="1"/>
  <c r="P140" i="1"/>
  <c r="M140" i="1"/>
  <c r="N140" i="1" s="1"/>
  <c r="K140" i="1"/>
  <c r="L140" i="1" s="1"/>
  <c r="J140" i="1"/>
  <c r="E140" i="1"/>
  <c r="W139" i="1"/>
  <c r="U139" i="1"/>
  <c r="V139" i="1" s="1"/>
  <c r="Y139" i="1" s="1"/>
  <c r="T139" i="1"/>
  <c r="P139" i="1"/>
  <c r="M139" i="1"/>
  <c r="N139" i="1" s="1"/>
  <c r="J139" i="1"/>
  <c r="E139" i="1"/>
  <c r="K139" i="1" s="1"/>
  <c r="L139" i="1" s="1"/>
  <c r="W138" i="1"/>
  <c r="U138" i="1"/>
  <c r="V138" i="1" s="1"/>
  <c r="T138" i="1"/>
  <c r="P138" i="1"/>
  <c r="Q138" i="1" s="1"/>
  <c r="X138" i="1" s="1"/>
  <c r="N138" i="1"/>
  <c r="M138" i="1"/>
  <c r="J138" i="1"/>
  <c r="E138" i="1"/>
  <c r="K138" i="1" s="1"/>
  <c r="L138" i="1" s="1"/>
  <c r="W137" i="1"/>
  <c r="U137" i="1"/>
  <c r="T137" i="1"/>
  <c r="P137" i="1"/>
  <c r="M137" i="1"/>
  <c r="N137" i="1" s="1"/>
  <c r="J137" i="1"/>
  <c r="Q137" i="1" s="1"/>
  <c r="E137" i="1"/>
  <c r="K137" i="1" s="1"/>
  <c r="L137" i="1" s="1"/>
  <c r="W136" i="1"/>
  <c r="U136" i="1"/>
  <c r="T136" i="1"/>
  <c r="P136" i="1"/>
  <c r="M136" i="1"/>
  <c r="N136" i="1" s="1"/>
  <c r="K136" i="1"/>
  <c r="L136" i="1" s="1"/>
  <c r="J136" i="1"/>
  <c r="Q136" i="1" s="1"/>
  <c r="E136" i="1"/>
  <c r="W135" i="1"/>
  <c r="U135" i="1"/>
  <c r="T135" i="1"/>
  <c r="P135" i="1"/>
  <c r="M135" i="1"/>
  <c r="N135" i="1" s="1"/>
  <c r="J135" i="1"/>
  <c r="E135" i="1"/>
  <c r="K135" i="1" s="1"/>
  <c r="L135" i="1" s="1"/>
  <c r="W134" i="1"/>
  <c r="U134" i="1"/>
  <c r="T134" i="1"/>
  <c r="P134" i="1"/>
  <c r="M134" i="1"/>
  <c r="N134" i="1" s="1"/>
  <c r="J134" i="1"/>
  <c r="E134" i="1"/>
  <c r="K134" i="1" s="1"/>
  <c r="L134" i="1" s="1"/>
  <c r="W133" i="1"/>
  <c r="U133" i="1"/>
  <c r="T133" i="1"/>
  <c r="P133" i="1"/>
  <c r="M133" i="1"/>
  <c r="N133" i="1" s="1"/>
  <c r="L133" i="1"/>
  <c r="K133" i="1"/>
  <c r="J133" i="1"/>
  <c r="Q133" i="1" s="1"/>
  <c r="E133" i="1"/>
  <c r="W132" i="1"/>
  <c r="U132" i="1"/>
  <c r="T132" i="1"/>
  <c r="P132" i="1"/>
  <c r="N132" i="1"/>
  <c r="M132" i="1"/>
  <c r="J132" i="1"/>
  <c r="E132" i="1"/>
  <c r="K132" i="1" s="1"/>
  <c r="L132" i="1" s="1"/>
  <c r="W131" i="1"/>
  <c r="U131" i="1"/>
  <c r="T131" i="1"/>
  <c r="P131" i="1"/>
  <c r="N131" i="1"/>
  <c r="M131" i="1"/>
  <c r="J131" i="1"/>
  <c r="E131" i="1"/>
  <c r="K131" i="1" s="1"/>
  <c r="L131" i="1" s="1"/>
  <c r="W130" i="1"/>
  <c r="U130" i="1"/>
  <c r="T130" i="1"/>
  <c r="Q130" i="1"/>
  <c r="P130" i="1"/>
  <c r="M130" i="1"/>
  <c r="N130" i="1" s="1"/>
  <c r="J130" i="1"/>
  <c r="E130" i="1"/>
  <c r="K130" i="1" s="1"/>
  <c r="L130" i="1" s="1"/>
  <c r="W129" i="1"/>
  <c r="U129" i="1"/>
  <c r="T129" i="1"/>
  <c r="Q129" i="1"/>
  <c r="P129" i="1"/>
  <c r="M129" i="1"/>
  <c r="N129" i="1" s="1"/>
  <c r="J129" i="1"/>
  <c r="E129" i="1"/>
  <c r="K129" i="1" s="1"/>
  <c r="L129" i="1" s="1"/>
  <c r="W128" i="1"/>
  <c r="U128" i="1"/>
  <c r="T128" i="1"/>
  <c r="P128" i="1"/>
  <c r="N128" i="1"/>
  <c r="M128" i="1"/>
  <c r="J128" i="1"/>
  <c r="E128" i="1"/>
  <c r="K128" i="1" s="1"/>
  <c r="L128" i="1" s="1"/>
  <c r="W127" i="1"/>
  <c r="U127" i="1"/>
  <c r="T127" i="1"/>
  <c r="P127" i="1"/>
  <c r="N127" i="1"/>
  <c r="M127" i="1"/>
  <c r="J127" i="1"/>
  <c r="E127" i="1"/>
  <c r="K127" i="1" s="1"/>
  <c r="L127" i="1" s="1"/>
  <c r="W126" i="1"/>
  <c r="U126" i="1"/>
  <c r="V126" i="1" s="1"/>
  <c r="T126" i="1"/>
  <c r="P126" i="1"/>
  <c r="N126" i="1"/>
  <c r="M126" i="1"/>
  <c r="J126" i="1"/>
  <c r="E126" i="1"/>
  <c r="K126" i="1" s="1"/>
  <c r="L126" i="1" s="1"/>
  <c r="W125" i="1"/>
  <c r="U125" i="1"/>
  <c r="V125" i="1" s="1"/>
  <c r="T125" i="1"/>
  <c r="P125" i="1"/>
  <c r="N125" i="1"/>
  <c r="M125" i="1"/>
  <c r="J125" i="1"/>
  <c r="E125" i="1"/>
  <c r="K125" i="1" s="1"/>
  <c r="L125" i="1" s="1"/>
  <c r="W124" i="1"/>
  <c r="U124" i="1"/>
  <c r="T124" i="1"/>
  <c r="P124" i="1"/>
  <c r="M124" i="1"/>
  <c r="N124" i="1" s="1"/>
  <c r="J124" i="1"/>
  <c r="Q124" i="1" s="1"/>
  <c r="E124" i="1"/>
  <c r="K124" i="1" s="1"/>
  <c r="L124" i="1" s="1"/>
  <c r="W123" i="1"/>
  <c r="U123" i="1"/>
  <c r="V123" i="1" s="1"/>
  <c r="T123" i="1"/>
  <c r="P123" i="1"/>
  <c r="G123" i="1" s="1"/>
  <c r="J123" i="1" s="1"/>
  <c r="Q123" i="1" s="1"/>
  <c r="M123" i="1"/>
  <c r="N123" i="1" s="1"/>
  <c r="E123" i="1"/>
  <c r="K123" i="1" s="1"/>
  <c r="Z123" i="1" s="1"/>
  <c r="W122" i="1"/>
  <c r="U122" i="1"/>
  <c r="T122" i="1"/>
  <c r="P122" i="1"/>
  <c r="G122" i="1" s="1"/>
  <c r="J122" i="1" s="1"/>
  <c r="Q122" i="1" s="1"/>
  <c r="N122" i="1"/>
  <c r="M122" i="1"/>
  <c r="E122" i="1"/>
  <c r="K122" i="1" s="1"/>
  <c r="Z122" i="1" s="1"/>
  <c r="W121" i="1"/>
  <c r="U121" i="1"/>
  <c r="V121" i="1" s="1"/>
  <c r="T121" i="1"/>
  <c r="P121" i="1"/>
  <c r="G121" i="1" s="1"/>
  <c r="J121" i="1" s="1"/>
  <c r="Q121" i="1" s="1"/>
  <c r="M121" i="1"/>
  <c r="N121" i="1" s="1"/>
  <c r="E121" i="1"/>
  <c r="K121" i="1" s="1"/>
  <c r="Z121" i="1" s="1"/>
  <c r="W120" i="1"/>
  <c r="U120" i="1"/>
  <c r="T120" i="1"/>
  <c r="P120" i="1"/>
  <c r="G120" i="1" s="1"/>
  <c r="J120" i="1" s="1"/>
  <c r="Q120" i="1" s="1"/>
  <c r="N120" i="1"/>
  <c r="M120" i="1"/>
  <c r="E120" i="1"/>
  <c r="K120" i="1" s="1"/>
  <c r="Z120" i="1" s="1"/>
  <c r="W119" i="1"/>
  <c r="U119" i="1"/>
  <c r="T119" i="1"/>
  <c r="P119" i="1"/>
  <c r="G119" i="1" s="1"/>
  <c r="J119" i="1" s="1"/>
  <c r="Q119" i="1" s="1"/>
  <c r="N119" i="1"/>
  <c r="M119" i="1"/>
  <c r="E119" i="1"/>
  <c r="K119" i="1" s="1"/>
  <c r="Z119" i="1" s="1"/>
  <c r="W118" i="1"/>
  <c r="U118" i="1"/>
  <c r="T118" i="1"/>
  <c r="P118" i="1"/>
  <c r="G118" i="1" s="1"/>
  <c r="J118" i="1" s="1"/>
  <c r="Q118" i="1" s="1"/>
  <c r="N118" i="1"/>
  <c r="M118" i="1"/>
  <c r="K118" i="1"/>
  <c r="Z118" i="1" s="1"/>
  <c r="E118" i="1"/>
  <c r="W117" i="1"/>
  <c r="U117" i="1"/>
  <c r="T117" i="1"/>
  <c r="P117" i="1"/>
  <c r="G117" i="1" s="1"/>
  <c r="J117" i="1" s="1"/>
  <c r="Q117" i="1" s="1"/>
  <c r="N117" i="1"/>
  <c r="M117" i="1"/>
  <c r="E117" i="1"/>
  <c r="K117" i="1" s="1"/>
  <c r="Z117" i="1" s="1"/>
  <c r="W116" i="1"/>
  <c r="U116" i="1"/>
  <c r="T116" i="1"/>
  <c r="P116" i="1"/>
  <c r="G116" i="1" s="1"/>
  <c r="J116" i="1" s="1"/>
  <c r="Q116" i="1" s="1"/>
  <c r="N116" i="1"/>
  <c r="M116" i="1"/>
  <c r="E116" i="1"/>
  <c r="K116" i="1" s="1"/>
  <c r="Z116" i="1" s="1"/>
  <c r="W115" i="1"/>
  <c r="U115" i="1"/>
  <c r="T115" i="1"/>
  <c r="P115" i="1"/>
  <c r="G115" i="1" s="1"/>
  <c r="J115" i="1" s="1"/>
  <c r="Q115" i="1" s="1"/>
  <c r="M115" i="1"/>
  <c r="N115" i="1" s="1"/>
  <c r="K115" i="1"/>
  <c r="Z115" i="1" s="1"/>
  <c r="E115" i="1"/>
  <c r="W114" i="1"/>
  <c r="U114" i="1"/>
  <c r="T114" i="1"/>
  <c r="P114" i="1"/>
  <c r="G114" i="1" s="1"/>
  <c r="J114" i="1" s="1"/>
  <c r="Q114" i="1" s="1"/>
  <c r="M114" i="1"/>
  <c r="N114" i="1" s="1"/>
  <c r="K114" i="1"/>
  <c r="Z114" i="1" s="1"/>
  <c r="E114" i="1"/>
  <c r="W113" i="1"/>
  <c r="U113" i="1"/>
  <c r="T113" i="1"/>
  <c r="P113" i="1"/>
  <c r="G113" i="1" s="1"/>
  <c r="J113" i="1" s="1"/>
  <c r="Q113" i="1" s="1"/>
  <c r="N113" i="1"/>
  <c r="M113" i="1"/>
  <c r="E113" i="1"/>
  <c r="K113" i="1" s="1"/>
  <c r="Z113" i="1" s="1"/>
  <c r="W112" i="1"/>
  <c r="U112" i="1"/>
  <c r="T112" i="1"/>
  <c r="P112" i="1"/>
  <c r="G112" i="1" s="1"/>
  <c r="J112" i="1" s="1"/>
  <c r="Q112" i="1" s="1"/>
  <c r="N112" i="1"/>
  <c r="M112" i="1"/>
  <c r="E112" i="1"/>
  <c r="K112" i="1" s="1"/>
  <c r="Z112" i="1" s="1"/>
  <c r="W111" i="1"/>
  <c r="U111" i="1"/>
  <c r="V111" i="1" s="1"/>
  <c r="T111" i="1"/>
  <c r="P111" i="1"/>
  <c r="G111" i="1" s="1"/>
  <c r="J111" i="1" s="1"/>
  <c r="Q111" i="1" s="1"/>
  <c r="M111" i="1"/>
  <c r="N111" i="1" s="1"/>
  <c r="E111" i="1"/>
  <c r="K111" i="1" s="1"/>
  <c r="Z111" i="1" s="1"/>
  <c r="W110" i="1"/>
  <c r="U110" i="1"/>
  <c r="V110" i="1" s="1"/>
  <c r="T110" i="1"/>
  <c r="P110" i="1"/>
  <c r="G110" i="1" s="1"/>
  <c r="J110" i="1" s="1"/>
  <c r="Q110" i="1" s="1"/>
  <c r="M110" i="1"/>
  <c r="N110" i="1" s="1"/>
  <c r="E110" i="1"/>
  <c r="K110" i="1" s="1"/>
  <c r="Z110" i="1" s="1"/>
  <c r="W109" i="1"/>
  <c r="U109" i="1"/>
  <c r="V109" i="1" s="1"/>
  <c r="Y109" i="1" s="1"/>
  <c r="T109" i="1"/>
  <c r="P109" i="1"/>
  <c r="G109" i="1" s="1"/>
  <c r="J109" i="1" s="1"/>
  <c r="Q109" i="1" s="1"/>
  <c r="M109" i="1"/>
  <c r="N109" i="1" s="1"/>
  <c r="E109" i="1"/>
  <c r="K109" i="1" s="1"/>
  <c r="Z109" i="1" s="1"/>
  <c r="W108" i="1"/>
  <c r="U108" i="1"/>
  <c r="T108" i="1"/>
  <c r="P108" i="1"/>
  <c r="G108" i="1" s="1"/>
  <c r="J108" i="1" s="1"/>
  <c r="Q108" i="1" s="1"/>
  <c r="N108" i="1"/>
  <c r="M108" i="1"/>
  <c r="E108" i="1"/>
  <c r="K108" i="1" s="1"/>
  <c r="Z108" i="1" s="1"/>
  <c r="W107" i="1"/>
  <c r="U107" i="1"/>
  <c r="T107" i="1"/>
  <c r="Q107" i="1"/>
  <c r="P107" i="1"/>
  <c r="G107" i="1" s="1"/>
  <c r="J107" i="1" s="1"/>
  <c r="M107" i="1"/>
  <c r="N107" i="1" s="1"/>
  <c r="E107" i="1"/>
  <c r="K107" i="1" s="1"/>
  <c r="Z107" i="1" s="1"/>
  <c r="W106" i="1"/>
  <c r="U106" i="1"/>
  <c r="V106" i="1" s="1"/>
  <c r="Y106" i="1" s="1"/>
  <c r="T106" i="1"/>
  <c r="P106" i="1"/>
  <c r="G106" i="1" s="1"/>
  <c r="J106" i="1" s="1"/>
  <c r="Q106" i="1" s="1"/>
  <c r="M106" i="1"/>
  <c r="N106" i="1" s="1"/>
  <c r="E106" i="1"/>
  <c r="K106" i="1" s="1"/>
  <c r="Z106" i="1" s="1"/>
  <c r="W105" i="1"/>
  <c r="U105" i="1"/>
  <c r="T105" i="1"/>
  <c r="P105" i="1"/>
  <c r="G105" i="1" s="1"/>
  <c r="J105" i="1" s="1"/>
  <c r="Q105" i="1" s="1"/>
  <c r="N105" i="1"/>
  <c r="M105" i="1"/>
  <c r="E105" i="1"/>
  <c r="K105" i="1" s="1"/>
  <c r="Z105" i="1" s="1"/>
  <c r="W104" i="1"/>
  <c r="U104" i="1"/>
  <c r="T104" i="1"/>
  <c r="P104" i="1"/>
  <c r="G104" i="1" s="1"/>
  <c r="J104" i="1" s="1"/>
  <c r="Q104" i="1" s="1"/>
  <c r="N104" i="1"/>
  <c r="M104" i="1"/>
  <c r="E104" i="1"/>
  <c r="K104" i="1" s="1"/>
  <c r="Z104" i="1" s="1"/>
  <c r="W103" i="1"/>
  <c r="U103" i="1"/>
  <c r="T103" i="1"/>
  <c r="P103" i="1"/>
  <c r="G103" i="1" s="1"/>
  <c r="J103" i="1" s="1"/>
  <c r="Q103" i="1" s="1"/>
  <c r="N103" i="1"/>
  <c r="M103" i="1"/>
  <c r="E103" i="1"/>
  <c r="K103" i="1" s="1"/>
  <c r="Z103" i="1" s="1"/>
  <c r="W102" i="1"/>
  <c r="U102" i="1"/>
  <c r="T102" i="1"/>
  <c r="P102" i="1"/>
  <c r="G102" i="1" s="1"/>
  <c r="J102" i="1" s="1"/>
  <c r="Q102" i="1" s="1"/>
  <c r="M102" i="1"/>
  <c r="N102" i="1" s="1"/>
  <c r="E102" i="1"/>
  <c r="K102" i="1" s="1"/>
  <c r="Z102" i="1" s="1"/>
  <c r="W101" i="1"/>
  <c r="U101" i="1"/>
  <c r="T101" i="1"/>
  <c r="V101" i="1" s="1"/>
  <c r="P101" i="1"/>
  <c r="G101" i="1" s="1"/>
  <c r="J101" i="1" s="1"/>
  <c r="Q101" i="1" s="1"/>
  <c r="M101" i="1"/>
  <c r="N101" i="1" s="1"/>
  <c r="E101" i="1"/>
  <c r="K101" i="1" s="1"/>
  <c r="Z101" i="1" s="1"/>
  <c r="W100" i="1"/>
  <c r="U100" i="1"/>
  <c r="T100" i="1"/>
  <c r="P100" i="1"/>
  <c r="G100" i="1" s="1"/>
  <c r="J100" i="1" s="1"/>
  <c r="Q100" i="1" s="1"/>
  <c r="N100" i="1"/>
  <c r="M100" i="1"/>
  <c r="K100" i="1"/>
  <c r="Z100" i="1" s="1"/>
  <c r="E100" i="1"/>
  <c r="W99" i="1"/>
  <c r="U99" i="1"/>
  <c r="T99" i="1"/>
  <c r="P99" i="1"/>
  <c r="G99" i="1" s="1"/>
  <c r="J99" i="1" s="1"/>
  <c r="Q99" i="1" s="1"/>
  <c r="M99" i="1"/>
  <c r="N99" i="1" s="1"/>
  <c r="K99" i="1"/>
  <c r="Z99" i="1" s="1"/>
  <c r="E99" i="1"/>
  <c r="W98" i="1"/>
  <c r="U98" i="1"/>
  <c r="T98" i="1"/>
  <c r="P98" i="1"/>
  <c r="G98" i="1" s="1"/>
  <c r="J98" i="1" s="1"/>
  <c r="Q98" i="1" s="1"/>
  <c r="M98" i="1"/>
  <c r="N98" i="1" s="1"/>
  <c r="E98" i="1"/>
  <c r="K98" i="1" s="1"/>
  <c r="Z98" i="1" s="1"/>
  <c r="W97" i="1"/>
  <c r="U97" i="1"/>
  <c r="V97" i="1" s="1"/>
  <c r="T97" i="1"/>
  <c r="P97" i="1"/>
  <c r="G97" i="1" s="1"/>
  <c r="J97" i="1" s="1"/>
  <c r="Q97" i="1" s="1"/>
  <c r="M97" i="1"/>
  <c r="N97" i="1" s="1"/>
  <c r="E97" i="1"/>
  <c r="K97" i="1" s="1"/>
  <c r="Z97" i="1" s="1"/>
  <c r="W96" i="1"/>
  <c r="U96" i="1"/>
  <c r="T96" i="1"/>
  <c r="P96" i="1"/>
  <c r="G96" i="1" s="1"/>
  <c r="J96" i="1" s="1"/>
  <c r="Q96" i="1" s="1"/>
  <c r="N96" i="1"/>
  <c r="M96" i="1"/>
  <c r="E96" i="1"/>
  <c r="K96" i="1" s="1"/>
  <c r="Z96" i="1" s="1"/>
  <c r="W95" i="1"/>
  <c r="U95" i="1"/>
  <c r="V95" i="1" s="1"/>
  <c r="Y95" i="1" s="1"/>
  <c r="T95" i="1"/>
  <c r="P95" i="1"/>
  <c r="G95" i="1" s="1"/>
  <c r="J95" i="1" s="1"/>
  <c r="Q95" i="1" s="1"/>
  <c r="M95" i="1"/>
  <c r="N95" i="1" s="1"/>
  <c r="E95" i="1"/>
  <c r="K95" i="1" s="1"/>
  <c r="Z95" i="1" s="1"/>
  <c r="W94" i="1"/>
  <c r="V94" i="1"/>
  <c r="U94" i="1"/>
  <c r="T94" i="1"/>
  <c r="P94" i="1"/>
  <c r="M94" i="1"/>
  <c r="N94" i="1" s="1"/>
  <c r="G94" i="1"/>
  <c r="J94" i="1" s="1"/>
  <c r="Q94" i="1" s="1"/>
  <c r="E94" i="1"/>
  <c r="K94" i="1" s="1"/>
  <c r="Z94" i="1" s="1"/>
  <c r="W93" i="1"/>
  <c r="V93" i="1"/>
  <c r="U93" i="1"/>
  <c r="T93" i="1"/>
  <c r="P93" i="1"/>
  <c r="M93" i="1"/>
  <c r="N93" i="1" s="1"/>
  <c r="G93" i="1"/>
  <c r="J93" i="1" s="1"/>
  <c r="Q93" i="1" s="1"/>
  <c r="E93" i="1"/>
  <c r="K93" i="1" s="1"/>
  <c r="Z93" i="1" s="1"/>
  <c r="W92" i="1"/>
  <c r="U92" i="1"/>
  <c r="T92" i="1"/>
  <c r="P92" i="1"/>
  <c r="G92" i="1" s="1"/>
  <c r="J92" i="1" s="1"/>
  <c r="Q92" i="1" s="1"/>
  <c r="M92" i="1"/>
  <c r="N92" i="1" s="1"/>
  <c r="E92" i="1"/>
  <c r="K92" i="1" s="1"/>
  <c r="Z92" i="1" s="1"/>
  <c r="W91" i="1"/>
  <c r="U91" i="1"/>
  <c r="V91" i="1" s="1"/>
  <c r="T91" i="1"/>
  <c r="P91" i="1"/>
  <c r="G91" i="1" s="1"/>
  <c r="J91" i="1" s="1"/>
  <c r="Q91" i="1" s="1"/>
  <c r="M91" i="1"/>
  <c r="N91" i="1" s="1"/>
  <c r="K91" i="1"/>
  <c r="Z91" i="1" s="1"/>
  <c r="E91" i="1"/>
  <c r="W90" i="1"/>
  <c r="U90" i="1"/>
  <c r="T90" i="1"/>
  <c r="P90" i="1"/>
  <c r="G90" i="1" s="1"/>
  <c r="J90" i="1" s="1"/>
  <c r="Q90" i="1" s="1"/>
  <c r="M90" i="1"/>
  <c r="N90" i="1" s="1"/>
  <c r="E90" i="1"/>
  <c r="K90" i="1" s="1"/>
  <c r="Z90" i="1" s="1"/>
  <c r="W89" i="1"/>
  <c r="U89" i="1"/>
  <c r="T89" i="1"/>
  <c r="P89" i="1"/>
  <c r="G89" i="1" s="1"/>
  <c r="J89" i="1" s="1"/>
  <c r="Q89" i="1" s="1"/>
  <c r="N89" i="1"/>
  <c r="M89" i="1"/>
  <c r="E89" i="1"/>
  <c r="K89" i="1" s="1"/>
  <c r="Z89" i="1" s="1"/>
  <c r="W88" i="1"/>
  <c r="U88" i="1"/>
  <c r="T88" i="1"/>
  <c r="P88" i="1"/>
  <c r="G88" i="1" s="1"/>
  <c r="J88" i="1" s="1"/>
  <c r="Q88" i="1" s="1"/>
  <c r="N88" i="1"/>
  <c r="M88" i="1"/>
  <c r="E88" i="1"/>
  <c r="K88" i="1" s="1"/>
  <c r="Z88" i="1" s="1"/>
  <c r="W87" i="1"/>
  <c r="U87" i="1"/>
  <c r="T87" i="1"/>
  <c r="P87" i="1"/>
  <c r="G87" i="1" s="1"/>
  <c r="J87" i="1" s="1"/>
  <c r="Q87" i="1" s="1"/>
  <c r="M87" i="1"/>
  <c r="N87" i="1" s="1"/>
  <c r="E87" i="1"/>
  <c r="K87" i="1" s="1"/>
  <c r="Z87" i="1" s="1"/>
  <c r="W86" i="1"/>
  <c r="U86" i="1"/>
  <c r="V86" i="1" s="1"/>
  <c r="T86" i="1"/>
  <c r="P86" i="1"/>
  <c r="M86" i="1"/>
  <c r="N86" i="1" s="1"/>
  <c r="G86" i="1"/>
  <c r="J86" i="1" s="1"/>
  <c r="Q86" i="1" s="1"/>
  <c r="E86" i="1"/>
  <c r="K86" i="1" s="1"/>
  <c r="Z86" i="1" s="1"/>
  <c r="Z85" i="1"/>
  <c r="W85" i="1"/>
  <c r="U85" i="1"/>
  <c r="T85" i="1"/>
  <c r="P85" i="1"/>
  <c r="G85" i="1" s="1"/>
  <c r="J85" i="1" s="1"/>
  <c r="Q85" i="1" s="1"/>
  <c r="M85" i="1"/>
  <c r="N85" i="1" s="1"/>
  <c r="E85" i="1"/>
  <c r="K85" i="1" s="1"/>
  <c r="W84" i="1"/>
  <c r="U84" i="1"/>
  <c r="T84" i="1"/>
  <c r="P84" i="1"/>
  <c r="G84" i="1" s="1"/>
  <c r="J84" i="1" s="1"/>
  <c r="Q84" i="1" s="1"/>
  <c r="M84" i="1"/>
  <c r="N84" i="1" s="1"/>
  <c r="K84" i="1"/>
  <c r="Z84" i="1" s="1"/>
  <c r="E84" i="1"/>
  <c r="W83" i="1"/>
  <c r="U83" i="1"/>
  <c r="T83" i="1"/>
  <c r="P83" i="1"/>
  <c r="G83" i="1" s="1"/>
  <c r="J83" i="1" s="1"/>
  <c r="Q83" i="1" s="1"/>
  <c r="M83" i="1"/>
  <c r="N83" i="1" s="1"/>
  <c r="K83" i="1"/>
  <c r="Z83" i="1" s="1"/>
  <c r="E83" i="1"/>
  <c r="W82" i="1"/>
  <c r="U82" i="1"/>
  <c r="V82" i="1" s="1"/>
  <c r="Y82" i="1" s="1"/>
  <c r="T82" i="1"/>
  <c r="P82" i="1"/>
  <c r="G82" i="1" s="1"/>
  <c r="J82" i="1" s="1"/>
  <c r="Q82" i="1" s="1"/>
  <c r="M82" i="1"/>
  <c r="N82" i="1" s="1"/>
  <c r="K82" i="1"/>
  <c r="Z82" i="1" s="1"/>
  <c r="E82" i="1"/>
  <c r="W81" i="1"/>
  <c r="U81" i="1"/>
  <c r="V81" i="1" s="1"/>
  <c r="Y81" i="1" s="1"/>
  <c r="T81" i="1"/>
  <c r="P81" i="1"/>
  <c r="G81" i="1" s="1"/>
  <c r="J81" i="1" s="1"/>
  <c r="Q81" i="1" s="1"/>
  <c r="M81" i="1"/>
  <c r="N81" i="1" s="1"/>
  <c r="E81" i="1"/>
  <c r="K81" i="1" s="1"/>
  <c r="Z81" i="1" s="1"/>
  <c r="W80" i="1"/>
  <c r="U80" i="1"/>
  <c r="T80" i="1"/>
  <c r="P80" i="1"/>
  <c r="G80" i="1" s="1"/>
  <c r="J80" i="1" s="1"/>
  <c r="Q80" i="1" s="1"/>
  <c r="M80" i="1"/>
  <c r="N80" i="1" s="1"/>
  <c r="E80" i="1"/>
  <c r="K80" i="1" s="1"/>
  <c r="Z80" i="1" s="1"/>
  <c r="W79" i="1"/>
  <c r="U79" i="1"/>
  <c r="T79" i="1"/>
  <c r="P79" i="1"/>
  <c r="G79" i="1" s="1"/>
  <c r="J79" i="1" s="1"/>
  <c r="Q79" i="1" s="1"/>
  <c r="M79" i="1"/>
  <c r="N79" i="1" s="1"/>
  <c r="E79" i="1"/>
  <c r="K79" i="1" s="1"/>
  <c r="Z79" i="1" s="1"/>
  <c r="W78" i="1"/>
  <c r="U78" i="1"/>
  <c r="V78" i="1" s="1"/>
  <c r="Y78" i="1" s="1"/>
  <c r="T78" i="1"/>
  <c r="P78" i="1"/>
  <c r="G78" i="1" s="1"/>
  <c r="J78" i="1" s="1"/>
  <c r="Q78" i="1" s="1"/>
  <c r="M78" i="1"/>
  <c r="N78" i="1" s="1"/>
  <c r="E78" i="1"/>
  <c r="K78" i="1" s="1"/>
  <c r="Z78" i="1" s="1"/>
  <c r="W77" i="1"/>
  <c r="U77" i="1"/>
  <c r="T77" i="1"/>
  <c r="V77" i="1" s="1"/>
  <c r="P77" i="1"/>
  <c r="G77" i="1" s="1"/>
  <c r="J77" i="1" s="1"/>
  <c r="Q77" i="1" s="1"/>
  <c r="M77" i="1"/>
  <c r="N77" i="1" s="1"/>
  <c r="E77" i="1"/>
  <c r="K77" i="1" s="1"/>
  <c r="Z77" i="1" s="1"/>
  <c r="W76" i="1"/>
  <c r="U76" i="1"/>
  <c r="T76" i="1"/>
  <c r="P76" i="1"/>
  <c r="G76" i="1" s="1"/>
  <c r="J76" i="1" s="1"/>
  <c r="Q76" i="1" s="1"/>
  <c r="M76" i="1"/>
  <c r="N76" i="1" s="1"/>
  <c r="E76" i="1"/>
  <c r="K76" i="1" s="1"/>
  <c r="Z76" i="1" s="1"/>
  <c r="W75" i="1"/>
  <c r="U75" i="1"/>
  <c r="T75" i="1"/>
  <c r="P75" i="1"/>
  <c r="G75" i="1" s="1"/>
  <c r="J75" i="1" s="1"/>
  <c r="Q75" i="1" s="1"/>
  <c r="M75" i="1"/>
  <c r="N75" i="1" s="1"/>
  <c r="E75" i="1"/>
  <c r="K75" i="1" s="1"/>
  <c r="Z75" i="1" s="1"/>
  <c r="W74" i="1"/>
  <c r="U74" i="1"/>
  <c r="V74" i="1" s="1"/>
  <c r="T74" i="1"/>
  <c r="P74" i="1"/>
  <c r="G74" i="1" s="1"/>
  <c r="J74" i="1" s="1"/>
  <c r="Q74" i="1" s="1"/>
  <c r="M74" i="1"/>
  <c r="N74" i="1" s="1"/>
  <c r="E74" i="1"/>
  <c r="K74" i="1" s="1"/>
  <c r="Z74" i="1" s="1"/>
  <c r="W73" i="1"/>
  <c r="U73" i="1"/>
  <c r="V73" i="1" s="1"/>
  <c r="Y73" i="1" s="1"/>
  <c r="T73" i="1"/>
  <c r="P73" i="1"/>
  <c r="G73" i="1" s="1"/>
  <c r="J73" i="1" s="1"/>
  <c r="Q73" i="1" s="1"/>
  <c r="M73" i="1"/>
  <c r="N73" i="1" s="1"/>
  <c r="E73" i="1"/>
  <c r="K73" i="1" s="1"/>
  <c r="Z73" i="1" s="1"/>
  <c r="W72" i="1"/>
  <c r="U72" i="1"/>
  <c r="T72" i="1"/>
  <c r="P72" i="1"/>
  <c r="G72" i="1" s="1"/>
  <c r="J72" i="1" s="1"/>
  <c r="Q72" i="1" s="1"/>
  <c r="N72" i="1"/>
  <c r="M72" i="1"/>
  <c r="K72" i="1"/>
  <c r="Z72" i="1" s="1"/>
  <c r="E72" i="1"/>
  <c r="W71" i="1"/>
  <c r="U71" i="1"/>
  <c r="T71" i="1"/>
  <c r="P71" i="1"/>
  <c r="G71" i="1" s="1"/>
  <c r="J71" i="1" s="1"/>
  <c r="Q71" i="1" s="1"/>
  <c r="N71" i="1"/>
  <c r="M71" i="1"/>
  <c r="E71" i="1"/>
  <c r="K71" i="1" s="1"/>
  <c r="Z71" i="1" s="1"/>
  <c r="W70" i="1"/>
  <c r="U70" i="1"/>
  <c r="T70" i="1"/>
  <c r="P70" i="1"/>
  <c r="G70" i="1" s="1"/>
  <c r="J70" i="1" s="1"/>
  <c r="Q70" i="1" s="1"/>
  <c r="M70" i="1"/>
  <c r="N70" i="1" s="1"/>
  <c r="E70" i="1"/>
  <c r="K70" i="1" s="1"/>
  <c r="Z70" i="1" s="1"/>
  <c r="W69" i="1"/>
  <c r="U69" i="1"/>
  <c r="T69" i="1"/>
  <c r="P69" i="1"/>
  <c r="G69" i="1" s="1"/>
  <c r="J69" i="1" s="1"/>
  <c r="Q69" i="1" s="1"/>
  <c r="M69" i="1"/>
  <c r="N69" i="1" s="1"/>
  <c r="K69" i="1"/>
  <c r="Z69" i="1" s="1"/>
  <c r="E69" i="1"/>
  <c r="W68" i="1"/>
  <c r="U68" i="1"/>
  <c r="T68" i="1"/>
  <c r="P68" i="1"/>
  <c r="G68" i="1" s="1"/>
  <c r="J68" i="1" s="1"/>
  <c r="Q68" i="1" s="1"/>
  <c r="M68" i="1"/>
  <c r="N68" i="1" s="1"/>
  <c r="K68" i="1"/>
  <c r="Z68" i="1" s="1"/>
  <c r="E68" i="1"/>
  <c r="W67" i="1"/>
  <c r="U67" i="1"/>
  <c r="T67" i="1"/>
  <c r="P67" i="1"/>
  <c r="G67" i="1" s="1"/>
  <c r="J67" i="1" s="1"/>
  <c r="Q67" i="1" s="1"/>
  <c r="M67" i="1"/>
  <c r="N67" i="1" s="1"/>
  <c r="E67" i="1"/>
  <c r="K67" i="1" s="1"/>
  <c r="Z67" i="1" s="1"/>
  <c r="W66" i="1"/>
  <c r="U66" i="1"/>
  <c r="T66" i="1"/>
  <c r="P66" i="1"/>
  <c r="G66" i="1" s="1"/>
  <c r="J66" i="1" s="1"/>
  <c r="Q66" i="1" s="1"/>
  <c r="M66" i="1"/>
  <c r="N66" i="1" s="1"/>
  <c r="E66" i="1"/>
  <c r="K66" i="1" s="1"/>
  <c r="Z66" i="1" s="1"/>
  <c r="W65" i="1"/>
  <c r="U65" i="1"/>
  <c r="V65" i="1" s="1"/>
  <c r="Y65" i="1" s="1"/>
  <c r="T65" i="1"/>
  <c r="P65" i="1"/>
  <c r="G65" i="1" s="1"/>
  <c r="J65" i="1" s="1"/>
  <c r="Q65" i="1" s="1"/>
  <c r="M65" i="1"/>
  <c r="N65" i="1" s="1"/>
  <c r="E65" i="1"/>
  <c r="K65" i="1" s="1"/>
  <c r="Z65" i="1" s="1"/>
  <c r="W64" i="1"/>
  <c r="V64" i="1"/>
  <c r="Y64" i="1" s="1"/>
  <c r="U64" i="1"/>
  <c r="T64" i="1"/>
  <c r="P64" i="1"/>
  <c r="G64" i="1" s="1"/>
  <c r="J64" i="1" s="1"/>
  <c r="Q64" i="1" s="1"/>
  <c r="M64" i="1"/>
  <c r="N64" i="1" s="1"/>
  <c r="E64" i="1"/>
  <c r="K64" i="1" s="1"/>
  <c r="Z64" i="1" s="1"/>
  <c r="W63" i="1"/>
  <c r="U63" i="1"/>
  <c r="V63" i="1" s="1"/>
  <c r="Y63" i="1" s="1"/>
  <c r="T63" i="1"/>
  <c r="P63" i="1"/>
  <c r="G63" i="1" s="1"/>
  <c r="J63" i="1" s="1"/>
  <c r="Q63" i="1" s="1"/>
  <c r="M63" i="1"/>
  <c r="N63" i="1" s="1"/>
  <c r="E63" i="1"/>
  <c r="K63" i="1" s="1"/>
  <c r="Z63" i="1" s="1"/>
  <c r="W62" i="1"/>
  <c r="U62" i="1"/>
  <c r="T62" i="1"/>
  <c r="P62" i="1"/>
  <c r="G62" i="1" s="1"/>
  <c r="J62" i="1" s="1"/>
  <c r="Q62" i="1" s="1"/>
  <c r="M62" i="1"/>
  <c r="N62" i="1" s="1"/>
  <c r="E62" i="1"/>
  <c r="K62" i="1" s="1"/>
  <c r="Z62" i="1" s="1"/>
  <c r="W61" i="1"/>
  <c r="U61" i="1"/>
  <c r="T61" i="1"/>
  <c r="P61" i="1"/>
  <c r="G61" i="1" s="1"/>
  <c r="J61" i="1" s="1"/>
  <c r="Q61" i="1" s="1"/>
  <c r="N61" i="1"/>
  <c r="M61" i="1"/>
  <c r="K61" i="1"/>
  <c r="Z61" i="1" s="1"/>
  <c r="E61" i="1"/>
  <c r="W60" i="1"/>
  <c r="U60" i="1"/>
  <c r="V60" i="1" s="1"/>
  <c r="T60" i="1"/>
  <c r="P60" i="1"/>
  <c r="M60" i="1"/>
  <c r="N60" i="1" s="1"/>
  <c r="K60" i="1"/>
  <c r="L60" i="1" s="1"/>
  <c r="J60" i="1"/>
  <c r="W59" i="1"/>
  <c r="U59" i="1"/>
  <c r="T59" i="1"/>
  <c r="R59" i="1"/>
  <c r="P59" i="1"/>
  <c r="M59" i="1"/>
  <c r="N59" i="1" s="1"/>
  <c r="K59" i="1"/>
  <c r="L59" i="1" s="1"/>
  <c r="J59" i="1"/>
  <c r="W58" i="1"/>
  <c r="U58" i="1"/>
  <c r="T58" i="1"/>
  <c r="R58" i="1"/>
  <c r="P58" i="1"/>
  <c r="Q58" i="1" s="1"/>
  <c r="M58" i="1"/>
  <c r="N58" i="1" s="1"/>
  <c r="K58" i="1"/>
  <c r="L58" i="1" s="1"/>
  <c r="J58" i="1"/>
  <c r="W57" i="1"/>
  <c r="U57" i="1"/>
  <c r="T57" i="1"/>
  <c r="P57" i="1"/>
  <c r="R57" i="1" s="1"/>
  <c r="M57" i="1"/>
  <c r="N57" i="1" s="1"/>
  <c r="K57" i="1"/>
  <c r="L57" i="1" s="1"/>
  <c r="J57" i="1"/>
  <c r="W56" i="1"/>
  <c r="U56" i="1"/>
  <c r="T56" i="1"/>
  <c r="P56" i="1"/>
  <c r="N56" i="1"/>
  <c r="M56" i="1"/>
  <c r="K56" i="1"/>
  <c r="L56" i="1" s="1"/>
  <c r="J56" i="1"/>
  <c r="W55" i="1"/>
  <c r="U55" i="1"/>
  <c r="T55" i="1"/>
  <c r="V55" i="1" s="1"/>
  <c r="R55" i="1"/>
  <c r="P55" i="1"/>
  <c r="M55" i="1"/>
  <c r="N55" i="1" s="1"/>
  <c r="K55" i="1"/>
  <c r="L55" i="1" s="1"/>
  <c r="J55" i="1"/>
  <c r="W54" i="1"/>
  <c r="U54" i="1"/>
  <c r="T54" i="1"/>
  <c r="P54" i="1"/>
  <c r="M54" i="1"/>
  <c r="N54" i="1" s="1"/>
  <c r="K54" i="1"/>
  <c r="L54" i="1" s="1"/>
  <c r="J54" i="1"/>
  <c r="W53" i="1"/>
  <c r="U53" i="1"/>
  <c r="T53" i="1"/>
  <c r="R53" i="1"/>
  <c r="P53" i="1"/>
  <c r="Q53" i="1" s="1"/>
  <c r="M53" i="1"/>
  <c r="N53" i="1" s="1"/>
  <c r="K53" i="1"/>
  <c r="L53" i="1" s="1"/>
  <c r="J53" i="1"/>
  <c r="W52" i="1"/>
  <c r="U52" i="1"/>
  <c r="T52" i="1"/>
  <c r="P52" i="1"/>
  <c r="M52" i="1"/>
  <c r="N52" i="1" s="1"/>
  <c r="K52" i="1"/>
  <c r="L52" i="1" s="1"/>
  <c r="J52" i="1"/>
  <c r="W51" i="1"/>
  <c r="U51" i="1"/>
  <c r="T51" i="1"/>
  <c r="V51" i="1" s="1"/>
  <c r="Y51" i="1" s="1"/>
  <c r="P51" i="1"/>
  <c r="R51" i="1" s="1"/>
  <c r="M51" i="1"/>
  <c r="N51" i="1" s="1"/>
  <c r="K51" i="1"/>
  <c r="L51" i="1" s="1"/>
  <c r="J51" i="1"/>
  <c r="W50" i="1"/>
  <c r="U50" i="1"/>
  <c r="T50" i="1"/>
  <c r="P50" i="1"/>
  <c r="N50" i="1"/>
  <c r="M50" i="1"/>
  <c r="L50" i="1"/>
  <c r="K50" i="1"/>
  <c r="J50" i="1"/>
  <c r="W49" i="1"/>
  <c r="U49" i="1"/>
  <c r="T49" i="1"/>
  <c r="V49" i="1" s="1"/>
  <c r="P49" i="1"/>
  <c r="M49" i="1"/>
  <c r="N49" i="1" s="1"/>
  <c r="K49" i="1"/>
  <c r="L49" i="1" s="1"/>
  <c r="J49" i="1"/>
  <c r="W48" i="1"/>
  <c r="U48" i="1"/>
  <c r="T48" i="1"/>
  <c r="P48" i="1"/>
  <c r="N48" i="1"/>
  <c r="M48" i="1"/>
  <c r="L48" i="1"/>
  <c r="K48" i="1"/>
  <c r="J48" i="1"/>
  <c r="W47" i="1"/>
  <c r="U47" i="1"/>
  <c r="T47" i="1"/>
  <c r="V47" i="1" s="1"/>
  <c r="P47" i="1"/>
  <c r="M47" i="1"/>
  <c r="N47" i="1" s="1"/>
  <c r="K47" i="1"/>
  <c r="L47" i="1" s="1"/>
  <c r="J47" i="1"/>
  <c r="W46" i="1"/>
  <c r="U46" i="1"/>
  <c r="T46" i="1"/>
  <c r="P46" i="1"/>
  <c r="M46" i="1"/>
  <c r="N46" i="1" s="1"/>
  <c r="L46" i="1"/>
  <c r="K46" i="1"/>
  <c r="J46" i="1"/>
  <c r="W45" i="1"/>
  <c r="U45" i="1"/>
  <c r="T45" i="1"/>
  <c r="P45" i="1"/>
  <c r="M45" i="1"/>
  <c r="N45" i="1" s="1"/>
  <c r="K45" i="1"/>
  <c r="L45" i="1" s="1"/>
  <c r="J45" i="1"/>
  <c r="W44" i="1"/>
  <c r="U44" i="1"/>
  <c r="T44" i="1"/>
  <c r="P44" i="1"/>
  <c r="M44" i="1"/>
  <c r="N44" i="1" s="1"/>
  <c r="K44" i="1"/>
  <c r="L44" i="1" s="1"/>
  <c r="J44" i="1"/>
  <c r="R44" i="1" s="1"/>
  <c r="W43" i="1"/>
  <c r="U43" i="1"/>
  <c r="T43" i="1"/>
  <c r="V43" i="1" s="1"/>
  <c r="P43" i="1"/>
  <c r="M43" i="1"/>
  <c r="N43" i="1" s="1"/>
  <c r="K43" i="1"/>
  <c r="L43" i="1" s="1"/>
  <c r="J43" i="1"/>
  <c r="Q43" i="1" s="1"/>
  <c r="W42" i="1"/>
  <c r="U42" i="1"/>
  <c r="V42" i="1" s="1"/>
  <c r="T42" i="1"/>
  <c r="P42" i="1"/>
  <c r="M42" i="1"/>
  <c r="N42" i="1" s="1"/>
  <c r="K42" i="1"/>
  <c r="L42" i="1" s="1"/>
  <c r="J42" i="1"/>
  <c r="Q42" i="1" s="1"/>
  <c r="W41" i="1"/>
  <c r="U41" i="1"/>
  <c r="T41" i="1"/>
  <c r="P41" i="1"/>
  <c r="M41" i="1"/>
  <c r="N41" i="1" s="1"/>
  <c r="K41" i="1"/>
  <c r="L41" i="1" s="1"/>
  <c r="J41" i="1"/>
  <c r="W40" i="1"/>
  <c r="U40" i="1"/>
  <c r="V40" i="1" s="1"/>
  <c r="T40" i="1"/>
  <c r="P40" i="1"/>
  <c r="M40" i="1"/>
  <c r="N40" i="1" s="1"/>
  <c r="K40" i="1"/>
  <c r="L40" i="1" s="1"/>
  <c r="J40" i="1"/>
  <c r="W39" i="1"/>
  <c r="U39" i="1"/>
  <c r="T39" i="1"/>
  <c r="V39" i="1" s="1"/>
  <c r="Y39" i="1" s="1"/>
  <c r="P39" i="1"/>
  <c r="R39" i="1" s="1"/>
  <c r="M39" i="1"/>
  <c r="N39" i="1" s="1"/>
  <c r="K39" i="1"/>
  <c r="L39" i="1" s="1"/>
  <c r="J39" i="1"/>
  <c r="W38" i="1"/>
  <c r="U38" i="1"/>
  <c r="T38" i="1"/>
  <c r="P38" i="1"/>
  <c r="M38" i="1"/>
  <c r="N38" i="1" s="1"/>
  <c r="K38" i="1"/>
  <c r="L38" i="1" s="1"/>
  <c r="J38" i="1"/>
  <c r="W37" i="1"/>
  <c r="U37" i="1"/>
  <c r="T37" i="1"/>
  <c r="P37" i="1"/>
  <c r="Q37" i="1" s="1"/>
  <c r="M37" i="1"/>
  <c r="N37" i="1" s="1"/>
  <c r="K37" i="1"/>
  <c r="L37" i="1" s="1"/>
  <c r="J37" i="1"/>
  <c r="W36" i="1"/>
  <c r="U36" i="1"/>
  <c r="T36" i="1"/>
  <c r="P36" i="1"/>
  <c r="M36" i="1"/>
  <c r="N36" i="1" s="1"/>
  <c r="K36" i="1"/>
  <c r="L36" i="1" s="1"/>
  <c r="J36" i="1"/>
  <c r="W35" i="1"/>
  <c r="U35" i="1"/>
  <c r="T35" i="1"/>
  <c r="P35" i="1"/>
  <c r="M35" i="1"/>
  <c r="N35" i="1" s="1"/>
  <c r="K35" i="1"/>
  <c r="L35" i="1" s="1"/>
  <c r="J35" i="1"/>
  <c r="W34" i="1"/>
  <c r="U34" i="1"/>
  <c r="T34" i="1"/>
  <c r="P34" i="1"/>
  <c r="Q34" i="1" s="1"/>
  <c r="M34" i="1"/>
  <c r="N34" i="1" s="1"/>
  <c r="L34" i="1"/>
  <c r="K34" i="1"/>
  <c r="J34" i="1"/>
  <c r="W33" i="1"/>
  <c r="U33" i="1"/>
  <c r="T33" i="1"/>
  <c r="P33" i="1"/>
  <c r="R33" i="1" s="1"/>
  <c r="M33" i="1"/>
  <c r="N33" i="1" s="1"/>
  <c r="K33" i="1"/>
  <c r="L33" i="1" s="1"/>
  <c r="J33" i="1"/>
  <c r="W32" i="1"/>
  <c r="U32" i="1"/>
  <c r="T32" i="1"/>
  <c r="P32" i="1"/>
  <c r="M32" i="1"/>
  <c r="N32" i="1" s="1"/>
  <c r="L32" i="1"/>
  <c r="K32" i="1"/>
  <c r="J32" i="1"/>
  <c r="W31" i="1"/>
  <c r="U31" i="1"/>
  <c r="T31" i="1"/>
  <c r="P31" i="1"/>
  <c r="M31" i="1"/>
  <c r="N31" i="1" s="1"/>
  <c r="K31" i="1"/>
  <c r="L31" i="1" s="1"/>
  <c r="J31" i="1"/>
  <c r="W30" i="1"/>
  <c r="U30" i="1"/>
  <c r="V30" i="1" s="1"/>
  <c r="Y30" i="1" s="1"/>
  <c r="T30" i="1"/>
  <c r="P30" i="1"/>
  <c r="M30" i="1"/>
  <c r="N30" i="1" s="1"/>
  <c r="L30" i="1"/>
  <c r="K30" i="1"/>
  <c r="J30" i="1"/>
  <c r="W29" i="1"/>
  <c r="U29" i="1"/>
  <c r="V29" i="1" s="1"/>
  <c r="Y29" i="1" s="1"/>
  <c r="T29" i="1"/>
  <c r="P29" i="1"/>
  <c r="M29" i="1"/>
  <c r="N29" i="1" s="1"/>
  <c r="K29" i="1"/>
  <c r="L29" i="1" s="1"/>
  <c r="J29" i="1"/>
  <c r="R29" i="1" s="1"/>
  <c r="W28" i="1"/>
  <c r="U28" i="1"/>
  <c r="T28" i="1"/>
  <c r="P28" i="1"/>
  <c r="M28" i="1"/>
  <c r="N28" i="1" s="1"/>
  <c r="K28" i="1"/>
  <c r="L28" i="1" s="1"/>
  <c r="J28" i="1"/>
  <c r="R28" i="1" s="1"/>
  <c r="W27" i="1"/>
  <c r="U27" i="1"/>
  <c r="T27" i="1"/>
  <c r="P27" i="1"/>
  <c r="M27" i="1"/>
  <c r="N27" i="1" s="1"/>
  <c r="K27" i="1"/>
  <c r="L27" i="1" s="1"/>
  <c r="J27" i="1"/>
  <c r="Q27" i="1" s="1"/>
  <c r="W26" i="1"/>
  <c r="U26" i="1"/>
  <c r="V26" i="1" s="1"/>
  <c r="T26" i="1"/>
  <c r="P26" i="1"/>
  <c r="M26" i="1"/>
  <c r="N26" i="1" s="1"/>
  <c r="K26" i="1"/>
  <c r="L26" i="1" s="1"/>
  <c r="J26" i="1"/>
  <c r="R26" i="1" s="1"/>
  <c r="W25" i="1"/>
  <c r="U25" i="1"/>
  <c r="T25" i="1"/>
  <c r="P25" i="1"/>
  <c r="M25" i="1"/>
  <c r="N25" i="1" s="1"/>
  <c r="K25" i="1"/>
  <c r="L25" i="1" s="1"/>
  <c r="J25" i="1"/>
  <c r="W24" i="1"/>
  <c r="U24" i="1"/>
  <c r="T24" i="1"/>
  <c r="P24" i="1"/>
  <c r="M24" i="1"/>
  <c r="N24" i="1" s="1"/>
  <c r="K24" i="1"/>
  <c r="L24" i="1" s="1"/>
  <c r="J24" i="1"/>
  <c r="W23" i="1"/>
  <c r="U23" i="1"/>
  <c r="V23" i="1" s="1"/>
  <c r="Y23" i="1" s="1"/>
  <c r="T23" i="1"/>
  <c r="P23" i="1"/>
  <c r="M23" i="1"/>
  <c r="N23" i="1" s="1"/>
  <c r="K23" i="1"/>
  <c r="L23" i="1" s="1"/>
  <c r="J23" i="1"/>
  <c r="R23" i="1" s="1"/>
  <c r="W22" i="1"/>
  <c r="U22" i="1"/>
  <c r="V22" i="1" s="1"/>
  <c r="T22" i="1"/>
  <c r="P22" i="1"/>
  <c r="M22" i="1"/>
  <c r="N22" i="1" s="1"/>
  <c r="K22" i="1"/>
  <c r="L22" i="1" s="1"/>
  <c r="J22" i="1"/>
  <c r="Q22" i="1" s="1"/>
  <c r="W21" i="1"/>
  <c r="U21" i="1"/>
  <c r="T21" i="1"/>
  <c r="P21" i="1"/>
  <c r="M21" i="1"/>
  <c r="N21" i="1" s="1"/>
  <c r="K21" i="1"/>
  <c r="L21" i="1" s="1"/>
  <c r="J21" i="1"/>
  <c r="W20" i="1"/>
  <c r="U20" i="1"/>
  <c r="V20" i="1" s="1"/>
  <c r="Y20" i="1" s="1"/>
  <c r="T20" i="1"/>
  <c r="P20" i="1"/>
  <c r="M20" i="1"/>
  <c r="N20" i="1" s="1"/>
  <c r="K20" i="1"/>
  <c r="L20" i="1" s="1"/>
  <c r="J20" i="1"/>
  <c r="W19" i="1"/>
  <c r="U19" i="1"/>
  <c r="T19" i="1"/>
  <c r="V19" i="1" s="1"/>
  <c r="Y19" i="1" s="1"/>
  <c r="P19" i="1"/>
  <c r="R19" i="1" s="1"/>
  <c r="M19" i="1"/>
  <c r="N19" i="1" s="1"/>
  <c r="K19" i="1"/>
  <c r="L19" i="1" s="1"/>
  <c r="J19" i="1"/>
  <c r="W18" i="1"/>
  <c r="U18" i="1"/>
  <c r="T18" i="1"/>
  <c r="R18" i="1"/>
  <c r="P18" i="1"/>
  <c r="M18" i="1"/>
  <c r="N18" i="1" s="1"/>
  <c r="K18" i="1"/>
  <c r="L18" i="1" s="1"/>
  <c r="J18" i="1"/>
  <c r="W17" i="1"/>
  <c r="U17" i="1"/>
  <c r="T17" i="1"/>
  <c r="P17" i="1"/>
  <c r="M17" i="1"/>
  <c r="N17" i="1" s="1"/>
  <c r="K17" i="1"/>
  <c r="L17" i="1" s="1"/>
  <c r="J17" i="1"/>
  <c r="W16" i="1"/>
  <c r="U16" i="1"/>
  <c r="T16" i="1"/>
  <c r="P16" i="1"/>
  <c r="N16" i="1"/>
  <c r="M16" i="1"/>
  <c r="L16" i="1"/>
  <c r="K16" i="1"/>
  <c r="J16" i="1"/>
  <c r="W15" i="1"/>
  <c r="U15" i="1"/>
  <c r="T15" i="1"/>
  <c r="P15" i="1"/>
  <c r="M15" i="1"/>
  <c r="N15" i="1" s="1"/>
  <c r="K15" i="1"/>
  <c r="L15" i="1" s="1"/>
  <c r="J15" i="1"/>
  <c r="W14" i="1"/>
  <c r="U14" i="1"/>
  <c r="T14" i="1"/>
  <c r="P14" i="1"/>
  <c r="M14" i="1"/>
  <c r="N14" i="1" s="1"/>
  <c r="K14" i="1"/>
  <c r="L14" i="1" s="1"/>
  <c r="J14" i="1"/>
  <c r="W13" i="1"/>
  <c r="U13" i="1"/>
  <c r="V13" i="1" s="1"/>
  <c r="Y13" i="1" s="1"/>
  <c r="T13" i="1"/>
  <c r="P13" i="1"/>
  <c r="M13" i="1"/>
  <c r="N13" i="1" s="1"/>
  <c r="K13" i="1"/>
  <c r="L13" i="1" s="1"/>
  <c r="J13" i="1"/>
  <c r="W12" i="1"/>
  <c r="U12" i="1"/>
  <c r="T12" i="1"/>
  <c r="P12" i="1"/>
  <c r="M12" i="1"/>
  <c r="N12" i="1" s="1"/>
  <c r="K12" i="1"/>
  <c r="L12" i="1" s="1"/>
  <c r="J12" i="1"/>
  <c r="W11" i="1"/>
  <c r="U11" i="1"/>
  <c r="V11" i="1" s="1"/>
  <c r="T11" i="1"/>
  <c r="P11" i="1"/>
  <c r="M11" i="1"/>
  <c r="N11" i="1" s="1"/>
  <c r="J11" i="1"/>
  <c r="Q11" i="1" s="1"/>
  <c r="X11" i="1" s="1"/>
  <c r="H11" i="1"/>
  <c r="K11" i="1" s="1"/>
  <c r="Z11" i="1" s="1"/>
  <c r="W10" i="1"/>
  <c r="U10" i="1"/>
  <c r="T10" i="1"/>
  <c r="P10" i="1"/>
  <c r="M10" i="1"/>
  <c r="N10" i="1" s="1"/>
  <c r="J10" i="1"/>
  <c r="H10" i="1"/>
  <c r="K10" i="1" s="1"/>
  <c r="Z10" i="1" s="1"/>
  <c r="W9" i="1"/>
  <c r="U9" i="1"/>
  <c r="T9" i="1"/>
  <c r="P9" i="1"/>
  <c r="M9" i="1"/>
  <c r="N9" i="1" s="1"/>
  <c r="J9" i="1"/>
  <c r="Q9" i="1" s="1"/>
  <c r="H9" i="1"/>
  <c r="K9" i="1" s="1"/>
  <c r="Z9" i="1" s="1"/>
  <c r="W8" i="1"/>
  <c r="U8" i="1"/>
  <c r="T8" i="1"/>
  <c r="P8" i="1"/>
  <c r="M8" i="1"/>
  <c r="N8" i="1" s="1"/>
  <c r="J8" i="1"/>
  <c r="H8" i="1"/>
  <c r="K8" i="1" s="1"/>
  <c r="Z8" i="1" s="1"/>
  <c r="W7" i="1"/>
  <c r="U7" i="1"/>
  <c r="V7" i="1" s="1"/>
  <c r="T7" i="1"/>
  <c r="P7" i="1"/>
  <c r="M7" i="1"/>
  <c r="N7" i="1" s="1"/>
  <c r="J7" i="1"/>
  <c r="R7" i="1" s="1"/>
  <c r="H7" i="1"/>
  <c r="K7" i="1" s="1"/>
  <c r="Z7" i="1" s="1"/>
  <c r="W6" i="1"/>
  <c r="U6" i="1"/>
  <c r="V6" i="1" s="1"/>
  <c r="T6" i="1"/>
  <c r="P6" i="1"/>
  <c r="M6" i="1"/>
  <c r="N6" i="1" s="1"/>
  <c r="J6" i="1"/>
  <c r="R6" i="1" s="1"/>
  <c r="H6" i="1"/>
  <c r="K6" i="1" s="1"/>
  <c r="Z6" i="1" s="1"/>
  <c r="W5" i="1"/>
  <c r="U5" i="1"/>
  <c r="V5" i="1" s="1"/>
  <c r="T5" i="1"/>
  <c r="P5" i="1"/>
  <c r="M5" i="1"/>
  <c r="N5" i="1" s="1"/>
  <c r="J5" i="1"/>
  <c r="R5" i="1" s="1"/>
  <c r="H5" i="1"/>
  <c r="K5" i="1" s="1"/>
  <c r="Z5" i="1" s="1"/>
  <c r="AE493" i="6"/>
  <c r="AD493" i="6"/>
  <c r="AC493" i="6"/>
  <c r="E493" i="6"/>
  <c r="D493" i="6"/>
  <c r="AE492" i="6"/>
  <c r="AD492" i="6"/>
  <c r="AC492" i="6"/>
  <c r="E492" i="6"/>
  <c r="D492" i="6"/>
  <c r="AE491" i="6"/>
  <c r="AD491" i="6"/>
  <c r="AC491" i="6"/>
  <c r="E491" i="6"/>
  <c r="D491" i="6"/>
  <c r="AE490" i="6"/>
  <c r="AD490" i="6"/>
  <c r="AC490" i="6"/>
  <c r="E490" i="6"/>
  <c r="D490" i="6"/>
  <c r="AE489" i="6"/>
  <c r="AD489" i="6"/>
  <c r="AC489" i="6"/>
  <c r="E489" i="6"/>
  <c r="D489" i="6"/>
  <c r="AE488" i="6"/>
  <c r="AD488" i="6"/>
  <c r="AC488" i="6"/>
  <c r="E488" i="6"/>
  <c r="D488" i="6"/>
  <c r="AE487" i="6"/>
  <c r="AD487" i="6"/>
  <c r="AC487" i="6"/>
  <c r="E487" i="6"/>
  <c r="D487" i="6"/>
  <c r="AE486" i="6"/>
  <c r="AD486" i="6"/>
  <c r="AC486" i="6"/>
  <c r="E486" i="6"/>
  <c r="D486" i="6"/>
  <c r="AE485" i="6"/>
  <c r="AD485" i="6"/>
  <c r="AC485" i="6"/>
  <c r="E485" i="6"/>
  <c r="D485" i="6"/>
  <c r="AE484" i="6"/>
  <c r="AD484" i="6"/>
  <c r="AC484" i="6"/>
  <c r="E484" i="6"/>
  <c r="D484" i="6"/>
  <c r="AE483" i="6"/>
  <c r="AD483" i="6"/>
  <c r="AC483" i="6"/>
  <c r="E483" i="6"/>
  <c r="D483" i="6"/>
  <c r="AE482" i="6"/>
  <c r="AD482" i="6"/>
  <c r="AC482" i="6"/>
  <c r="E482" i="6"/>
  <c r="D482" i="6"/>
  <c r="AE481" i="6"/>
  <c r="AD481" i="6"/>
  <c r="AC481" i="6"/>
  <c r="E481" i="6"/>
  <c r="D481" i="6"/>
  <c r="AE480" i="6"/>
  <c r="AD480" i="6"/>
  <c r="AC480" i="6"/>
  <c r="E480" i="6"/>
  <c r="D480" i="6"/>
  <c r="AE479" i="6"/>
  <c r="AD479" i="6"/>
  <c r="AC479" i="6"/>
  <c r="E479" i="6"/>
  <c r="D479" i="6"/>
  <c r="AE478" i="6"/>
  <c r="AD478" i="6"/>
  <c r="AC478" i="6"/>
  <c r="E478" i="6"/>
  <c r="D478" i="6"/>
  <c r="AE477" i="6"/>
  <c r="AD477" i="6"/>
  <c r="AC477" i="6"/>
  <c r="E477" i="6"/>
  <c r="D477" i="6"/>
  <c r="AE476" i="6"/>
  <c r="AD476" i="6"/>
  <c r="AC476" i="6"/>
  <c r="E476" i="6"/>
  <c r="D476" i="6"/>
  <c r="AE475" i="6"/>
  <c r="AD475" i="6"/>
  <c r="AC475" i="6"/>
  <c r="E475" i="6"/>
  <c r="D475" i="6"/>
  <c r="AE474" i="6"/>
  <c r="AD474" i="6"/>
  <c r="AC474" i="6"/>
  <c r="E474" i="6"/>
  <c r="D474" i="6"/>
  <c r="AE473" i="6"/>
  <c r="AD473" i="6"/>
  <c r="AC473" i="6"/>
  <c r="E473" i="6"/>
  <c r="D473" i="6"/>
  <c r="AE472" i="6"/>
  <c r="AD472" i="6"/>
  <c r="AC472" i="6"/>
  <c r="E472" i="6"/>
  <c r="D472" i="6"/>
  <c r="AE471" i="6"/>
  <c r="AD471" i="6"/>
  <c r="AC471" i="6"/>
  <c r="E471" i="6"/>
  <c r="D471" i="6"/>
  <c r="AE470" i="6"/>
  <c r="AD470" i="6"/>
  <c r="AC470" i="6"/>
  <c r="E470" i="6"/>
  <c r="D470" i="6"/>
  <c r="AE469" i="6"/>
  <c r="AD469" i="6"/>
  <c r="AC469" i="6"/>
  <c r="E469" i="6"/>
  <c r="D469" i="6"/>
  <c r="AE468" i="6"/>
  <c r="AD468" i="6"/>
  <c r="AC468" i="6"/>
  <c r="E468" i="6"/>
  <c r="D468" i="6"/>
  <c r="AE467" i="6"/>
  <c r="AD467" i="6"/>
  <c r="AC467" i="6"/>
  <c r="E467" i="6"/>
  <c r="D467" i="6"/>
  <c r="AE466" i="6"/>
  <c r="AD466" i="6"/>
  <c r="AC466" i="6"/>
  <c r="E466" i="6"/>
  <c r="D466" i="6"/>
  <c r="AE465" i="6"/>
  <c r="AD465" i="6"/>
  <c r="AC465" i="6"/>
  <c r="E465" i="6"/>
  <c r="D465" i="6"/>
  <c r="AE464" i="6"/>
  <c r="AD464" i="6"/>
  <c r="AC464" i="6"/>
  <c r="E464" i="6"/>
  <c r="D464" i="6"/>
  <c r="AE463" i="6"/>
  <c r="AD463" i="6"/>
  <c r="AC463" i="6"/>
  <c r="E463" i="6"/>
  <c r="D463" i="6"/>
  <c r="AE462" i="6"/>
  <c r="AD462" i="6"/>
  <c r="AC462" i="6"/>
  <c r="E462" i="6"/>
  <c r="D462" i="6"/>
  <c r="AE461" i="6"/>
  <c r="AD461" i="6"/>
  <c r="AC461" i="6"/>
  <c r="E461" i="6"/>
  <c r="D461" i="6"/>
  <c r="AE460" i="6"/>
  <c r="AD460" i="6"/>
  <c r="AC460" i="6"/>
  <c r="E460" i="6"/>
  <c r="D460" i="6"/>
  <c r="AE459" i="6"/>
  <c r="AD459" i="6"/>
  <c r="AC459" i="6"/>
  <c r="E459" i="6"/>
  <c r="D459" i="6"/>
  <c r="AE458" i="6"/>
  <c r="AD458" i="6"/>
  <c r="AC458" i="6"/>
  <c r="E458" i="6"/>
  <c r="D458" i="6"/>
  <c r="AE457" i="6"/>
  <c r="AD457" i="6"/>
  <c r="AC457" i="6"/>
  <c r="E457" i="6"/>
  <c r="D457" i="6"/>
  <c r="AE456" i="6"/>
  <c r="AD456" i="6"/>
  <c r="AC456" i="6"/>
  <c r="E456" i="6"/>
  <c r="D456" i="6"/>
  <c r="AE455" i="6"/>
  <c r="AD455" i="6"/>
  <c r="AC455" i="6"/>
  <c r="E455" i="6"/>
  <c r="D455" i="6"/>
  <c r="AE454" i="6"/>
  <c r="AD454" i="6"/>
  <c r="AC454" i="6"/>
  <c r="E454" i="6"/>
  <c r="D454" i="6"/>
  <c r="AE453" i="6"/>
  <c r="AD453" i="6"/>
  <c r="AC453" i="6"/>
  <c r="E453" i="6"/>
  <c r="D453" i="6"/>
  <c r="AE452" i="6"/>
  <c r="AD452" i="6"/>
  <c r="AC452" i="6"/>
  <c r="E452" i="6"/>
  <c r="D452" i="6"/>
  <c r="AE451" i="6"/>
  <c r="AD451" i="6"/>
  <c r="AC451" i="6"/>
  <c r="E451" i="6"/>
  <c r="D451" i="6"/>
  <c r="AE450" i="6"/>
  <c r="AD450" i="6"/>
  <c r="AC450" i="6"/>
  <c r="E450" i="6"/>
  <c r="D450" i="6"/>
  <c r="AE449" i="6"/>
  <c r="AD449" i="6"/>
  <c r="AC449" i="6"/>
  <c r="E449" i="6"/>
  <c r="D449" i="6"/>
  <c r="AE448" i="6"/>
  <c r="AD448" i="6"/>
  <c r="AC448" i="6"/>
  <c r="E448" i="6"/>
  <c r="D448" i="6"/>
  <c r="AE447" i="6"/>
  <c r="AD447" i="6"/>
  <c r="AC447" i="6"/>
  <c r="E447" i="6"/>
  <c r="D447" i="6"/>
  <c r="AE446" i="6"/>
  <c r="AD446" i="6"/>
  <c r="AC446" i="6"/>
  <c r="E446" i="6"/>
  <c r="D446" i="6"/>
  <c r="AE445" i="6"/>
  <c r="AD445" i="6"/>
  <c r="AC445" i="6"/>
  <c r="E445" i="6"/>
  <c r="D445" i="6"/>
  <c r="AE444" i="6"/>
  <c r="AD444" i="6"/>
  <c r="AC444" i="6"/>
  <c r="E444" i="6"/>
  <c r="D444" i="6"/>
  <c r="AE443" i="6"/>
  <c r="AD443" i="6"/>
  <c r="AC443" i="6"/>
  <c r="E443" i="6"/>
  <c r="D443" i="6"/>
  <c r="AE442" i="6"/>
  <c r="AD442" i="6"/>
  <c r="AC442" i="6"/>
  <c r="E442" i="6"/>
  <c r="D442" i="6"/>
  <c r="AE441" i="6"/>
  <c r="AD441" i="6"/>
  <c r="AC441" i="6"/>
  <c r="E441" i="6"/>
  <c r="D441" i="6"/>
  <c r="AE440" i="6"/>
  <c r="AD440" i="6"/>
  <c r="AC440" i="6"/>
  <c r="E440" i="6"/>
  <c r="D440" i="6"/>
  <c r="AE439" i="6"/>
  <c r="AD439" i="6"/>
  <c r="AC439" i="6"/>
  <c r="E439" i="6"/>
  <c r="D439" i="6"/>
  <c r="AE438" i="6"/>
  <c r="AD438" i="6"/>
  <c r="AC438" i="6"/>
  <c r="E438" i="6"/>
  <c r="D438" i="6"/>
  <c r="AE437" i="6"/>
  <c r="AD437" i="6"/>
  <c r="AC437" i="6"/>
  <c r="E437" i="6"/>
  <c r="D437" i="6"/>
  <c r="AE436" i="6"/>
  <c r="AD436" i="6"/>
  <c r="AC436" i="6"/>
  <c r="E436" i="6"/>
  <c r="D436" i="6"/>
  <c r="AE435" i="6"/>
  <c r="AD435" i="6"/>
  <c r="AC435" i="6"/>
  <c r="E435" i="6"/>
  <c r="D435" i="6"/>
  <c r="AE434" i="6"/>
  <c r="AD434" i="6"/>
  <c r="AC434" i="6"/>
  <c r="E434" i="6"/>
  <c r="D434" i="6"/>
  <c r="AE433" i="6"/>
  <c r="AD433" i="6"/>
  <c r="AC433" i="6"/>
  <c r="E433" i="6"/>
  <c r="D433" i="6"/>
  <c r="AE432" i="6"/>
  <c r="AD432" i="6"/>
  <c r="AC432" i="6"/>
  <c r="E432" i="6"/>
  <c r="D432" i="6"/>
  <c r="AE431" i="6"/>
  <c r="AD431" i="6"/>
  <c r="AC431" i="6"/>
  <c r="E431" i="6"/>
  <c r="D431" i="6"/>
  <c r="AE430" i="6"/>
  <c r="AD430" i="6"/>
  <c r="AC430" i="6"/>
  <c r="E430" i="6"/>
  <c r="D430" i="6"/>
  <c r="AE429" i="6"/>
  <c r="AD429" i="6"/>
  <c r="AC429" i="6"/>
  <c r="E429" i="6"/>
  <c r="D429" i="6"/>
  <c r="AE428" i="6"/>
  <c r="AD428" i="6"/>
  <c r="AC428" i="6"/>
  <c r="E428" i="6"/>
  <c r="D428" i="6"/>
  <c r="AE427" i="6"/>
  <c r="AD427" i="6"/>
  <c r="AC427" i="6"/>
  <c r="E427" i="6"/>
  <c r="D427" i="6"/>
  <c r="AE426" i="6"/>
  <c r="AD426" i="6"/>
  <c r="AC426" i="6"/>
  <c r="E426" i="6"/>
  <c r="D426" i="6"/>
  <c r="AE425" i="6"/>
  <c r="AD425" i="6"/>
  <c r="AC425" i="6"/>
  <c r="E425" i="6"/>
  <c r="D425" i="6"/>
  <c r="AE424" i="6"/>
  <c r="AD424" i="6"/>
  <c r="AC424" i="6"/>
  <c r="E424" i="6"/>
  <c r="D424" i="6"/>
  <c r="AE423" i="6"/>
  <c r="AD423" i="6"/>
  <c r="AC423" i="6"/>
  <c r="E423" i="6"/>
  <c r="D423" i="6"/>
  <c r="AE422" i="6"/>
  <c r="AD422" i="6"/>
  <c r="AC422" i="6"/>
  <c r="E422" i="6"/>
  <c r="D422" i="6"/>
  <c r="AE421" i="6"/>
  <c r="AD421" i="6"/>
  <c r="AC421" i="6"/>
  <c r="E421" i="6"/>
  <c r="D421" i="6"/>
  <c r="AE420" i="6"/>
  <c r="AD420" i="6"/>
  <c r="AC420" i="6"/>
  <c r="E420" i="6"/>
  <c r="D420" i="6"/>
  <c r="AE419" i="6"/>
  <c r="AD419" i="6"/>
  <c r="AC419" i="6"/>
  <c r="E419" i="6"/>
  <c r="D419" i="6"/>
  <c r="AE418" i="6"/>
  <c r="AD418" i="6"/>
  <c r="AC418" i="6"/>
  <c r="E418" i="6"/>
  <c r="D418" i="6"/>
  <c r="AE417" i="6"/>
  <c r="AD417" i="6"/>
  <c r="AC417" i="6"/>
  <c r="E417" i="6"/>
  <c r="D417" i="6"/>
  <c r="AE416" i="6"/>
  <c r="AD416" i="6"/>
  <c r="AC416" i="6"/>
  <c r="E416" i="6"/>
  <c r="D416" i="6"/>
  <c r="AE415" i="6"/>
  <c r="AD415" i="6"/>
  <c r="AC415" i="6"/>
  <c r="E415" i="6"/>
  <c r="D415" i="6"/>
  <c r="AE414" i="6"/>
  <c r="AD414" i="6"/>
  <c r="AC414" i="6"/>
  <c r="E414" i="6"/>
  <c r="D414" i="6"/>
  <c r="AE413" i="6"/>
  <c r="AD413" i="6"/>
  <c r="AC413" i="6"/>
  <c r="E413" i="6"/>
  <c r="D413" i="6"/>
  <c r="AE412" i="6"/>
  <c r="AD412" i="6"/>
  <c r="AC412" i="6"/>
  <c r="E412" i="6"/>
  <c r="D412" i="6"/>
  <c r="AE411" i="6"/>
  <c r="AD411" i="6"/>
  <c r="AC411" i="6"/>
  <c r="E411" i="6"/>
  <c r="D411" i="6"/>
  <c r="AE410" i="6"/>
  <c r="AD410" i="6"/>
  <c r="AC410" i="6"/>
  <c r="E410" i="6"/>
  <c r="D410" i="6"/>
  <c r="AE409" i="6"/>
  <c r="AD409" i="6"/>
  <c r="AC409" i="6"/>
  <c r="E409" i="6"/>
  <c r="D409" i="6"/>
  <c r="AE408" i="6"/>
  <c r="AD408" i="6"/>
  <c r="AC408" i="6"/>
  <c r="E408" i="6"/>
  <c r="D408" i="6"/>
  <c r="AE407" i="6"/>
  <c r="AD407" i="6"/>
  <c r="AC407" i="6"/>
  <c r="E407" i="6"/>
  <c r="D407" i="6"/>
  <c r="AE406" i="6"/>
  <c r="AD406" i="6"/>
  <c r="AC406" i="6"/>
  <c r="E406" i="6"/>
  <c r="D406" i="6"/>
  <c r="AE405" i="6"/>
  <c r="AD405" i="6"/>
  <c r="AC405" i="6"/>
  <c r="E405" i="6"/>
  <c r="D405" i="6"/>
  <c r="AE404" i="6"/>
  <c r="AD404" i="6"/>
  <c r="AC404" i="6"/>
  <c r="E404" i="6"/>
  <c r="D404" i="6"/>
  <c r="AE403" i="6"/>
  <c r="AD403" i="6"/>
  <c r="AC403" i="6"/>
  <c r="E403" i="6"/>
  <c r="D403" i="6"/>
  <c r="AE402" i="6"/>
  <c r="AD402" i="6"/>
  <c r="AC402" i="6"/>
  <c r="E402" i="6"/>
  <c r="D402" i="6"/>
  <c r="AE401" i="6"/>
  <c r="AD401" i="6"/>
  <c r="AC401" i="6"/>
  <c r="E401" i="6"/>
  <c r="D401" i="6"/>
  <c r="AE400" i="6"/>
  <c r="AD400" i="6"/>
  <c r="AC400" i="6"/>
  <c r="E400" i="6"/>
  <c r="D400" i="6"/>
  <c r="AE399" i="6"/>
  <c r="AD399" i="6"/>
  <c r="AC399" i="6"/>
  <c r="E399" i="6"/>
  <c r="D399" i="6"/>
  <c r="AE398" i="6"/>
  <c r="AD398" i="6"/>
  <c r="AC398" i="6"/>
  <c r="E398" i="6"/>
  <c r="D398" i="6"/>
  <c r="AE397" i="6"/>
  <c r="AD397" i="6"/>
  <c r="AC397" i="6"/>
  <c r="E397" i="6"/>
  <c r="D397" i="6"/>
  <c r="AE396" i="6"/>
  <c r="AD396" i="6"/>
  <c r="AC396" i="6"/>
  <c r="E396" i="6"/>
  <c r="D396" i="6"/>
  <c r="AE395" i="6"/>
  <c r="AD395" i="6"/>
  <c r="AC395" i="6"/>
  <c r="E395" i="6"/>
  <c r="D395" i="6"/>
  <c r="AE394" i="6"/>
  <c r="AD394" i="6"/>
  <c r="AC394" i="6"/>
  <c r="E394" i="6"/>
  <c r="D394" i="6"/>
  <c r="AE393" i="6"/>
  <c r="AD393" i="6"/>
  <c r="AC393" i="6"/>
  <c r="E393" i="6"/>
  <c r="D393" i="6"/>
  <c r="AE392" i="6"/>
  <c r="AD392" i="6"/>
  <c r="AC392" i="6"/>
  <c r="E392" i="6"/>
  <c r="D392" i="6"/>
  <c r="AE391" i="6"/>
  <c r="AD391" i="6"/>
  <c r="AC391" i="6"/>
  <c r="E391" i="6"/>
  <c r="D391" i="6"/>
  <c r="AE390" i="6"/>
  <c r="AD390" i="6"/>
  <c r="AC390" i="6"/>
  <c r="E390" i="6"/>
  <c r="D390" i="6"/>
  <c r="AE389" i="6"/>
  <c r="AD389" i="6"/>
  <c r="AC389" i="6"/>
  <c r="E389" i="6"/>
  <c r="D389" i="6"/>
  <c r="AE388" i="6"/>
  <c r="AD388" i="6"/>
  <c r="AC388" i="6"/>
  <c r="E388" i="6"/>
  <c r="D388" i="6"/>
  <c r="AE387" i="6"/>
  <c r="AD387" i="6"/>
  <c r="AC387" i="6"/>
  <c r="E387" i="6"/>
  <c r="D387" i="6"/>
  <c r="AE386" i="6"/>
  <c r="AD386" i="6"/>
  <c r="AC386" i="6"/>
  <c r="E386" i="6"/>
  <c r="D386" i="6"/>
  <c r="AE385" i="6"/>
  <c r="AD385" i="6"/>
  <c r="AC385" i="6"/>
  <c r="E385" i="6"/>
  <c r="D385" i="6"/>
  <c r="AE384" i="6"/>
  <c r="AD384" i="6"/>
  <c r="AC384" i="6"/>
  <c r="E384" i="6"/>
  <c r="D384" i="6"/>
  <c r="AE383" i="6"/>
  <c r="AD383" i="6"/>
  <c r="AC383" i="6"/>
  <c r="E383" i="6"/>
  <c r="D383" i="6"/>
  <c r="AE382" i="6"/>
  <c r="AD382" i="6"/>
  <c r="AC382" i="6"/>
  <c r="E382" i="6"/>
  <c r="D382" i="6"/>
  <c r="AE381" i="6"/>
  <c r="AD381" i="6"/>
  <c r="AC381" i="6"/>
  <c r="E381" i="6"/>
  <c r="D381" i="6"/>
  <c r="AE380" i="6"/>
  <c r="AD380" i="6"/>
  <c r="AC380" i="6"/>
  <c r="E380" i="6"/>
  <c r="D380" i="6"/>
  <c r="AE379" i="6"/>
  <c r="AD379" i="6"/>
  <c r="AC379" i="6"/>
  <c r="E379" i="6"/>
  <c r="D379" i="6"/>
  <c r="AE378" i="6"/>
  <c r="AD378" i="6"/>
  <c r="AC378" i="6"/>
  <c r="E378" i="6"/>
  <c r="D378" i="6"/>
  <c r="AE377" i="6"/>
  <c r="AD377" i="6"/>
  <c r="AC377" i="6"/>
  <c r="E377" i="6"/>
  <c r="D377" i="6"/>
  <c r="AE376" i="6"/>
  <c r="AD376" i="6"/>
  <c r="AC376" i="6"/>
  <c r="E376" i="6"/>
  <c r="D376" i="6"/>
  <c r="AE375" i="6"/>
  <c r="AD375" i="6"/>
  <c r="AC375" i="6"/>
  <c r="E375" i="6"/>
  <c r="D375" i="6"/>
  <c r="AE374" i="6"/>
  <c r="AD374" i="6"/>
  <c r="AC374" i="6"/>
  <c r="E374" i="6"/>
  <c r="D374" i="6"/>
  <c r="AE373" i="6"/>
  <c r="AD373" i="6"/>
  <c r="AC373" i="6"/>
  <c r="E373" i="6"/>
  <c r="D373" i="6"/>
  <c r="AE372" i="6"/>
  <c r="AD372" i="6"/>
  <c r="AC372" i="6"/>
  <c r="E372" i="6"/>
  <c r="D372" i="6"/>
  <c r="AE371" i="6"/>
  <c r="AD371" i="6"/>
  <c r="AC371" i="6"/>
  <c r="E371" i="6"/>
  <c r="D371" i="6"/>
  <c r="AE370" i="6"/>
  <c r="AD370" i="6"/>
  <c r="AC370" i="6"/>
  <c r="E370" i="6"/>
  <c r="D370" i="6"/>
  <c r="AE369" i="6"/>
  <c r="AD369" i="6"/>
  <c r="AC369" i="6"/>
  <c r="E369" i="6"/>
  <c r="D369" i="6"/>
  <c r="AE368" i="6"/>
  <c r="AD368" i="6"/>
  <c r="AC368" i="6"/>
  <c r="E368" i="6"/>
  <c r="D368" i="6"/>
  <c r="AE367" i="6"/>
  <c r="AD367" i="6"/>
  <c r="AC367" i="6"/>
  <c r="E367" i="6"/>
  <c r="D367" i="6"/>
  <c r="AE366" i="6"/>
  <c r="AD366" i="6"/>
  <c r="AC366" i="6"/>
  <c r="E366" i="6"/>
  <c r="D366" i="6"/>
  <c r="AE365" i="6"/>
  <c r="AD365" i="6"/>
  <c r="AC365" i="6"/>
  <c r="E365" i="6"/>
  <c r="D365" i="6"/>
  <c r="AE364" i="6"/>
  <c r="AD364" i="6"/>
  <c r="AC364" i="6"/>
  <c r="E364" i="6"/>
  <c r="D364" i="6"/>
  <c r="AE363" i="6"/>
  <c r="AD363" i="6"/>
  <c r="AC363" i="6"/>
  <c r="E363" i="6"/>
  <c r="D363" i="6"/>
  <c r="AE362" i="6"/>
  <c r="AD362" i="6"/>
  <c r="AC362" i="6"/>
  <c r="E362" i="6"/>
  <c r="D362" i="6"/>
  <c r="AE361" i="6"/>
  <c r="AD361" i="6"/>
  <c r="AC361" i="6"/>
  <c r="E361" i="6"/>
  <c r="D361" i="6"/>
  <c r="AE360" i="6"/>
  <c r="AD360" i="6"/>
  <c r="AC360" i="6"/>
  <c r="E360" i="6"/>
  <c r="D360" i="6"/>
  <c r="AE359" i="6"/>
  <c r="AD359" i="6"/>
  <c r="AC359" i="6"/>
  <c r="E359" i="6"/>
  <c r="D359" i="6"/>
  <c r="AE358" i="6"/>
  <c r="AD358" i="6"/>
  <c r="AC358" i="6"/>
  <c r="E358" i="6"/>
  <c r="D358" i="6"/>
  <c r="AE357" i="6"/>
  <c r="AD357" i="6"/>
  <c r="AC357" i="6"/>
  <c r="E357" i="6"/>
  <c r="D357" i="6"/>
  <c r="AE356" i="6"/>
  <c r="AD356" i="6"/>
  <c r="AC356" i="6"/>
  <c r="E356" i="6"/>
  <c r="D356" i="6"/>
  <c r="AE355" i="6"/>
  <c r="AD355" i="6"/>
  <c r="AC355" i="6"/>
  <c r="E355" i="6"/>
  <c r="D355" i="6"/>
  <c r="AE354" i="6"/>
  <c r="AD354" i="6"/>
  <c r="AC354" i="6"/>
  <c r="E354" i="6"/>
  <c r="D354" i="6"/>
  <c r="AE353" i="6"/>
  <c r="AD353" i="6"/>
  <c r="AC353" i="6"/>
  <c r="E353" i="6"/>
  <c r="D353" i="6"/>
  <c r="AE352" i="6"/>
  <c r="AD352" i="6"/>
  <c r="AC352" i="6"/>
  <c r="E352" i="6"/>
  <c r="D352" i="6"/>
  <c r="AE351" i="6"/>
  <c r="AD351" i="6"/>
  <c r="AC351" i="6"/>
  <c r="E351" i="6"/>
  <c r="D351" i="6"/>
  <c r="AE350" i="6"/>
  <c r="AD350" i="6"/>
  <c r="AC350" i="6"/>
  <c r="E350" i="6"/>
  <c r="D350" i="6"/>
  <c r="AE349" i="6"/>
  <c r="AD349" i="6"/>
  <c r="AC349" i="6"/>
  <c r="E349" i="6"/>
  <c r="D349" i="6"/>
  <c r="AE348" i="6"/>
  <c r="AD348" i="6"/>
  <c r="AC348" i="6"/>
  <c r="E348" i="6"/>
  <c r="D348" i="6"/>
  <c r="AE347" i="6"/>
  <c r="AD347" i="6"/>
  <c r="AC347" i="6"/>
  <c r="E347" i="6"/>
  <c r="D347" i="6"/>
  <c r="AE346" i="6"/>
  <c r="AD346" i="6"/>
  <c r="AC346" i="6"/>
  <c r="E346" i="6"/>
  <c r="D346" i="6"/>
  <c r="AE345" i="6"/>
  <c r="AD345" i="6"/>
  <c r="AC345" i="6"/>
  <c r="E345" i="6"/>
  <c r="D345" i="6"/>
  <c r="AE344" i="6"/>
  <c r="AD344" i="6"/>
  <c r="AC344" i="6"/>
  <c r="E344" i="6"/>
  <c r="D344" i="6"/>
  <c r="AE343" i="6"/>
  <c r="AD343" i="6"/>
  <c r="AC343" i="6"/>
  <c r="E343" i="6"/>
  <c r="D343" i="6"/>
  <c r="AE342" i="6"/>
  <c r="AD342" i="6"/>
  <c r="AC342" i="6"/>
  <c r="E342" i="6"/>
  <c r="D342" i="6"/>
  <c r="AE341" i="6"/>
  <c r="AD341" i="6"/>
  <c r="AC341" i="6"/>
  <c r="E341" i="6"/>
  <c r="D341" i="6"/>
  <c r="AE340" i="6"/>
  <c r="AD340" i="6"/>
  <c r="AC340" i="6"/>
  <c r="E340" i="6"/>
  <c r="D340" i="6"/>
  <c r="AE339" i="6"/>
  <c r="AD339" i="6"/>
  <c r="AC339" i="6"/>
  <c r="E339" i="6"/>
  <c r="D339" i="6"/>
  <c r="AE338" i="6"/>
  <c r="AD338" i="6"/>
  <c r="AC338" i="6"/>
  <c r="E338" i="6"/>
  <c r="D338" i="6"/>
  <c r="AE337" i="6"/>
  <c r="AD337" i="6"/>
  <c r="AC337" i="6"/>
  <c r="E337" i="6"/>
  <c r="D337" i="6"/>
  <c r="AE336" i="6"/>
  <c r="AD336" i="6"/>
  <c r="AC336" i="6"/>
  <c r="E336" i="6"/>
  <c r="D336" i="6"/>
  <c r="AE335" i="6"/>
  <c r="AD335" i="6"/>
  <c r="AC335" i="6"/>
  <c r="E335" i="6"/>
  <c r="D335" i="6"/>
  <c r="AE334" i="6"/>
  <c r="AD334" i="6"/>
  <c r="AC334" i="6"/>
  <c r="E334" i="6"/>
  <c r="D334" i="6"/>
  <c r="AE333" i="6"/>
  <c r="AD333" i="6"/>
  <c r="AC333" i="6"/>
  <c r="E333" i="6"/>
  <c r="D333" i="6"/>
  <c r="AE332" i="6"/>
  <c r="AD332" i="6"/>
  <c r="AC332" i="6"/>
  <c r="E332" i="6"/>
  <c r="D332" i="6"/>
  <c r="AE331" i="6"/>
  <c r="AD331" i="6"/>
  <c r="AC331" i="6"/>
  <c r="E331" i="6"/>
  <c r="D331" i="6"/>
  <c r="AE330" i="6"/>
  <c r="AD330" i="6"/>
  <c r="AC330" i="6"/>
  <c r="E330" i="6"/>
  <c r="D330" i="6"/>
  <c r="AE329" i="6"/>
  <c r="AD329" i="6"/>
  <c r="AC329" i="6"/>
  <c r="E329" i="6"/>
  <c r="D329" i="6"/>
  <c r="AE328" i="6"/>
  <c r="AD328" i="6"/>
  <c r="AC328" i="6"/>
  <c r="E328" i="6"/>
  <c r="D328" i="6"/>
  <c r="AE327" i="6"/>
  <c r="AD327" i="6"/>
  <c r="AC327" i="6"/>
  <c r="E327" i="6"/>
  <c r="D327" i="6"/>
  <c r="AE326" i="6"/>
  <c r="AD326" i="6"/>
  <c r="AC326" i="6"/>
  <c r="E326" i="6"/>
  <c r="D326" i="6"/>
  <c r="AE325" i="6"/>
  <c r="AD325" i="6"/>
  <c r="AC325" i="6"/>
  <c r="E325" i="6"/>
  <c r="D325" i="6"/>
  <c r="AE324" i="6"/>
  <c r="AD324" i="6"/>
  <c r="AC324" i="6"/>
  <c r="E324" i="6"/>
  <c r="D324" i="6"/>
  <c r="AE323" i="6"/>
  <c r="AD323" i="6"/>
  <c r="AC323" i="6"/>
  <c r="E323" i="6"/>
  <c r="D323" i="6"/>
  <c r="AE322" i="6"/>
  <c r="AD322" i="6"/>
  <c r="AC322" i="6"/>
  <c r="E322" i="6"/>
  <c r="D322" i="6"/>
  <c r="AE321" i="6"/>
  <c r="AD321" i="6"/>
  <c r="AC321" i="6"/>
  <c r="E321" i="6"/>
  <c r="D321" i="6"/>
  <c r="AE320" i="6"/>
  <c r="AD320" i="6"/>
  <c r="AC320" i="6"/>
  <c r="E320" i="6"/>
  <c r="D320" i="6"/>
  <c r="AE319" i="6"/>
  <c r="AD319" i="6"/>
  <c r="AC319" i="6"/>
  <c r="E319" i="6"/>
  <c r="D319" i="6"/>
  <c r="AE318" i="6"/>
  <c r="AD318" i="6"/>
  <c r="AC318" i="6"/>
  <c r="E318" i="6"/>
  <c r="D318" i="6"/>
  <c r="AE317" i="6"/>
  <c r="AD317" i="6"/>
  <c r="AC317" i="6"/>
  <c r="E317" i="6"/>
  <c r="D317" i="6"/>
  <c r="AE316" i="6"/>
  <c r="AD316" i="6"/>
  <c r="AC316" i="6"/>
  <c r="E316" i="6"/>
  <c r="D316" i="6"/>
  <c r="AE315" i="6"/>
  <c r="AD315" i="6"/>
  <c r="AC315" i="6"/>
  <c r="E315" i="6"/>
  <c r="D315" i="6"/>
  <c r="AE314" i="6"/>
  <c r="AD314" i="6"/>
  <c r="AC314" i="6"/>
  <c r="E314" i="6"/>
  <c r="D314" i="6"/>
  <c r="AE313" i="6"/>
  <c r="AD313" i="6"/>
  <c r="AC313" i="6"/>
  <c r="E313" i="6"/>
  <c r="D313" i="6"/>
  <c r="AE312" i="6"/>
  <c r="AD312" i="6"/>
  <c r="AC312" i="6"/>
  <c r="E312" i="6"/>
  <c r="D312" i="6"/>
  <c r="AE311" i="6"/>
  <c r="AD311" i="6"/>
  <c r="AC311" i="6"/>
  <c r="E311" i="6"/>
  <c r="D311" i="6"/>
  <c r="AE310" i="6"/>
  <c r="AD310" i="6"/>
  <c r="AC310" i="6"/>
  <c r="E310" i="6"/>
  <c r="D310" i="6"/>
  <c r="AE309" i="6"/>
  <c r="AD309" i="6"/>
  <c r="AC309" i="6"/>
  <c r="E309" i="6"/>
  <c r="D309" i="6"/>
  <c r="AE308" i="6"/>
  <c r="AD308" i="6"/>
  <c r="AC308" i="6"/>
  <c r="E308" i="6"/>
  <c r="D308" i="6"/>
  <c r="AE307" i="6"/>
  <c r="AD307" i="6"/>
  <c r="AC307" i="6"/>
  <c r="E307" i="6"/>
  <c r="D307" i="6"/>
  <c r="AE306" i="6"/>
  <c r="AD306" i="6"/>
  <c r="AC306" i="6"/>
  <c r="E306" i="6"/>
  <c r="D306" i="6"/>
  <c r="AE305" i="6"/>
  <c r="AD305" i="6"/>
  <c r="AC305" i="6"/>
  <c r="E305" i="6"/>
  <c r="D305" i="6"/>
  <c r="AE304" i="6"/>
  <c r="AD304" i="6"/>
  <c r="AC304" i="6"/>
  <c r="E304" i="6"/>
  <c r="D304" i="6"/>
  <c r="AE303" i="6"/>
  <c r="AD303" i="6"/>
  <c r="AC303" i="6"/>
  <c r="E303" i="6"/>
  <c r="D303" i="6"/>
  <c r="AE302" i="6"/>
  <c r="AD302" i="6"/>
  <c r="AC302" i="6"/>
  <c r="E302" i="6"/>
  <c r="D302" i="6"/>
  <c r="AE301" i="6"/>
  <c r="AD301" i="6"/>
  <c r="AC301" i="6"/>
  <c r="E301" i="6"/>
  <c r="D301" i="6"/>
  <c r="AE300" i="6"/>
  <c r="AD300" i="6"/>
  <c r="AC300" i="6"/>
  <c r="E300" i="6"/>
  <c r="D300" i="6"/>
  <c r="AE299" i="6"/>
  <c r="AD299" i="6"/>
  <c r="AC299" i="6"/>
  <c r="E299" i="6"/>
  <c r="D299" i="6"/>
  <c r="AE298" i="6"/>
  <c r="AD298" i="6"/>
  <c r="AC298" i="6"/>
  <c r="E298" i="6"/>
  <c r="D298" i="6"/>
  <c r="AE297" i="6"/>
  <c r="AD297" i="6"/>
  <c r="AC297" i="6"/>
  <c r="E297" i="6"/>
  <c r="D297" i="6"/>
  <c r="AE296" i="6"/>
  <c r="AD296" i="6"/>
  <c r="AC296" i="6"/>
  <c r="E296" i="6"/>
  <c r="D296" i="6"/>
  <c r="AE295" i="6"/>
  <c r="AD295" i="6"/>
  <c r="AC295" i="6"/>
  <c r="E295" i="6"/>
  <c r="D295" i="6"/>
  <c r="AE294" i="6"/>
  <c r="AD294" i="6"/>
  <c r="AC294" i="6"/>
  <c r="E294" i="6"/>
  <c r="D294" i="6"/>
  <c r="AE293" i="6"/>
  <c r="AD293" i="6"/>
  <c r="AC293" i="6"/>
  <c r="E293" i="6"/>
  <c r="D293" i="6"/>
  <c r="AE292" i="6"/>
  <c r="AD292" i="6"/>
  <c r="AC292" i="6"/>
  <c r="E292" i="6"/>
  <c r="D292" i="6"/>
  <c r="AE291" i="6"/>
  <c r="AD291" i="6"/>
  <c r="AC291" i="6"/>
  <c r="E291" i="6"/>
  <c r="D291" i="6"/>
  <c r="AE290" i="6"/>
  <c r="AD290" i="6"/>
  <c r="AC290" i="6"/>
  <c r="E290" i="6"/>
  <c r="D290" i="6"/>
  <c r="AE289" i="6"/>
  <c r="AD289" i="6"/>
  <c r="AC289" i="6"/>
  <c r="E289" i="6"/>
  <c r="D289" i="6"/>
  <c r="AE288" i="6"/>
  <c r="AD288" i="6"/>
  <c r="AC288" i="6"/>
  <c r="E288" i="6"/>
  <c r="D288" i="6"/>
  <c r="AE287" i="6"/>
  <c r="AD287" i="6"/>
  <c r="AC287" i="6"/>
  <c r="E287" i="6"/>
  <c r="D287" i="6"/>
  <c r="AE286" i="6"/>
  <c r="AD286" i="6"/>
  <c r="AC286" i="6"/>
  <c r="E286" i="6"/>
  <c r="D286" i="6"/>
  <c r="AE285" i="6"/>
  <c r="AD285" i="6"/>
  <c r="AC285" i="6"/>
  <c r="E285" i="6"/>
  <c r="D285" i="6"/>
  <c r="AE284" i="6"/>
  <c r="AD284" i="6"/>
  <c r="AC284" i="6"/>
  <c r="E284" i="6"/>
  <c r="D284" i="6"/>
  <c r="AE283" i="6"/>
  <c r="AD283" i="6"/>
  <c r="AC283" i="6"/>
  <c r="E283" i="6"/>
  <c r="D283" i="6"/>
  <c r="AE282" i="6"/>
  <c r="AD282" i="6"/>
  <c r="AC282" i="6"/>
  <c r="E282" i="6"/>
  <c r="D282" i="6"/>
  <c r="AE281" i="6"/>
  <c r="AD281" i="6"/>
  <c r="AC281" i="6"/>
  <c r="E281" i="6"/>
  <c r="D281" i="6"/>
  <c r="AE280" i="6"/>
  <c r="AD280" i="6"/>
  <c r="AC280" i="6"/>
  <c r="E280" i="6"/>
  <c r="D280" i="6"/>
  <c r="AE279" i="6"/>
  <c r="AD279" i="6"/>
  <c r="AC279" i="6"/>
  <c r="E279" i="6"/>
  <c r="D279" i="6"/>
  <c r="AE278" i="6"/>
  <c r="AD278" i="6"/>
  <c r="AC278" i="6"/>
  <c r="E278" i="6"/>
  <c r="D278" i="6"/>
  <c r="AE277" i="6"/>
  <c r="AD277" i="6"/>
  <c r="AC277" i="6"/>
  <c r="E277" i="6"/>
  <c r="D277" i="6"/>
  <c r="AE276" i="6"/>
  <c r="AD276" i="6"/>
  <c r="AC276" i="6"/>
  <c r="E276" i="6"/>
  <c r="D276" i="6"/>
  <c r="AE275" i="6"/>
  <c r="AD275" i="6"/>
  <c r="AC275" i="6"/>
  <c r="E275" i="6"/>
  <c r="D275" i="6"/>
  <c r="AE274" i="6"/>
  <c r="AD274" i="6"/>
  <c r="AC274" i="6"/>
  <c r="E274" i="6"/>
  <c r="D274" i="6"/>
  <c r="AE273" i="6"/>
  <c r="AD273" i="6"/>
  <c r="AC273" i="6"/>
  <c r="E273" i="6"/>
  <c r="D273" i="6"/>
  <c r="AE272" i="6"/>
  <c r="AD272" i="6"/>
  <c r="AC272" i="6"/>
  <c r="E272" i="6"/>
  <c r="D272" i="6"/>
  <c r="AE271" i="6"/>
  <c r="AD271" i="6"/>
  <c r="AC271" i="6"/>
  <c r="E271" i="6"/>
  <c r="D271" i="6"/>
  <c r="AE270" i="6"/>
  <c r="AD270" i="6"/>
  <c r="AC270" i="6"/>
  <c r="E270" i="6"/>
  <c r="D270" i="6"/>
  <c r="AE269" i="6"/>
  <c r="AD269" i="6"/>
  <c r="AC269" i="6"/>
  <c r="E269" i="6"/>
  <c r="D269" i="6"/>
  <c r="AE268" i="6"/>
  <c r="AD268" i="6"/>
  <c r="AC268" i="6"/>
  <c r="E268" i="6"/>
  <c r="D268" i="6"/>
  <c r="AE267" i="6"/>
  <c r="AD267" i="6"/>
  <c r="AC267" i="6"/>
  <c r="E267" i="6"/>
  <c r="D267" i="6"/>
  <c r="AE266" i="6"/>
  <c r="AD266" i="6"/>
  <c r="AC266" i="6"/>
  <c r="E266" i="6"/>
  <c r="D266" i="6"/>
  <c r="AE265" i="6"/>
  <c r="AD265" i="6"/>
  <c r="AC265" i="6"/>
  <c r="E265" i="6"/>
  <c r="D265" i="6"/>
  <c r="AE264" i="6"/>
  <c r="AD264" i="6"/>
  <c r="AC264" i="6"/>
  <c r="E264" i="6"/>
  <c r="D264" i="6"/>
  <c r="AE263" i="6"/>
  <c r="AD263" i="6"/>
  <c r="AC263" i="6"/>
  <c r="E263" i="6"/>
  <c r="D263" i="6"/>
  <c r="AE262" i="6"/>
  <c r="AD262" i="6"/>
  <c r="AC262" i="6"/>
  <c r="E262" i="6"/>
  <c r="D262" i="6"/>
  <c r="AE261" i="6"/>
  <c r="AD261" i="6"/>
  <c r="AC261" i="6"/>
  <c r="E261" i="6"/>
  <c r="D261" i="6"/>
  <c r="AE260" i="6"/>
  <c r="AD260" i="6"/>
  <c r="AC260" i="6"/>
  <c r="E260" i="6"/>
  <c r="D260" i="6"/>
  <c r="AE259" i="6"/>
  <c r="AD259" i="6"/>
  <c r="AC259" i="6"/>
  <c r="E259" i="6"/>
  <c r="D259" i="6"/>
  <c r="AE258" i="6"/>
  <c r="AD258" i="6"/>
  <c r="AC258" i="6"/>
  <c r="E258" i="6"/>
  <c r="D258" i="6"/>
  <c r="AE257" i="6"/>
  <c r="AD257" i="6"/>
  <c r="AC257" i="6"/>
  <c r="E257" i="6"/>
  <c r="D257" i="6"/>
  <c r="AE256" i="6"/>
  <c r="AD256" i="6"/>
  <c r="AC256" i="6"/>
  <c r="E256" i="6"/>
  <c r="D256" i="6"/>
  <c r="AE255" i="6"/>
  <c r="AD255" i="6"/>
  <c r="AC255" i="6"/>
  <c r="E255" i="6"/>
  <c r="D255" i="6"/>
  <c r="AE254" i="6"/>
  <c r="AD254" i="6"/>
  <c r="AC254" i="6"/>
  <c r="E254" i="6"/>
  <c r="D254" i="6"/>
  <c r="AE253" i="6"/>
  <c r="AD253" i="6"/>
  <c r="AC253" i="6"/>
  <c r="E253" i="6"/>
  <c r="D253" i="6"/>
  <c r="AE252" i="6"/>
  <c r="AD252" i="6"/>
  <c r="AC252" i="6"/>
  <c r="E252" i="6"/>
  <c r="D252" i="6"/>
  <c r="AE251" i="6"/>
  <c r="AD251" i="6"/>
  <c r="AC251" i="6"/>
  <c r="E251" i="6"/>
  <c r="D251" i="6"/>
  <c r="AE250" i="6"/>
  <c r="AD250" i="6"/>
  <c r="AC250" i="6"/>
  <c r="E250" i="6"/>
  <c r="D250" i="6"/>
  <c r="AE249" i="6"/>
  <c r="AD249" i="6"/>
  <c r="AC249" i="6"/>
  <c r="E249" i="6"/>
  <c r="D249" i="6"/>
  <c r="AE248" i="6"/>
  <c r="AD248" i="6"/>
  <c r="AC248" i="6"/>
  <c r="E248" i="6"/>
  <c r="D248" i="6"/>
  <c r="AE247" i="6"/>
  <c r="AD247" i="6"/>
  <c r="AC247" i="6"/>
  <c r="E247" i="6"/>
  <c r="D247" i="6"/>
  <c r="AE246" i="6"/>
  <c r="AD246" i="6"/>
  <c r="AC246" i="6"/>
  <c r="E246" i="6"/>
  <c r="D246" i="6"/>
  <c r="AE245" i="6"/>
  <c r="AD245" i="6"/>
  <c r="AC245" i="6"/>
  <c r="E245" i="6"/>
  <c r="D245" i="6"/>
  <c r="AE244" i="6"/>
  <c r="AD244" i="6"/>
  <c r="AC244" i="6"/>
  <c r="E244" i="6"/>
  <c r="D244" i="6"/>
  <c r="AE243" i="6"/>
  <c r="AD243" i="6"/>
  <c r="AC243" i="6"/>
  <c r="E243" i="6"/>
  <c r="D243" i="6"/>
  <c r="AE242" i="6"/>
  <c r="AD242" i="6"/>
  <c r="AC242" i="6"/>
  <c r="E242" i="6"/>
  <c r="D242" i="6"/>
  <c r="AE241" i="6"/>
  <c r="AD241" i="6"/>
  <c r="AC241" i="6"/>
  <c r="E241" i="6"/>
  <c r="D241" i="6"/>
  <c r="AE240" i="6"/>
  <c r="AD240" i="6"/>
  <c r="AC240" i="6"/>
  <c r="E240" i="6"/>
  <c r="D240" i="6"/>
  <c r="AE239" i="6"/>
  <c r="AD239" i="6"/>
  <c r="AC239" i="6"/>
  <c r="E239" i="6"/>
  <c r="D239" i="6"/>
  <c r="AE238" i="6"/>
  <c r="AD238" i="6"/>
  <c r="AC238" i="6"/>
  <c r="E238" i="6"/>
  <c r="D238" i="6"/>
  <c r="AE237" i="6"/>
  <c r="AD237" i="6"/>
  <c r="AC237" i="6"/>
  <c r="E237" i="6"/>
  <c r="D237" i="6"/>
  <c r="AE236" i="6"/>
  <c r="AD236" i="6"/>
  <c r="AC236" i="6"/>
  <c r="E236" i="6"/>
  <c r="D236" i="6"/>
  <c r="AE235" i="6"/>
  <c r="AD235" i="6"/>
  <c r="AC235" i="6"/>
  <c r="E235" i="6"/>
  <c r="D235" i="6"/>
  <c r="AE234" i="6"/>
  <c r="AD234" i="6"/>
  <c r="AC234" i="6"/>
  <c r="E234" i="6"/>
  <c r="D234" i="6"/>
  <c r="AE233" i="6"/>
  <c r="AD233" i="6"/>
  <c r="AC233" i="6"/>
  <c r="E233" i="6"/>
  <c r="D233" i="6"/>
  <c r="AE232" i="6"/>
  <c r="AD232" i="6"/>
  <c r="AC232" i="6"/>
  <c r="E232" i="6"/>
  <c r="D232" i="6"/>
  <c r="AE231" i="6"/>
  <c r="AD231" i="6"/>
  <c r="AC231" i="6"/>
  <c r="E231" i="6"/>
  <c r="D231" i="6"/>
  <c r="AE230" i="6"/>
  <c r="AD230" i="6"/>
  <c r="AC230" i="6"/>
  <c r="E230" i="6"/>
  <c r="D230" i="6"/>
  <c r="AE229" i="6"/>
  <c r="AD229" i="6"/>
  <c r="AC229" i="6"/>
  <c r="E229" i="6"/>
  <c r="D229" i="6"/>
  <c r="AE228" i="6"/>
  <c r="AD228" i="6"/>
  <c r="AC228" i="6"/>
  <c r="E228" i="6"/>
  <c r="D228" i="6"/>
  <c r="AE227" i="6"/>
  <c r="AD227" i="6"/>
  <c r="AC227" i="6"/>
  <c r="E227" i="6"/>
  <c r="D227" i="6"/>
  <c r="AE226" i="6"/>
  <c r="AD226" i="6"/>
  <c r="AC226" i="6"/>
  <c r="E226" i="6"/>
  <c r="D226" i="6"/>
  <c r="AE225" i="6"/>
  <c r="AD225" i="6"/>
  <c r="AC225" i="6"/>
  <c r="E225" i="6"/>
  <c r="D225" i="6"/>
  <c r="AE224" i="6"/>
  <c r="AD224" i="6"/>
  <c r="AC224" i="6"/>
  <c r="E224" i="6"/>
  <c r="D224" i="6"/>
  <c r="AE223" i="6"/>
  <c r="AD223" i="6"/>
  <c r="AC223" i="6"/>
  <c r="E223" i="6"/>
  <c r="D223" i="6"/>
  <c r="AE222" i="6"/>
  <c r="AD222" i="6"/>
  <c r="AC222" i="6"/>
  <c r="E222" i="6"/>
  <c r="D222" i="6"/>
  <c r="AE221" i="6"/>
  <c r="AD221" i="6"/>
  <c r="AC221" i="6"/>
  <c r="E221" i="6"/>
  <c r="D221" i="6"/>
  <c r="AE220" i="6"/>
  <c r="AD220" i="6"/>
  <c r="AC220" i="6"/>
  <c r="E220" i="6"/>
  <c r="D220" i="6"/>
  <c r="AE219" i="6"/>
  <c r="AD219" i="6"/>
  <c r="AC219" i="6"/>
  <c r="E219" i="6"/>
  <c r="D219" i="6"/>
  <c r="AE218" i="6"/>
  <c r="AD218" i="6"/>
  <c r="AC218" i="6"/>
  <c r="E218" i="6"/>
  <c r="D218" i="6"/>
  <c r="AE217" i="6"/>
  <c r="AD217" i="6"/>
  <c r="AC217" i="6"/>
  <c r="E217" i="6"/>
  <c r="D217" i="6"/>
  <c r="AE216" i="6"/>
  <c r="AD216" i="6"/>
  <c r="AC216" i="6"/>
  <c r="E216" i="6"/>
  <c r="D216" i="6"/>
  <c r="AE215" i="6"/>
  <c r="AD215" i="6"/>
  <c r="AC215" i="6"/>
  <c r="E215" i="6"/>
  <c r="D215" i="6"/>
  <c r="AE214" i="6"/>
  <c r="AD214" i="6"/>
  <c r="AC214" i="6"/>
  <c r="E214" i="6"/>
  <c r="D214" i="6"/>
  <c r="AE213" i="6"/>
  <c r="AD213" i="6"/>
  <c r="AC213" i="6"/>
  <c r="E213" i="6"/>
  <c r="D213" i="6"/>
  <c r="AE212" i="6"/>
  <c r="AD212" i="6"/>
  <c r="AC212" i="6"/>
  <c r="E212" i="6"/>
  <c r="D212" i="6"/>
  <c r="AE211" i="6"/>
  <c r="AD211" i="6"/>
  <c r="AC211" i="6"/>
  <c r="E211" i="6"/>
  <c r="D211" i="6"/>
  <c r="AE210" i="6"/>
  <c r="AD210" i="6"/>
  <c r="AC210" i="6"/>
  <c r="E210" i="6"/>
  <c r="D210" i="6"/>
  <c r="AE209" i="6"/>
  <c r="AD209" i="6"/>
  <c r="AC209" i="6"/>
  <c r="E209" i="6"/>
  <c r="D209" i="6"/>
  <c r="AE208" i="6"/>
  <c r="AD208" i="6"/>
  <c r="AC208" i="6"/>
  <c r="E208" i="6"/>
  <c r="D208" i="6"/>
  <c r="AE207" i="6"/>
  <c r="AD207" i="6"/>
  <c r="AC207" i="6"/>
  <c r="E207" i="6"/>
  <c r="D207" i="6"/>
  <c r="AE206" i="6"/>
  <c r="AD206" i="6"/>
  <c r="AC206" i="6"/>
  <c r="E206" i="6"/>
  <c r="D206" i="6"/>
  <c r="AE205" i="6"/>
  <c r="AD205" i="6"/>
  <c r="AC205" i="6"/>
  <c r="E205" i="6"/>
  <c r="D205" i="6"/>
  <c r="AE204" i="6"/>
  <c r="AD204" i="6"/>
  <c r="AC204" i="6"/>
  <c r="E204" i="6"/>
  <c r="D204" i="6"/>
  <c r="AE203" i="6"/>
  <c r="AD203" i="6"/>
  <c r="AC203" i="6"/>
  <c r="E203" i="6"/>
  <c r="D203" i="6"/>
  <c r="AE202" i="6"/>
  <c r="AD202" i="6"/>
  <c r="AC202" i="6"/>
  <c r="E202" i="6"/>
  <c r="D202" i="6"/>
  <c r="AE201" i="6"/>
  <c r="AD201" i="6"/>
  <c r="AC201" i="6"/>
  <c r="E201" i="6"/>
  <c r="D201" i="6"/>
  <c r="AE200" i="6"/>
  <c r="AD200" i="6"/>
  <c r="AC200" i="6"/>
  <c r="E200" i="6"/>
  <c r="D200" i="6"/>
  <c r="AE199" i="6"/>
  <c r="AD199" i="6"/>
  <c r="AC199" i="6"/>
  <c r="E199" i="6"/>
  <c r="D199" i="6"/>
  <c r="AE198" i="6"/>
  <c r="AD198" i="6"/>
  <c r="AC198" i="6"/>
  <c r="E198" i="6"/>
  <c r="D198" i="6"/>
  <c r="AE197" i="6"/>
  <c r="AD197" i="6"/>
  <c r="AC197" i="6"/>
  <c r="E197" i="6"/>
  <c r="D197" i="6"/>
  <c r="AE196" i="6"/>
  <c r="AD196" i="6"/>
  <c r="AC196" i="6"/>
  <c r="E196" i="6"/>
  <c r="D196" i="6"/>
  <c r="AE195" i="6"/>
  <c r="AD195" i="6"/>
  <c r="AC195" i="6"/>
  <c r="E195" i="6"/>
  <c r="D195" i="6"/>
  <c r="AE194" i="6"/>
  <c r="AD194" i="6"/>
  <c r="AC194" i="6"/>
  <c r="E194" i="6"/>
  <c r="D194" i="6"/>
  <c r="AE193" i="6"/>
  <c r="AD193" i="6"/>
  <c r="AC193" i="6"/>
  <c r="E193" i="6"/>
  <c r="D193" i="6"/>
  <c r="AE192" i="6"/>
  <c r="AD192" i="6"/>
  <c r="AC192" i="6"/>
  <c r="E192" i="6"/>
  <c r="D192" i="6"/>
  <c r="AE191" i="6"/>
  <c r="AD191" i="6"/>
  <c r="AC191" i="6"/>
  <c r="E191" i="6"/>
  <c r="D191" i="6"/>
  <c r="AE190" i="6"/>
  <c r="AD190" i="6"/>
  <c r="AC190" i="6"/>
  <c r="E190" i="6"/>
  <c r="D190" i="6"/>
  <c r="AE189" i="6"/>
  <c r="AD189" i="6"/>
  <c r="AC189" i="6"/>
  <c r="E189" i="6"/>
  <c r="D189" i="6"/>
  <c r="AE188" i="6"/>
  <c r="AD188" i="6"/>
  <c r="AC188" i="6"/>
  <c r="E188" i="6"/>
  <c r="D188" i="6"/>
  <c r="AE187" i="6"/>
  <c r="AD187" i="6"/>
  <c r="AC187" i="6"/>
  <c r="E187" i="6"/>
  <c r="D187" i="6"/>
  <c r="AE186" i="6"/>
  <c r="AD186" i="6"/>
  <c r="AC186" i="6"/>
  <c r="E186" i="6"/>
  <c r="D186" i="6"/>
  <c r="AE185" i="6"/>
  <c r="AD185" i="6"/>
  <c r="AC185" i="6"/>
  <c r="E185" i="6"/>
  <c r="D185" i="6"/>
  <c r="AE184" i="6"/>
  <c r="AD184" i="6"/>
  <c r="AC184" i="6"/>
  <c r="E184" i="6"/>
  <c r="D184" i="6"/>
  <c r="AE183" i="6"/>
  <c r="AD183" i="6"/>
  <c r="AC183" i="6"/>
  <c r="E183" i="6"/>
  <c r="D183" i="6"/>
  <c r="AE182" i="6"/>
  <c r="AD182" i="6"/>
  <c r="AC182" i="6"/>
  <c r="E182" i="6"/>
  <c r="D182" i="6"/>
  <c r="AE181" i="6"/>
  <c r="AD181" i="6"/>
  <c r="AC181" i="6"/>
  <c r="E181" i="6"/>
  <c r="D181" i="6"/>
  <c r="AE180" i="6"/>
  <c r="AD180" i="6"/>
  <c r="AC180" i="6"/>
  <c r="E180" i="6"/>
  <c r="D180" i="6"/>
  <c r="AE179" i="6"/>
  <c r="AD179" i="6"/>
  <c r="AC179" i="6"/>
  <c r="E179" i="6"/>
  <c r="D179" i="6"/>
  <c r="AE178" i="6"/>
  <c r="AD178" i="6"/>
  <c r="AC178" i="6"/>
  <c r="E178" i="6"/>
  <c r="D178" i="6"/>
  <c r="AE177" i="6"/>
  <c r="AD177" i="6"/>
  <c r="AC177" i="6"/>
  <c r="E177" i="6"/>
  <c r="D177" i="6"/>
  <c r="AE176" i="6"/>
  <c r="AD176" i="6"/>
  <c r="AC176" i="6"/>
  <c r="E176" i="6"/>
  <c r="D176" i="6"/>
  <c r="AE175" i="6"/>
  <c r="AD175" i="6"/>
  <c r="AC175" i="6"/>
  <c r="E175" i="6"/>
  <c r="D175" i="6"/>
  <c r="AE174" i="6"/>
  <c r="AD174" i="6"/>
  <c r="AC174" i="6"/>
  <c r="E174" i="6"/>
  <c r="D174" i="6"/>
  <c r="AE173" i="6"/>
  <c r="AD173" i="6"/>
  <c r="AC173" i="6"/>
  <c r="E173" i="6"/>
  <c r="D173" i="6"/>
  <c r="AE172" i="6"/>
  <c r="AD172" i="6"/>
  <c r="AC172" i="6"/>
  <c r="E172" i="6"/>
  <c r="D172" i="6"/>
  <c r="AE171" i="6"/>
  <c r="AD171" i="6"/>
  <c r="AC171" i="6"/>
  <c r="E171" i="6"/>
  <c r="D171" i="6"/>
  <c r="AE170" i="6"/>
  <c r="AD170" i="6"/>
  <c r="AC170" i="6"/>
  <c r="E170" i="6"/>
  <c r="D170" i="6"/>
  <c r="AE169" i="6"/>
  <c r="AD169" i="6"/>
  <c r="AC169" i="6"/>
  <c r="E169" i="6"/>
  <c r="D169" i="6"/>
  <c r="AE168" i="6"/>
  <c r="AD168" i="6"/>
  <c r="AC168" i="6"/>
  <c r="E168" i="6"/>
  <c r="D168" i="6"/>
  <c r="AE167" i="6"/>
  <c r="AD167" i="6"/>
  <c r="AC167" i="6"/>
  <c r="E167" i="6"/>
  <c r="D167" i="6"/>
  <c r="AE166" i="6"/>
  <c r="AD166" i="6"/>
  <c r="AC166" i="6"/>
  <c r="E166" i="6"/>
  <c r="D166" i="6"/>
  <c r="AE165" i="6"/>
  <c r="AD165" i="6"/>
  <c r="AC165" i="6"/>
  <c r="E165" i="6"/>
  <c r="D165" i="6"/>
  <c r="AE164" i="6"/>
  <c r="AD164" i="6"/>
  <c r="AC164" i="6"/>
  <c r="E164" i="6"/>
  <c r="D164" i="6"/>
  <c r="AE163" i="6"/>
  <c r="AD163" i="6"/>
  <c r="AC163" i="6"/>
  <c r="E163" i="6"/>
  <c r="D163" i="6"/>
  <c r="AE162" i="6"/>
  <c r="AD162" i="6"/>
  <c r="AC162" i="6"/>
  <c r="E162" i="6"/>
  <c r="D162" i="6"/>
  <c r="AE161" i="6"/>
  <c r="AD161" i="6"/>
  <c r="AC161" i="6"/>
  <c r="E161" i="6"/>
  <c r="D161" i="6"/>
  <c r="AE160" i="6"/>
  <c r="AD160" i="6"/>
  <c r="AC160" i="6"/>
  <c r="E160" i="6"/>
  <c r="D160" i="6"/>
  <c r="AE159" i="6"/>
  <c r="AD159" i="6"/>
  <c r="AC159" i="6"/>
  <c r="E159" i="6"/>
  <c r="D159" i="6"/>
  <c r="AE158" i="6"/>
  <c r="AD158" i="6"/>
  <c r="AC158" i="6"/>
  <c r="E158" i="6"/>
  <c r="D158" i="6"/>
  <c r="AE157" i="6"/>
  <c r="AD157" i="6"/>
  <c r="AC157" i="6"/>
  <c r="E157" i="6"/>
  <c r="D157" i="6"/>
  <c r="AE156" i="6"/>
  <c r="AD156" i="6"/>
  <c r="AC156" i="6"/>
  <c r="E156" i="6"/>
  <c r="D156" i="6"/>
  <c r="AE155" i="6"/>
  <c r="AD155" i="6"/>
  <c r="AC155" i="6"/>
  <c r="E155" i="6"/>
  <c r="D155" i="6"/>
  <c r="AE154" i="6"/>
  <c r="AD154" i="6"/>
  <c r="AC154" i="6"/>
  <c r="E154" i="6"/>
  <c r="D154" i="6"/>
  <c r="AE153" i="6"/>
  <c r="AD153" i="6"/>
  <c r="AC153" i="6"/>
  <c r="E153" i="6"/>
  <c r="D153" i="6"/>
  <c r="AE152" i="6"/>
  <c r="AD152" i="6"/>
  <c r="AC152" i="6"/>
  <c r="E152" i="6"/>
  <c r="D152" i="6"/>
  <c r="AE151" i="6"/>
  <c r="AD151" i="6"/>
  <c r="AC151" i="6"/>
  <c r="E151" i="6"/>
  <c r="D151" i="6"/>
  <c r="AE150" i="6"/>
  <c r="AD150" i="6"/>
  <c r="AC150" i="6"/>
  <c r="E150" i="6"/>
  <c r="D150" i="6"/>
  <c r="AE149" i="6"/>
  <c r="AD149" i="6"/>
  <c r="AC149" i="6"/>
  <c r="E149" i="6"/>
  <c r="D149" i="6"/>
  <c r="AE148" i="6"/>
  <c r="AD148" i="6"/>
  <c r="AC148" i="6"/>
  <c r="E148" i="6"/>
  <c r="D148" i="6"/>
  <c r="AE147" i="6"/>
  <c r="AD147" i="6"/>
  <c r="AC147" i="6"/>
  <c r="E147" i="6"/>
  <c r="D147" i="6"/>
  <c r="AE146" i="6"/>
  <c r="AD146" i="6"/>
  <c r="AC146" i="6"/>
  <c r="E146" i="6"/>
  <c r="D146" i="6"/>
  <c r="AE145" i="6"/>
  <c r="AD145" i="6"/>
  <c r="AC145" i="6"/>
  <c r="E145" i="6"/>
  <c r="D145" i="6"/>
  <c r="AE144" i="6"/>
  <c r="AD144" i="6"/>
  <c r="AC144" i="6"/>
  <c r="E144" i="6"/>
  <c r="D144" i="6"/>
  <c r="AE143" i="6"/>
  <c r="AD143" i="6"/>
  <c r="AC143" i="6"/>
  <c r="E143" i="6"/>
  <c r="D143" i="6"/>
  <c r="AE142" i="6"/>
  <c r="AD142" i="6"/>
  <c r="AC142" i="6"/>
  <c r="E142" i="6"/>
  <c r="D142" i="6"/>
  <c r="AE141" i="6"/>
  <c r="AD141" i="6"/>
  <c r="AC141" i="6"/>
  <c r="E141" i="6"/>
  <c r="D141" i="6"/>
  <c r="AE140" i="6"/>
  <c r="AD140" i="6"/>
  <c r="AC140" i="6"/>
  <c r="E140" i="6"/>
  <c r="D140" i="6"/>
  <c r="AE139" i="6"/>
  <c r="AD139" i="6"/>
  <c r="AC139" i="6"/>
  <c r="E139" i="6"/>
  <c r="D139" i="6"/>
  <c r="AE138" i="6"/>
  <c r="AD138" i="6"/>
  <c r="AC138" i="6"/>
  <c r="E138" i="6"/>
  <c r="D138" i="6"/>
  <c r="AE137" i="6"/>
  <c r="AD137" i="6"/>
  <c r="AC137" i="6"/>
  <c r="E137" i="6"/>
  <c r="D137" i="6"/>
  <c r="AE136" i="6"/>
  <c r="AD136" i="6"/>
  <c r="AC136" i="6"/>
  <c r="E136" i="6"/>
  <c r="D136" i="6"/>
  <c r="AE135" i="6"/>
  <c r="AD135" i="6"/>
  <c r="AC135" i="6"/>
  <c r="E135" i="6"/>
  <c r="D135" i="6"/>
  <c r="AE134" i="6"/>
  <c r="AD134" i="6"/>
  <c r="AC134" i="6"/>
  <c r="E134" i="6"/>
  <c r="D134" i="6"/>
  <c r="AE133" i="6"/>
  <c r="AD133" i="6"/>
  <c r="AC133" i="6"/>
  <c r="E133" i="6"/>
  <c r="D133" i="6"/>
  <c r="AE132" i="6"/>
  <c r="AD132" i="6"/>
  <c r="AC132" i="6"/>
  <c r="E132" i="6"/>
  <c r="D132" i="6"/>
  <c r="AE131" i="6"/>
  <c r="AD131" i="6"/>
  <c r="AC131" i="6"/>
  <c r="E131" i="6"/>
  <c r="D131" i="6"/>
  <c r="AE130" i="6"/>
  <c r="AD130" i="6"/>
  <c r="AC130" i="6"/>
  <c r="E130" i="6"/>
  <c r="D130" i="6"/>
  <c r="AE129" i="6"/>
  <c r="AD129" i="6"/>
  <c r="AC129" i="6"/>
  <c r="E129" i="6"/>
  <c r="D129" i="6"/>
  <c r="AE128" i="6"/>
  <c r="AD128" i="6"/>
  <c r="AC128" i="6"/>
  <c r="E128" i="6"/>
  <c r="D128" i="6"/>
  <c r="AE127" i="6"/>
  <c r="AD127" i="6"/>
  <c r="AC127" i="6"/>
  <c r="E127" i="6"/>
  <c r="D127" i="6"/>
  <c r="AE126" i="6"/>
  <c r="AD126" i="6"/>
  <c r="AC126" i="6"/>
  <c r="E126" i="6"/>
  <c r="D126" i="6"/>
  <c r="AE125" i="6"/>
  <c r="AD125" i="6"/>
  <c r="AC125" i="6"/>
  <c r="E125" i="6"/>
  <c r="D125" i="6"/>
  <c r="AE124" i="6"/>
  <c r="AD124" i="6"/>
  <c r="AC124" i="6"/>
  <c r="E124" i="6"/>
  <c r="D124" i="6"/>
  <c r="AE123" i="6"/>
  <c r="AD123" i="6"/>
  <c r="AC123" i="6"/>
  <c r="E123" i="6"/>
  <c r="D123" i="6"/>
  <c r="AE122" i="6"/>
  <c r="AD122" i="6"/>
  <c r="AC122" i="6"/>
  <c r="E122" i="6"/>
  <c r="D122" i="6"/>
  <c r="AE121" i="6"/>
  <c r="AD121" i="6"/>
  <c r="AC121" i="6"/>
  <c r="E121" i="6"/>
  <c r="D121" i="6"/>
  <c r="AE120" i="6"/>
  <c r="AD120" i="6"/>
  <c r="AC120" i="6"/>
  <c r="E120" i="6"/>
  <c r="D120" i="6"/>
  <c r="AE119" i="6"/>
  <c r="AD119" i="6"/>
  <c r="AC119" i="6"/>
  <c r="E119" i="6"/>
  <c r="D119" i="6"/>
  <c r="AE118" i="6"/>
  <c r="AD118" i="6"/>
  <c r="AC118" i="6"/>
  <c r="E118" i="6"/>
  <c r="D118" i="6"/>
  <c r="AE117" i="6"/>
  <c r="AD117" i="6"/>
  <c r="AC117" i="6"/>
  <c r="E117" i="6"/>
  <c r="D117" i="6"/>
  <c r="AE116" i="6"/>
  <c r="AD116" i="6"/>
  <c r="AC116" i="6"/>
  <c r="E116" i="6"/>
  <c r="D116" i="6"/>
  <c r="AE115" i="6"/>
  <c r="AD115" i="6"/>
  <c r="AC115" i="6"/>
  <c r="E115" i="6"/>
  <c r="D115" i="6"/>
  <c r="AE114" i="6"/>
  <c r="AD114" i="6"/>
  <c r="AC114" i="6"/>
  <c r="E114" i="6"/>
  <c r="D114" i="6"/>
  <c r="AE113" i="6"/>
  <c r="AD113" i="6"/>
  <c r="AC113" i="6"/>
  <c r="E113" i="6"/>
  <c r="D113" i="6"/>
  <c r="AE112" i="6"/>
  <c r="AD112" i="6"/>
  <c r="AC112" i="6"/>
  <c r="E112" i="6"/>
  <c r="D112" i="6"/>
  <c r="AE111" i="6"/>
  <c r="AD111" i="6"/>
  <c r="AC111" i="6"/>
  <c r="E111" i="6"/>
  <c r="D111" i="6"/>
  <c r="AE110" i="6"/>
  <c r="AD110" i="6"/>
  <c r="AC110" i="6"/>
  <c r="E110" i="6"/>
  <c r="D110" i="6"/>
  <c r="AE109" i="6"/>
  <c r="AD109" i="6"/>
  <c r="AC109" i="6"/>
  <c r="E109" i="6"/>
  <c r="D109" i="6"/>
  <c r="AE108" i="6"/>
  <c r="AD108" i="6"/>
  <c r="AC108" i="6"/>
  <c r="E108" i="6"/>
  <c r="D108" i="6"/>
  <c r="AE107" i="6"/>
  <c r="AD107" i="6"/>
  <c r="AC107" i="6"/>
  <c r="E107" i="6"/>
  <c r="D107" i="6"/>
  <c r="AE106" i="6"/>
  <c r="AD106" i="6"/>
  <c r="AC106" i="6"/>
  <c r="E106" i="6"/>
  <c r="D106" i="6"/>
  <c r="AE105" i="6"/>
  <c r="AD105" i="6"/>
  <c r="AC105" i="6"/>
  <c r="E105" i="6"/>
  <c r="D105" i="6"/>
  <c r="AE104" i="6"/>
  <c r="AD104" i="6"/>
  <c r="AC104" i="6"/>
  <c r="E104" i="6"/>
  <c r="D104" i="6"/>
  <c r="AE103" i="6"/>
  <c r="AD103" i="6"/>
  <c r="AC103" i="6"/>
  <c r="E103" i="6"/>
  <c r="D103" i="6"/>
  <c r="AE102" i="6"/>
  <c r="AD102" i="6"/>
  <c r="AC102" i="6"/>
  <c r="E102" i="6"/>
  <c r="D102" i="6"/>
  <c r="AE101" i="6"/>
  <c r="AD101" i="6"/>
  <c r="AC101" i="6"/>
  <c r="E101" i="6"/>
  <c r="D101" i="6"/>
  <c r="AE100" i="6"/>
  <c r="AD100" i="6"/>
  <c r="AC100" i="6"/>
  <c r="E100" i="6"/>
  <c r="D100" i="6"/>
  <c r="AE99" i="6"/>
  <c r="AD99" i="6"/>
  <c r="AC99" i="6"/>
  <c r="E99" i="6"/>
  <c r="D99" i="6"/>
  <c r="AE98" i="6"/>
  <c r="AD98" i="6"/>
  <c r="AC98" i="6"/>
  <c r="E98" i="6"/>
  <c r="D98" i="6"/>
  <c r="AE97" i="6"/>
  <c r="AD97" i="6"/>
  <c r="AC97" i="6"/>
  <c r="E97" i="6"/>
  <c r="D97" i="6"/>
  <c r="AE96" i="6"/>
  <c r="AD96" i="6"/>
  <c r="AC96" i="6"/>
  <c r="E96" i="6"/>
  <c r="D96" i="6"/>
  <c r="AE95" i="6"/>
  <c r="AD95" i="6"/>
  <c r="AC95" i="6"/>
  <c r="E95" i="6"/>
  <c r="D95" i="6"/>
  <c r="AE94" i="6"/>
  <c r="AD94" i="6"/>
  <c r="AC94" i="6"/>
  <c r="E94" i="6"/>
  <c r="D94" i="6"/>
  <c r="AE93" i="6"/>
  <c r="AD93" i="6"/>
  <c r="AC93" i="6"/>
  <c r="E93" i="6"/>
  <c r="D93" i="6"/>
  <c r="AE92" i="6"/>
  <c r="AD92" i="6"/>
  <c r="AC92" i="6"/>
  <c r="E92" i="6"/>
  <c r="D92" i="6"/>
  <c r="AE91" i="6"/>
  <c r="AD91" i="6"/>
  <c r="AC91" i="6"/>
  <c r="E91" i="6"/>
  <c r="D91" i="6"/>
  <c r="AE90" i="6"/>
  <c r="AD90" i="6"/>
  <c r="AC90" i="6"/>
  <c r="E90" i="6"/>
  <c r="D90" i="6"/>
  <c r="AE89" i="6"/>
  <c r="AD89" i="6"/>
  <c r="AC89" i="6"/>
  <c r="E89" i="6"/>
  <c r="D89" i="6"/>
  <c r="AE88" i="6"/>
  <c r="AD88" i="6"/>
  <c r="AC88" i="6"/>
  <c r="E88" i="6"/>
  <c r="D88" i="6"/>
  <c r="AE87" i="6"/>
  <c r="AD87" i="6"/>
  <c r="AC87" i="6"/>
  <c r="E87" i="6"/>
  <c r="D87" i="6"/>
  <c r="AE86" i="6"/>
  <c r="AD86" i="6"/>
  <c r="AC86" i="6"/>
  <c r="E86" i="6"/>
  <c r="D86" i="6"/>
  <c r="AE85" i="6"/>
  <c r="AD85" i="6"/>
  <c r="AC85" i="6"/>
  <c r="E85" i="6"/>
  <c r="D85" i="6"/>
  <c r="AE84" i="6"/>
  <c r="AD84" i="6"/>
  <c r="AC84" i="6"/>
  <c r="E84" i="6"/>
  <c r="D84" i="6"/>
  <c r="AE83" i="6"/>
  <c r="AD83" i="6"/>
  <c r="AC83" i="6"/>
  <c r="E83" i="6"/>
  <c r="D83" i="6"/>
  <c r="AE82" i="6"/>
  <c r="AD82" i="6"/>
  <c r="AC82" i="6"/>
  <c r="E82" i="6"/>
  <c r="D82" i="6"/>
  <c r="AE81" i="6"/>
  <c r="AD81" i="6"/>
  <c r="AC81" i="6"/>
  <c r="E81" i="6"/>
  <c r="D81" i="6"/>
  <c r="AE80" i="6"/>
  <c r="AD80" i="6"/>
  <c r="AC80" i="6"/>
  <c r="E80" i="6"/>
  <c r="D80" i="6"/>
  <c r="AE79" i="6"/>
  <c r="AD79" i="6"/>
  <c r="AC79" i="6"/>
  <c r="E79" i="6"/>
  <c r="D79" i="6"/>
  <c r="AE78" i="6"/>
  <c r="AD78" i="6"/>
  <c r="AC78" i="6"/>
  <c r="E78" i="6"/>
  <c r="D78" i="6"/>
  <c r="AE77" i="6"/>
  <c r="AD77" i="6"/>
  <c r="AC77" i="6"/>
  <c r="E77" i="6"/>
  <c r="D77" i="6"/>
  <c r="AE76" i="6"/>
  <c r="AD76" i="6"/>
  <c r="AC76" i="6"/>
  <c r="E76" i="6"/>
  <c r="D76" i="6"/>
  <c r="AE75" i="6"/>
  <c r="AD75" i="6"/>
  <c r="AC75" i="6"/>
  <c r="E75" i="6"/>
  <c r="D75" i="6"/>
  <c r="AE74" i="6"/>
  <c r="AD74" i="6"/>
  <c r="AC74" i="6"/>
  <c r="E74" i="6"/>
  <c r="D74" i="6"/>
  <c r="AE73" i="6"/>
  <c r="AD73" i="6"/>
  <c r="AC73" i="6"/>
  <c r="E73" i="6"/>
  <c r="D73" i="6"/>
  <c r="AE72" i="6"/>
  <c r="AD72" i="6"/>
  <c r="AC72" i="6"/>
  <c r="E72" i="6"/>
  <c r="D72" i="6"/>
  <c r="AE71" i="6"/>
  <c r="AD71" i="6"/>
  <c r="AC71" i="6"/>
  <c r="E71" i="6"/>
  <c r="D71" i="6"/>
  <c r="AE70" i="6"/>
  <c r="AD70" i="6"/>
  <c r="AC70" i="6"/>
  <c r="E70" i="6"/>
  <c r="D70" i="6"/>
  <c r="AE69" i="6"/>
  <c r="AD69" i="6"/>
  <c r="AC69" i="6"/>
  <c r="E69" i="6"/>
  <c r="D69" i="6"/>
  <c r="AE68" i="6"/>
  <c r="AD68" i="6"/>
  <c r="AC68" i="6"/>
  <c r="E68" i="6"/>
  <c r="D68" i="6"/>
  <c r="AE67" i="6"/>
  <c r="AD67" i="6"/>
  <c r="AC67" i="6"/>
  <c r="E67" i="6"/>
  <c r="D67" i="6"/>
  <c r="AE66" i="6"/>
  <c r="AD66" i="6"/>
  <c r="AC66" i="6"/>
  <c r="E66" i="6"/>
  <c r="D66" i="6"/>
  <c r="AE65" i="6"/>
  <c r="AD65" i="6"/>
  <c r="AC65" i="6"/>
  <c r="E65" i="6"/>
  <c r="D65" i="6"/>
  <c r="AE64" i="6"/>
  <c r="AD64" i="6"/>
  <c r="AC64" i="6"/>
  <c r="E64" i="6"/>
  <c r="D64" i="6"/>
  <c r="AE63" i="6"/>
  <c r="AD63" i="6"/>
  <c r="AC63" i="6"/>
  <c r="E63" i="6"/>
  <c r="D63" i="6"/>
  <c r="AE62" i="6"/>
  <c r="AD62" i="6"/>
  <c r="AC62" i="6"/>
  <c r="E62" i="6"/>
  <c r="D62" i="6"/>
  <c r="AE61" i="6"/>
  <c r="AD61" i="6"/>
  <c r="AC61" i="6"/>
  <c r="E61" i="6"/>
  <c r="D61" i="6"/>
  <c r="AE60" i="6"/>
  <c r="AD60" i="6"/>
  <c r="AC60" i="6"/>
  <c r="E60" i="6"/>
  <c r="D60" i="6"/>
  <c r="AE59" i="6"/>
  <c r="AD59" i="6"/>
  <c r="AC59" i="6"/>
  <c r="E59" i="6"/>
  <c r="D59" i="6"/>
  <c r="AE58" i="6"/>
  <c r="AD58" i="6"/>
  <c r="AC58" i="6"/>
  <c r="E58" i="6"/>
  <c r="D58" i="6"/>
  <c r="AE57" i="6"/>
  <c r="AD57" i="6"/>
  <c r="AC57" i="6"/>
  <c r="E57" i="6"/>
  <c r="D57" i="6"/>
  <c r="AE56" i="6"/>
  <c r="AD56" i="6"/>
  <c r="AC56" i="6"/>
  <c r="E56" i="6"/>
  <c r="D56" i="6"/>
  <c r="AE55" i="6"/>
  <c r="AD55" i="6"/>
  <c r="AC55" i="6"/>
  <c r="E55" i="6"/>
  <c r="D55" i="6"/>
  <c r="AE54" i="6"/>
  <c r="AD54" i="6"/>
  <c r="AC54" i="6"/>
  <c r="E54" i="6"/>
  <c r="D54" i="6"/>
  <c r="AE53" i="6"/>
  <c r="AD53" i="6"/>
  <c r="AC53" i="6"/>
  <c r="E53" i="6"/>
  <c r="D53" i="6"/>
  <c r="AE52" i="6"/>
  <c r="AD52" i="6"/>
  <c r="AC52" i="6"/>
  <c r="E52" i="6"/>
  <c r="D52" i="6"/>
  <c r="AE51" i="6"/>
  <c r="AD51" i="6"/>
  <c r="AC51" i="6"/>
  <c r="E51" i="6"/>
  <c r="D51" i="6"/>
  <c r="AE50" i="6"/>
  <c r="AD50" i="6"/>
  <c r="AC50" i="6"/>
  <c r="E50" i="6"/>
  <c r="D50" i="6"/>
  <c r="AE49" i="6"/>
  <c r="AD49" i="6"/>
  <c r="AC49" i="6"/>
  <c r="E49" i="6"/>
  <c r="D49" i="6"/>
  <c r="AE48" i="6"/>
  <c r="AD48" i="6"/>
  <c r="AC48" i="6"/>
  <c r="E48" i="6"/>
  <c r="D48" i="6"/>
  <c r="AE47" i="6"/>
  <c r="AD47" i="6"/>
  <c r="AC47" i="6"/>
  <c r="E47" i="6"/>
  <c r="D47" i="6"/>
  <c r="AE46" i="6"/>
  <c r="AD46" i="6"/>
  <c r="AC46" i="6"/>
  <c r="E46" i="6"/>
  <c r="D46" i="6"/>
  <c r="AE45" i="6"/>
  <c r="AD45" i="6"/>
  <c r="AC45" i="6"/>
  <c r="E45" i="6"/>
  <c r="D45" i="6"/>
  <c r="AE44" i="6"/>
  <c r="AD44" i="6"/>
  <c r="AC44" i="6"/>
  <c r="E44" i="6"/>
  <c r="D44" i="6"/>
  <c r="AE43" i="6"/>
  <c r="AD43" i="6"/>
  <c r="AC43" i="6"/>
  <c r="E43" i="6"/>
  <c r="D43" i="6"/>
  <c r="AE42" i="6"/>
  <c r="AD42" i="6"/>
  <c r="AC42" i="6"/>
  <c r="E42" i="6"/>
  <c r="D42" i="6"/>
  <c r="AE41" i="6"/>
  <c r="AD41" i="6"/>
  <c r="AC41" i="6"/>
  <c r="E41" i="6"/>
  <c r="D41" i="6"/>
  <c r="AE40" i="6"/>
  <c r="AD40" i="6"/>
  <c r="AC40" i="6"/>
  <c r="E40" i="6"/>
  <c r="D40" i="6"/>
  <c r="AE39" i="6"/>
  <c r="AD39" i="6"/>
  <c r="AC39" i="6"/>
  <c r="E39" i="6"/>
  <c r="D39" i="6"/>
  <c r="AE38" i="6"/>
  <c r="AD38" i="6"/>
  <c r="AC38" i="6"/>
  <c r="E38" i="6"/>
  <c r="D38" i="6"/>
  <c r="AE37" i="6"/>
  <c r="AD37" i="6"/>
  <c r="AC37" i="6"/>
  <c r="E37" i="6"/>
  <c r="D37" i="6"/>
  <c r="AE36" i="6"/>
  <c r="AD36" i="6"/>
  <c r="AC36" i="6"/>
  <c r="E36" i="6"/>
  <c r="D36" i="6"/>
  <c r="AE35" i="6"/>
  <c r="AD35" i="6"/>
  <c r="AC35" i="6"/>
  <c r="E35" i="6"/>
  <c r="D35" i="6"/>
  <c r="AE34" i="6"/>
  <c r="AD34" i="6"/>
  <c r="AC34" i="6"/>
  <c r="E34" i="6"/>
  <c r="D34" i="6"/>
  <c r="AE33" i="6"/>
  <c r="AD33" i="6"/>
  <c r="AC33" i="6"/>
  <c r="E33" i="6"/>
  <c r="D33" i="6"/>
  <c r="AE32" i="6"/>
  <c r="AD32" i="6"/>
  <c r="AC32" i="6"/>
  <c r="E32" i="6"/>
  <c r="D32" i="6"/>
  <c r="AE31" i="6"/>
  <c r="AD31" i="6"/>
  <c r="AC31" i="6"/>
  <c r="E31" i="6"/>
  <c r="D31" i="6"/>
  <c r="AE30" i="6"/>
  <c r="AD30" i="6"/>
  <c r="AC30" i="6"/>
  <c r="E30" i="6"/>
  <c r="D30" i="6"/>
  <c r="AE29" i="6"/>
  <c r="AD29" i="6"/>
  <c r="AC29" i="6"/>
  <c r="E29" i="6"/>
  <c r="D29" i="6"/>
  <c r="AE28" i="6"/>
  <c r="AD28" i="6"/>
  <c r="AC28" i="6"/>
  <c r="E28" i="6"/>
  <c r="D28" i="6"/>
  <c r="AE27" i="6"/>
  <c r="AD27" i="6"/>
  <c r="AC27" i="6"/>
  <c r="E27" i="6"/>
  <c r="D27" i="6"/>
  <c r="AE26" i="6"/>
  <c r="AD26" i="6"/>
  <c r="AC26" i="6"/>
  <c r="E26" i="6"/>
  <c r="D26" i="6"/>
  <c r="AE25" i="6"/>
  <c r="AD25" i="6"/>
  <c r="AC25" i="6"/>
  <c r="E25" i="6"/>
  <c r="D25" i="6"/>
  <c r="AE24" i="6"/>
  <c r="AD24" i="6"/>
  <c r="AC24" i="6"/>
  <c r="E24" i="6"/>
  <c r="D24" i="6"/>
  <c r="AE23" i="6"/>
  <c r="AD23" i="6"/>
  <c r="AC23" i="6"/>
  <c r="E23" i="6"/>
  <c r="D23" i="6"/>
  <c r="AE22" i="6"/>
  <c r="AD22" i="6"/>
  <c r="AC22" i="6"/>
  <c r="E22" i="6"/>
  <c r="D22" i="6"/>
  <c r="AE21" i="6"/>
  <c r="AD21" i="6"/>
  <c r="AC21" i="6"/>
  <c r="E21" i="6"/>
  <c r="D21" i="6"/>
  <c r="AE20" i="6"/>
  <c r="AD20" i="6"/>
  <c r="AC20" i="6"/>
  <c r="E20" i="6"/>
  <c r="D20" i="6"/>
  <c r="AE19" i="6"/>
  <c r="AD19" i="6"/>
  <c r="AC19" i="6"/>
  <c r="E19" i="6"/>
  <c r="D19" i="6"/>
  <c r="AE18" i="6"/>
  <c r="AD18" i="6"/>
  <c r="AC18" i="6"/>
  <c r="E18" i="6"/>
  <c r="D18" i="6"/>
  <c r="AE17" i="6"/>
  <c r="AD17" i="6"/>
  <c r="AC17" i="6"/>
  <c r="E17" i="6"/>
  <c r="D17" i="6"/>
  <c r="AE16" i="6"/>
  <c r="AD16" i="6"/>
  <c r="AC16" i="6"/>
  <c r="E16" i="6"/>
  <c r="D16" i="6"/>
  <c r="AE15" i="6"/>
  <c r="AD15" i="6"/>
  <c r="AC15" i="6"/>
  <c r="E15" i="6"/>
  <c r="D15" i="6"/>
  <c r="AE14" i="6"/>
  <c r="AD14" i="6"/>
  <c r="AC14" i="6"/>
  <c r="E14" i="6"/>
  <c r="D14" i="6"/>
  <c r="AE13" i="6"/>
  <c r="AD13" i="6"/>
  <c r="AC13" i="6"/>
  <c r="E13" i="6"/>
  <c r="D13" i="6"/>
  <c r="AE12" i="6"/>
  <c r="AD12" i="6"/>
  <c r="AC12" i="6"/>
  <c r="E12" i="6"/>
  <c r="D12" i="6"/>
  <c r="AE11" i="6"/>
  <c r="AD11" i="6"/>
  <c r="AC11" i="6"/>
  <c r="E11" i="6"/>
  <c r="D11" i="6"/>
  <c r="AE10" i="6"/>
  <c r="AD10" i="6"/>
  <c r="AC10" i="6"/>
  <c r="E10" i="6"/>
  <c r="D10" i="6"/>
  <c r="AE9" i="6"/>
  <c r="AD9" i="6"/>
  <c r="AC9" i="6"/>
  <c r="E9" i="6"/>
  <c r="D9" i="6"/>
  <c r="AE8" i="6"/>
  <c r="AD8" i="6"/>
  <c r="AC8" i="6"/>
  <c r="E8" i="6"/>
  <c r="D8" i="6"/>
  <c r="AE7" i="6"/>
  <c r="AD7" i="6"/>
  <c r="AC7" i="6"/>
  <c r="E7" i="6"/>
  <c r="D7" i="6"/>
  <c r="AE6" i="6"/>
  <c r="AD6" i="6"/>
  <c r="AC6" i="6"/>
  <c r="E6" i="6"/>
  <c r="D6" i="6"/>
  <c r="AE5" i="6"/>
  <c r="AD5" i="6"/>
  <c r="AC5" i="6"/>
  <c r="E5" i="6"/>
  <c r="D5" i="6"/>
  <c r="AE4" i="6"/>
  <c r="AD4" i="6"/>
  <c r="AC4" i="6"/>
  <c r="E4" i="6"/>
  <c r="D4" i="6"/>
  <c r="AP7" i="8" l="1"/>
  <c r="AQ7" i="8"/>
  <c r="AP6" i="8"/>
  <c r="AQ6" i="8"/>
  <c r="AP8" i="8"/>
  <c r="AQ8" i="8"/>
  <c r="AR8" i="8" s="1"/>
  <c r="AJ52" i="8"/>
  <c r="AK52" i="8" s="1"/>
  <c r="AH55" i="8"/>
  <c r="AP4" i="8"/>
  <c r="AK34" i="8"/>
  <c r="AH32" i="8"/>
  <c r="AJ4" i="8"/>
  <c r="X100" i="1"/>
  <c r="V15" i="1"/>
  <c r="V18" i="1"/>
  <c r="Y18" i="1" s="1"/>
  <c r="V14" i="1"/>
  <c r="Y14" i="1" s="1"/>
  <c r="V16" i="1"/>
  <c r="R24" i="1"/>
  <c r="V35" i="1"/>
  <c r="Y35" i="1" s="1"/>
  <c r="V48" i="1"/>
  <c r="V87" i="1"/>
  <c r="V98" i="1"/>
  <c r="Y98" i="1" s="1"/>
  <c r="V99" i="1"/>
  <c r="V100" i="1"/>
  <c r="V102" i="1"/>
  <c r="V103" i="1"/>
  <c r="Y103" i="1" s="1"/>
  <c r="V112" i="1"/>
  <c r="V115" i="1"/>
  <c r="V118" i="1"/>
  <c r="V119" i="1"/>
  <c r="Q157" i="1"/>
  <c r="Q159" i="1"/>
  <c r="Q163" i="1"/>
  <c r="Q187" i="1"/>
  <c r="V207" i="1"/>
  <c r="Y207" i="1" s="1"/>
  <c r="Q223" i="1"/>
  <c r="Q224" i="1"/>
  <c r="Q225" i="1"/>
  <c r="Q227" i="1"/>
  <c r="Q228" i="1"/>
  <c r="Q229" i="1"/>
  <c r="Q230" i="1"/>
  <c r="Q231" i="1"/>
  <c r="Q232" i="1"/>
  <c r="Q233" i="1"/>
  <c r="Q234" i="1"/>
  <c r="Q235" i="1"/>
  <c r="V273" i="1"/>
  <c r="Y273" i="1" s="1"/>
  <c r="Q338" i="1"/>
  <c r="Y386" i="1"/>
  <c r="Q18" i="1"/>
  <c r="R48" i="1"/>
  <c r="R50" i="1"/>
  <c r="X97" i="1"/>
  <c r="Q140" i="1"/>
  <c r="Q141" i="1"/>
  <c r="Q160" i="1"/>
  <c r="Q166" i="1"/>
  <c r="Q167" i="1"/>
  <c r="Q168" i="1"/>
  <c r="Q211" i="1"/>
  <c r="Q212" i="1"/>
  <c r="Q323" i="1"/>
  <c r="Q324" i="1"/>
  <c r="V56" i="1"/>
  <c r="Y56" i="1" s="1"/>
  <c r="V9" i="1"/>
  <c r="Y9" i="1" s="1"/>
  <c r="Q17" i="1"/>
  <c r="R21" i="1"/>
  <c r="V28" i="1"/>
  <c r="Y28" i="1" s="1"/>
  <c r="R32" i="1"/>
  <c r="R34" i="1"/>
  <c r="R41" i="1"/>
  <c r="R46" i="1"/>
  <c r="Q47" i="1"/>
  <c r="V66" i="1"/>
  <c r="Y66" i="1" s="1"/>
  <c r="V67" i="1"/>
  <c r="Q142" i="1"/>
  <c r="V149" i="1"/>
  <c r="V150" i="1"/>
  <c r="Q169" i="1"/>
  <c r="V178" i="1"/>
  <c r="V182" i="1"/>
  <c r="Y182" i="1" s="1"/>
  <c r="V193" i="1"/>
  <c r="Y193" i="1" s="1"/>
  <c r="V203" i="1"/>
  <c r="V262" i="1"/>
  <c r="Y262" i="1" s="1"/>
  <c r="Q282" i="1"/>
  <c r="Q314" i="1"/>
  <c r="Q334" i="1"/>
  <c r="Y7" i="1"/>
  <c r="R14" i="1"/>
  <c r="Y26" i="1"/>
  <c r="R30" i="1"/>
  <c r="Q31" i="1"/>
  <c r="V41" i="1"/>
  <c r="Y41" i="1" s="1"/>
  <c r="Y42" i="1"/>
  <c r="R45" i="1"/>
  <c r="V62" i="1"/>
  <c r="Y62" i="1" s="1"/>
  <c r="X91" i="1"/>
  <c r="Y97" i="1"/>
  <c r="Y123" i="1"/>
  <c r="Q132" i="1"/>
  <c r="Y181" i="1"/>
  <c r="Q208" i="1"/>
  <c r="V256" i="1"/>
  <c r="Y256" i="1" s="1"/>
  <c r="V257" i="1"/>
  <c r="Y257" i="1" s="1"/>
  <c r="V258" i="1"/>
  <c r="Y258" i="1" s="1"/>
  <c r="Q275" i="1"/>
  <c r="Q332" i="1"/>
  <c r="V57" i="1"/>
  <c r="Y163" i="1"/>
  <c r="Y187" i="1"/>
  <c r="Y190" i="1"/>
  <c r="Q272" i="1"/>
  <c r="Q273" i="1"/>
  <c r="Q280" i="1"/>
  <c r="V301" i="1"/>
  <c r="Y301" i="1" s="1"/>
  <c r="Q344" i="1"/>
  <c r="X130" i="1"/>
  <c r="Y235" i="1"/>
  <c r="Y236" i="1"/>
  <c r="Y237" i="1"/>
  <c r="Y239" i="1"/>
  <c r="Y241" i="1"/>
  <c r="Y243" i="1"/>
  <c r="Y245" i="1"/>
  <c r="Q294" i="1"/>
  <c r="Q306" i="1"/>
  <c r="Q308" i="1"/>
  <c r="Q310" i="1"/>
  <c r="Q326" i="1"/>
  <c r="V58" i="1"/>
  <c r="Y58" i="1" s="1"/>
  <c r="V61" i="1"/>
  <c r="Y61" i="1" s="1"/>
  <c r="V70" i="1"/>
  <c r="Y70" i="1" s="1"/>
  <c r="V71" i="1"/>
  <c r="V90" i="1"/>
  <c r="X99" i="1"/>
  <c r="V105" i="1"/>
  <c r="Y105" i="1" s="1"/>
  <c r="V108" i="1"/>
  <c r="Y108" i="1" s="1"/>
  <c r="V157" i="1"/>
  <c r="Y157" i="1" s="1"/>
  <c r="V171" i="1"/>
  <c r="V209" i="1"/>
  <c r="Y209" i="1" s="1"/>
  <c r="V210" i="1"/>
  <c r="Y210" i="1" s="1"/>
  <c r="V211" i="1"/>
  <c r="R35" i="1"/>
  <c r="V72" i="1"/>
  <c r="V89" i="1"/>
  <c r="Y89" i="1" s="1"/>
  <c r="V107" i="1"/>
  <c r="Y107" i="1" s="1"/>
  <c r="V113" i="1"/>
  <c r="Y113" i="1" s="1"/>
  <c r="Q126" i="1"/>
  <c r="Q127" i="1"/>
  <c r="V130" i="1"/>
  <c r="Y130" i="1" s="1"/>
  <c r="V131" i="1"/>
  <c r="Y131" i="1" s="1"/>
  <c r="V141" i="1"/>
  <c r="V142" i="1"/>
  <c r="V170" i="1"/>
  <c r="Y171" i="1"/>
  <c r="Q184" i="1"/>
  <c r="Q185" i="1"/>
  <c r="Q190" i="1"/>
  <c r="Q191" i="1"/>
  <c r="Q194" i="1"/>
  <c r="Q198" i="1"/>
  <c r="Q205" i="1"/>
  <c r="V277" i="1"/>
  <c r="V278" i="1"/>
  <c r="Y278" i="1" s="1"/>
  <c r="V281" i="1"/>
  <c r="Y281" i="1" s="1"/>
  <c r="V285" i="1"/>
  <c r="Y285" i="1" s="1"/>
  <c r="V286" i="1"/>
  <c r="Y286" i="1" s="1"/>
  <c r="V291" i="1"/>
  <c r="Q299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70" i="1"/>
  <c r="Q271" i="1"/>
  <c r="V305" i="1"/>
  <c r="Q320" i="1"/>
  <c r="Q328" i="1"/>
  <c r="Q330" i="1"/>
  <c r="Q339" i="1"/>
  <c r="Q356" i="1"/>
  <c r="Q357" i="1"/>
  <c r="Q358" i="1"/>
  <c r="Q365" i="1"/>
  <c r="Q381" i="1"/>
  <c r="V407" i="1"/>
  <c r="Q415" i="1"/>
  <c r="Q422" i="1"/>
  <c r="Q423" i="1"/>
  <c r="Q427" i="1"/>
  <c r="V440" i="1"/>
  <c r="Q471" i="1"/>
  <c r="V488" i="1"/>
  <c r="Y488" i="1" s="1"/>
  <c r="V522" i="1"/>
  <c r="Y522" i="1" s="1"/>
  <c r="V531" i="1"/>
  <c r="V539" i="1"/>
  <c r="V540" i="1"/>
  <c r="Q552" i="1"/>
  <c r="Q354" i="1"/>
  <c r="Q359" i="1"/>
  <c r="Q364" i="1"/>
  <c r="Y407" i="1"/>
  <c r="X410" i="1"/>
  <c r="V534" i="1"/>
  <c r="Y534" i="1" s="1"/>
  <c r="V535" i="1"/>
  <c r="V537" i="1"/>
  <c r="Y537" i="1" s="1"/>
  <c r="Q548" i="1"/>
  <c r="Q550" i="1"/>
  <c r="V338" i="1"/>
  <c r="Y338" i="1" s="1"/>
  <c r="V340" i="1"/>
  <c r="Y340" i="1" s="1"/>
  <c r="V377" i="1"/>
  <c r="X390" i="1"/>
  <c r="Q392" i="1"/>
  <c r="V434" i="1"/>
  <c r="V481" i="1"/>
  <c r="Y481" i="1" s="1"/>
  <c r="V483" i="1"/>
  <c r="Y483" i="1" s="1"/>
  <c r="V484" i="1"/>
  <c r="Y484" i="1" s="1"/>
  <c r="V499" i="1"/>
  <c r="Y499" i="1" s="1"/>
  <c r="V512" i="1"/>
  <c r="V513" i="1"/>
  <c r="V518" i="1"/>
  <c r="Y518" i="1" s="1"/>
  <c r="Q524" i="1"/>
  <c r="V530" i="1"/>
  <c r="Y530" i="1" s="1"/>
  <c r="Q546" i="1"/>
  <c r="V558" i="1"/>
  <c r="Y558" i="1" s="1"/>
  <c r="Q562" i="1"/>
  <c r="Q563" i="1"/>
  <c r="X402" i="1"/>
  <c r="Q408" i="1"/>
  <c r="V430" i="1"/>
  <c r="V432" i="1"/>
  <c r="V433" i="1"/>
  <c r="V448" i="1"/>
  <c r="Y448" i="1" s="1"/>
  <c r="V449" i="1"/>
  <c r="Y449" i="1" s="1"/>
  <c r="V459" i="1"/>
  <c r="V473" i="1"/>
  <c r="Y473" i="1" s="1"/>
  <c r="V480" i="1"/>
  <c r="Y480" i="1" s="1"/>
  <c r="V510" i="1"/>
  <c r="Y510" i="1" s="1"/>
  <c r="Q540" i="1"/>
  <c r="Q541" i="1"/>
  <c r="V366" i="1"/>
  <c r="Y366" i="1" s="1"/>
  <c r="V379" i="1"/>
  <c r="Y379" i="1" s="1"/>
  <c r="V382" i="1"/>
  <c r="Y382" i="1" s="1"/>
  <c r="Q386" i="1"/>
  <c r="X386" i="1" s="1"/>
  <c r="Q393" i="1"/>
  <c r="Q394" i="1"/>
  <c r="Q395" i="1"/>
  <c r="Q396" i="1"/>
  <c r="V412" i="1"/>
  <c r="Y412" i="1" s="1"/>
  <c r="V419" i="1"/>
  <c r="V423" i="1"/>
  <c r="Y423" i="1" s="1"/>
  <c r="V425" i="1"/>
  <c r="Y425" i="1" s="1"/>
  <c r="V427" i="1"/>
  <c r="Y427" i="1" s="1"/>
  <c r="V428" i="1"/>
  <c r="V457" i="1"/>
  <c r="V458" i="1"/>
  <c r="V471" i="1"/>
  <c r="V472" i="1"/>
  <c r="Y472" i="1" s="1"/>
  <c r="V477" i="1"/>
  <c r="V495" i="1"/>
  <c r="Y495" i="1" s="1"/>
  <c r="V497" i="1"/>
  <c r="X497" i="1" s="1"/>
  <c r="Q521" i="1"/>
  <c r="Q535" i="1"/>
  <c r="Q536" i="1"/>
  <c r="Q538" i="1"/>
  <c r="V554" i="1"/>
  <c r="Y554" i="1" s="1"/>
  <c r="V326" i="1"/>
  <c r="Y326" i="1" s="1"/>
  <c r="Q346" i="1"/>
  <c r="V354" i="1"/>
  <c r="Y354" i="1" s="1"/>
  <c r="V356" i="1"/>
  <c r="Y356" i="1" s="1"/>
  <c r="V364" i="1"/>
  <c r="Q400" i="1"/>
  <c r="X400" i="1" s="1"/>
  <c r="V402" i="1"/>
  <c r="Y402" i="1" s="1"/>
  <c r="Q419" i="1"/>
  <c r="V421" i="1"/>
  <c r="Y455" i="1"/>
  <c r="V456" i="1"/>
  <c r="Y456" i="1" s="1"/>
  <c r="V469" i="1"/>
  <c r="Y476" i="1"/>
  <c r="Q503" i="1"/>
  <c r="Q513" i="1"/>
  <c r="Q516" i="1"/>
  <c r="Q534" i="1"/>
  <c r="V318" i="1"/>
  <c r="Y318" i="1" s="1"/>
  <c r="Y358" i="1"/>
  <c r="Q376" i="1"/>
  <c r="Q430" i="1"/>
  <c r="Q507" i="1"/>
  <c r="Q508" i="1"/>
  <c r="V550" i="1"/>
  <c r="Y550" i="1" s="1"/>
  <c r="V563" i="1"/>
  <c r="Y563" i="1" s="1"/>
  <c r="X89" i="1"/>
  <c r="R9" i="1"/>
  <c r="Y11" i="1"/>
  <c r="R17" i="1"/>
  <c r="S17" i="1" s="1"/>
  <c r="Y22" i="1"/>
  <c r="V25" i="1"/>
  <c r="Y25" i="1" s="1"/>
  <c r="Y40" i="1"/>
  <c r="R42" i="1"/>
  <c r="R43" i="1"/>
  <c r="R47" i="1"/>
  <c r="R49" i="1"/>
  <c r="Y60" i="1"/>
  <c r="Y67" i="1"/>
  <c r="V85" i="1"/>
  <c r="Y85" i="1" s="1"/>
  <c r="Y90" i="1"/>
  <c r="Y138" i="1"/>
  <c r="Q179" i="1"/>
  <c r="R10" i="1"/>
  <c r="Q19" i="1"/>
  <c r="R22" i="1"/>
  <c r="Q26" i="1"/>
  <c r="X26" i="1" s="1"/>
  <c r="Q29" i="1"/>
  <c r="Q35" i="1"/>
  <c r="R36" i="1"/>
  <c r="R38" i="1"/>
  <c r="Q39" i="1"/>
  <c r="R40" i="1"/>
  <c r="Y43" i="1"/>
  <c r="Y47" i="1"/>
  <c r="Y49" i="1"/>
  <c r="Y86" i="1"/>
  <c r="Y91" i="1"/>
  <c r="Y99" i="1"/>
  <c r="Y100" i="1"/>
  <c r="Q125" i="1"/>
  <c r="X163" i="1"/>
  <c r="Q164" i="1"/>
  <c r="Q180" i="1"/>
  <c r="Q7" i="1"/>
  <c r="R11" i="1"/>
  <c r="R12" i="1"/>
  <c r="V17" i="1"/>
  <c r="Y17" i="1" s="1"/>
  <c r="Q23" i="1"/>
  <c r="V24" i="1"/>
  <c r="Y24" i="1" s="1"/>
  <c r="R27" i="1"/>
  <c r="R31" i="1"/>
  <c r="V44" i="1"/>
  <c r="Y44" i="1" s="1"/>
  <c r="V45" i="1"/>
  <c r="Y45" i="1" s="1"/>
  <c r="V46" i="1"/>
  <c r="Y46" i="1" s="1"/>
  <c r="Q50" i="1"/>
  <c r="Q59" i="1"/>
  <c r="R60" i="1"/>
  <c r="Y71" i="1"/>
  <c r="Y74" i="1"/>
  <c r="V75" i="1"/>
  <c r="Y75" i="1" s="1"/>
  <c r="Y87" i="1"/>
  <c r="Y93" i="1"/>
  <c r="X107" i="1"/>
  <c r="Y118" i="1"/>
  <c r="Q147" i="1"/>
  <c r="Q155" i="1"/>
  <c r="X155" i="1" s="1"/>
  <c r="Y5" i="1"/>
  <c r="Y6" i="1"/>
  <c r="Q15" i="1"/>
  <c r="Y16" i="1"/>
  <c r="V27" i="1"/>
  <c r="Y27" i="1" s="1"/>
  <c r="V31" i="1"/>
  <c r="Y31" i="1" s="1"/>
  <c r="V33" i="1"/>
  <c r="Y33" i="1" s="1"/>
  <c r="Y48" i="1"/>
  <c r="Y72" i="1"/>
  <c r="V80" i="1"/>
  <c r="Y80" i="1" s="1"/>
  <c r="V88" i="1"/>
  <c r="Y88" i="1" s="1"/>
  <c r="Y94" i="1"/>
  <c r="V96" i="1"/>
  <c r="Y96" i="1" s="1"/>
  <c r="Y101" i="1"/>
  <c r="Y102" i="1"/>
  <c r="Y115" i="1"/>
  <c r="Y125" i="1"/>
  <c r="Y126" i="1"/>
  <c r="Q131" i="1"/>
  <c r="X131" i="1" s="1"/>
  <c r="Y149" i="1"/>
  <c r="Q156" i="1"/>
  <c r="X170" i="1"/>
  <c r="X178" i="1"/>
  <c r="Y183" i="1"/>
  <c r="Y55" i="1"/>
  <c r="Y57" i="1"/>
  <c r="Y77" i="1"/>
  <c r="Y119" i="1"/>
  <c r="V120" i="1"/>
  <c r="Y120" i="1" s="1"/>
  <c r="Y121" i="1"/>
  <c r="Y141" i="1"/>
  <c r="Y142" i="1"/>
  <c r="X162" i="1"/>
  <c r="V8" i="1"/>
  <c r="Y8" i="1" s="1"/>
  <c r="V32" i="1"/>
  <c r="Y32" i="1" s="1"/>
  <c r="R37" i="1"/>
  <c r="V50" i="1"/>
  <c r="Y50" i="1" s="1"/>
  <c r="V52" i="1"/>
  <c r="Y52" i="1" s="1"/>
  <c r="V53" i="1"/>
  <c r="Y53" i="1" s="1"/>
  <c r="V54" i="1"/>
  <c r="Y54" i="1" s="1"/>
  <c r="V76" i="1"/>
  <c r="Y76" i="1" s="1"/>
  <c r="V79" i="1"/>
  <c r="Y79" i="1" s="1"/>
  <c r="V104" i="1"/>
  <c r="Y104" i="1" s="1"/>
  <c r="V117" i="1"/>
  <c r="Y117" i="1" s="1"/>
  <c r="V122" i="1"/>
  <c r="Y122" i="1" s="1"/>
  <c r="Y170" i="1"/>
  <c r="Y178" i="1"/>
  <c r="R8" i="1"/>
  <c r="V10" i="1"/>
  <c r="Y10" i="1" s="1"/>
  <c r="Q12" i="1"/>
  <c r="Q13" i="1"/>
  <c r="X13" i="1" s="1"/>
  <c r="R15" i="1"/>
  <c r="R25" i="1"/>
  <c r="V34" i="1"/>
  <c r="Y34" i="1" s="1"/>
  <c r="V36" i="1"/>
  <c r="Y36" i="1" s="1"/>
  <c r="V37" i="1"/>
  <c r="Y37" i="1" s="1"/>
  <c r="V38" i="1"/>
  <c r="Y38" i="1" s="1"/>
  <c r="Q45" i="1"/>
  <c r="Q51" i="1"/>
  <c r="R52" i="1"/>
  <c r="R54" i="1"/>
  <c r="Q55" i="1"/>
  <c r="R56" i="1"/>
  <c r="V59" i="1"/>
  <c r="Y59" i="1" s="1"/>
  <c r="V68" i="1"/>
  <c r="Y68" i="1" s="1"/>
  <c r="V69" i="1"/>
  <c r="Y69" i="1" s="1"/>
  <c r="V83" i="1"/>
  <c r="Y83" i="1" s="1"/>
  <c r="V114" i="1"/>
  <c r="Y114" i="1" s="1"/>
  <c r="Q128" i="1"/>
  <c r="Q134" i="1"/>
  <c r="Q135" i="1"/>
  <c r="Q143" i="1"/>
  <c r="V146" i="1"/>
  <c r="Y146" i="1" s="1"/>
  <c r="V147" i="1"/>
  <c r="Y147" i="1" s="1"/>
  <c r="Y154" i="1"/>
  <c r="Q161" i="1"/>
  <c r="Y202" i="1"/>
  <c r="Q195" i="1"/>
  <c r="X195" i="1" s="1"/>
  <c r="Q304" i="1"/>
  <c r="Q315" i="1"/>
  <c r="V197" i="1"/>
  <c r="Y197" i="1" s="1"/>
  <c r="Y211" i="1"/>
  <c r="V213" i="1"/>
  <c r="Y213" i="1" s="1"/>
  <c r="V264" i="1"/>
  <c r="Y264" i="1" s="1"/>
  <c r="V265" i="1"/>
  <c r="Y265" i="1" s="1"/>
  <c r="V266" i="1"/>
  <c r="Y266" i="1" s="1"/>
  <c r="V268" i="1"/>
  <c r="Y268" i="1" s="1"/>
  <c r="Q278" i="1"/>
  <c r="V283" i="1"/>
  <c r="Y283" i="1" s="1"/>
  <c r="V297" i="1"/>
  <c r="Y297" i="1" s="1"/>
  <c r="V314" i="1"/>
  <c r="Y314" i="1" s="1"/>
  <c r="V330" i="1"/>
  <c r="Y330" i="1" s="1"/>
  <c r="V332" i="1"/>
  <c r="Y332" i="1" s="1"/>
  <c r="Q343" i="1"/>
  <c r="Q355" i="1"/>
  <c r="Q360" i="1"/>
  <c r="Q369" i="1"/>
  <c r="X370" i="1"/>
  <c r="V401" i="1"/>
  <c r="Y401" i="1" s="1"/>
  <c r="Q253" i="1"/>
  <c r="V270" i="1"/>
  <c r="Y270" i="1" s="1"/>
  <c r="Q283" i="1"/>
  <c r="Q287" i="1"/>
  <c r="V308" i="1"/>
  <c r="Y308" i="1" s="1"/>
  <c r="V316" i="1"/>
  <c r="Y316" i="1" s="1"/>
  <c r="Q319" i="1"/>
  <c r="V352" i="1"/>
  <c r="Y352" i="1" s="1"/>
  <c r="V365" i="1"/>
  <c r="Y365" i="1" s="1"/>
  <c r="Q372" i="1"/>
  <c r="Q399" i="1"/>
  <c r="X408" i="1"/>
  <c r="Y247" i="1"/>
  <c r="Y249" i="1"/>
  <c r="Y251" i="1"/>
  <c r="Y271" i="1"/>
  <c r="Y277" i="1"/>
  <c r="Y291" i="1"/>
  <c r="Q295" i="1"/>
  <c r="Y305" i="1"/>
  <c r="Y310" i="1"/>
  <c r="Q311" i="1"/>
  <c r="Q340" i="1"/>
  <c r="Q341" i="1"/>
  <c r="Y364" i="1"/>
  <c r="Y388" i="1"/>
  <c r="Y389" i="1"/>
  <c r="V205" i="1"/>
  <c r="Y205" i="1" s="1"/>
  <c r="Q255" i="1"/>
  <c r="X332" i="1"/>
  <c r="Q333" i="1"/>
  <c r="V194" i="1"/>
  <c r="Y194" i="1" s="1"/>
  <c r="V195" i="1"/>
  <c r="Y195" i="1" s="1"/>
  <c r="Q203" i="1"/>
  <c r="V206" i="1"/>
  <c r="Y206" i="1" s="1"/>
  <c r="Q215" i="1"/>
  <c r="V254" i="1"/>
  <c r="Y254" i="1" s="1"/>
  <c r="Q261" i="1"/>
  <c r="Q309" i="1"/>
  <c r="V312" i="1"/>
  <c r="Y312" i="1" s="1"/>
  <c r="Q316" i="1"/>
  <c r="V328" i="1"/>
  <c r="Y328" i="1" s="1"/>
  <c r="Q353" i="1"/>
  <c r="Q363" i="1"/>
  <c r="Q375" i="1"/>
  <c r="X382" i="1"/>
  <c r="V383" i="1"/>
  <c r="Y383" i="1" s="1"/>
  <c r="V384" i="1"/>
  <c r="Y384" i="1" s="1"/>
  <c r="V385" i="1"/>
  <c r="Y385" i="1" s="1"/>
  <c r="V404" i="1"/>
  <c r="Y404" i="1" s="1"/>
  <c r="Q189" i="1"/>
  <c r="V191" i="1"/>
  <c r="Q199" i="1"/>
  <c r="X199" i="1" s="1"/>
  <c r="Q216" i="1"/>
  <c r="Q217" i="1"/>
  <c r="Q218" i="1"/>
  <c r="Q219" i="1"/>
  <c r="Q220" i="1"/>
  <c r="Q221" i="1"/>
  <c r="Q222" i="1"/>
  <c r="Q226" i="1"/>
  <c r="V307" i="1"/>
  <c r="Y307" i="1" s="1"/>
  <c r="V133" i="1"/>
  <c r="Y133" i="1" s="1"/>
  <c r="V134" i="1"/>
  <c r="Y134" i="1" s="1"/>
  <c r="Q139" i="1"/>
  <c r="X139" i="1" s="1"/>
  <c r="V165" i="1"/>
  <c r="Y165" i="1" s="1"/>
  <c r="V166" i="1"/>
  <c r="Q171" i="1"/>
  <c r="X171" i="1" s="1"/>
  <c r="Q172" i="1"/>
  <c r="Q183" i="1"/>
  <c r="V185" i="1"/>
  <c r="Y185" i="1" s="1"/>
  <c r="Q197" i="1"/>
  <c r="Q200" i="1"/>
  <c r="Q263" i="1"/>
  <c r="Q264" i="1"/>
  <c r="Q265" i="1"/>
  <c r="Q266" i="1"/>
  <c r="Q267" i="1"/>
  <c r="Q268" i="1"/>
  <c r="Q269" i="1"/>
  <c r="Q274" i="1"/>
  <c r="V275" i="1"/>
  <c r="Y275" i="1" s="1"/>
  <c r="V293" i="1"/>
  <c r="Y293" i="1" s="1"/>
  <c r="V294" i="1"/>
  <c r="Y294" i="1" s="1"/>
  <c r="Q296" i="1"/>
  <c r="Q307" i="1"/>
  <c r="Q322" i="1"/>
  <c r="Q331" i="1"/>
  <c r="V360" i="1"/>
  <c r="Y360" i="1" s="1"/>
  <c r="V371" i="1"/>
  <c r="Y371" i="1" s="1"/>
  <c r="V378" i="1"/>
  <c r="Y378" i="1" s="1"/>
  <c r="Y416" i="1"/>
  <c r="Y417" i="1"/>
  <c r="V342" i="1"/>
  <c r="Y342" i="1" s="1"/>
  <c r="Q348" i="1"/>
  <c r="Q349" i="1"/>
  <c r="V350" i="1"/>
  <c r="Y350" i="1" s="1"/>
  <c r="Q361" i="1"/>
  <c r="V368" i="1"/>
  <c r="Y368" i="1" s="1"/>
  <c r="V369" i="1"/>
  <c r="Y369" i="1" s="1"/>
  <c r="Q373" i="1"/>
  <c r="V374" i="1"/>
  <c r="Y374" i="1" s="1"/>
  <c r="V375" i="1"/>
  <c r="Y375" i="1" s="1"/>
  <c r="V380" i="1"/>
  <c r="Y380" i="1" s="1"/>
  <c r="V381" i="1"/>
  <c r="Y381" i="1" s="1"/>
  <c r="V391" i="1"/>
  <c r="Y391" i="1" s="1"/>
  <c r="Q401" i="1"/>
  <c r="Q409" i="1"/>
  <c r="Q417" i="1"/>
  <c r="Q431" i="1"/>
  <c r="Q432" i="1"/>
  <c r="V442" i="1"/>
  <c r="Y442" i="1" s="1"/>
  <c r="V452" i="1"/>
  <c r="Y452" i="1" s="1"/>
  <c r="V453" i="1"/>
  <c r="Y453" i="1" s="1"/>
  <c r="V454" i="1"/>
  <c r="Y454" i="1" s="1"/>
  <c r="Q461" i="1"/>
  <c r="Q495" i="1"/>
  <c r="Q502" i="1"/>
  <c r="V503" i="1"/>
  <c r="Q504" i="1"/>
  <c r="Q509" i="1"/>
  <c r="V511" i="1"/>
  <c r="Y511" i="1" s="1"/>
  <c r="Q517" i="1"/>
  <c r="Q531" i="1"/>
  <c r="Q532" i="1"/>
  <c r="V538" i="1"/>
  <c r="Y538" i="1" s="1"/>
  <c r="V552" i="1"/>
  <c r="Y552" i="1" s="1"/>
  <c r="Q564" i="1"/>
  <c r="V336" i="1"/>
  <c r="Y336" i="1" s="1"/>
  <c r="Q342" i="1"/>
  <c r="V344" i="1"/>
  <c r="Y344" i="1" s="1"/>
  <c r="Q350" i="1"/>
  <c r="V362" i="1"/>
  <c r="Y362" i="1" s="1"/>
  <c r="V363" i="1"/>
  <c r="Y363" i="1" s="1"/>
  <c r="Q367" i="1"/>
  <c r="Q368" i="1"/>
  <c r="Q379" i="1"/>
  <c r="Q380" i="1"/>
  <c r="Q385" i="1"/>
  <c r="Q397" i="1"/>
  <c r="Q405" i="1"/>
  <c r="Q413" i="1"/>
  <c r="Q434" i="1"/>
  <c r="Q445" i="1"/>
  <c r="X445" i="1" s="1"/>
  <c r="Y469" i="1"/>
  <c r="Q475" i="1"/>
  <c r="Q483" i="1"/>
  <c r="X483" i="1" s="1"/>
  <c r="Q491" i="1"/>
  <c r="Y497" i="1"/>
  <c r="Q498" i="1"/>
  <c r="Y512" i="1"/>
  <c r="Q514" i="1"/>
  <c r="Y520" i="1"/>
  <c r="Q522" i="1"/>
  <c r="Y376" i="1"/>
  <c r="Y377" i="1"/>
  <c r="Y387" i="1"/>
  <c r="Y392" i="1"/>
  <c r="Y393" i="1"/>
  <c r="Q398" i="1"/>
  <c r="Q406" i="1"/>
  <c r="Q414" i="1"/>
  <c r="Y421" i="1"/>
  <c r="Q439" i="1"/>
  <c r="Y465" i="1"/>
  <c r="Y466" i="1"/>
  <c r="Y468" i="1"/>
  <c r="Q477" i="1"/>
  <c r="Q482" i="1"/>
  <c r="Q484" i="1"/>
  <c r="Q485" i="1"/>
  <c r="Q490" i="1"/>
  <c r="Q493" i="1"/>
  <c r="Q506" i="1"/>
  <c r="Y513" i="1"/>
  <c r="Y521" i="1"/>
  <c r="Y523" i="1"/>
  <c r="X534" i="1"/>
  <c r="Y540" i="1"/>
  <c r="Y556" i="1"/>
  <c r="Q391" i="1"/>
  <c r="Q512" i="1"/>
  <c r="Q520" i="1"/>
  <c r="Q554" i="1"/>
  <c r="Y395" i="1"/>
  <c r="V403" i="1"/>
  <c r="Y403" i="1" s="1"/>
  <c r="V411" i="1"/>
  <c r="Y411" i="1" s="1"/>
  <c r="V422" i="1"/>
  <c r="Y422" i="1" s="1"/>
  <c r="V424" i="1"/>
  <c r="Y424" i="1" s="1"/>
  <c r="V426" i="1"/>
  <c r="Y426" i="1" s="1"/>
  <c r="V429" i="1"/>
  <c r="Y429" i="1" s="1"/>
  <c r="V431" i="1"/>
  <c r="Y431" i="1" s="1"/>
  <c r="V447" i="1"/>
  <c r="V461" i="1"/>
  <c r="Y461" i="1" s="1"/>
  <c r="V462" i="1"/>
  <c r="Y462" i="1" s="1"/>
  <c r="V478" i="1"/>
  <c r="Y478" i="1" s="1"/>
  <c r="V505" i="1"/>
  <c r="Y505" i="1" s="1"/>
  <c r="V507" i="1"/>
  <c r="Y507" i="1" s="1"/>
  <c r="V515" i="1"/>
  <c r="Y515" i="1" s="1"/>
  <c r="V527" i="1"/>
  <c r="Q539" i="1"/>
  <c r="V544" i="1"/>
  <c r="Y544" i="1" s="1"/>
  <c r="Y562" i="1"/>
  <c r="Y419" i="1"/>
  <c r="Y428" i="1"/>
  <c r="Y430" i="1"/>
  <c r="Y434" i="1"/>
  <c r="Y459" i="1"/>
  <c r="Y460" i="1"/>
  <c r="Q469" i="1"/>
  <c r="V501" i="1"/>
  <c r="Y501" i="1" s="1"/>
  <c r="V508" i="1"/>
  <c r="Y508" i="1" s="1"/>
  <c r="Q510" i="1"/>
  <c r="V516" i="1"/>
  <c r="Y516" i="1" s="1"/>
  <c r="Q518" i="1"/>
  <c r="Q542" i="1"/>
  <c r="Q558" i="1"/>
  <c r="Y433" i="1"/>
  <c r="Y436" i="1"/>
  <c r="Y437" i="1"/>
  <c r="Y440" i="1"/>
  <c r="Y444" i="1"/>
  <c r="Y445" i="1"/>
  <c r="Y457" i="1"/>
  <c r="Y458" i="1"/>
  <c r="Y474" i="1"/>
  <c r="Y477" i="1"/>
  <c r="Y485" i="1"/>
  <c r="V490" i="1"/>
  <c r="V493" i="1"/>
  <c r="Y493" i="1" s="1"/>
  <c r="Q496" i="1"/>
  <c r="Q499" i="1"/>
  <c r="Q501" i="1"/>
  <c r="V509" i="1"/>
  <c r="Y509" i="1" s="1"/>
  <c r="Q511" i="1"/>
  <c r="V517" i="1"/>
  <c r="Y517" i="1" s="1"/>
  <c r="Q519" i="1"/>
  <c r="Q543" i="1"/>
  <c r="Q544" i="1"/>
  <c r="V548" i="1"/>
  <c r="Y548" i="1" s="1"/>
  <c r="Q559" i="1"/>
  <c r="Q560" i="1"/>
  <c r="Q561" i="1"/>
  <c r="X19" i="1"/>
  <c r="S19" i="1"/>
  <c r="R463" i="1"/>
  <c r="S463" i="1" s="1"/>
  <c r="R459" i="1"/>
  <c r="R464" i="1"/>
  <c r="R460" i="1"/>
  <c r="R465" i="1"/>
  <c r="R461" i="1"/>
  <c r="S461" i="1" s="1"/>
  <c r="R457" i="1"/>
  <c r="R462" i="1"/>
  <c r="R458" i="1"/>
  <c r="X71" i="1"/>
  <c r="R69" i="1"/>
  <c r="R61" i="1"/>
  <c r="R68" i="1"/>
  <c r="R67" i="1"/>
  <c r="R66" i="1"/>
  <c r="R65" i="1"/>
  <c r="R64" i="1"/>
  <c r="R63" i="1"/>
  <c r="R62" i="1"/>
  <c r="R120" i="1"/>
  <c r="R122" i="1"/>
  <c r="R121" i="1"/>
  <c r="S121" i="1" s="1"/>
  <c r="R123" i="1"/>
  <c r="R116" i="1"/>
  <c r="R119" i="1"/>
  <c r="R115" i="1"/>
  <c r="R117" i="1"/>
  <c r="R118" i="1"/>
  <c r="R148" i="1"/>
  <c r="R149" i="1"/>
  <c r="R150" i="1"/>
  <c r="R142" i="1"/>
  <c r="R143" i="1"/>
  <c r="R144" i="1"/>
  <c r="R145" i="1"/>
  <c r="R147" i="1"/>
  <c r="S147" i="1" s="1"/>
  <c r="R146" i="1"/>
  <c r="R20" i="1"/>
  <c r="Q20" i="1"/>
  <c r="R222" i="1"/>
  <c r="R220" i="1"/>
  <c r="R218" i="1"/>
  <c r="R216" i="1"/>
  <c r="R221" i="1"/>
  <c r="R219" i="1"/>
  <c r="R217" i="1"/>
  <c r="R215" i="1"/>
  <c r="R214" i="1"/>
  <c r="S29" i="1"/>
  <c r="X29" i="1"/>
  <c r="X35" i="1"/>
  <c r="S35" i="1"/>
  <c r="R343" i="1"/>
  <c r="R344" i="1"/>
  <c r="R345" i="1"/>
  <c r="R346" i="1"/>
  <c r="R347" i="1"/>
  <c r="R348" i="1"/>
  <c r="R340" i="1"/>
  <c r="R341" i="1"/>
  <c r="R342" i="1"/>
  <c r="R359" i="1"/>
  <c r="R365" i="1"/>
  <c r="R360" i="1"/>
  <c r="R361" i="1"/>
  <c r="R366" i="1"/>
  <c r="R362" i="1"/>
  <c r="R363" i="1"/>
  <c r="R364" i="1"/>
  <c r="R358" i="1"/>
  <c r="S39" i="1"/>
  <c r="X39" i="1"/>
  <c r="R381" i="1"/>
  <c r="R377" i="1"/>
  <c r="R382" i="1"/>
  <c r="R378" i="1"/>
  <c r="R383" i="1"/>
  <c r="R379" i="1"/>
  <c r="R384" i="1"/>
  <c r="R380" i="1"/>
  <c r="R376" i="1"/>
  <c r="X77" i="1"/>
  <c r="X78" i="1"/>
  <c r="X79" i="1"/>
  <c r="R104" i="1"/>
  <c r="R103" i="1"/>
  <c r="R102" i="1"/>
  <c r="R101" i="1"/>
  <c r="R100" i="1"/>
  <c r="R99" i="1"/>
  <c r="R105" i="1"/>
  <c r="R97" i="1"/>
  <c r="R98" i="1"/>
  <c r="Q6" i="1"/>
  <c r="Q8" i="1"/>
  <c r="Q10" i="1"/>
  <c r="S12" i="1"/>
  <c r="R156" i="1"/>
  <c r="R157" i="1"/>
  <c r="R158" i="1"/>
  <c r="R159" i="1"/>
  <c r="R151" i="1"/>
  <c r="R152" i="1"/>
  <c r="R153" i="1"/>
  <c r="R155" i="1"/>
  <c r="R154" i="1"/>
  <c r="X17" i="1"/>
  <c r="X18" i="1"/>
  <c r="S18" i="1"/>
  <c r="S23" i="1"/>
  <c r="X23" i="1"/>
  <c r="R320" i="1"/>
  <c r="R314" i="1"/>
  <c r="R316" i="1"/>
  <c r="R318" i="1"/>
  <c r="R315" i="1"/>
  <c r="R313" i="1"/>
  <c r="R319" i="1"/>
  <c r="R317" i="1"/>
  <c r="R321" i="1"/>
  <c r="X50" i="1"/>
  <c r="S53" i="1"/>
  <c r="X53" i="1"/>
  <c r="X59" i="1"/>
  <c r="S59" i="1"/>
  <c r="R562" i="1"/>
  <c r="R559" i="1"/>
  <c r="R557" i="1"/>
  <c r="R564" i="1"/>
  <c r="R561" i="1"/>
  <c r="R563" i="1"/>
  <c r="R558" i="1"/>
  <c r="R556" i="1"/>
  <c r="R560" i="1"/>
  <c r="X69" i="1"/>
  <c r="S69" i="1"/>
  <c r="X80" i="1"/>
  <c r="X96" i="1"/>
  <c r="S116" i="1"/>
  <c r="R80" i="1"/>
  <c r="S80" i="1" s="1"/>
  <c r="R84" i="1"/>
  <c r="R83" i="1"/>
  <c r="R85" i="1"/>
  <c r="R79" i="1"/>
  <c r="S79" i="1" s="1"/>
  <c r="R86" i="1"/>
  <c r="R87" i="1"/>
  <c r="R82" i="1"/>
  <c r="R81" i="1"/>
  <c r="R181" i="1"/>
  <c r="R179" i="1"/>
  <c r="R183" i="1"/>
  <c r="R184" i="1"/>
  <c r="R180" i="1"/>
  <c r="R185" i="1"/>
  <c r="R186" i="1"/>
  <c r="R182" i="1"/>
  <c r="R178" i="1"/>
  <c r="R240" i="1"/>
  <c r="R238" i="1"/>
  <c r="R236" i="1"/>
  <c r="R234" i="1"/>
  <c r="R232" i="1"/>
  <c r="R239" i="1"/>
  <c r="R237" i="1"/>
  <c r="R235" i="1"/>
  <c r="R233" i="1"/>
  <c r="R534" i="1"/>
  <c r="S534" i="1" s="1"/>
  <c r="R530" i="1"/>
  <c r="R536" i="1"/>
  <c r="R532" i="1"/>
  <c r="R537" i="1"/>
  <c r="R535" i="1"/>
  <c r="S535" i="1" s="1"/>
  <c r="R529" i="1"/>
  <c r="R531" i="1"/>
  <c r="S531" i="1" s="1"/>
  <c r="R533" i="1"/>
  <c r="X61" i="1"/>
  <c r="S61" i="1"/>
  <c r="X63" i="1"/>
  <c r="S63" i="1"/>
  <c r="S67" i="1"/>
  <c r="X67" i="1"/>
  <c r="R132" i="1"/>
  <c r="R124" i="1"/>
  <c r="S124" i="1" s="1"/>
  <c r="R125" i="1"/>
  <c r="R126" i="1"/>
  <c r="R127" i="1"/>
  <c r="R128" i="1"/>
  <c r="R129" i="1"/>
  <c r="R131" i="1"/>
  <c r="R130" i="1"/>
  <c r="V12" i="1"/>
  <c r="Y12" i="1" s="1"/>
  <c r="R13" i="1"/>
  <c r="S13" i="1" s="1"/>
  <c r="R189" i="1"/>
  <c r="R192" i="1"/>
  <c r="R193" i="1"/>
  <c r="R188" i="1"/>
  <c r="R191" i="1"/>
  <c r="S191" i="1" s="1"/>
  <c r="R195" i="1"/>
  <c r="R190" i="1"/>
  <c r="R194" i="1"/>
  <c r="R187" i="1"/>
  <c r="X34" i="1"/>
  <c r="S37" i="1"/>
  <c r="X37" i="1"/>
  <c r="X43" i="1"/>
  <c r="S43" i="1"/>
  <c r="R420" i="1"/>
  <c r="R419" i="1"/>
  <c r="R418" i="1"/>
  <c r="R417" i="1"/>
  <c r="R416" i="1"/>
  <c r="R415" i="1"/>
  <c r="R414" i="1"/>
  <c r="R413" i="1"/>
  <c r="R412" i="1"/>
  <c r="R435" i="1"/>
  <c r="R437" i="1"/>
  <c r="R433" i="1"/>
  <c r="R430" i="1"/>
  <c r="R431" i="1"/>
  <c r="S431" i="1" s="1"/>
  <c r="R434" i="1"/>
  <c r="R436" i="1"/>
  <c r="R432" i="1"/>
  <c r="R438" i="1"/>
  <c r="S47" i="1"/>
  <c r="X47" i="1"/>
  <c r="R455" i="1"/>
  <c r="R451" i="1"/>
  <c r="R456" i="1"/>
  <c r="R452" i="1"/>
  <c r="R448" i="1"/>
  <c r="R453" i="1"/>
  <c r="R449" i="1"/>
  <c r="R454" i="1"/>
  <c r="R450" i="1"/>
  <c r="X74" i="1"/>
  <c r="S87" i="1"/>
  <c r="X87" i="1"/>
  <c r="R112" i="1"/>
  <c r="R111" i="1"/>
  <c r="R110" i="1"/>
  <c r="R109" i="1"/>
  <c r="R108" i="1"/>
  <c r="R114" i="1"/>
  <c r="R113" i="1"/>
  <c r="R107" i="1"/>
  <c r="R106" i="1"/>
  <c r="S15" i="1"/>
  <c r="X15" i="1"/>
  <c r="Y15" i="1"/>
  <c r="R172" i="1"/>
  <c r="R173" i="1"/>
  <c r="R174" i="1"/>
  <c r="R175" i="1"/>
  <c r="R176" i="1"/>
  <c r="R177" i="1"/>
  <c r="R169" i="1"/>
  <c r="R171" i="1"/>
  <c r="S171" i="1" s="1"/>
  <c r="R170" i="1"/>
  <c r="R208" i="1"/>
  <c r="R211" i="1"/>
  <c r="R205" i="1"/>
  <c r="R212" i="1"/>
  <c r="S212" i="1" s="1"/>
  <c r="R207" i="1"/>
  <c r="R209" i="1"/>
  <c r="R210" i="1"/>
  <c r="R206" i="1"/>
  <c r="R213" i="1"/>
  <c r="R393" i="1"/>
  <c r="R389" i="1"/>
  <c r="R385" i="1"/>
  <c r="R390" i="1"/>
  <c r="R386" i="1"/>
  <c r="R391" i="1"/>
  <c r="R387" i="1"/>
  <c r="R392" i="1"/>
  <c r="R388" i="1"/>
  <c r="X62" i="1"/>
  <c r="S62" i="1"/>
  <c r="S66" i="1"/>
  <c r="X66" i="1"/>
  <c r="S68" i="1"/>
  <c r="X68" i="1"/>
  <c r="X72" i="1"/>
  <c r="X86" i="1"/>
  <c r="S86" i="1"/>
  <c r="X9" i="1"/>
  <c r="Q14" i="1"/>
  <c r="S22" i="1"/>
  <c r="X27" i="1"/>
  <c r="S27" i="1"/>
  <c r="R273" i="1"/>
  <c r="S273" i="1" s="1"/>
  <c r="R274" i="1"/>
  <c r="R275" i="1"/>
  <c r="R276" i="1"/>
  <c r="R271" i="1"/>
  <c r="R268" i="1"/>
  <c r="R270" i="1"/>
  <c r="R272" i="1"/>
  <c r="R269" i="1"/>
  <c r="R287" i="1"/>
  <c r="S287" i="1" s="1"/>
  <c r="R288" i="1"/>
  <c r="R289" i="1"/>
  <c r="R290" i="1"/>
  <c r="R291" i="1"/>
  <c r="R292" i="1"/>
  <c r="R293" i="1"/>
  <c r="R286" i="1"/>
  <c r="R294" i="1"/>
  <c r="S31" i="1"/>
  <c r="X31" i="1"/>
  <c r="R312" i="1"/>
  <c r="R310" i="1"/>
  <c r="R309" i="1"/>
  <c r="R304" i="1"/>
  <c r="R305" i="1"/>
  <c r="R306" i="1"/>
  <c r="R307" i="1"/>
  <c r="R308" i="1"/>
  <c r="R311" i="1"/>
  <c r="S64" i="1"/>
  <c r="X64" i="1"/>
  <c r="X75" i="1"/>
  <c r="S83" i="1"/>
  <c r="X83" i="1"/>
  <c r="S84" i="1"/>
  <c r="X88" i="1"/>
  <c r="X95" i="1"/>
  <c r="R72" i="1"/>
  <c r="S72" i="1" s="1"/>
  <c r="R71" i="1"/>
  <c r="R70" i="1"/>
  <c r="S70" i="1" s="1"/>
  <c r="R76" i="1"/>
  <c r="S76" i="1" s="1"/>
  <c r="R74" i="1"/>
  <c r="S74" i="1" s="1"/>
  <c r="R73" i="1"/>
  <c r="R78" i="1"/>
  <c r="S78" i="1" s="1"/>
  <c r="R77" i="1"/>
  <c r="S77" i="1" s="1"/>
  <c r="R75" i="1"/>
  <c r="S75" i="1" s="1"/>
  <c r="R96" i="1"/>
  <c r="S96" i="1" s="1"/>
  <c r="R88" i="1"/>
  <c r="S88" i="1" s="1"/>
  <c r="R95" i="1"/>
  <c r="S95" i="1" s="1"/>
  <c r="R93" i="1"/>
  <c r="S93" i="1" s="1"/>
  <c r="R92" i="1"/>
  <c r="R91" i="1"/>
  <c r="R94" i="1"/>
  <c r="R89" i="1"/>
  <c r="R90" i="1"/>
  <c r="Q5" i="1"/>
  <c r="X7" i="1"/>
  <c r="S7" i="1"/>
  <c r="S9" i="1"/>
  <c r="S11" i="1"/>
  <c r="R16" i="1"/>
  <c r="Q16" i="1"/>
  <c r="V21" i="1"/>
  <c r="Y21" i="1" s="1"/>
  <c r="R248" i="1"/>
  <c r="R246" i="1"/>
  <c r="R244" i="1"/>
  <c r="R242" i="1"/>
  <c r="R249" i="1"/>
  <c r="R247" i="1"/>
  <c r="R245" i="1"/>
  <c r="R243" i="1"/>
  <c r="R241" i="1"/>
  <c r="X42" i="1"/>
  <c r="S45" i="1"/>
  <c r="X45" i="1"/>
  <c r="X51" i="1"/>
  <c r="S51" i="1"/>
  <c r="R486" i="1"/>
  <c r="R489" i="1"/>
  <c r="R492" i="1"/>
  <c r="R484" i="1"/>
  <c r="R487" i="1"/>
  <c r="R490" i="1"/>
  <c r="R485" i="1"/>
  <c r="R488" i="1"/>
  <c r="R491" i="1"/>
  <c r="R510" i="1"/>
  <c r="R509" i="1"/>
  <c r="R508" i="1"/>
  <c r="R506" i="1"/>
  <c r="R507" i="1"/>
  <c r="R503" i="1"/>
  <c r="S503" i="1" s="1"/>
  <c r="R504" i="1"/>
  <c r="R505" i="1"/>
  <c r="R502" i="1"/>
  <c r="S55" i="1"/>
  <c r="X55" i="1"/>
  <c r="R526" i="1"/>
  <c r="R522" i="1"/>
  <c r="R521" i="1"/>
  <c r="R520" i="1"/>
  <c r="R528" i="1"/>
  <c r="R524" i="1"/>
  <c r="R523" i="1"/>
  <c r="R525" i="1"/>
  <c r="R527" i="1"/>
  <c r="S527" i="1" s="1"/>
  <c r="S65" i="1"/>
  <c r="X65" i="1"/>
  <c r="X70" i="1"/>
  <c r="S73" i="1"/>
  <c r="X73" i="1"/>
  <c r="X76" i="1"/>
  <c r="X81" i="1"/>
  <c r="X120" i="1"/>
  <c r="S120" i="1"/>
  <c r="R260" i="1"/>
  <c r="R265" i="1"/>
  <c r="R262" i="1"/>
  <c r="R267" i="1"/>
  <c r="R259" i="1"/>
  <c r="R264" i="1"/>
  <c r="R261" i="1"/>
  <c r="R266" i="1"/>
  <c r="R263" i="1"/>
  <c r="R335" i="1"/>
  <c r="R336" i="1"/>
  <c r="R337" i="1"/>
  <c r="R338" i="1"/>
  <c r="R339" i="1"/>
  <c r="R332" i="1"/>
  <c r="R333" i="1"/>
  <c r="R334" i="1"/>
  <c r="R331" i="1"/>
  <c r="R411" i="1"/>
  <c r="S411" i="1" s="1"/>
  <c r="R410" i="1"/>
  <c r="R409" i="1"/>
  <c r="R408" i="1"/>
  <c r="R407" i="1"/>
  <c r="R406" i="1"/>
  <c r="R405" i="1"/>
  <c r="R404" i="1"/>
  <c r="R403" i="1"/>
  <c r="S403" i="1" s="1"/>
  <c r="R478" i="1"/>
  <c r="R475" i="1"/>
  <c r="R481" i="1"/>
  <c r="R476" i="1"/>
  <c r="R479" i="1"/>
  <c r="R482" i="1"/>
  <c r="R477" i="1"/>
  <c r="R480" i="1"/>
  <c r="R483" i="1"/>
  <c r="R555" i="1"/>
  <c r="R553" i="1"/>
  <c r="R551" i="1"/>
  <c r="R549" i="1"/>
  <c r="R547" i="1"/>
  <c r="R554" i="1"/>
  <c r="R552" i="1"/>
  <c r="R550" i="1"/>
  <c r="R548" i="1"/>
  <c r="X82" i="1"/>
  <c r="S82" i="1"/>
  <c r="X98" i="1"/>
  <c r="S98" i="1"/>
  <c r="X104" i="1"/>
  <c r="S108" i="1"/>
  <c r="S111" i="1"/>
  <c r="Y150" i="1"/>
  <c r="S169" i="1"/>
  <c r="S172" i="1"/>
  <c r="S205" i="1"/>
  <c r="X205" i="1"/>
  <c r="Q25" i="1"/>
  <c r="R252" i="1"/>
  <c r="R250" i="1"/>
  <c r="R257" i="1"/>
  <c r="R254" i="1"/>
  <c r="R256" i="1"/>
  <c r="R251" i="1"/>
  <c r="R253" i="1"/>
  <c r="R258" i="1"/>
  <c r="R255" i="1"/>
  <c r="Q33" i="1"/>
  <c r="R328" i="1"/>
  <c r="R329" i="1"/>
  <c r="R330" i="1"/>
  <c r="R322" i="1"/>
  <c r="R324" i="1"/>
  <c r="R326" i="1"/>
  <c r="R323" i="1"/>
  <c r="R325" i="1"/>
  <c r="R327" i="1"/>
  <c r="Q41" i="1"/>
  <c r="R402" i="1"/>
  <c r="R401" i="1"/>
  <c r="R400" i="1"/>
  <c r="R399" i="1"/>
  <c r="R398" i="1"/>
  <c r="R397" i="1"/>
  <c r="R396" i="1"/>
  <c r="R394" i="1"/>
  <c r="R395" i="1"/>
  <c r="Q49" i="1"/>
  <c r="R471" i="1"/>
  <c r="S471" i="1" s="1"/>
  <c r="R467" i="1"/>
  <c r="S467" i="1" s="1"/>
  <c r="R472" i="1"/>
  <c r="R468" i="1"/>
  <c r="R473" i="1"/>
  <c r="R469" i="1"/>
  <c r="R474" i="1"/>
  <c r="R470" i="1"/>
  <c r="R466" i="1"/>
  <c r="Q57" i="1"/>
  <c r="R545" i="1"/>
  <c r="R543" i="1"/>
  <c r="R541" i="1"/>
  <c r="R538" i="1"/>
  <c r="S538" i="1" s="1"/>
  <c r="R546" i="1"/>
  <c r="R544" i="1"/>
  <c r="R542" i="1"/>
  <c r="R540" i="1"/>
  <c r="R539" i="1"/>
  <c r="S539" i="1" s="1"/>
  <c r="V92" i="1"/>
  <c r="Y92" i="1" s="1"/>
  <c r="S112" i="1"/>
  <c r="X112" i="1"/>
  <c r="X114" i="1"/>
  <c r="S114" i="1"/>
  <c r="X118" i="1"/>
  <c r="S118" i="1"/>
  <c r="S126" i="1"/>
  <c r="X126" i="1"/>
  <c r="S127" i="1"/>
  <c r="S158" i="1"/>
  <c r="X158" i="1"/>
  <c r="S159" i="1"/>
  <c r="Y174" i="1"/>
  <c r="Q24" i="1"/>
  <c r="S26" i="1"/>
  <c r="Q32" i="1"/>
  <c r="S34" i="1"/>
  <c r="Q40" i="1"/>
  <c r="S42" i="1"/>
  <c r="Q48" i="1"/>
  <c r="S50" i="1"/>
  <c r="Q56" i="1"/>
  <c r="S58" i="1"/>
  <c r="S81" i="1"/>
  <c r="X85" i="1"/>
  <c r="X106" i="1"/>
  <c r="S106" i="1"/>
  <c r="S129" i="1"/>
  <c r="X22" i="1"/>
  <c r="S89" i="1"/>
  <c r="S92" i="1"/>
  <c r="S128" i="1"/>
  <c r="S132" i="1"/>
  <c r="S150" i="1"/>
  <c r="X150" i="1"/>
  <c r="S151" i="1"/>
  <c r="X187" i="1"/>
  <c r="S187" i="1"/>
  <c r="R230" i="1"/>
  <c r="R228" i="1"/>
  <c r="R226" i="1"/>
  <c r="R224" i="1"/>
  <c r="R231" i="1"/>
  <c r="R229" i="1"/>
  <c r="R227" i="1"/>
  <c r="R225" i="1"/>
  <c r="R223" i="1"/>
  <c r="Q30" i="1"/>
  <c r="R303" i="1"/>
  <c r="R295" i="1"/>
  <c r="S295" i="1" s="1"/>
  <c r="R296" i="1"/>
  <c r="R297" i="1"/>
  <c r="R298" i="1"/>
  <c r="R299" i="1"/>
  <c r="R300" i="1"/>
  <c r="R301" i="1"/>
  <c r="R302" i="1"/>
  <c r="Q38" i="1"/>
  <c r="R373" i="1"/>
  <c r="R369" i="1"/>
  <c r="R374" i="1"/>
  <c r="R370" i="1"/>
  <c r="R375" i="1"/>
  <c r="R371" i="1"/>
  <c r="R367" i="1"/>
  <c r="R372" i="1"/>
  <c r="R368" i="1"/>
  <c r="Q46" i="1"/>
  <c r="R447" i="1"/>
  <c r="R443" i="1"/>
  <c r="R439" i="1"/>
  <c r="S439" i="1" s="1"/>
  <c r="R445" i="1"/>
  <c r="R441" i="1"/>
  <c r="R446" i="1"/>
  <c r="R442" i="1"/>
  <c r="R444" i="1"/>
  <c r="R440" i="1"/>
  <c r="Q54" i="1"/>
  <c r="R519" i="1"/>
  <c r="R518" i="1"/>
  <c r="R517" i="1"/>
  <c r="R516" i="1"/>
  <c r="R515" i="1"/>
  <c r="R514" i="1"/>
  <c r="R513" i="1"/>
  <c r="R512" i="1"/>
  <c r="R511" i="1"/>
  <c r="S91" i="1"/>
  <c r="S99" i="1"/>
  <c r="S101" i="1"/>
  <c r="X101" i="1"/>
  <c r="X108" i="1"/>
  <c r="X117" i="1"/>
  <c r="S117" i="1"/>
  <c r="S123" i="1"/>
  <c r="X123" i="1"/>
  <c r="S125" i="1"/>
  <c r="X125" i="1"/>
  <c r="S153" i="1"/>
  <c r="S157" i="1"/>
  <c r="Y166" i="1"/>
  <c r="S174" i="1"/>
  <c r="X174" i="1"/>
  <c r="S175" i="1"/>
  <c r="S189" i="1"/>
  <c r="Q21" i="1"/>
  <c r="V84" i="1"/>
  <c r="Y84" i="1" s="1"/>
  <c r="X93" i="1"/>
  <c r="S97" i="1"/>
  <c r="S102" i="1"/>
  <c r="X102" i="1"/>
  <c r="S104" i="1"/>
  <c r="Y110" i="1"/>
  <c r="Y111" i="1"/>
  <c r="S113" i="1"/>
  <c r="X115" i="1"/>
  <c r="S115" i="1"/>
  <c r="S119" i="1"/>
  <c r="X119" i="1"/>
  <c r="S122" i="1"/>
  <c r="S131" i="1"/>
  <c r="S142" i="1"/>
  <c r="X142" i="1"/>
  <c r="S143" i="1"/>
  <c r="Q152" i="1"/>
  <c r="S156" i="1"/>
  <c r="S177" i="1"/>
  <c r="S179" i="1"/>
  <c r="S183" i="1"/>
  <c r="X183" i="1"/>
  <c r="X197" i="1"/>
  <c r="Q28" i="1"/>
  <c r="R279" i="1"/>
  <c r="R280" i="1"/>
  <c r="R281" i="1"/>
  <c r="R282" i="1"/>
  <c r="R283" i="1"/>
  <c r="R284" i="1"/>
  <c r="R285" i="1"/>
  <c r="R277" i="1"/>
  <c r="R278" i="1"/>
  <c r="Q36" i="1"/>
  <c r="R351" i="1"/>
  <c r="R352" i="1"/>
  <c r="R353" i="1"/>
  <c r="S353" i="1" s="1"/>
  <c r="R354" i="1"/>
  <c r="R355" i="1"/>
  <c r="R356" i="1"/>
  <c r="R357" i="1"/>
  <c r="R349" i="1"/>
  <c r="R350" i="1"/>
  <c r="Q44" i="1"/>
  <c r="R426" i="1"/>
  <c r="R422" i="1"/>
  <c r="R421" i="1"/>
  <c r="R427" i="1"/>
  <c r="S427" i="1" s="1"/>
  <c r="R423" i="1"/>
  <c r="S423" i="1" s="1"/>
  <c r="R428" i="1"/>
  <c r="R424" i="1"/>
  <c r="R429" i="1"/>
  <c r="R425" i="1"/>
  <c r="Q52" i="1"/>
  <c r="R499" i="1"/>
  <c r="R501" i="1"/>
  <c r="R495" i="1"/>
  <c r="R497" i="1"/>
  <c r="R498" i="1"/>
  <c r="R494" i="1"/>
  <c r="R500" i="1"/>
  <c r="R493" i="1"/>
  <c r="R496" i="1"/>
  <c r="Q60" i="1"/>
  <c r="S71" i="1"/>
  <c r="S100" i="1"/>
  <c r="S103" i="1"/>
  <c r="X103" i="1"/>
  <c r="S107" i="1"/>
  <c r="S109" i="1"/>
  <c r="X109" i="1"/>
  <c r="S145" i="1"/>
  <c r="S149" i="1"/>
  <c r="Y158" i="1"/>
  <c r="Q176" i="1"/>
  <c r="S180" i="1"/>
  <c r="S184" i="1"/>
  <c r="S185" i="1"/>
  <c r="X185" i="1"/>
  <c r="S195" i="1"/>
  <c r="S85" i="1"/>
  <c r="X90" i="1"/>
  <c r="S90" i="1"/>
  <c r="S94" i="1"/>
  <c r="X94" i="1"/>
  <c r="S105" i="1"/>
  <c r="S110" i="1"/>
  <c r="X110" i="1"/>
  <c r="X111" i="1"/>
  <c r="Y112" i="1"/>
  <c r="X121" i="1"/>
  <c r="X134" i="1"/>
  <c r="Q144" i="1"/>
  <c r="S148" i="1"/>
  <c r="S155" i="1"/>
  <c r="X166" i="1"/>
  <c r="S173" i="1"/>
  <c r="Q181" i="1"/>
  <c r="S208" i="1"/>
  <c r="S182" i="1"/>
  <c r="S190" i="1"/>
  <c r="X190" i="1"/>
  <c r="Y198" i="1"/>
  <c r="Y203" i="1"/>
  <c r="S206" i="1"/>
  <c r="X206" i="1"/>
  <c r="S211" i="1"/>
  <c r="X211" i="1"/>
  <c r="V238" i="1"/>
  <c r="Y238" i="1" s="1"/>
  <c r="V124" i="1"/>
  <c r="Y124" i="1" s="1"/>
  <c r="S130" i="1"/>
  <c r="V132" i="1"/>
  <c r="Y132" i="1" s="1"/>
  <c r="V140" i="1"/>
  <c r="Y140" i="1" s="1"/>
  <c r="S146" i="1"/>
  <c r="V148" i="1"/>
  <c r="Y148" i="1" s="1"/>
  <c r="S154" i="1"/>
  <c r="V156" i="1"/>
  <c r="Y156" i="1" s="1"/>
  <c r="V164" i="1"/>
  <c r="Y164" i="1" s="1"/>
  <c r="S170" i="1"/>
  <c r="V172" i="1"/>
  <c r="Y172" i="1" s="1"/>
  <c r="S178" i="1"/>
  <c r="V179" i="1"/>
  <c r="Y179" i="1" s="1"/>
  <c r="Q192" i="1"/>
  <c r="Y199" i="1"/>
  <c r="V201" i="1"/>
  <c r="Y201" i="1" s="1"/>
  <c r="X203" i="1"/>
  <c r="S303" i="1"/>
  <c r="X133" i="1"/>
  <c r="X141" i="1"/>
  <c r="X149" i="1"/>
  <c r="X157" i="1"/>
  <c r="X165" i="1"/>
  <c r="X173" i="1"/>
  <c r="S186" i="1"/>
  <c r="X202" i="1"/>
  <c r="X215" i="1"/>
  <c r="S215" i="1"/>
  <c r="X193" i="1"/>
  <c r="S193" i="1"/>
  <c r="Q204" i="1"/>
  <c r="S216" i="1"/>
  <c r="X216" i="1"/>
  <c r="S217" i="1"/>
  <c r="X217" i="1"/>
  <c r="S218" i="1"/>
  <c r="X218" i="1"/>
  <c r="S219" i="1"/>
  <c r="X219" i="1"/>
  <c r="S220" i="1"/>
  <c r="X220" i="1"/>
  <c r="S221" i="1"/>
  <c r="X221" i="1"/>
  <c r="S222" i="1"/>
  <c r="X222" i="1"/>
  <c r="S223" i="1"/>
  <c r="X223" i="1"/>
  <c r="S224" i="1"/>
  <c r="X224" i="1"/>
  <c r="S225" i="1"/>
  <c r="X225" i="1"/>
  <c r="S226" i="1"/>
  <c r="X226" i="1"/>
  <c r="S227" i="1"/>
  <c r="X227" i="1"/>
  <c r="S228" i="1"/>
  <c r="X228" i="1"/>
  <c r="S229" i="1"/>
  <c r="X229" i="1"/>
  <c r="S230" i="1"/>
  <c r="X230" i="1"/>
  <c r="S231" i="1"/>
  <c r="X231" i="1"/>
  <c r="S232" i="1"/>
  <c r="X232" i="1"/>
  <c r="S233" i="1"/>
  <c r="X233" i="1"/>
  <c r="S234" i="1"/>
  <c r="X234" i="1"/>
  <c r="S235" i="1"/>
  <c r="X235" i="1"/>
  <c r="S236" i="1"/>
  <c r="X236" i="1"/>
  <c r="S237" i="1"/>
  <c r="X237" i="1"/>
  <c r="S238" i="1"/>
  <c r="X238" i="1"/>
  <c r="S239" i="1"/>
  <c r="X239" i="1"/>
  <c r="S241" i="1"/>
  <c r="X241" i="1"/>
  <c r="V116" i="1"/>
  <c r="Y116" i="1" s="1"/>
  <c r="V129" i="1"/>
  <c r="Y129" i="1" s="1"/>
  <c r="V137" i="1"/>
  <c r="Y137" i="1" s="1"/>
  <c r="V145" i="1"/>
  <c r="Y145" i="1" s="1"/>
  <c r="V153" i="1"/>
  <c r="Y153" i="1" s="1"/>
  <c r="V161" i="1"/>
  <c r="Y161" i="1" s="1"/>
  <c r="V169" i="1"/>
  <c r="Y169" i="1" s="1"/>
  <c r="V177" i="1"/>
  <c r="Y177" i="1" s="1"/>
  <c r="X182" i="1"/>
  <c r="V186" i="1"/>
  <c r="Y186" i="1" s="1"/>
  <c r="V189" i="1"/>
  <c r="Y189" i="1" s="1"/>
  <c r="X198" i="1"/>
  <c r="V128" i="1"/>
  <c r="Y128" i="1" s="1"/>
  <c r="V136" i="1"/>
  <c r="Y136" i="1" s="1"/>
  <c r="V144" i="1"/>
  <c r="Y144" i="1" s="1"/>
  <c r="V152" i="1"/>
  <c r="Y152" i="1" s="1"/>
  <c r="V160" i="1"/>
  <c r="Y160" i="1" s="1"/>
  <c r="V168" i="1"/>
  <c r="Y168" i="1" s="1"/>
  <c r="V176" i="1"/>
  <c r="Y176" i="1" s="1"/>
  <c r="V127" i="1"/>
  <c r="Y127" i="1" s="1"/>
  <c r="V135" i="1"/>
  <c r="Y135" i="1" s="1"/>
  <c r="V143" i="1"/>
  <c r="Y143" i="1" s="1"/>
  <c r="V151" i="1"/>
  <c r="Y151" i="1" s="1"/>
  <c r="V159" i="1"/>
  <c r="Y159" i="1" s="1"/>
  <c r="V167" i="1"/>
  <c r="Y167" i="1" s="1"/>
  <c r="V175" i="1"/>
  <c r="Y175" i="1" s="1"/>
  <c r="V180" i="1"/>
  <c r="Q188" i="1"/>
  <c r="X194" i="1"/>
  <c r="S194" i="1"/>
  <c r="Q207" i="1"/>
  <c r="S258" i="1"/>
  <c r="X258" i="1"/>
  <c r="S266" i="1"/>
  <c r="X266" i="1"/>
  <c r="S272" i="1"/>
  <c r="S274" i="1"/>
  <c r="S280" i="1"/>
  <c r="S292" i="1"/>
  <c r="X293" i="1"/>
  <c r="S293" i="1"/>
  <c r="X294" i="1"/>
  <c r="S294" i="1"/>
  <c r="S306" i="1"/>
  <c r="X326" i="1"/>
  <c r="S326" i="1"/>
  <c r="S360" i="1"/>
  <c r="X360" i="1"/>
  <c r="X365" i="1"/>
  <c r="S365" i="1"/>
  <c r="X371" i="1"/>
  <c r="S371" i="1"/>
  <c r="X372" i="1"/>
  <c r="S372" i="1"/>
  <c r="S240" i="1"/>
  <c r="V240" i="1"/>
  <c r="Y240" i="1" s="1"/>
  <c r="S242" i="1"/>
  <c r="V242" i="1"/>
  <c r="Y242" i="1" s="1"/>
  <c r="S244" i="1"/>
  <c r="V244" i="1"/>
  <c r="Y244" i="1" s="1"/>
  <c r="S246" i="1"/>
  <c r="V246" i="1"/>
  <c r="Y246" i="1" s="1"/>
  <c r="S248" i="1"/>
  <c r="V248" i="1"/>
  <c r="Y248" i="1" s="1"/>
  <c r="S250" i="1"/>
  <c r="V250" i="1"/>
  <c r="Y250" i="1" s="1"/>
  <c r="S252" i="1"/>
  <c r="V252" i="1"/>
  <c r="Y252" i="1" s="1"/>
  <c r="S253" i="1"/>
  <c r="V260" i="1"/>
  <c r="Y260" i="1" s="1"/>
  <c r="S261" i="1"/>
  <c r="S275" i="1"/>
  <c r="S297" i="1"/>
  <c r="X297" i="1"/>
  <c r="X307" i="1"/>
  <c r="S307" i="1"/>
  <c r="V188" i="1"/>
  <c r="Y188" i="1" s="1"/>
  <c r="V196" i="1"/>
  <c r="V204" i="1"/>
  <c r="Y204" i="1" s="1"/>
  <c r="V208" i="1"/>
  <c r="Y208" i="1" s="1"/>
  <c r="Q213" i="1"/>
  <c r="V255" i="1"/>
  <c r="Y255" i="1" s="1"/>
  <c r="S256" i="1"/>
  <c r="X256" i="1"/>
  <c r="V263" i="1"/>
  <c r="Y263" i="1" s="1"/>
  <c r="S264" i="1"/>
  <c r="X264" i="1"/>
  <c r="V269" i="1"/>
  <c r="Y269" i="1" s="1"/>
  <c r="S270" i="1"/>
  <c r="X275" i="1"/>
  <c r="Q284" i="1"/>
  <c r="X285" i="1"/>
  <c r="S285" i="1"/>
  <c r="X286" i="1"/>
  <c r="S286" i="1"/>
  <c r="S298" i="1"/>
  <c r="S304" i="1"/>
  <c r="X308" i="1"/>
  <c r="S308" i="1"/>
  <c r="X316" i="1"/>
  <c r="S316" i="1"/>
  <c r="X318" i="1"/>
  <c r="S318" i="1"/>
  <c r="Q210" i="1"/>
  <c r="X248" i="1"/>
  <c r="S259" i="1"/>
  <c r="S267" i="1"/>
  <c r="S289" i="1"/>
  <c r="X289" i="1"/>
  <c r="S299" i="1"/>
  <c r="X324" i="1"/>
  <c r="S324" i="1"/>
  <c r="V253" i="1"/>
  <c r="Y253" i="1" s="1"/>
  <c r="S254" i="1"/>
  <c r="X254" i="1"/>
  <c r="V261" i="1"/>
  <c r="Y261" i="1" s="1"/>
  <c r="S262" i="1"/>
  <c r="X262" i="1"/>
  <c r="Q276" i="1"/>
  <c r="X277" i="1"/>
  <c r="S277" i="1"/>
  <c r="X278" i="1"/>
  <c r="S278" i="1"/>
  <c r="S290" i="1"/>
  <c r="S296" i="1"/>
  <c r="X299" i="1"/>
  <c r="S312" i="1"/>
  <c r="X320" i="1"/>
  <c r="S320" i="1"/>
  <c r="S321" i="1"/>
  <c r="X322" i="1"/>
  <c r="S322" i="1"/>
  <c r="S243" i="1"/>
  <c r="S245" i="1"/>
  <c r="S247" i="1"/>
  <c r="S249" i="1"/>
  <c r="S251" i="1"/>
  <c r="S257" i="1"/>
  <c r="X257" i="1"/>
  <c r="S265" i="1"/>
  <c r="X265" i="1"/>
  <c r="S268" i="1"/>
  <c r="X268" i="1"/>
  <c r="S271" i="1"/>
  <c r="S281" i="1"/>
  <c r="X281" i="1"/>
  <c r="S291" i="1"/>
  <c r="V184" i="1"/>
  <c r="Y184" i="1" s="1"/>
  <c r="V192" i="1"/>
  <c r="Y192" i="1" s="1"/>
  <c r="V200" i="1"/>
  <c r="Y200" i="1" s="1"/>
  <c r="Q209" i="1"/>
  <c r="V212" i="1"/>
  <c r="Y212" i="1" s="1"/>
  <c r="V259" i="1"/>
  <c r="Y259" i="1" s="1"/>
  <c r="S260" i="1"/>
  <c r="V267" i="1"/>
  <c r="Y267" i="1" s="1"/>
  <c r="X273" i="1"/>
  <c r="S282" i="1"/>
  <c r="S288" i="1"/>
  <c r="X291" i="1"/>
  <c r="Q300" i="1"/>
  <c r="X301" i="1"/>
  <c r="S301" i="1"/>
  <c r="X302" i="1"/>
  <c r="S302" i="1"/>
  <c r="S314" i="1"/>
  <c r="S328" i="1"/>
  <c r="X328" i="1"/>
  <c r="Q214" i="1"/>
  <c r="X243" i="1"/>
  <c r="X245" i="1"/>
  <c r="X247" i="1"/>
  <c r="X249" i="1"/>
  <c r="X251" i="1"/>
  <c r="S255" i="1"/>
  <c r="S263" i="1"/>
  <c r="S269" i="1"/>
  <c r="S279" i="1"/>
  <c r="S283" i="1"/>
  <c r="S305" i="1"/>
  <c r="X305" i="1"/>
  <c r="X309" i="1"/>
  <c r="S309" i="1"/>
  <c r="S310" i="1"/>
  <c r="X310" i="1"/>
  <c r="X314" i="1"/>
  <c r="V272" i="1"/>
  <c r="Y272" i="1" s="1"/>
  <c r="V280" i="1"/>
  <c r="Y280" i="1" s="1"/>
  <c r="V288" i="1"/>
  <c r="Y288" i="1" s="1"/>
  <c r="V296" i="1"/>
  <c r="Y296" i="1" s="1"/>
  <c r="V304" i="1"/>
  <c r="Y304" i="1" s="1"/>
  <c r="V309" i="1"/>
  <c r="Y309" i="1" s="1"/>
  <c r="Q317" i="1"/>
  <c r="S335" i="1"/>
  <c r="S343" i="1"/>
  <c r="X383" i="1"/>
  <c r="S383" i="1"/>
  <c r="X384" i="1"/>
  <c r="S384" i="1"/>
  <c r="X389" i="1"/>
  <c r="S389" i="1"/>
  <c r="X395" i="1"/>
  <c r="S395" i="1"/>
  <c r="X396" i="1"/>
  <c r="S396" i="1"/>
  <c r="X404" i="1"/>
  <c r="S404" i="1"/>
  <c r="X412" i="1"/>
  <c r="S412" i="1"/>
  <c r="V279" i="1"/>
  <c r="Y279" i="1" s="1"/>
  <c r="V287" i="1"/>
  <c r="Y287" i="1" s="1"/>
  <c r="V295" i="1"/>
  <c r="Y295" i="1" s="1"/>
  <c r="V303" i="1"/>
  <c r="Y303" i="1" s="1"/>
  <c r="V311" i="1"/>
  <c r="Y311" i="1" s="1"/>
  <c r="Q313" i="1"/>
  <c r="S327" i="1"/>
  <c r="S333" i="1"/>
  <c r="X340" i="1"/>
  <c r="S340" i="1"/>
  <c r="S341" i="1"/>
  <c r="X348" i="1"/>
  <c r="S348" i="1"/>
  <c r="S349" i="1"/>
  <c r="S361" i="1"/>
  <c r="X373" i="1"/>
  <c r="S373" i="1"/>
  <c r="X401" i="1"/>
  <c r="S401" i="1"/>
  <c r="X409" i="1"/>
  <c r="S409" i="1"/>
  <c r="X417" i="1"/>
  <c r="S417" i="1"/>
  <c r="Q329" i="1"/>
  <c r="S330" i="1"/>
  <c r="X330" i="1"/>
  <c r="S331" i="1"/>
  <c r="X334" i="1"/>
  <c r="S334" i="1"/>
  <c r="X342" i="1"/>
  <c r="S342" i="1"/>
  <c r="X350" i="1"/>
  <c r="S350" i="1"/>
  <c r="X367" i="1"/>
  <c r="S367" i="1"/>
  <c r="X368" i="1"/>
  <c r="S368" i="1"/>
  <c r="X379" i="1"/>
  <c r="S379" i="1"/>
  <c r="X380" i="1"/>
  <c r="S380" i="1"/>
  <c r="X385" i="1"/>
  <c r="S385" i="1"/>
  <c r="S397" i="1"/>
  <c r="S405" i="1"/>
  <c r="S413" i="1"/>
  <c r="X270" i="1"/>
  <c r="X271" i="1"/>
  <c r="S323" i="1"/>
  <c r="X356" i="1"/>
  <c r="S356" i="1"/>
  <c r="S357" i="1"/>
  <c r="S398" i="1"/>
  <c r="S406" i="1"/>
  <c r="S414" i="1"/>
  <c r="V276" i="1"/>
  <c r="Y276" i="1" s="1"/>
  <c r="V284" i="1"/>
  <c r="Y284" i="1" s="1"/>
  <c r="V292" i="1"/>
  <c r="Y292" i="1" s="1"/>
  <c r="V300" i="1"/>
  <c r="Y300" i="1" s="1"/>
  <c r="S319" i="1"/>
  <c r="S332" i="1"/>
  <c r="S338" i="1"/>
  <c r="S339" i="1"/>
  <c r="S346" i="1"/>
  <c r="S347" i="1"/>
  <c r="S351" i="1"/>
  <c r="X358" i="1"/>
  <c r="S358" i="1"/>
  <c r="X369" i="1"/>
  <c r="S369" i="1"/>
  <c r="X375" i="1"/>
  <c r="S375" i="1"/>
  <c r="X376" i="1"/>
  <c r="S376" i="1"/>
  <c r="X381" i="1"/>
  <c r="S381" i="1"/>
  <c r="X391" i="1"/>
  <c r="S391" i="1"/>
  <c r="X392" i="1"/>
  <c r="S392" i="1"/>
  <c r="S315" i="1"/>
  <c r="S336" i="1"/>
  <c r="X336" i="1"/>
  <c r="S337" i="1"/>
  <c r="S344" i="1"/>
  <c r="X344" i="1"/>
  <c r="S345" i="1"/>
  <c r="S352" i="1"/>
  <c r="X352" i="1"/>
  <c r="X363" i="1"/>
  <c r="S363" i="1"/>
  <c r="X364" i="1"/>
  <c r="S364" i="1"/>
  <c r="V274" i="1"/>
  <c r="Y274" i="1" s="1"/>
  <c r="V282" i="1"/>
  <c r="Y282" i="1" s="1"/>
  <c r="V290" i="1"/>
  <c r="Y290" i="1" s="1"/>
  <c r="V298" i="1"/>
  <c r="Y298" i="1" s="1"/>
  <c r="V306" i="1"/>
  <c r="Y306" i="1" s="1"/>
  <c r="X311" i="1"/>
  <c r="S311" i="1"/>
  <c r="Q325" i="1"/>
  <c r="S354" i="1"/>
  <c r="S355" i="1"/>
  <c r="S359" i="1"/>
  <c r="X377" i="1"/>
  <c r="S377" i="1"/>
  <c r="X387" i="1"/>
  <c r="S387" i="1"/>
  <c r="X388" i="1"/>
  <c r="S388" i="1"/>
  <c r="X393" i="1"/>
  <c r="S393" i="1"/>
  <c r="V313" i="1"/>
  <c r="Y313" i="1" s="1"/>
  <c r="V321" i="1"/>
  <c r="Y321" i="1" s="1"/>
  <c r="V329" i="1"/>
  <c r="Y329" i="1" s="1"/>
  <c r="V337" i="1"/>
  <c r="Y337" i="1" s="1"/>
  <c r="V345" i="1"/>
  <c r="Y345" i="1" s="1"/>
  <c r="V353" i="1"/>
  <c r="Y353" i="1" s="1"/>
  <c r="V361" i="1"/>
  <c r="Y361" i="1" s="1"/>
  <c r="S421" i="1"/>
  <c r="X421" i="1"/>
  <c r="X423" i="1"/>
  <c r="S426" i="1"/>
  <c r="Y432" i="1"/>
  <c r="X432" i="1"/>
  <c r="X338" i="1"/>
  <c r="X346" i="1"/>
  <c r="X354" i="1"/>
  <c r="S419" i="1"/>
  <c r="X419" i="1"/>
  <c r="S430" i="1"/>
  <c r="V319" i="1"/>
  <c r="Y319" i="1" s="1"/>
  <c r="V327" i="1"/>
  <c r="Y327" i="1" s="1"/>
  <c r="V335" i="1"/>
  <c r="Y335" i="1" s="1"/>
  <c r="V343" i="1"/>
  <c r="Y343" i="1" s="1"/>
  <c r="V351" i="1"/>
  <c r="Y351" i="1" s="1"/>
  <c r="V359" i="1"/>
  <c r="Y359" i="1" s="1"/>
  <c r="S432" i="1"/>
  <c r="S422" i="1"/>
  <c r="X422" i="1"/>
  <c r="S434" i="1"/>
  <c r="V317" i="1"/>
  <c r="Y317" i="1" s="1"/>
  <c r="V325" i="1"/>
  <c r="Y325" i="1" s="1"/>
  <c r="V333" i="1"/>
  <c r="Y333" i="1" s="1"/>
  <c r="V341" i="1"/>
  <c r="Y341" i="1" s="1"/>
  <c r="V349" i="1"/>
  <c r="Y349" i="1" s="1"/>
  <c r="V357" i="1"/>
  <c r="Y357" i="1" s="1"/>
  <c r="V398" i="1"/>
  <c r="Y398" i="1" s="1"/>
  <c r="S400" i="1"/>
  <c r="V406" i="1"/>
  <c r="Y406" i="1" s="1"/>
  <c r="S408" i="1"/>
  <c r="V414" i="1"/>
  <c r="Y414" i="1" s="1"/>
  <c r="S416" i="1"/>
  <c r="S362" i="1"/>
  <c r="S366" i="1"/>
  <c r="S370" i="1"/>
  <c r="S374" i="1"/>
  <c r="S378" i="1"/>
  <c r="S382" i="1"/>
  <c r="S386" i="1"/>
  <c r="S390" i="1"/>
  <c r="S394" i="1"/>
  <c r="S418" i="1"/>
  <c r="X418" i="1"/>
  <c r="S420" i="1"/>
  <c r="V315" i="1"/>
  <c r="Y315" i="1" s="1"/>
  <c r="V323" i="1"/>
  <c r="Y323" i="1" s="1"/>
  <c r="V331" i="1"/>
  <c r="Y331" i="1" s="1"/>
  <c r="V339" i="1"/>
  <c r="Y339" i="1" s="1"/>
  <c r="V347" i="1"/>
  <c r="Y347" i="1" s="1"/>
  <c r="V355" i="1"/>
  <c r="Y355" i="1" s="1"/>
  <c r="X399" i="1"/>
  <c r="S402" i="1"/>
  <c r="X407" i="1"/>
  <c r="S410" i="1"/>
  <c r="X415" i="1"/>
  <c r="V394" i="1"/>
  <c r="Y394" i="1" s="1"/>
  <c r="V397" i="1"/>
  <c r="Y397" i="1" s="1"/>
  <c r="S399" i="1"/>
  <c r="V405" i="1"/>
  <c r="Y405" i="1" s="1"/>
  <c r="S407" i="1"/>
  <c r="V413" i="1"/>
  <c r="Y413" i="1" s="1"/>
  <c r="S415" i="1"/>
  <c r="V420" i="1"/>
  <c r="Y420" i="1" s="1"/>
  <c r="S465" i="1"/>
  <c r="S473" i="1"/>
  <c r="Y475" i="1"/>
  <c r="X475" i="1"/>
  <c r="Y482" i="1"/>
  <c r="X482" i="1"/>
  <c r="Y490" i="1"/>
  <c r="X490" i="1"/>
  <c r="X499" i="1"/>
  <c r="S499" i="1"/>
  <c r="X501" i="1"/>
  <c r="S501" i="1"/>
  <c r="V435" i="1"/>
  <c r="Y435" i="1" s="1"/>
  <c r="Q437" i="1"/>
  <c r="S497" i="1"/>
  <c r="Q425" i="1"/>
  <c r="Q429" i="1"/>
  <c r="Q433" i="1"/>
  <c r="Q435" i="1"/>
  <c r="Y446" i="1"/>
  <c r="S495" i="1"/>
  <c r="X495" i="1"/>
  <c r="Y447" i="1"/>
  <c r="S475" i="1"/>
  <c r="X491" i="1"/>
  <c r="Q424" i="1"/>
  <c r="X426" i="1"/>
  <c r="Q428" i="1"/>
  <c r="X430" i="1"/>
  <c r="Y467" i="1"/>
  <c r="X467" i="1"/>
  <c r="S477" i="1"/>
  <c r="S482" i="1"/>
  <c r="S484" i="1"/>
  <c r="S485" i="1"/>
  <c r="S490" i="1"/>
  <c r="S492" i="1"/>
  <c r="S493" i="1"/>
  <c r="Y463" i="1"/>
  <c r="X463" i="1"/>
  <c r="Y471" i="1"/>
  <c r="X471" i="1"/>
  <c r="X434" i="1"/>
  <c r="V441" i="1"/>
  <c r="Y441" i="1" s="1"/>
  <c r="Q443" i="1"/>
  <c r="Y450" i="1"/>
  <c r="V439" i="1"/>
  <c r="Y439" i="1" s="1"/>
  <c r="Q441" i="1"/>
  <c r="S445" i="1"/>
  <c r="Y451" i="1"/>
  <c r="S469" i="1"/>
  <c r="X477" i="1"/>
  <c r="X485" i="1"/>
  <c r="X493" i="1"/>
  <c r="S502" i="1"/>
  <c r="S511" i="1"/>
  <c r="X511" i="1"/>
  <c r="S519" i="1"/>
  <c r="Q447" i="1"/>
  <c r="Q451" i="1"/>
  <c r="Q455" i="1"/>
  <c r="Q459" i="1"/>
  <c r="X465" i="1"/>
  <c r="X469" i="1"/>
  <c r="X473" i="1"/>
  <c r="Q481" i="1"/>
  <c r="S483" i="1"/>
  <c r="Q489" i="1"/>
  <c r="S491" i="1"/>
  <c r="Q500" i="1"/>
  <c r="S507" i="1"/>
  <c r="X507" i="1"/>
  <c r="S508" i="1"/>
  <c r="X508" i="1"/>
  <c r="S516" i="1"/>
  <c r="X516" i="1"/>
  <c r="Q478" i="1"/>
  <c r="Q486" i="1"/>
  <c r="Q494" i="1"/>
  <c r="V494" i="1"/>
  <c r="Y494" i="1" s="1"/>
  <c r="S504" i="1"/>
  <c r="X509" i="1"/>
  <c r="S509" i="1"/>
  <c r="X517" i="1"/>
  <c r="S517" i="1"/>
  <c r="Q438" i="1"/>
  <c r="Q442" i="1"/>
  <c r="Q446" i="1"/>
  <c r="Q450" i="1"/>
  <c r="Q454" i="1"/>
  <c r="Q458" i="1"/>
  <c r="Q462" i="1"/>
  <c r="Q466" i="1"/>
  <c r="Q470" i="1"/>
  <c r="Q474" i="1"/>
  <c r="X484" i="1"/>
  <c r="X492" i="1"/>
  <c r="X514" i="1"/>
  <c r="S514" i="1"/>
  <c r="X522" i="1"/>
  <c r="S522" i="1"/>
  <c r="Q480" i="1"/>
  <c r="Q488" i="1"/>
  <c r="S506" i="1"/>
  <c r="S515" i="1"/>
  <c r="X515" i="1"/>
  <c r="Q449" i="1"/>
  <c r="Q453" i="1"/>
  <c r="Q457" i="1"/>
  <c r="S512" i="1"/>
  <c r="X512" i="1"/>
  <c r="S520" i="1"/>
  <c r="X520" i="1"/>
  <c r="S498" i="1"/>
  <c r="X513" i="1"/>
  <c r="S513" i="1"/>
  <c r="X521" i="1"/>
  <c r="S521" i="1"/>
  <c r="Y527" i="1"/>
  <c r="X527" i="1"/>
  <c r="Q436" i="1"/>
  <c r="Q440" i="1"/>
  <c r="Q444" i="1"/>
  <c r="Q448" i="1"/>
  <c r="Q452" i="1"/>
  <c r="Q456" i="1"/>
  <c r="Q460" i="1"/>
  <c r="Q464" i="1"/>
  <c r="Q468" i="1"/>
  <c r="Q472" i="1"/>
  <c r="Q476" i="1"/>
  <c r="Q479" i="1"/>
  <c r="Q487" i="1"/>
  <c r="S496" i="1"/>
  <c r="X510" i="1"/>
  <c r="S510" i="1"/>
  <c r="X518" i="1"/>
  <c r="S518" i="1"/>
  <c r="V500" i="1"/>
  <c r="Y500" i="1" s="1"/>
  <c r="Q526" i="1"/>
  <c r="Y531" i="1"/>
  <c r="X531" i="1"/>
  <c r="S544" i="1"/>
  <c r="X544" i="1"/>
  <c r="S505" i="1"/>
  <c r="V519" i="1"/>
  <c r="Y519" i="1" s="1"/>
  <c r="V524" i="1"/>
  <c r="Y524" i="1" s="1"/>
  <c r="Y529" i="1"/>
  <c r="V532" i="1"/>
  <c r="Y532" i="1" s="1"/>
  <c r="S546" i="1"/>
  <c r="X546" i="1"/>
  <c r="V498" i="1"/>
  <c r="Y498" i="1" s="1"/>
  <c r="V506" i="1"/>
  <c r="Y506" i="1" s="1"/>
  <c r="S536" i="1"/>
  <c r="S548" i="1"/>
  <c r="X548" i="1"/>
  <c r="S524" i="1"/>
  <c r="S532" i="1"/>
  <c r="Y539" i="1"/>
  <c r="X539" i="1"/>
  <c r="S550" i="1"/>
  <c r="X550" i="1"/>
  <c r="V496" i="1"/>
  <c r="Y496" i="1" s="1"/>
  <c r="V504" i="1"/>
  <c r="Y504" i="1" s="1"/>
  <c r="Q530" i="1"/>
  <c r="Y525" i="1"/>
  <c r="V528" i="1"/>
  <c r="Y528" i="1" s="1"/>
  <c r="V502" i="1"/>
  <c r="Y502" i="1" s="1"/>
  <c r="S540" i="1"/>
  <c r="X540" i="1"/>
  <c r="V526" i="1"/>
  <c r="Y526" i="1" s="1"/>
  <c r="Q528" i="1"/>
  <c r="Y535" i="1"/>
  <c r="X535" i="1"/>
  <c r="V536" i="1"/>
  <c r="Y536" i="1" s="1"/>
  <c r="S542" i="1"/>
  <c r="X542" i="1"/>
  <c r="S541" i="1"/>
  <c r="V541" i="1"/>
  <c r="Y541" i="1" s="1"/>
  <c r="S543" i="1"/>
  <c r="V543" i="1"/>
  <c r="Y543" i="1" s="1"/>
  <c r="Q545" i="1"/>
  <c r="V545" i="1"/>
  <c r="Y545" i="1" s="1"/>
  <c r="Q547" i="1"/>
  <c r="V547" i="1"/>
  <c r="Y547" i="1" s="1"/>
  <c r="Q549" i="1"/>
  <c r="V549" i="1"/>
  <c r="Y549" i="1" s="1"/>
  <c r="Q551" i="1"/>
  <c r="V551" i="1"/>
  <c r="Y551" i="1" s="1"/>
  <c r="Q553" i="1"/>
  <c r="V553" i="1"/>
  <c r="Y553" i="1" s="1"/>
  <c r="Q555" i="1"/>
  <c r="V555" i="1"/>
  <c r="Y555" i="1" s="1"/>
  <c r="Q557" i="1"/>
  <c r="V557" i="1"/>
  <c r="Y557" i="1" s="1"/>
  <c r="S559" i="1"/>
  <c r="V559" i="1"/>
  <c r="Y559" i="1" s="1"/>
  <c r="S562" i="1"/>
  <c r="X562" i="1"/>
  <c r="Q525" i="1"/>
  <c r="Q529" i="1"/>
  <c r="Q533" i="1"/>
  <c r="Q537" i="1"/>
  <c r="S560" i="1"/>
  <c r="V560" i="1"/>
  <c r="Y560" i="1" s="1"/>
  <c r="S552" i="1"/>
  <c r="S554" i="1"/>
  <c r="S556" i="1"/>
  <c r="S558" i="1"/>
  <c r="S563" i="1"/>
  <c r="X563" i="1"/>
  <c r="Q523" i="1"/>
  <c r="X552" i="1"/>
  <c r="X554" i="1"/>
  <c r="X556" i="1"/>
  <c r="X558" i="1"/>
  <c r="S561" i="1"/>
  <c r="V561" i="1"/>
  <c r="Y561" i="1" s="1"/>
  <c r="S564" i="1"/>
  <c r="X564" i="1"/>
  <c r="AH15" i="8"/>
  <c r="AK15" i="8" s="1"/>
  <c r="AJ8" i="8"/>
  <c r="AI43" i="8"/>
  <c r="AP43" i="8" s="1"/>
  <c r="AI55" i="8"/>
  <c r="AP55" i="8" s="1"/>
  <c r="AI49" i="8"/>
  <c r="AP49" i="8" s="1"/>
  <c r="AI29" i="8"/>
  <c r="AP29" i="8" s="1"/>
  <c r="AI19" i="8"/>
  <c r="AP19" i="8" s="1"/>
  <c r="AK53" i="8"/>
  <c r="AI33" i="8"/>
  <c r="AP33" i="8" s="1"/>
  <c r="AI35" i="8"/>
  <c r="AP35" i="8" s="1"/>
  <c r="AH56" i="8"/>
  <c r="AK56" i="8" s="1"/>
  <c r="AK50" i="8"/>
  <c r="AK41" i="8"/>
  <c r="AI51" i="8"/>
  <c r="AP51" i="8" s="1"/>
  <c r="AI16" i="8"/>
  <c r="AP16" i="8" s="1"/>
  <c r="AI57" i="8"/>
  <c r="AP57" i="8" s="1"/>
  <c r="AI41" i="8"/>
  <c r="AP41" i="8" s="1"/>
  <c r="AK42" i="8"/>
  <c r="AK33" i="8"/>
  <c r="AI31" i="8"/>
  <c r="AP31" i="8" s="1"/>
  <c r="AK55" i="8"/>
  <c r="AI27" i="8"/>
  <c r="AP27" i="8" s="1"/>
  <c r="AQ19" i="8"/>
  <c r="AR19" i="8" s="1"/>
  <c r="AQ20" i="8"/>
  <c r="AQ15" i="8"/>
  <c r="AQ21" i="8"/>
  <c r="AQ22" i="8"/>
  <c r="AQ23" i="8"/>
  <c r="AQ16" i="8"/>
  <c r="AQ17" i="8"/>
  <c r="AQ18" i="8"/>
  <c r="AQ27" i="8"/>
  <c r="AR27" i="8" s="1"/>
  <c r="AQ28" i="8"/>
  <c r="AQ29" i="8"/>
  <c r="AQ30" i="8"/>
  <c r="AQ31" i="8"/>
  <c r="AQ24" i="8"/>
  <c r="AQ32" i="8"/>
  <c r="AQ26" i="8"/>
  <c r="AQ25" i="8"/>
  <c r="AQ43" i="8"/>
  <c r="AQ50" i="8"/>
  <c r="AQ44" i="8"/>
  <c r="AQ42" i="8"/>
  <c r="AQ45" i="8"/>
  <c r="AQ46" i="8"/>
  <c r="AQ47" i="8"/>
  <c r="AQ48" i="8"/>
  <c r="AQ49" i="8"/>
  <c r="AQ51" i="8"/>
  <c r="AQ59" i="8"/>
  <c r="AQ52" i="8"/>
  <c r="AQ53" i="8"/>
  <c r="AQ54" i="8"/>
  <c r="AQ55" i="8"/>
  <c r="AQ58" i="8"/>
  <c r="AQ56" i="8"/>
  <c r="AQ57" i="8"/>
  <c r="AQ35" i="8"/>
  <c r="AQ36" i="8"/>
  <c r="AQ37" i="8"/>
  <c r="AQ34" i="8"/>
  <c r="AQ38" i="8"/>
  <c r="AQ39" i="8"/>
  <c r="AQ40" i="8"/>
  <c r="AQ33" i="8"/>
  <c r="AQ41" i="8"/>
  <c r="AR6" i="8"/>
  <c r="AR7" i="8"/>
  <c r="AR4" i="8"/>
  <c r="AK23" i="8"/>
  <c r="AK7" i="8"/>
  <c r="AJ30" i="8"/>
  <c r="AH30" i="8"/>
  <c r="AH35" i="8"/>
  <c r="AJ35" i="8"/>
  <c r="AK57" i="8"/>
  <c r="AK58" i="8"/>
  <c r="AK39" i="8"/>
  <c r="AH51" i="8"/>
  <c r="AJ51" i="8"/>
  <c r="AJ54" i="8"/>
  <c r="AH54" i="8"/>
  <c r="AH27" i="8"/>
  <c r="AJ27" i="8"/>
  <c r="AK26" i="8"/>
  <c r="AH22" i="8"/>
  <c r="AJ22" i="8"/>
  <c r="AK48" i="8"/>
  <c r="AK32" i="8"/>
  <c r="AK8" i="8"/>
  <c r="AJ46" i="8"/>
  <c r="AH46" i="8"/>
  <c r="AH5" i="8"/>
  <c r="AJ5" i="8"/>
  <c r="AK4" i="8"/>
  <c r="AR5" i="8"/>
  <c r="AH59" i="8"/>
  <c r="AJ59" i="8"/>
  <c r="AH17" i="8"/>
  <c r="AJ17" i="8"/>
  <c r="AK47" i="8"/>
  <c r="AK31" i="8"/>
  <c r="AH19" i="8"/>
  <c r="AJ19" i="8"/>
  <c r="AJ38" i="8"/>
  <c r="AH38" i="8"/>
  <c r="AH43" i="8"/>
  <c r="AJ43" i="8"/>
  <c r="AK43" i="8" s="1"/>
  <c r="AH6" i="8"/>
  <c r="AJ6" i="8"/>
  <c r="AH18" i="8"/>
  <c r="AJ18" i="8"/>
  <c r="AK25" i="8"/>
  <c r="AK40" i="8"/>
  <c r="AK16" i="8"/>
  <c r="X263" i="1" l="1"/>
  <c r="X538" i="1"/>
  <c r="X283" i="1"/>
  <c r="X58" i="1"/>
  <c r="X439" i="1"/>
  <c r="X397" i="1"/>
  <c r="X427" i="1"/>
  <c r="X323" i="1"/>
  <c r="X105" i="1"/>
  <c r="X122" i="1"/>
  <c r="X366" i="1"/>
  <c r="X543" i="1"/>
  <c r="X361" i="1"/>
  <c r="X269" i="1"/>
  <c r="X260" i="1"/>
  <c r="X461" i="1"/>
  <c r="X113" i="1"/>
  <c r="X560" i="1"/>
  <c r="X359" i="1"/>
  <c r="X347" i="1"/>
  <c r="X259" i="1"/>
  <c r="X505" i="1"/>
  <c r="X431" i="1"/>
  <c r="X288" i="1"/>
  <c r="X124" i="1"/>
  <c r="X146" i="1"/>
  <c r="X147" i="1"/>
  <c r="X536" i="1"/>
  <c r="X244" i="1"/>
  <c r="X411" i="1"/>
  <c r="Y191" i="1"/>
  <c r="X191" i="1"/>
  <c r="X378" i="1"/>
  <c r="X240" i="1"/>
  <c r="X186" i="1"/>
  <c r="X403" i="1"/>
  <c r="X406" i="1"/>
  <c r="X208" i="1"/>
  <c r="X374" i="1"/>
  <c r="X532" i="1"/>
  <c r="X362" i="1"/>
  <c r="X351" i="1"/>
  <c r="Y503" i="1"/>
  <c r="X503" i="1"/>
  <c r="X312" i="1"/>
  <c r="X537" i="1"/>
  <c r="S537" i="1"/>
  <c r="S528" i="1"/>
  <c r="X528" i="1"/>
  <c r="X524" i="1"/>
  <c r="S464" i="1"/>
  <c r="X464" i="1"/>
  <c r="X454" i="1"/>
  <c r="S454" i="1"/>
  <c r="X447" i="1"/>
  <c r="S447" i="1"/>
  <c r="X443" i="1"/>
  <c r="S443" i="1"/>
  <c r="X420" i="1"/>
  <c r="X339" i="1"/>
  <c r="X295" i="1"/>
  <c r="X321" i="1"/>
  <c r="X290" i="1"/>
  <c r="X292" i="1"/>
  <c r="X201" i="1"/>
  <c r="S144" i="1"/>
  <c r="X144" i="1"/>
  <c r="X36" i="1"/>
  <c r="S36" i="1"/>
  <c r="X143" i="1"/>
  <c r="X160" i="1"/>
  <c r="X128" i="1"/>
  <c r="S32" i="1"/>
  <c r="X32" i="1"/>
  <c r="S33" i="1"/>
  <c r="X33" i="1"/>
  <c r="X169" i="1"/>
  <c r="R164" i="1"/>
  <c r="S164" i="1" s="1"/>
  <c r="R165" i="1"/>
  <c r="S165" i="1" s="1"/>
  <c r="R166" i="1"/>
  <c r="S166" i="1" s="1"/>
  <c r="R167" i="1"/>
  <c r="S167" i="1" s="1"/>
  <c r="R168" i="1"/>
  <c r="S168" i="1" s="1"/>
  <c r="R160" i="1"/>
  <c r="S160" i="1" s="1"/>
  <c r="R161" i="1"/>
  <c r="S161" i="1" s="1"/>
  <c r="R163" i="1"/>
  <c r="S163" i="1" s="1"/>
  <c r="R162" i="1"/>
  <c r="S162" i="1" s="1"/>
  <c r="S460" i="1"/>
  <c r="X460" i="1"/>
  <c r="X450" i="1"/>
  <c r="S450" i="1"/>
  <c r="S481" i="1"/>
  <c r="X481" i="1"/>
  <c r="X519" i="1"/>
  <c r="S428" i="1"/>
  <c r="X428" i="1"/>
  <c r="X357" i="1"/>
  <c r="X413" i="1"/>
  <c r="X327" i="1"/>
  <c r="X335" i="1"/>
  <c r="X246" i="1"/>
  <c r="Y196" i="1"/>
  <c r="X196" i="1"/>
  <c r="X261" i="1"/>
  <c r="X306" i="1"/>
  <c r="X280" i="1"/>
  <c r="X167" i="1"/>
  <c r="X135" i="1"/>
  <c r="X179" i="1"/>
  <c r="S30" i="1"/>
  <c r="X30" i="1"/>
  <c r="X161" i="1"/>
  <c r="X12" i="1"/>
  <c r="X523" i="1"/>
  <c r="S523" i="1"/>
  <c r="S551" i="1"/>
  <c r="X551" i="1"/>
  <c r="X533" i="1"/>
  <c r="S533" i="1"/>
  <c r="X529" i="1"/>
  <c r="S529" i="1"/>
  <c r="S557" i="1"/>
  <c r="X557" i="1"/>
  <c r="S549" i="1"/>
  <c r="X549" i="1"/>
  <c r="X496" i="1"/>
  <c r="S456" i="1"/>
  <c r="X456" i="1"/>
  <c r="X506" i="1"/>
  <c r="X446" i="1"/>
  <c r="S446" i="1"/>
  <c r="X504" i="1"/>
  <c r="S435" i="1"/>
  <c r="X435" i="1"/>
  <c r="X355" i="1"/>
  <c r="S329" i="1"/>
  <c r="X329" i="1"/>
  <c r="S313" i="1"/>
  <c r="X313" i="1"/>
  <c r="X317" i="1"/>
  <c r="S317" i="1"/>
  <c r="X282" i="1"/>
  <c r="X209" i="1"/>
  <c r="S209" i="1"/>
  <c r="X279" i="1"/>
  <c r="X207" i="1"/>
  <c r="S207" i="1"/>
  <c r="X145" i="1"/>
  <c r="X60" i="1"/>
  <c r="S60" i="1"/>
  <c r="X28" i="1"/>
  <c r="S28" i="1"/>
  <c r="X151" i="1"/>
  <c r="X92" i="1"/>
  <c r="S56" i="1"/>
  <c r="X56" i="1"/>
  <c r="S24" i="1"/>
  <c r="X24" i="1"/>
  <c r="S57" i="1"/>
  <c r="X57" i="1"/>
  <c r="S25" i="1"/>
  <c r="X25" i="1"/>
  <c r="X10" i="1"/>
  <c r="S10" i="1"/>
  <c r="X525" i="1"/>
  <c r="S525" i="1"/>
  <c r="S526" i="1"/>
  <c r="X526" i="1"/>
  <c r="S487" i="1"/>
  <c r="X487" i="1"/>
  <c r="X452" i="1"/>
  <c r="S452" i="1"/>
  <c r="X488" i="1"/>
  <c r="S488" i="1"/>
  <c r="X474" i="1"/>
  <c r="S474" i="1"/>
  <c r="X442" i="1"/>
  <c r="S442" i="1"/>
  <c r="S424" i="1"/>
  <c r="X424" i="1"/>
  <c r="X433" i="1"/>
  <c r="S433" i="1"/>
  <c r="X345" i="1"/>
  <c r="X315" i="1"/>
  <c r="X414" i="1"/>
  <c r="X405" i="1"/>
  <c r="X272" i="1"/>
  <c r="X341" i="1"/>
  <c r="X267" i="1"/>
  <c r="X242" i="1"/>
  <c r="X274" i="1"/>
  <c r="X184" i="1"/>
  <c r="X200" i="1"/>
  <c r="X177" i="1"/>
  <c r="S54" i="1"/>
  <c r="X54" i="1"/>
  <c r="X140" i="1"/>
  <c r="X8" i="1"/>
  <c r="S8" i="1"/>
  <c r="S547" i="1"/>
  <c r="X547" i="1"/>
  <c r="S479" i="1"/>
  <c r="X479" i="1"/>
  <c r="X448" i="1"/>
  <c r="S448" i="1"/>
  <c r="S457" i="1"/>
  <c r="X457" i="1"/>
  <c r="X480" i="1"/>
  <c r="S480" i="1"/>
  <c r="X470" i="1"/>
  <c r="S470" i="1"/>
  <c r="X438" i="1"/>
  <c r="S438" i="1"/>
  <c r="X494" i="1"/>
  <c r="S494" i="1"/>
  <c r="X429" i="1"/>
  <c r="S429" i="1"/>
  <c r="X304" i="1"/>
  <c r="X284" i="1"/>
  <c r="S284" i="1"/>
  <c r="X253" i="1"/>
  <c r="X204" i="1"/>
  <c r="X52" i="1"/>
  <c r="S52" i="1"/>
  <c r="S21" i="1"/>
  <c r="X21" i="1"/>
  <c r="X129" i="1"/>
  <c r="S48" i="1"/>
  <c r="X48" i="1"/>
  <c r="X168" i="1"/>
  <c r="X136" i="1"/>
  <c r="S49" i="1"/>
  <c r="X49" i="1"/>
  <c r="X137" i="1"/>
  <c r="X14" i="1"/>
  <c r="S14" i="1"/>
  <c r="X6" i="1"/>
  <c r="S6" i="1"/>
  <c r="X466" i="1"/>
  <c r="S466" i="1"/>
  <c r="X459" i="1"/>
  <c r="S459" i="1"/>
  <c r="X502" i="1"/>
  <c r="X394" i="1"/>
  <c r="X325" i="1"/>
  <c r="S325" i="1"/>
  <c r="X319" i="1"/>
  <c r="X210" i="1"/>
  <c r="S210" i="1"/>
  <c r="X353" i="1"/>
  <c r="S188" i="1"/>
  <c r="X188" i="1"/>
  <c r="S46" i="1"/>
  <c r="X46" i="1"/>
  <c r="X5" i="1"/>
  <c r="S5" i="1"/>
  <c r="X84" i="1"/>
  <c r="X116" i="1"/>
  <c r="S555" i="1"/>
  <c r="X555" i="1"/>
  <c r="S476" i="1"/>
  <c r="X476" i="1"/>
  <c r="X453" i="1"/>
  <c r="S453" i="1"/>
  <c r="S500" i="1"/>
  <c r="X500" i="1"/>
  <c r="S441" i="1"/>
  <c r="X441" i="1"/>
  <c r="X425" i="1"/>
  <c r="S425" i="1"/>
  <c r="X561" i="1"/>
  <c r="S553" i="1"/>
  <c r="X553" i="1"/>
  <c r="S545" i="1"/>
  <c r="X545" i="1"/>
  <c r="S472" i="1"/>
  <c r="X472" i="1"/>
  <c r="X440" i="1"/>
  <c r="S440" i="1"/>
  <c r="X449" i="1"/>
  <c r="S449" i="1"/>
  <c r="X462" i="1"/>
  <c r="S462" i="1"/>
  <c r="X478" i="1"/>
  <c r="S478" i="1"/>
  <c r="X455" i="1"/>
  <c r="S455" i="1"/>
  <c r="X331" i="1"/>
  <c r="S214" i="1"/>
  <c r="X214" i="1"/>
  <c r="X300" i="1"/>
  <c r="S300" i="1"/>
  <c r="X303" i="1"/>
  <c r="X296" i="1"/>
  <c r="X276" i="1"/>
  <c r="S276" i="1"/>
  <c r="X298" i="1"/>
  <c r="X213" i="1"/>
  <c r="S213" i="1"/>
  <c r="Y180" i="1"/>
  <c r="X180" i="1"/>
  <c r="S176" i="1"/>
  <c r="X176" i="1"/>
  <c r="X44" i="1"/>
  <c r="S44" i="1"/>
  <c r="X156" i="1"/>
  <c r="X189" i="1"/>
  <c r="X153" i="1"/>
  <c r="X212" i="1"/>
  <c r="S40" i="1"/>
  <c r="X40" i="1"/>
  <c r="X159" i="1"/>
  <c r="X127" i="1"/>
  <c r="S41" i="1"/>
  <c r="X41" i="1"/>
  <c r="X172" i="1"/>
  <c r="R140" i="1"/>
  <c r="S140" i="1" s="1"/>
  <c r="R141" i="1"/>
  <c r="S141" i="1" s="1"/>
  <c r="R133" i="1"/>
  <c r="S133" i="1" s="1"/>
  <c r="R134" i="1"/>
  <c r="S134" i="1" s="1"/>
  <c r="R135" i="1"/>
  <c r="S135" i="1" s="1"/>
  <c r="R136" i="1"/>
  <c r="S136" i="1" s="1"/>
  <c r="R137" i="1"/>
  <c r="S137" i="1" s="1"/>
  <c r="R139" i="1"/>
  <c r="S139" i="1" s="1"/>
  <c r="R138" i="1"/>
  <c r="S138" i="1" s="1"/>
  <c r="X20" i="1"/>
  <c r="S20" i="1"/>
  <c r="X444" i="1"/>
  <c r="S444" i="1"/>
  <c r="X486" i="1"/>
  <c r="S486" i="1"/>
  <c r="X541" i="1"/>
  <c r="X559" i="1"/>
  <c r="X530" i="1"/>
  <c r="S530" i="1"/>
  <c r="S468" i="1"/>
  <c r="X468" i="1"/>
  <c r="X436" i="1"/>
  <c r="S436" i="1"/>
  <c r="X498" i="1"/>
  <c r="X458" i="1"/>
  <c r="S458" i="1"/>
  <c r="S489" i="1"/>
  <c r="X489" i="1"/>
  <c r="X451" i="1"/>
  <c r="S451" i="1"/>
  <c r="S437" i="1"/>
  <c r="X437" i="1"/>
  <c r="X337" i="1"/>
  <c r="X398" i="1"/>
  <c r="X349" i="1"/>
  <c r="X333" i="1"/>
  <c r="X343" i="1"/>
  <c r="X255" i="1"/>
  <c r="X250" i="1"/>
  <c r="X287" i="1"/>
  <c r="X252" i="1"/>
  <c r="S192" i="1"/>
  <c r="X192" i="1"/>
  <c r="X181" i="1"/>
  <c r="S181" i="1"/>
  <c r="X148" i="1"/>
  <c r="S152" i="1"/>
  <c r="X152" i="1"/>
  <c r="X175" i="1"/>
  <c r="S38" i="1"/>
  <c r="X38" i="1"/>
  <c r="X164" i="1"/>
  <c r="X132" i="1"/>
  <c r="S16" i="1"/>
  <c r="X16" i="1"/>
  <c r="R204" i="1"/>
  <c r="S204" i="1" s="1"/>
  <c r="R196" i="1"/>
  <c r="S196" i="1" s="1"/>
  <c r="R197" i="1"/>
  <c r="S197" i="1" s="1"/>
  <c r="R200" i="1"/>
  <c r="S200" i="1" s="1"/>
  <c r="R201" i="1"/>
  <c r="S201" i="1" s="1"/>
  <c r="R199" i="1"/>
  <c r="S199" i="1" s="1"/>
  <c r="R198" i="1"/>
  <c r="S198" i="1" s="1"/>
  <c r="R203" i="1"/>
  <c r="S203" i="1" s="1"/>
  <c r="R202" i="1"/>
  <c r="S202" i="1" s="1"/>
  <c r="AK35" i="8"/>
  <c r="AR23" i="8"/>
  <c r="AR52" i="8"/>
  <c r="AR48" i="8"/>
  <c r="AR29" i="8"/>
  <c r="AR22" i="8"/>
  <c r="AR49" i="8"/>
  <c r="AR41" i="8"/>
  <c r="AR33" i="8"/>
  <c r="AR59" i="8"/>
  <c r="AR47" i="8"/>
  <c r="AR51" i="8"/>
  <c r="AR28" i="8"/>
  <c r="AR21" i="8"/>
  <c r="AR30" i="8"/>
  <c r="AR40" i="8"/>
  <c r="AR57" i="8"/>
  <c r="AR46" i="8"/>
  <c r="AR25" i="8"/>
  <c r="AR15" i="8"/>
  <c r="AR56" i="8"/>
  <c r="AR45" i="8"/>
  <c r="AR26" i="8"/>
  <c r="AR20" i="8"/>
  <c r="AR53" i="8"/>
  <c r="AR58" i="8"/>
  <c r="AR42" i="8"/>
  <c r="AR32" i="8"/>
  <c r="AR18" i="8"/>
  <c r="AR36" i="8"/>
  <c r="AR39" i="8"/>
  <c r="AR34" i="8"/>
  <c r="AR55" i="8"/>
  <c r="AR44" i="8"/>
  <c r="AR24" i="8"/>
  <c r="AR17" i="8"/>
  <c r="AR38" i="8"/>
  <c r="AR37" i="8"/>
  <c r="AR54" i="8"/>
  <c r="AR35" i="8"/>
  <c r="AR50" i="8"/>
  <c r="AR31" i="8"/>
  <c r="AR16" i="8"/>
  <c r="AR43" i="8"/>
  <c r="AK59" i="8"/>
  <c r="AK27" i="8"/>
  <c r="AK17" i="8"/>
  <c r="AK22" i="8"/>
  <c r="AK5" i="8"/>
  <c r="AK6" i="8"/>
  <c r="AK46" i="8"/>
  <c r="AK38" i="8"/>
  <c r="AK54" i="8"/>
  <c r="AK18" i="8"/>
  <c r="AK19" i="8"/>
  <c r="AK51" i="8"/>
  <c r="AK30" i="8"/>
</calcChain>
</file>

<file path=xl/comments1.xml><?xml version="1.0" encoding="utf-8"?>
<comments xmlns="http://schemas.openxmlformats.org/spreadsheetml/2006/main">
  <authors>
    <author>Autor</author>
  </authors>
  <commentList>
    <comment ref="D2" authorId="0" shapeId="0">
      <text>
        <r>
          <rPr>
            <b/>
            <sz val="9"/>
            <color indexed="81"/>
            <rFont val="Segoe UI"/>
            <family val="2"/>
          </rPr>
          <t>H. Schmidt:</t>
        </r>
        <r>
          <rPr>
            <sz val="9"/>
            <color indexed="81"/>
            <rFont val="Segoe UI"/>
            <family val="2"/>
          </rPr>
          <t xml:space="preserve">
Calculated using TEOS-10.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3" authorId="0" shapeId="0">
      <text>
        <r>
          <rPr>
            <b/>
            <sz val="9"/>
            <color indexed="81"/>
            <rFont val="Segoe UI"/>
            <charset val="1"/>
          </rPr>
          <t xml:space="preserve">H. Schmidt:
</t>
        </r>
        <r>
          <rPr>
            <sz val="9"/>
            <color indexed="81"/>
            <rFont val="Segoe UI"/>
            <family val="2"/>
          </rPr>
          <t>Calculated using IAPWS-95.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J3" authorId="0" shapeId="0">
      <text>
        <r>
          <rPr>
            <b/>
            <sz val="9"/>
            <color indexed="81"/>
            <rFont val="Segoe UI"/>
            <family val="2"/>
          </rPr>
          <t>H. Schmidt:</t>
        </r>
        <r>
          <rPr>
            <sz val="9"/>
            <color indexed="81"/>
            <rFont val="Segoe UI"/>
            <family val="2"/>
          </rPr>
          <t xml:space="preserve">
Independent of IAPWS-95.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D2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Calculated using TEOS-10.</t>
        </r>
      </text>
    </comment>
    <comment ref="AC2" authorId="0" shapeId="0">
      <text>
        <r>
          <rPr>
            <b/>
            <sz val="9"/>
            <color indexed="81"/>
            <rFont val="Segoe UI"/>
            <family val="2"/>
          </rPr>
          <t>H. Schmidt:</t>
        </r>
        <r>
          <rPr>
            <sz val="9"/>
            <color indexed="81"/>
            <rFont val="Segoe UI"/>
            <family val="2"/>
          </rPr>
          <t xml:space="preserve">
Calculated using IAPWS-95.</t>
        </r>
      </text>
    </comment>
    <comment ref="AI2" authorId="0" shapeId="0">
      <text>
        <r>
          <rPr>
            <b/>
            <sz val="9"/>
            <color indexed="81"/>
            <rFont val="Segoe UI"/>
            <family val="2"/>
          </rPr>
          <t>H. Schmidt:</t>
        </r>
        <r>
          <rPr>
            <sz val="9"/>
            <color indexed="81"/>
            <rFont val="Segoe UI"/>
            <family val="2"/>
          </rPr>
          <t xml:space="preserve">
Independent of IAPWS-95.</t>
        </r>
      </text>
    </comment>
    <comment ref="T4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 Estimated for salinity 2 based on the density corrections for salinity 5 shown in Sheet 'Sect. 2+3'.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H2" authorId="0" shapeId="0">
      <text>
        <r>
          <rPr>
            <b/>
            <sz val="9"/>
            <color indexed="81"/>
            <rFont val="Segoe UI"/>
            <family val="2"/>
          </rPr>
          <t>H. Schmidt:</t>
        </r>
        <r>
          <rPr>
            <sz val="9"/>
            <color indexed="81"/>
            <rFont val="Segoe UI"/>
            <family val="2"/>
          </rPr>
          <t xml:space="preserve">
Independent of IAPWS-95.</t>
        </r>
      </text>
    </comment>
  </commentList>
</comments>
</file>

<file path=xl/sharedStrings.xml><?xml version="1.0" encoding="utf-8"?>
<sst xmlns="http://schemas.openxmlformats.org/spreadsheetml/2006/main" count="4425" uniqueCount="86">
  <si>
    <t>-</t>
  </si>
  <si>
    <t>°C</t>
  </si>
  <si>
    <t>Temperature</t>
  </si>
  <si>
    <t>Pressure</t>
  </si>
  <si>
    <t>Practical
salinity</t>
  </si>
  <si>
    <t>Water reference density</t>
  </si>
  <si>
    <t>i</t>
  </si>
  <si>
    <t>j</t>
  </si>
  <si>
    <t>k</t>
  </si>
  <si>
    <t>Auxiliary coefficients</t>
  </si>
  <si>
    <t>Cofficient</t>
  </si>
  <si>
    <t>Unit</t>
  </si>
  <si>
    <t>Value</t>
  </si>
  <si>
    <t>K</t>
  </si>
  <si>
    <t>MPa</t>
  </si>
  <si>
    <t>Seawater density</t>
  </si>
  <si>
    <t>Relative seawater density</t>
  </si>
  <si>
    <t>∞</t>
  </si>
  <si>
    <t>–</t>
  </si>
  <si>
    <r>
      <t>kg m</t>
    </r>
    <r>
      <rPr>
        <vertAlign val="superscript"/>
        <sz val="11"/>
        <color theme="1"/>
        <rFont val="Times New Roman"/>
        <family val="1"/>
      </rPr>
      <t>−3</t>
    </r>
  </si>
  <si>
    <r>
      <t>µmol kg</t>
    </r>
    <r>
      <rPr>
        <vertAlign val="superscript"/>
        <sz val="11"/>
        <color theme="1"/>
        <rFont val="Times New Roman"/>
        <family val="1"/>
      </rPr>
      <t>−1</t>
    </r>
  </si>
  <si>
    <t>Silicate molality</t>
  </si>
  <si>
    <t>Dataset</t>
  </si>
  <si>
    <r>
      <rPr>
        <sz val="11"/>
        <color theme="1"/>
        <rFont val="Symbol"/>
        <family val="1"/>
        <charset val="2"/>
      </rPr>
      <t>D</t>
    </r>
    <r>
      <rPr>
        <i/>
        <sz val="11"/>
        <color theme="1"/>
        <rFont val="Symbol"/>
        <family val="1"/>
        <charset val="2"/>
      </rPr>
      <t>r</t>
    </r>
    <r>
      <rPr>
        <sz val="11"/>
        <color theme="1"/>
        <rFont val="Calibri"/>
        <family val="2"/>
        <scheme val="minor"/>
      </rPr>
      <t>–</t>
    </r>
    <r>
      <rPr>
        <i/>
        <sz val="11"/>
        <color theme="1"/>
        <rFont val="Cambria"/>
        <family val="1"/>
        <scheme val="major"/>
      </rPr>
      <t>S</t>
    </r>
    <r>
      <rPr>
        <sz val="11"/>
        <color theme="1"/>
        <rFont val="Times New Roman"/>
        <family val="1"/>
      </rPr>
      <t>–Relation</t>
    </r>
  </si>
  <si>
    <t>Relation</t>
  </si>
  <si>
    <t>Residua</t>
  </si>
  <si>
    <t>Salt + Air</t>
  </si>
  <si>
    <r>
      <rPr>
        <i/>
        <sz val="11"/>
        <color theme="1"/>
        <rFont val="Times New Roman"/>
        <family val="1"/>
      </rPr>
      <t>c</t>
    </r>
    <r>
      <rPr>
        <vertAlign val="subscript"/>
        <sz val="11"/>
        <color theme="1"/>
        <rFont val="Times New Roman"/>
        <family val="1"/>
      </rPr>
      <t>i</t>
    </r>
  </si>
  <si>
    <t>Air</t>
  </si>
  <si>
    <t>Date of salinity
measurement</t>
  </si>
  <si>
    <t>Practical salinity
from measurement</t>
  </si>
  <si>
    <t>Date of density
measurement</t>
  </si>
  <si>
    <t>Seawater density
from substitution measurement</t>
  </si>
  <si>
    <t>Density correction
to (integer) target salinity</t>
  </si>
  <si>
    <t>Density change
due to preparation
(isotopic composition)</t>
  </si>
  <si>
    <t>Density change
due to storage
(salt composition)</t>
  </si>
  <si>
    <t>Density correction
due to measurement
(air saturation)</t>
  </si>
  <si>
    <t>Seawater density
(at uniform conditions)</t>
  </si>
  <si>
    <t>−</t>
  </si>
  <si>
    <t>2011–10</t>
  </si>
  <si>
    <t>2011–03</t>
  </si>
  <si>
    <r>
      <t>kg m</t>
    </r>
    <r>
      <rPr>
        <vertAlign val="superscript"/>
        <sz val="11"/>
        <color theme="1"/>
        <rFont val="Times New Roman"/>
        <family val="1"/>
      </rPr>
      <t>–3</t>
    </r>
  </si>
  <si>
    <t>0...40</t>
  </si>
  <si>
    <t>Check values</t>
  </si>
  <si>
    <t>0 °C...40 °C</t>
  </si>
  <si>
    <t>...100 MPa</t>
  </si>
  <si>
    <t>S</t>
  </si>
  <si>
    <r>
      <t>u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S</t>
    </r>
    <r>
      <rPr>
        <sz val="11"/>
        <color theme="1"/>
        <rFont val="Times New Roman"/>
        <family val="1"/>
      </rPr>
      <t>)</t>
    </r>
  </si>
  <si>
    <r>
      <t>d</t>
    </r>
    <r>
      <rPr>
        <i/>
        <sz val="11"/>
        <color theme="1"/>
        <rFont val="Times New Roman"/>
        <family val="1"/>
      </rPr>
      <t>ρ</t>
    </r>
    <r>
      <rPr>
        <sz val="11"/>
        <color theme="1"/>
        <rFont val="Times New Roman"/>
        <family val="1"/>
      </rPr>
      <t>/d</t>
    </r>
    <r>
      <rPr>
        <i/>
        <sz val="11"/>
        <color theme="1"/>
        <rFont val="Times New Roman"/>
        <family val="1"/>
      </rPr>
      <t>S</t>
    </r>
  </si>
  <si>
    <r>
      <t>u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ρ</t>
    </r>
    <r>
      <rPr>
        <sz val="12.65"/>
        <color theme="1"/>
        <rFont val="Times New Roman"/>
        <family val="1"/>
      </rPr>
      <t>)</t>
    </r>
  </si>
  <si>
    <t>ν</t>
  </si>
  <si>
    <t>T</t>
  </si>
  <si>
    <t>p</t>
  </si>
  <si>
    <r>
      <t>ρ</t>
    </r>
    <r>
      <rPr>
        <vertAlign val="subscript"/>
        <sz val="11"/>
        <color theme="1"/>
        <rFont val="Times New Roman"/>
        <family val="1"/>
      </rPr>
      <t>SW,subs</t>
    </r>
  </si>
  <si>
    <t>u</t>
  </si>
  <si>
    <r>
      <t>ν</t>
    </r>
    <r>
      <rPr>
        <vertAlign val="subscript"/>
        <sz val="11"/>
        <color theme="1"/>
        <rFont val="Times New Roman"/>
        <family val="1"/>
      </rPr>
      <t>eff</t>
    </r>
  </si>
  <si>
    <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SW,tar</t>
    </r>
  </si>
  <si>
    <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SW,prep</t>
    </r>
  </si>
  <si>
    <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SW,iso</t>
    </r>
  </si>
  <si>
    <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SW,stor</t>
    </r>
  </si>
  <si>
    <r>
      <t>ρ</t>
    </r>
    <r>
      <rPr>
        <vertAlign val="subscript"/>
        <sz val="11"/>
        <color theme="1"/>
        <rFont val="Times New Roman"/>
        <family val="1"/>
      </rPr>
      <t>SW</t>
    </r>
  </si>
  <si>
    <r>
      <rPr>
        <sz val="11"/>
        <color theme="1"/>
        <rFont val="Times New Roman"/>
        <family val="1"/>
      </rP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</si>
  <si>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0</t>
    </r>
  </si>
  <si>
    <r>
      <t>ρ</t>
    </r>
    <r>
      <rPr>
        <vertAlign val="subscript"/>
        <sz val="11"/>
        <color theme="1"/>
        <rFont val="Times New Roman"/>
        <family val="1"/>
      </rPr>
      <t>H2O,0</t>
    </r>
  </si>
  <si>
    <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SW,0</t>
    </r>
  </si>
  <si>
    <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SW,a</t>
    </r>
  </si>
  <si>
    <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SW,0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p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>)</t>
    </r>
  </si>
  <si>
    <r>
      <t>ΔΔ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SW,0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p</t>
    </r>
    <r>
      <rPr>
        <sz val="11"/>
        <color theme="1"/>
        <rFont val="Times New Roman"/>
        <family val="1"/>
      </rPr>
      <t>)</t>
    </r>
  </si>
  <si>
    <t>Δ</t>
  </si>
  <si>
    <t>U</t>
  </si>
  <si>
    <r>
      <rPr>
        <i/>
        <sz val="11"/>
        <color theme="1"/>
        <rFont val="Times New Roman"/>
        <family val="1"/>
      </rPr>
      <t>S</t>
    </r>
    <r>
      <rPr>
        <vertAlign val="subscript"/>
        <sz val="11"/>
        <color theme="1"/>
        <rFont val="Times New Roman"/>
        <family val="1"/>
      </rPr>
      <t>o</t>
    </r>
  </si>
  <si>
    <r>
      <rPr>
        <i/>
        <sz val="11"/>
        <color theme="1"/>
        <rFont val="Times New Roman"/>
        <family val="1"/>
      </rPr>
      <t>T</t>
    </r>
    <r>
      <rPr>
        <vertAlign val="subscript"/>
        <sz val="11"/>
        <color theme="1"/>
        <rFont val="Times New Roman"/>
        <family val="1"/>
      </rPr>
      <t>o</t>
    </r>
  </si>
  <si>
    <r>
      <rPr>
        <i/>
        <sz val="11"/>
        <color theme="1"/>
        <rFont val="Times New Roman"/>
        <family val="1"/>
      </rPr>
      <t>p</t>
    </r>
    <r>
      <rPr>
        <vertAlign val="subscript"/>
        <sz val="11"/>
        <color theme="1"/>
        <rFont val="Times New Roman"/>
        <family val="1"/>
      </rPr>
      <t>o</t>
    </r>
  </si>
  <si>
    <r>
      <rPr>
        <i/>
        <sz val="11"/>
        <color theme="1"/>
        <rFont val="Times New Roman"/>
        <family val="1"/>
      </rPr>
      <t>π</t>
    </r>
    <r>
      <rPr>
        <vertAlign val="subscript"/>
        <sz val="11"/>
        <color theme="1"/>
        <rFont val="Times New Roman"/>
        <family val="1"/>
      </rPr>
      <t>o</t>
    </r>
  </si>
  <si>
    <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o,0</t>
    </r>
  </si>
  <si>
    <r>
      <t>ΔΔ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o,0</t>
    </r>
  </si>
  <si>
    <r>
      <rPr>
        <i/>
        <sz val="11"/>
        <color theme="1"/>
        <rFont val="Times New Roman"/>
        <family val="1"/>
      </rPr>
      <t>a</t>
    </r>
    <r>
      <rPr>
        <vertAlign val="subscript"/>
        <sz val="11"/>
        <color theme="1"/>
        <rFont val="Times New Roman"/>
        <family val="1"/>
      </rPr>
      <t>i,j</t>
    </r>
  </si>
  <si>
    <r>
      <rPr>
        <i/>
        <sz val="11"/>
        <color theme="1"/>
        <rFont val="Times New Roman"/>
        <family val="1"/>
      </rPr>
      <t>b</t>
    </r>
    <r>
      <rPr>
        <vertAlign val="subscript"/>
        <sz val="11"/>
        <color theme="1"/>
        <rFont val="Times New Roman"/>
        <family val="1"/>
      </rPr>
      <t>i,j,k</t>
    </r>
  </si>
  <si>
    <r>
      <t>Coefficients of
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SW,a</t>
    </r>
  </si>
  <si>
    <r>
      <t>Δ</t>
    </r>
    <r>
      <rPr>
        <i/>
        <sz val="11"/>
        <color theme="1"/>
        <rFont val="Times New Roman"/>
        <family val="1"/>
      </rPr>
      <t>T</t>
    </r>
  </si>
  <si>
    <r>
      <t>Coefficients of
ΔΔ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SW,0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 xml:space="preserve">p </t>
    </r>
    <r>
      <rPr>
        <sz val="11"/>
        <color theme="1"/>
        <rFont val="Times New Roman"/>
        <family val="1"/>
      </rPr>
      <t xml:space="preserve">− </t>
    </r>
    <r>
      <rPr>
        <i/>
        <sz val="11"/>
        <color theme="1"/>
        <rFont val="Times New Roman"/>
        <family val="1"/>
      </rPr>
      <t>p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>)</t>
    </r>
  </si>
  <si>
    <r>
      <t>Coefficients of
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SW,0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p</t>
    </r>
    <r>
      <rPr>
        <vertAlign val="subscript"/>
        <sz val="11"/>
        <color theme="1"/>
        <rFont val="Times New Roman"/>
        <family val="1"/>
      </rPr>
      <t>0</t>
    </r>
    <r>
      <rPr>
        <sz val="11"/>
        <color theme="1"/>
        <rFont val="Times New Roman"/>
        <family val="1"/>
      </rPr>
      <t>)</t>
    </r>
  </si>
  <si>
    <t>Deviation</t>
  </si>
  <si>
    <r>
      <t>Δ</t>
    </r>
    <r>
      <rPr>
        <i/>
        <sz val="11"/>
        <color theme="1"/>
        <rFont val="Times New Roman"/>
        <family val="1"/>
      </rPr>
      <t>ρ</t>
    </r>
    <r>
      <rPr>
        <vertAlign val="subscript"/>
        <sz val="11"/>
        <color theme="1"/>
        <rFont val="Times New Roman"/>
        <family val="1"/>
      </rPr>
      <t>SW,aer</t>
    </r>
  </si>
  <si>
    <t>Salt</t>
  </si>
  <si>
    <t>Salt
+ 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</si>
</sst>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0.0000"/>
    <numFmt numFmtId="165" formatCode="#,##0.0000"/>
    <numFmt numFmtId="166" formatCode="#,##0.0"/>
    <numFmt numFmtId="167" formatCode="0.0000000E+00"/>
    <numFmt numFmtId="168" formatCode="0.0000E+00"/>
    <numFmt numFmtId="169" formatCode="0.00000000E+00"/>
    <numFmt numFmtId="170" formatCode="0.000000E+00"/>
    <numFmt numFmtId="171" formatCode="0.000000000E+00"/>
    <numFmt numFmtId="172" formatCode="0.00000E+00"/>
    <numFmt numFmtId="173" formatCode="0.000E+00"/>
    <numFmt numFmtId="174" formatCode="0.000000"/>
    <numFmt numFmtId="175" formatCode="0.0"/>
    <numFmt numFmtId="176" formatCode="yyyy\–mm;@"/>
    <numFmt numFmtId="177" formatCode="0.000"/>
  </numFmts>
  <fonts count="26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i/>
      <sz val="11"/>
      <color theme="1"/>
      <name val="Symbol"/>
      <family val="1"/>
      <charset val="2"/>
    </font>
    <font>
      <sz val="10"/>
      <name val="Arial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1"/>
      <charset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Cambria"/>
      <family val="1"/>
      <scheme val="major"/>
    </font>
    <font>
      <i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rgb="FF3F3F76"/>
      <name val="Times New Roman"/>
      <family val="1"/>
    </font>
    <font>
      <i/>
      <sz val="11"/>
      <color rgb="FF7F7F7F"/>
      <name val="Calibri"/>
      <family val="2"/>
      <scheme val="minor"/>
    </font>
    <font>
      <sz val="11"/>
      <color rgb="FF7F7F7F"/>
      <name val="Times New Roman"/>
      <family val="1"/>
    </font>
    <font>
      <i/>
      <sz val="11"/>
      <color rgb="FF7F7F7F"/>
      <name val="Times New Roman"/>
      <family val="1"/>
    </font>
    <font>
      <sz val="12.65"/>
      <color theme="1"/>
      <name val="Times New Roman"/>
      <family val="1"/>
    </font>
    <font>
      <b/>
      <i/>
      <sz val="11"/>
      <color rgb="FFFA7D00"/>
      <name val="Times New Roman"/>
      <family val="1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auto="1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rgb="FF7F7F7F"/>
      </top>
      <bottom style="medium">
        <color indexed="64"/>
      </bottom>
      <diagonal/>
    </border>
    <border>
      <left/>
      <right/>
      <top/>
      <bottom style="thin">
        <color rgb="FF7F7F7F"/>
      </bottom>
      <diagonal/>
    </border>
    <border>
      <left style="thin">
        <color indexed="64"/>
      </left>
      <right/>
      <top/>
      <bottom style="thin">
        <color rgb="FF7F7F7F"/>
      </bottom>
      <diagonal/>
    </border>
    <border>
      <left/>
      <right style="thin">
        <color indexed="64"/>
      </right>
      <top/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medium">
        <color indexed="64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auto="1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auto="1"/>
      </right>
      <top style="thin">
        <color rgb="FF7F7F7F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rgb="FF7F7F7F"/>
      </bottom>
      <diagonal/>
    </border>
    <border>
      <left/>
      <right/>
      <top style="medium">
        <color auto="1"/>
      </top>
      <bottom style="thin">
        <color rgb="FF7F7F7F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4" fillId="2" borderId="10" applyNumberFormat="0" applyAlignment="0" applyProtection="0"/>
    <xf numFmtId="0" fontId="5" fillId="3" borderId="11" applyNumberFormat="0" applyAlignment="0" applyProtection="0"/>
    <xf numFmtId="0" fontId="6" fillId="3" borderId="10" applyNumberFormat="0" applyAlignment="0" applyProtection="0"/>
    <xf numFmtId="0" fontId="8" fillId="4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8" xfId="0" applyBorder="1" applyAlignment="1">
      <alignment horizontal="center"/>
    </xf>
    <xf numFmtId="167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9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164" fontId="9" fillId="0" borderId="6" xfId="0" quotePrefix="1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" fontId="9" fillId="0" borderId="6" xfId="0" quotePrefix="1" applyNumberFormat="1" applyFont="1" applyBorder="1" applyAlignment="1">
      <alignment horizontal="center"/>
    </xf>
    <xf numFmtId="1" fontId="9" fillId="0" borderId="9" xfId="0" quotePrefix="1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5" fontId="9" fillId="0" borderId="3" xfId="0" applyNumberFormat="1" applyFont="1" applyBorder="1" applyAlignment="1">
      <alignment horizontal="center"/>
    </xf>
    <xf numFmtId="166" fontId="9" fillId="0" borderId="8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0" xfId="0" applyFont="1" applyBorder="1"/>
    <xf numFmtId="0" fontId="9" fillId="0" borderId="12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64" fontId="9" fillId="0" borderId="14" xfId="0" applyNumberFormat="1" applyFont="1" applyBorder="1" applyAlignment="1">
      <alignment horizontal="center"/>
    </xf>
    <xf numFmtId="165" fontId="9" fillId="0" borderId="15" xfId="0" applyNumberFormat="1" applyFont="1" applyBorder="1" applyAlignment="1">
      <alignment horizontal="center"/>
    </xf>
    <xf numFmtId="166" fontId="9" fillId="0" borderId="16" xfId="0" applyNumberFormat="1" applyFont="1" applyBorder="1" applyAlignment="1">
      <alignment horizontal="center"/>
    </xf>
    <xf numFmtId="164" fontId="9" fillId="0" borderId="13" xfId="0" applyNumberFormat="1" applyFont="1" applyBorder="1" applyAlignment="1">
      <alignment horizontal="center"/>
    </xf>
    <xf numFmtId="0" fontId="9" fillId="0" borderId="12" xfId="0" applyFont="1" applyBorder="1"/>
    <xf numFmtId="164" fontId="9" fillId="0" borderId="2" xfId="0" applyNumberFormat="1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9" fillId="0" borderId="13" xfId="0" applyNumberFormat="1" applyFont="1" applyBorder="1" applyAlignment="1">
      <alignment horizontal="center"/>
    </xf>
    <xf numFmtId="3" fontId="9" fillId="0" borderId="15" xfId="0" applyNumberFormat="1" applyFont="1" applyBorder="1" applyAlignment="1">
      <alignment horizontal="center"/>
    </xf>
    <xf numFmtId="1" fontId="9" fillId="0" borderId="0" xfId="0" quotePrefix="1" applyNumberFormat="1" applyFont="1" applyBorder="1" applyAlignment="1">
      <alignment horizontal="center"/>
    </xf>
    <xf numFmtId="175" fontId="9" fillId="0" borderId="3" xfId="0" applyNumberFormat="1" applyFont="1" applyBorder="1" applyAlignment="1">
      <alignment horizontal="center"/>
    </xf>
    <xf numFmtId="1" fontId="9" fillId="0" borderId="12" xfId="0" quotePrefix="1" applyNumberFormat="1" applyFont="1" applyBorder="1" applyAlignment="1">
      <alignment horizontal="center"/>
    </xf>
    <xf numFmtId="175" fontId="9" fillId="0" borderId="15" xfId="0" applyNumberFormat="1" applyFont="1" applyBorder="1" applyAlignment="1">
      <alignment horizontal="center"/>
    </xf>
    <xf numFmtId="1" fontId="9" fillId="0" borderId="5" xfId="0" quotePrefix="1" applyNumberFormat="1" applyFont="1" applyBorder="1" applyAlignment="1">
      <alignment horizontal="center"/>
    </xf>
    <xf numFmtId="175" fontId="9" fillId="0" borderId="4" xfId="0" applyNumberFormat="1" applyFont="1" applyBorder="1" applyAlignment="1">
      <alignment horizontal="center"/>
    </xf>
    <xf numFmtId="166" fontId="9" fillId="0" borderId="9" xfId="0" applyNumberFormat="1" applyFont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" fontId="9" fillId="0" borderId="12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6" fontId="9" fillId="0" borderId="12" xfId="0" applyNumberFormat="1" applyFont="1" applyBorder="1" applyAlignment="1">
      <alignment horizontal="center"/>
    </xf>
    <xf numFmtId="49" fontId="9" fillId="0" borderId="4" xfId="0" quotePrefix="1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166" fontId="9" fillId="0" borderId="13" xfId="0" applyNumberFormat="1" applyFont="1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166" fontId="9" fillId="0" borderId="6" xfId="0" applyNumberFormat="1" applyFont="1" applyBorder="1" applyAlignment="1">
      <alignment horizontal="center"/>
    </xf>
    <xf numFmtId="0" fontId="9" fillId="0" borderId="0" xfId="0" quotePrefix="1" applyFont="1" applyBorder="1" applyAlignment="1">
      <alignment horizontal="center"/>
    </xf>
    <xf numFmtId="169" fontId="9" fillId="0" borderId="3" xfId="0" applyNumberFormat="1" applyFont="1" applyBorder="1" applyAlignment="1">
      <alignment horizontal="right"/>
    </xf>
    <xf numFmtId="0" fontId="9" fillId="0" borderId="8" xfId="0" applyFont="1" applyBorder="1" applyAlignment="1">
      <alignment horizontal="center"/>
    </xf>
    <xf numFmtId="170" fontId="9" fillId="0" borderId="3" xfId="0" applyNumberFormat="1" applyFont="1" applyBorder="1" applyAlignment="1">
      <alignment horizontal="right"/>
    </xf>
    <xf numFmtId="174" fontId="9" fillId="0" borderId="3" xfId="0" applyNumberFormat="1" applyFont="1" applyBorder="1" applyAlignment="1">
      <alignment horizontal="center"/>
    </xf>
    <xf numFmtId="172" fontId="9" fillId="0" borderId="3" xfId="0" applyNumberFormat="1" applyFont="1" applyBorder="1" applyAlignment="1">
      <alignment horizontal="right"/>
    </xf>
    <xf numFmtId="173" fontId="9" fillId="0" borderId="3" xfId="0" applyNumberFormat="1" applyFont="1" applyBorder="1" applyAlignment="1">
      <alignment horizontal="right"/>
    </xf>
    <xf numFmtId="168" fontId="9" fillId="0" borderId="3" xfId="0" applyNumberFormat="1" applyFont="1" applyBorder="1" applyAlignment="1">
      <alignment horizontal="right"/>
    </xf>
    <xf numFmtId="0" fontId="9" fillId="0" borderId="16" xfId="0" applyFont="1" applyBorder="1" applyAlignment="1">
      <alignment horizontal="center"/>
    </xf>
    <xf numFmtId="173" fontId="9" fillId="0" borderId="15" xfId="0" applyNumberFormat="1" applyFont="1" applyBorder="1" applyAlignment="1">
      <alignment horizontal="right"/>
    </xf>
    <xf numFmtId="0" fontId="9" fillId="0" borderId="3" xfId="0" applyFont="1" applyBorder="1"/>
    <xf numFmtId="171" fontId="9" fillId="0" borderId="3" xfId="0" applyNumberFormat="1" applyFont="1" applyBorder="1" applyAlignment="1">
      <alignment horizontal="right"/>
    </xf>
    <xf numFmtId="167" fontId="9" fillId="0" borderId="3" xfId="0" applyNumberFormat="1" applyFont="1" applyBorder="1" applyAlignment="1">
      <alignment horizontal="right"/>
    </xf>
    <xf numFmtId="168" fontId="9" fillId="0" borderId="15" xfId="0" applyNumberFormat="1" applyFont="1" applyBorder="1" applyAlignment="1">
      <alignment horizontal="right"/>
    </xf>
    <xf numFmtId="170" fontId="9" fillId="0" borderId="15" xfId="0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172" fontId="9" fillId="0" borderId="15" xfId="0" applyNumberFormat="1" applyFont="1" applyBorder="1" applyAlignment="1">
      <alignment horizontal="right"/>
    </xf>
    <xf numFmtId="164" fontId="9" fillId="0" borderId="0" xfId="0" quotePrefix="1" applyNumberFormat="1" applyFont="1" applyBorder="1" applyAlignment="1">
      <alignment horizontal="center" wrapText="1"/>
    </xf>
    <xf numFmtId="164" fontId="9" fillId="0" borderId="3" xfId="0" applyNumberFormat="1" applyFont="1" applyBorder="1" applyAlignment="1">
      <alignment horizontal="center"/>
    </xf>
    <xf numFmtId="164" fontId="9" fillId="0" borderId="12" xfId="0" quotePrefix="1" applyNumberFormat="1" applyFont="1" applyBorder="1" applyAlignment="1">
      <alignment horizontal="center" wrapText="1"/>
    </xf>
    <xf numFmtId="164" fontId="9" fillId="0" borderId="15" xfId="0" applyNumberFormat="1" applyFont="1" applyBorder="1" applyAlignment="1">
      <alignment horizontal="center"/>
    </xf>
    <xf numFmtId="164" fontId="9" fillId="0" borderId="5" xfId="0" quotePrefix="1" applyNumberFormat="1" applyFont="1" applyBorder="1" applyAlignment="1">
      <alignment horizontal="center" wrapText="1"/>
    </xf>
    <xf numFmtId="164" fontId="9" fillId="0" borderId="20" xfId="0" applyNumberFormat="1" applyFont="1" applyBorder="1" applyAlignment="1">
      <alignment horizontal="center"/>
    </xf>
    <xf numFmtId="0" fontId="0" fillId="0" borderId="0" xfId="0" applyBorder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11" fontId="9" fillId="0" borderId="3" xfId="0" applyNumberFormat="1" applyFont="1" applyBorder="1" applyAlignment="1">
      <alignment horizontal="right"/>
    </xf>
    <xf numFmtId="0" fontId="9" fillId="0" borderId="3" xfId="0" quotePrefix="1" applyFont="1" applyBorder="1"/>
    <xf numFmtId="1" fontId="9" fillId="0" borderId="3" xfId="0" applyNumberFormat="1" applyFont="1" applyBorder="1" applyAlignment="1">
      <alignment horizontal="center"/>
    </xf>
    <xf numFmtId="169" fontId="9" fillId="0" borderId="0" xfId="0" applyNumberFormat="1" applyFont="1" applyBorder="1"/>
    <xf numFmtId="167" fontId="9" fillId="0" borderId="0" xfId="0" applyNumberFormat="1" applyFont="1" applyBorder="1" applyAlignment="1">
      <alignment horizontal="right"/>
    </xf>
    <xf numFmtId="0" fontId="9" fillId="0" borderId="22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1" fontId="9" fillId="0" borderId="33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1" fontId="9" fillId="0" borderId="31" xfId="0" applyNumberFormat="1" applyFont="1" applyBorder="1" applyAlignment="1">
      <alignment horizontal="center" vertical="center"/>
    </xf>
    <xf numFmtId="0" fontId="14" fillId="0" borderId="35" xfId="0" quotePrefix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4" fillId="0" borderId="1" xfId="0" quotePrefix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1" fontId="9" fillId="0" borderId="36" xfId="0" quotePrefix="1" applyNumberFormat="1" applyFont="1" applyBorder="1" applyAlignment="1">
      <alignment horizontal="center"/>
    </xf>
    <xf numFmtId="0" fontId="9" fillId="0" borderId="5" xfId="0" quotePrefix="1" applyFont="1" applyBorder="1" applyAlignment="1">
      <alignment horizontal="center"/>
    </xf>
    <xf numFmtId="0" fontId="9" fillId="0" borderId="6" xfId="0" quotePrefix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4" fontId="9" fillId="0" borderId="4" xfId="0" quotePrefix="1" applyNumberFormat="1" applyFont="1" applyBorder="1" applyAlignment="1">
      <alignment horizontal="center"/>
    </xf>
    <xf numFmtId="164" fontId="9" fillId="0" borderId="9" xfId="0" quotePrefix="1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176" fontId="14" fillId="0" borderId="35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176" fontId="14" fillId="0" borderId="1" xfId="0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176" fontId="14" fillId="0" borderId="37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176" fontId="14" fillId="0" borderId="13" xfId="0" applyNumberFormat="1" applyFont="1" applyBorder="1" applyAlignment="1">
      <alignment horizontal="center"/>
    </xf>
    <xf numFmtId="1" fontId="9" fillId="0" borderId="15" xfId="0" applyNumberFormat="1" applyFont="1" applyBorder="1" applyAlignment="1">
      <alignment horizontal="center"/>
    </xf>
    <xf numFmtId="176" fontId="14" fillId="0" borderId="36" xfId="0" applyNumberFormat="1" applyFont="1" applyBorder="1" applyAlignment="1">
      <alignment horizontal="center"/>
    </xf>
    <xf numFmtId="2" fontId="9" fillId="0" borderId="5" xfId="0" applyNumberFormat="1" applyFont="1" applyBorder="1" applyAlignment="1">
      <alignment horizontal="center"/>
    </xf>
    <xf numFmtId="176" fontId="14" fillId="0" borderId="6" xfId="0" applyNumberFormat="1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76" fontId="9" fillId="0" borderId="1" xfId="0" applyNumberFormat="1" applyFont="1" applyBorder="1" applyAlignment="1">
      <alignment horizontal="center"/>
    </xf>
    <xf numFmtId="1" fontId="9" fillId="0" borderId="8" xfId="0" applyNumberFormat="1" applyFont="1" applyFill="1" applyBorder="1" applyAlignment="1">
      <alignment horizontal="center"/>
    </xf>
    <xf numFmtId="175" fontId="9" fillId="0" borderId="1" xfId="0" applyNumberFormat="1" applyFont="1" applyBorder="1" applyAlignment="1">
      <alignment horizontal="center"/>
    </xf>
    <xf numFmtId="0" fontId="14" fillId="0" borderId="37" xfId="0" applyFont="1" applyBorder="1" applyAlignment="1">
      <alignment horizontal="center"/>
    </xf>
    <xf numFmtId="1" fontId="9" fillId="0" borderId="14" xfId="0" applyNumberFormat="1" applyFont="1" applyBorder="1" applyAlignment="1">
      <alignment horizontal="center"/>
    </xf>
    <xf numFmtId="176" fontId="9" fillId="0" borderId="13" xfId="0" applyNumberFormat="1" applyFont="1" applyBorder="1" applyAlignment="1">
      <alignment horizontal="center"/>
    </xf>
    <xf numFmtId="1" fontId="9" fillId="0" borderId="16" xfId="0" applyNumberFormat="1" applyFont="1" applyFill="1" applyBorder="1" applyAlignment="1">
      <alignment horizontal="center"/>
    </xf>
    <xf numFmtId="175" fontId="9" fillId="0" borderId="13" xfId="0" applyNumberFormat="1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176" fontId="9" fillId="0" borderId="6" xfId="0" applyNumberFormat="1" applyFont="1" applyBorder="1" applyAlignment="1">
      <alignment horizontal="center"/>
    </xf>
    <xf numFmtId="1" fontId="9" fillId="0" borderId="9" xfId="0" applyNumberFormat="1" applyFont="1" applyFill="1" applyBorder="1" applyAlignment="1">
      <alignment horizontal="center"/>
    </xf>
    <xf numFmtId="175" fontId="9" fillId="0" borderId="6" xfId="0" applyNumberFormat="1" applyFont="1" applyBorder="1" applyAlignment="1">
      <alignment horizontal="center"/>
    </xf>
    <xf numFmtId="0" fontId="15" fillId="0" borderId="35" xfId="0" applyFont="1" applyBorder="1"/>
    <xf numFmtId="0" fontId="15" fillId="0" borderId="1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0" xfId="0" applyNumberFormat="1" applyBorder="1"/>
    <xf numFmtId="0" fontId="0" fillId="0" borderId="0" xfId="0" applyAlignment="1">
      <alignment horizontal="center"/>
    </xf>
    <xf numFmtId="0" fontId="0" fillId="0" borderId="8" xfId="0" applyBorder="1"/>
    <xf numFmtId="0" fontId="0" fillId="0" borderId="30" xfId="0" applyBorder="1" applyAlignment="1">
      <alignment horizontal="center" vertical="center"/>
    </xf>
    <xf numFmtId="49" fontId="9" fillId="0" borderId="9" xfId="0" quotePrefix="1" applyNumberFormat="1" applyFont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1" fontId="9" fillId="0" borderId="8" xfId="0" quotePrefix="1" applyNumberFormat="1" applyFont="1" applyBorder="1" applyAlignment="1">
      <alignment horizontal="center"/>
    </xf>
    <xf numFmtId="1" fontId="9" fillId="0" borderId="16" xfId="0" quotePrefix="1" applyNumberFormat="1" applyFont="1" applyBorder="1" applyAlignment="1">
      <alignment horizontal="center"/>
    </xf>
    <xf numFmtId="0" fontId="18" fillId="2" borderId="10" xfId="3" applyFont="1" applyAlignment="1">
      <alignment horizontal="center"/>
    </xf>
    <xf numFmtId="167" fontId="9" fillId="0" borderId="4" xfId="0" applyNumberFormat="1" applyFont="1" applyBorder="1" applyAlignment="1">
      <alignment horizontal="right"/>
    </xf>
    <xf numFmtId="169" fontId="9" fillId="0" borderId="4" xfId="0" applyNumberFormat="1" applyFont="1" applyBorder="1" applyAlignment="1">
      <alignment horizontal="right"/>
    </xf>
    <xf numFmtId="0" fontId="9" fillId="0" borderId="30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/>
    </xf>
    <xf numFmtId="0" fontId="9" fillId="0" borderId="30" xfId="0" applyFont="1" applyBorder="1"/>
    <xf numFmtId="175" fontId="9" fillId="0" borderId="0" xfId="0" applyNumberFormat="1" applyFont="1" applyBorder="1" applyAlignment="1">
      <alignment horizontal="center"/>
    </xf>
    <xf numFmtId="177" fontId="9" fillId="0" borderId="0" xfId="0" applyNumberFormat="1" applyFont="1" applyBorder="1" applyAlignment="1">
      <alignment horizontal="center"/>
    </xf>
    <xf numFmtId="164" fontId="9" fillId="0" borderId="34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0" fontId="18" fillId="2" borderId="39" xfId="3" applyFont="1" applyBorder="1" applyAlignment="1">
      <alignment horizontal="center"/>
    </xf>
    <xf numFmtId="0" fontId="18" fillId="2" borderId="38" xfId="3" applyFont="1" applyBorder="1" applyAlignment="1">
      <alignment horizontal="center"/>
    </xf>
    <xf numFmtId="0" fontId="18" fillId="2" borderId="40" xfId="3" applyFont="1" applyBorder="1" applyAlignment="1">
      <alignment horizontal="center"/>
    </xf>
    <xf numFmtId="0" fontId="20" fillId="0" borderId="0" xfId="7" applyFont="1" applyBorder="1" applyAlignment="1">
      <alignment horizontal="center"/>
    </xf>
    <xf numFmtId="164" fontId="20" fillId="0" borderId="0" xfId="7" applyNumberFormat="1" applyFont="1"/>
    <xf numFmtId="1" fontId="20" fillId="0" borderId="0" xfId="7" applyNumberFormat="1" applyFont="1"/>
    <xf numFmtId="0" fontId="21" fillId="0" borderId="0" xfId="7" applyFont="1"/>
    <xf numFmtId="164" fontId="9" fillId="4" borderId="24" xfId="6" applyNumberFormat="1" applyFont="1" applyBorder="1" applyAlignment="1">
      <alignment horizontal="center"/>
    </xf>
    <xf numFmtId="164" fontId="9" fillId="2" borderId="17" xfId="3" applyNumberFormat="1" applyFont="1" applyBorder="1" applyAlignment="1">
      <alignment horizontal="center"/>
    </xf>
    <xf numFmtId="164" fontId="9" fillId="3" borderId="25" xfId="4" applyNumberFormat="1" applyFont="1" applyBorder="1" applyAlignment="1">
      <alignment horizontal="center"/>
    </xf>
    <xf numFmtId="164" fontId="9" fillId="3" borderId="11" xfId="4" applyNumberFormat="1" applyFont="1" applyBorder="1" applyAlignment="1">
      <alignment horizontal="center"/>
    </xf>
    <xf numFmtId="164" fontId="9" fillId="3" borderId="18" xfId="4" applyNumberFormat="1" applyFont="1" applyBorder="1" applyAlignment="1">
      <alignment horizontal="center"/>
    </xf>
    <xf numFmtId="164" fontId="23" fillId="3" borderId="19" xfId="5" applyNumberFormat="1" applyFont="1" applyBorder="1" applyAlignment="1">
      <alignment horizontal="center"/>
    </xf>
    <xf numFmtId="0" fontId="9" fillId="0" borderId="30" xfId="0" applyFont="1" applyBorder="1" applyAlignment="1">
      <alignment horizontal="center" vertical="center"/>
    </xf>
    <xf numFmtId="1" fontId="9" fillId="0" borderId="30" xfId="0" applyNumberFormat="1" applyFont="1" applyBorder="1" applyAlignment="1">
      <alignment horizontal="center" vertical="center"/>
    </xf>
    <xf numFmtId="164" fontId="11" fillId="0" borderId="8" xfId="0" applyNumberFormat="1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164" fontId="14" fillId="0" borderId="2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64" fontId="9" fillId="0" borderId="16" xfId="0" applyNumberFormat="1" applyFont="1" applyBorder="1" applyAlignment="1">
      <alignment horizontal="center"/>
    </xf>
    <xf numFmtId="175" fontId="9" fillId="0" borderId="12" xfId="0" applyNumberFormat="1" applyFont="1" applyBorder="1" applyAlignment="1">
      <alignment horizontal="center"/>
    </xf>
    <xf numFmtId="175" fontId="9" fillId="0" borderId="5" xfId="0" applyNumberFormat="1" applyFont="1" applyBorder="1" applyAlignment="1">
      <alignment horizontal="center"/>
    </xf>
    <xf numFmtId="0" fontId="9" fillId="0" borderId="8" xfId="0" applyFont="1" applyBorder="1"/>
    <xf numFmtId="0" fontId="9" fillId="0" borderId="1" xfId="0" applyFont="1" applyBorder="1"/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164" fontId="14" fillId="0" borderId="12" xfId="0" applyNumberFormat="1" applyFont="1" applyBorder="1" applyAlignment="1">
      <alignment horizontal="center"/>
    </xf>
    <xf numFmtId="1" fontId="14" fillId="0" borderId="13" xfId="0" applyNumberFormat="1" applyFont="1" applyBorder="1" applyAlignment="1">
      <alignment horizontal="center"/>
    </xf>
    <xf numFmtId="164" fontId="9" fillId="2" borderId="41" xfId="3" applyNumberFormat="1" applyFont="1" applyBorder="1" applyAlignment="1">
      <alignment horizontal="center"/>
    </xf>
    <xf numFmtId="164" fontId="14" fillId="0" borderId="14" xfId="0" applyNumberFormat="1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2" fontId="9" fillId="0" borderId="30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1" fontId="9" fillId="0" borderId="32" xfId="0" applyNumberFormat="1" applyFont="1" applyBorder="1" applyAlignment="1">
      <alignment horizontal="center"/>
    </xf>
    <xf numFmtId="175" fontId="9" fillId="0" borderId="33" xfId="0" applyNumberFormat="1" applyFont="1" applyBorder="1" applyAlignment="1">
      <alignment horizontal="center"/>
    </xf>
    <xf numFmtId="176" fontId="9" fillId="0" borderId="31" xfId="0" applyNumberFormat="1" applyFont="1" applyBorder="1" applyAlignment="1">
      <alignment horizontal="center"/>
    </xf>
    <xf numFmtId="164" fontId="9" fillId="0" borderId="32" xfId="0" applyNumberFormat="1" applyFont="1" applyBorder="1" applyAlignment="1">
      <alignment horizontal="center"/>
    </xf>
    <xf numFmtId="1" fontId="9" fillId="0" borderId="31" xfId="0" applyNumberFormat="1" applyFont="1" applyBorder="1" applyAlignment="1">
      <alignment horizontal="center"/>
    </xf>
    <xf numFmtId="164" fontId="14" fillId="0" borderId="32" xfId="0" applyNumberFormat="1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1" fontId="9" fillId="0" borderId="34" xfId="0" applyNumberFormat="1" applyFont="1" applyFill="1" applyBorder="1" applyAlignment="1">
      <alignment horizontal="center"/>
    </xf>
    <xf numFmtId="1" fontId="9" fillId="0" borderId="30" xfId="0" applyNumberFormat="1" applyFont="1" applyBorder="1" applyAlignment="1">
      <alignment horizontal="center"/>
    </xf>
    <xf numFmtId="175" fontId="9" fillId="0" borderId="30" xfId="0" applyNumberFormat="1" applyFont="1" applyBorder="1" applyAlignment="1">
      <alignment horizontal="center"/>
    </xf>
    <xf numFmtId="1" fontId="9" fillId="0" borderId="30" xfId="0" quotePrefix="1" applyNumberFormat="1" applyFont="1" applyBorder="1" applyAlignment="1">
      <alignment horizontal="center"/>
    </xf>
    <xf numFmtId="3" fontId="9" fillId="0" borderId="33" xfId="0" applyNumberFormat="1" applyFont="1" applyBorder="1" applyAlignment="1">
      <alignment horizontal="center"/>
    </xf>
    <xf numFmtId="166" fontId="9" fillId="0" borderId="34" xfId="0" applyNumberFormat="1" applyFont="1" applyBorder="1" applyAlignment="1">
      <alignment horizontal="center"/>
    </xf>
    <xf numFmtId="166" fontId="9" fillId="0" borderId="30" xfId="0" applyNumberFormat="1" applyFont="1" applyBorder="1" applyAlignment="1">
      <alignment horizontal="center"/>
    </xf>
    <xf numFmtId="166" fontId="9" fillId="0" borderId="3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164" fontId="23" fillId="3" borderId="42" xfId="5" applyNumberFormat="1" applyFont="1" applyBorder="1" applyAlignment="1">
      <alignment horizontal="center"/>
    </xf>
    <xf numFmtId="164" fontId="9" fillId="0" borderId="43" xfId="0" applyNumberFormat="1" applyFont="1" applyBorder="1" applyAlignment="1">
      <alignment horizontal="center"/>
    </xf>
    <xf numFmtId="0" fontId="9" fillId="0" borderId="44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20" fillId="0" borderId="0" xfId="7" applyNumberFormat="1" applyFont="1"/>
    <xf numFmtId="0" fontId="9" fillId="0" borderId="30" xfId="0" applyNumberFormat="1" applyFont="1" applyBorder="1" applyAlignment="1">
      <alignment horizontal="center" vertical="center" wrapText="1"/>
    </xf>
    <xf numFmtId="0" fontId="9" fillId="0" borderId="34" xfId="0" applyNumberFormat="1" applyFont="1" applyBorder="1" applyAlignment="1">
      <alignment horizontal="center" vertical="center" wrapText="1"/>
    </xf>
    <xf numFmtId="0" fontId="9" fillId="0" borderId="33" xfId="0" applyNumberFormat="1" applyFont="1" applyBorder="1" applyAlignment="1">
      <alignment horizontal="center" vertical="center" wrapText="1"/>
    </xf>
    <xf numFmtId="164" fontId="9" fillId="0" borderId="8" xfId="4" applyNumberFormat="1" applyFont="1" applyFill="1" applyBorder="1" applyAlignment="1">
      <alignment horizontal="center"/>
    </xf>
    <xf numFmtId="164" fontId="9" fillId="0" borderId="0" xfId="4" applyNumberFormat="1" applyFont="1" applyFill="1" applyBorder="1" applyAlignment="1">
      <alignment horizontal="center"/>
    </xf>
    <xf numFmtId="164" fontId="9" fillId="0" borderId="0" xfId="6" applyNumberFormat="1" applyFont="1" applyFill="1" applyBorder="1" applyAlignment="1">
      <alignment horizontal="center"/>
    </xf>
    <xf numFmtId="164" fontId="11" fillId="0" borderId="3" xfId="0" applyNumberFormat="1" applyFont="1" applyFill="1" applyBorder="1" applyAlignment="1">
      <alignment horizontal="center"/>
    </xf>
    <xf numFmtId="175" fontId="9" fillId="0" borderId="47" xfId="0" applyNumberFormat="1" applyFont="1" applyBorder="1" applyAlignment="1">
      <alignment horizontal="center"/>
    </xf>
    <xf numFmtId="175" fontId="9" fillId="0" borderId="48" xfId="0" applyNumberFormat="1" applyFont="1" applyBorder="1" applyAlignment="1">
      <alignment horizontal="center"/>
    </xf>
    <xf numFmtId="175" fontId="9" fillId="0" borderId="46" xfId="0" applyNumberFormat="1" applyFont="1" applyBorder="1" applyAlignment="1">
      <alignment horizontal="center"/>
    </xf>
    <xf numFmtId="175" fontId="9" fillId="0" borderId="49" xfId="0" applyNumberFormat="1" applyFont="1" applyBorder="1" applyAlignment="1">
      <alignment horizontal="center"/>
    </xf>
    <xf numFmtId="0" fontId="9" fillId="0" borderId="3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164" fontId="9" fillId="0" borderId="32" xfId="0" applyNumberFormat="1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</cellXfs>
  <cellStyles count="8">
    <cellStyle name="20 % - Akzent5" xfId="6" builtinId="46"/>
    <cellStyle name="Ausgabe" xfId="4" builtinId="21"/>
    <cellStyle name="Berechnung" xfId="5" builtinId="22"/>
    <cellStyle name="Eingabe" xfId="3" builtinId="20"/>
    <cellStyle name="Erklärender Text" xfId="7" builtinId="53"/>
    <cellStyle name="Standard" xfId="0" builtinId="0"/>
    <cellStyle name="Standard 2" xfId="1"/>
    <cellStyle name="Standard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93"/>
  <sheetViews>
    <sheetView tabSelected="1" zoomScaleNormal="100" zoomScalePageLayoutView="55" workbookViewId="0">
      <pane xSplit="8" ySplit="3" topLeftCell="O4" activePane="bottomRight" state="frozen"/>
      <selection pane="topRight" activeCell="I1" sqref="I1"/>
      <selection pane="bottomLeft" activeCell="A4" sqref="A4"/>
      <selection pane="bottomRight"/>
    </sheetView>
  </sheetViews>
  <sheetFormatPr baseColWidth="10" defaultColWidth="8.85546875" defaultRowHeight="15"/>
  <cols>
    <col min="1" max="1" width="13.28515625" style="161" customWidth="1"/>
    <col min="2" max="5" width="8.85546875" style="16" customWidth="1"/>
    <col min="6" max="6" width="5.5703125" style="1" customWidth="1"/>
    <col min="7" max="7" width="11.140625" style="2" customWidth="1"/>
    <col min="8" max="8" width="11.140625" style="8" customWidth="1"/>
    <col min="9" max="9" width="13.28515625" style="162" customWidth="1"/>
    <col min="10" max="10" width="11.5703125" style="163" customWidth="1"/>
    <col min="11" max="11" width="8.7109375" style="163" customWidth="1"/>
    <col min="12" max="12" width="6.85546875" style="164" customWidth="1"/>
    <col min="13" max="13" width="9.5703125" style="2" customWidth="1"/>
    <col min="14" max="14" width="8.5703125" style="3" customWidth="1"/>
    <col min="15" max="15" width="7" style="1" customWidth="1"/>
    <col min="16" max="16" width="8.85546875" style="2" customWidth="1"/>
    <col min="17" max="17" width="8.85546875" style="165" customWidth="1"/>
    <col min="18" max="18" width="8.85546875" style="166" customWidth="1"/>
    <col min="19" max="19" width="6.140625" style="1" customWidth="1"/>
    <col min="20" max="20" width="9.7109375" style="2" customWidth="1"/>
    <col min="21" max="21" width="8.5703125" style="16" customWidth="1"/>
    <col min="22" max="22" width="6.85546875" style="1" customWidth="1"/>
    <col min="23" max="23" width="9.140625" style="5" customWidth="1"/>
    <col min="24" max="25" width="8.85546875" style="6"/>
    <col min="26" max="26" width="11.140625" style="167" customWidth="1"/>
    <col min="27" max="27" width="11.140625" style="16" customWidth="1"/>
    <col min="28" max="28" width="11.140625" style="166" customWidth="1"/>
    <col min="29" max="29" width="11.140625" style="5" customWidth="1"/>
    <col min="30" max="30" width="11.140625" style="6" customWidth="1"/>
    <col min="31" max="31" width="11.140625" style="9" customWidth="1"/>
  </cols>
  <sheetData>
    <row r="1" spans="1:31" s="112" customFormat="1" ht="48" customHeight="1">
      <c r="A1" s="107" t="s">
        <v>29</v>
      </c>
      <c r="B1" s="260" t="s">
        <v>30</v>
      </c>
      <c r="C1" s="262"/>
      <c r="D1" s="262"/>
      <c r="E1" s="262"/>
      <c r="F1" s="263"/>
      <c r="G1" s="108" t="s">
        <v>2</v>
      </c>
      <c r="H1" s="109" t="s">
        <v>3</v>
      </c>
      <c r="I1" s="110" t="s">
        <v>31</v>
      </c>
      <c r="J1" s="264" t="s">
        <v>32</v>
      </c>
      <c r="K1" s="262"/>
      <c r="L1" s="263"/>
      <c r="M1" s="259" t="s">
        <v>33</v>
      </c>
      <c r="N1" s="262"/>
      <c r="O1" s="263"/>
      <c r="P1" s="259" t="s">
        <v>34</v>
      </c>
      <c r="Q1" s="260"/>
      <c r="R1" s="260"/>
      <c r="S1" s="265"/>
      <c r="T1" s="264" t="s">
        <v>35</v>
      </c>
      <c r="U1" s="262"/>
      <c r="V1" s="263"/>
      <c r="W1" s="259" t="s">
        <v>36</v>
      </c>
      <c r="X1" s="260"/>
      <c r="Y1" s="265"/>
      <c r="Z1" s="111" t="s">
        <v>4</v>
      </c>
      <c r="AA1" s="112" t="s">
        <v>2</v>
      </c>
      <c r="AB1" s="113" t="s">
        <v>3</v>
      </c>
      <c r="AC1" s="259" t="s">
        <v>37</v>
      </c>
      <c r="AD1" s="260"/>
      <c r="AE1" s="261"/>
    </row>
    <row r="2" spans="1:31" s="37" customFormat="1" ht="17.25">
      <c r="A2" s="114" t="s">
        <v>18</v>
      </c>
      <c r="B2" s="121" t="s">
        <v>46</v>
      </c>
      <c r="C2" s="17" t="s">
        <v>47</v>
      </c>
      <c r="D2" s="32" t="s">
        <v>48</v>
      </c>
      <c r="E2" s="17" t="s">
        <v>49</v>
      </c>
      <c r="F2" s="18" t="s">
        <v>50</v>
      </c>
      <c r="G2" s="115" t="s">
        <v>51</v>
      </c>
      <c r="H2" s="116" t="s">
        <v>52</v>
      </c>
      <c r="I2" s="117" t="s">
        <v>18</v>
      </c>
      <c r="J2" s="17" t="s">
        <v>53</v>
      </c>
      <c r="K2" s="17" t="s">
        <v>54</v>
      </c>
      <c r="L2" s="18" t="s">
        <v>55</v>
      </c>
      <c r="M2" s="118" t="s">
        <v>56</v>
      </c>
      <c r="N2" s="17" t="s">
        <v>54</v>
      </c>
      <c r="O2" s="18" t="s">
        <v>55</v>
      </c>
      <c r="P2" s="118" t="s">
        <v>57</v>
      </c>
      <c r="Q2" s="30" t="s">
        <v>58</v>
      </c>
      <c r="R2" s="17" t="s">
        <v>54</v>
      </c>
      <c r="S2" s="18" t="s">
        <v>55</v>
      </c>
      <c r="T2" s="118" t="s">
        <v>59</v>
      </c>
      <c r="U2" s="17" t="s">
        <v>54</v>
      </c>
      <c r="V2" s="18" t="s">
        <v>55</v>
      </c>
      <c r="W2" s="118" t="s">
        <v>83</v>
      </c>
      <c r="X2" s="17" t="s">
        <v>54</v>
      </c>
      <c r="Y2" s="18" t="s">
        <v>55</v>
      </c>
      <c r="Z2" s="120" t="s">
        <v>46</v>
      </c>
      <c r="AA2" s="121" t="s">
        <v>51</v>
      </c>
      <c r="AB2" s="121" t="s">
        <v>52</v>
      </c>
      <c r="AC2" s="119" t="s">
        <v>60</v>
      </c>
      <c r="AD2" s="17" t="s">
        <v>54</v>
      </c>
      <c r="AE2" s="122" t="s">
        <v>55</v>
      </c>
    </row>
    <row r="3" spans="1:31" s="29" customFormat="1" ht="18.75" thickBot="1">
      <c r="A3" s="123" t="s">
        <v>18</v>
      </c>
      <c r="B3" s="124" t="s">
        <v>38</v>
      </c>
      <c r="C3" s="124" t="s">
        <v>18</v>
      </c>
      <c r="D3" s="22" t="s">
        <v>19</v>
      </c>
      <c r="E3" s="22" t="s">
        <v>19</v>
      </c>
      <c r="F3" s="125" t="s">
        <v>38</v>
      </c>
      <c r="G3" s="126" t="s">
        <v>1</v>
      </c>
      <c r="H3" s="127" t="s">
        <v>14</v>
      </c>
      <c r="I3" s="128" t="s">
        <v>18</v>
      </c>
      <c r="J3" s="24" t="s">
        <v>19</v>
      </c>
      <c r="K3" s="22" t="s">
        <v>19</v>
      </c>
      <c r="L3" s="23" t="s">
        <v>18</v>
      </c>
      <c r="M3" s="24" t="s">
        <v>19</v>
      </c>
      <c r="N3" s="22" t="s">
        <v>19</v>
      </c>
      <c r="O3" s="23" t="s">
        <v>18</v>
      </c>
      <c r="P3" s="24" t="s">
        <v>19</v>
      </c>
      <c r="Q3" s="22" t="s">
        <v>19</v>
      </c>
      <c r="R3" s="22" t="s">
        <v>19</v>
      </c>
      <c r="S3" s="23" t="s">
        <v>18</v>
      </c>
      <c r="T3" s="24" t="s">
        <v>19</v>
      </c>
      <c r="U3" s="22" t="s">
        <v>19</v>
      </c>
      <c r="V3" s="23" t="s">
        <v>18</v>
      </c>
      <c r="W3" s="24" t="s">
        <v>19</v>
      </c>
      <c r="X3" s="22" t="s">
        <v>19</v>
      </c>
      <c r="Y3" s="129" t="s">
        <v>18</v>
      </c>
      <c r="Z3" s="130" t="s">
        <v>18</v>
      </c>
      <c r="AA3" s="20" t="s">
        <v>1</v>
      </c>
      <c r="AB3" s="131" t="s">
        <v>14</v>
      </c>
      <c r="AC3" s="24" t="s">
        <v>19</v>
      </c>
      <c r="AD3" s="22" t="s">
        <v>19</v>
      </c>
      <c r="AE3" s="129" t="s">
        <v>18</v>
      </c>
    </row>
    <row r="4" spans="1:31" s="137" customFormat="1" ht="15" customHeight="1">
      <c r="A4" s="132" t="s">
        <v>39</v>
      </c>
      <c r="B4" s="30">
        <v>4.9958</v>
      </c>
      <c r="C4" s="32">
        <v>2.1000000000000001E-4</v>
      </c>
      <c r="D4" s="133">
        <f>(180933049598656000-70217404855.3724*B4^(3/2)-2411496819706270*(273.15+G4)+12133507562259.2*(273.15+G4)^2-27213992297.7291*(273.15+G4)^3+22948343.3209092*(273.15+G4)^4+B4*(-986223018279.287+5588298236.68746*(273.15+G4))+H4^4*(4.14228669971578E-18-2.84030880139861E-20*(273.15+G4)+4.88118864268547E-23*(273.15+G4)^2)+H4^3*(-4.60634713142169E-09+6.38477966854137E-13*B4^(1/2)+4.32453227698831E-11*(273.15+G4)-1.34218004872788E-13*(273.15+G4)^2+1.37169433780665E-16*(273.15+G4)^3)+B4^(1/2)*(-31615794934111600+431007926946557*(273.15+G4)-2205502533336.5*(273.15+G4)^2+5019118813.35267*(273.15+G4)^3-4285824.63256474*(273.15+G4)^4)+H4^2*(7.38339902048758+0.0000892679242246957*B4-0.096042820483349*(273.15+G4)+0.000470171646450579*(273.15+G4)^2-1.02639472453813E-06*(273.15+G4)^3+8.43281282661061E-10*(273.15+G4)^4+B4^(1/2)*(-0.0205578045636448+0.000133188310047582*(273.15+G4)-2.24867936653958E-07*(273.15+G4)^2))+H4*(-972628294.966113+786.947400129572*B4+12720147.8550018*(273.15+G4)-62817.2657452456*(273.15+G4)^2+138.633438438488*(273.15+G4)^3-0.115307153207807*(273.15+G4)^4+B4^(1/2)*(2948588.31630423-19282.1584177255*(273.15+G4)+31.7305761235273*(273.15+G4)^2)))/(4847359709.68344-9.20851008396336E-38*H4^5+1*B4^(5/2)+B4^2*(17.5565983304036-0.0994820701540762*(273.15+G4))-107008975.310052*(273.15+G4)+1022309.86798468*(273.15+G4)^2-5442.77481585981*(273.15+G4)^3+17.4281345323534*(273.15+G4)^4-0.033546222870963*(273.15+G4)^5+0.0000359270580846177*(273.15+G4)^6-1.65104865052154E-08*(273.15+G4)^7+B4*(-6441887.51960168+85858.2293333562*(273.15+G4)-431.997863893246*(273.15+G4)^2+0.968919043425989*(273.15+G4)^3-0.00081704612154836*(273.15+G4)^4)+B4^(3/2)*(750426.360321704-10230.3203371089*(273.15+G4)+52.3493792334251*(273.15+G4)^2-0.119132828099875*(273.15+G4)^3+0.000101727500026342*(273.15+G4)^4)+H4^4*(1.05457104339275E-26-1.03261725441393E-28*(273.15+G4)+3.37169024124539E-31*(273.15+G4)^2-3.64926668949088E-34*(273.15+G4)^3+B4*(-1.47480767348483E-28+1.01125526044747E-30*(273.15+G4)-1.73788416587714E-33*(273.15+G4)^2))+H4^3*(-1.93205295772041E-16-1.51547888582424E-23*B4^(3/2)+3.13693952646223E-18*(273.15+G4)-2.04162339636161E-20*(273.15+G4)^2+6.65638151180278E-23*(273.15+G4)^3-1.08701562791094E-25*(273.15+G4)^4+7.11160414975473E-29*(273.15+G4)^5+B4*(1.64003039592158E-19-1.5396938572052E-21*(273.15+G4)+4.77865869399613E-24*(273.15+G4)^2-4.8837405078981E-27*(273.15+G4)^3))+H4^2*(1.74553499428988E-07-1.58913456728716E-15*B4^2-3.2876024514833E-09*(273.15+G4)+2.58258276033744E-11*(273.15+G4)^2-1.08253012780061E-13*(273.15+G4)^3+2.55269599678852E-16*(273.15+G4)^4-3.20972019258198E-19*(273.15+G4)^5+1.68081652867846E-22*(273.15+G4)^6+B4^(3/2)*(4.87956051304468E-13-3.16133182653483E-15*(273.15+G4)+5.33742161498565E-18*(273.15+G4)^2)+B4*(-2.62876384982301E-10+3.41948056472499E-12*(273.15+G4)-1.67398541507977E-14*(273.15+G4)^2+3.654345837233E-17*(273.15+G4)^3-3.00239408020695E-20*(273.15+G4)^4))+H4*(-27.6073273980211-1.40091228405275E-08*B4^2+0.528940190260874*(273.15+G4)-0.00424025071791743*(273.15+G4)^2+0.000018182085052347*(273.15+G4)^3-4.39551726846363E-08*(273.15+G4)^4+5.67758383987514E-11*(273.15+G4)^5-3.0602950731846E-14*(273.15+G4)^6+B4^(3/2)*(-0.0000699871188721533+4.57677562456233E-07*(273.15+G4)-7.53150784312503E-10*(273.15+G4)^2)+B4*(0.0346291740975562-0.000452884433752633*(273.15+G4)+2.23652760574928E-06*(273.15+G4)^2-4.93586450268395E-09*(273.15+G4)^3+4.10536224762602E-12*(273.15+G4)^4)))^2</f>
        <v>0.79257484891026175</v>
      </c>
      <c r="E4" s="32">
        <f>C4*D4</f>
        <v>1.6644071827115497E-4</v>
      </c>
      <c r="F4" s="19">
        <v>4</v>
      </c>
      <c r="G4" s="118">
        <v>5</v>
      </c>
      <c r="H4" s="31">
        <v>0.101325</v>
      </c>
      <c r="I4" s="134">
        <v>41769</v>
      </c>
      <c r="J4" s="135">
        <v>1003.9369831473848</v>
      </c>
      <c r="K4" s="135">
        <v>8.3299999999999997E-4</v>
      </c>
      <c r="L4" s="51">
        <v>60</v>
      </c>
      <c r="M4" s="33">
        <v>3.3284420557038175E-3</v>
      </c>
      <c r="N4" s="32">
        <v>0</v>
      </c>
      <c r="O4" s="19" t="s">
        <v>17</v>
      </c>
      <c r="P4" s="33">
        <v>-2.0991860081616769E-3</v>
      </c>
      <c r="Q4" s="32">
        <v>-2.5806706297139232E-4</v>
      </c>
      <c r="R4" s="135">
        <v>1.4999999999999999E-4</v>
      </c>
      <c r="S4" s="19" t="s">
        <v>17</v>
      </c>
      <c r="T4" s="33">
        <v>1.5861223310435059E-3</v>
      </c>
      <c r="U4" s="32">
        <v>1.3806357293552683E-4</v>
      </c>
      <c r="V4" s="19" t="s">
        <v>17</v>
      </c>
      <c r="W4" s="33">
        <v>-1.049105386645035E-3</v>
      </c>
      <c r="X4" s="32">
        <v>2.0000000000000001E-4</v>
      </c>
      <c r="Y4" s="19" t="s">
        <v>17</v>
      </c>
      <c r="Z4" s="76">
        <v>5</v>
      </c>
      <c r="AA4" s="30">
        <v>5</v>
      </c>
      <c r="AB4" s="136">
        <v>0.101325</v>
      </c>
      <c r="AC4" s="33">
        <f>J4-P4-T4+M4+Q4+W4</f>
        <v>1003.9395174806681</v>
      </c>
      <c r="AD4" s="32">
        <f>SQRT(SUMSQ(E4,K4,R4,U4,N4,X4))</f>
        <v>8.9618807338099607E-4</v>
      </c>
      <c r="AE4" s="103">
        <f>AD4^4/(E4^4/F4+K4^4/L4)</f>
        <v>78.506714126883338</v>
      </c>
    </row>
    <row r="5" spans="1:31" s="137" customFormat="1" ht="15" customHeight="1">
      <c r="A5" s="132" t="s">
        <v>39</v>
      </c>
      <c r="B5" s="30">
        <v>4.9958</v>
      </c>
      <c r="C5" s="32">
        <v>2.1000000000000001E-4</v>
      </c>
      <c r="D5" s="133">
        <f t="shared" ref="D5:D52" si="0">(180933049598656000-70217404855.3724*B5^(3/2)-2411496819706270*(273.15+G5)+12133507562259.2*(273.15+G5)^2-27213992297.7291*(273.15+G5)^3+22948343.3209092*(273.15+G5)^4+B5*(-986223018279.287+5588298236.68746*(273.15+G5))+H5^4*(4.14228669971578E-18-2.84030880139861E-20*(273.15+G5)+4.88118864268547E-23*(273.15+G5)^2)+H5^3*(-4.60634713142169E-09+6.38477966854137E-13*B5^(1/2)+4.32453227698831E-11*(273.15+G5)-1.34218004872788E-13*(273.15+G5)^2+1.37169433780665E-16*(273.15+G5)^3)+B5^(1/2)*(-31615794934111600+431007926946557*(273.15+G5)-2205502533336.5*(273.15+G5)^2+5019118813.35267*(273.15+G5)^3-4285824.63256474*(273.15+G5)^4)+H5^2*(7.38339902048758+0.0000892679242246957*B5-0.096042820483349*(273.15+G5)+0.000470171646450579*(273.15+G5)^2-1.02639472453813E-06*(273.15+G5)^3+8.43281282661061E-10*(273.15+G5)^4+B5^(1/2)*(-0.0205578045636448+0.000133188310047582*(273.15+G5)-2.24867936653958E-07*(273.15+G5)^2))+H5*(-972628294.966113+786.947400129572*B5+12720147.8550018*(273.15+G5)-62817.2657452456*(273.15+G5)^2+138.633438438488*(273.15+G5)^3-0.115307153207807*(273.15+G5)^4+B5^(1/2)*(2948588.31630423-19282.1584177255*(273.15+G5)+31.7305761235273*(273.15+G5)^2)))/(4847359709.68344-9.20851008396336E-38*H5^5+1*B5^(5/2)+B5^2*(17.5565983304036-0.0994820701540762*(273.15+G5))-107008975.310052*(273.15+G5)+1022309.86798468*(273.15+G5)^2-5442.77481585981*(273.15+G5)^3+17.4281345323534*(273.15+G5)^4-0.033546222870963*(273.15+G5)^5+0.0000359270580846177*(273.15+G5)^6-1.65104865052154E-08*(273.15+G5)^7+B5*(-6441887.51960168+85858.2293333562*(273.15+G5)-431.997863893246*(273.15+G5)^2+0.968919043425989*(273.15+G5)^3-0.00081704612154836*(273.15+G5)^4)+B5^(3/2)*(750426.360321704-10230.3203371089*(273.15+G5)+52.3493792334251*(273.15+G5)^2-0.119132828099875*(273.15+G5)^3+0.000101727500026342*(273.15+G5)^4)+H5^4*(1.05457104339275E-26-1.03261725441393E-28*(273.15+G5)+3.37169024124539E-31*(273.15+G5)^2-3.64926668949088E-34*(273.15+G5)^3+B5*(-1.47480767348483E-28+1.01125526044747E-30*(273.15+G5)-1.73788416587714E-33*(273.15+G5)^2))+H5^3*(-1.93205295772041E-16-1.51547888582424E-23*B5^(3/2)+3.13693952646223E-18*(273.15+G5)-2.04162339636161E-20*(273.15+G5)^2+6.65638151180278E-23*(273.15+G5)^3-1.08701562791094E-25*(273.15+G5)^4+7.11160414975473E-29*(273.15+G5)^5+B5*(1.64003039592158E-19-1.5396938572052E-21*(273.15+G5)+4.77865869399613E-24*(273.15+G5)^2-4.8837405078981E-27*(273.15+G5)^3))+H5^2*(1.74553499428988E-07-1.58913456728716E-15*B5^2-3.2876024514833E-09*(273.15+G5)+2.58258276033744E-11*(273.15+G5)^2-1.08253012780061E-13*(273.15+G5)^3+2.55269599678852E-16*(273.15+G5)^4-3.20972019258198E-19*(273.15+G5)^5+1.68081652867846E-22*(273.15+G5)^6+B5^(3/2)*(4.87956051304468E-13-3.16133182653483E-15*(273.15+G5)+5.33742161498565E-18*(273.15+G5)^2)+B5*(-2.62876384982301E-10+3.41948056472499E-12*(273.15+G5)-1.67398541507977E-14*(273.15+G5)^2+3.654345837233E-17*(273.15+G5)^3-3.00239408020695E-20*(273.15+G5)^4))+H5*(-27.6073273980211-1.40091228405275E-08*B5^2+0.528940190260874*(273.15+G5)-0.00424025071791743*(273.15+G5)^2+0.000018182085052347*(273.15+G5)^3-4.39551726846363E-08*(273.15+G5)^4+5.67758383987514E-11*(273.15+G5)^5-3.0602950731846E-14*(273.15+G5)^6+B5^(3/2)*(-0.0000699871188721533+4.57677562456233E-07*(273.15+G5)-7.53150784312503E-10*(273.15+G5)^2)+B5*(0.0346291740975562-0.000452884433752633*(273.15+G5)+2.23652760574928E-06*(273.15+G5)^2-4.93586450268395E-09*(273.15+G5)^3+4.10536224762602E-12*(273.15+G5)^4)))^2</f>
        <v>0.77856110954376101</v>
      </c>
      <c r="E5" s="32">
        <f t="shared" ref="E5:E52" si="1">C5*D5</f>
        <v>1.6349783300418982E-4</v>
      </c>
      <c r="F5" s="19">
        <v>4</v>
      </c>
      <c r="G5" s="118">
        <v>10</v>
      </c>
      <c r="H5" s="31">
        <v>0.101325</v>
      </c>
      <c r="I5" s="134">
        <v>41946</v>
      </c>
      <c r="J5" s="135">
        <v>1003.5999280854148</v>
      </c>
      <c r="K5" s="135">
        <v>8.3299999999999997E-4</v>
      </c>
      <c r="L5" s="51">
        <v>60</v>
      </c>
      <c r="M5" s="33">
        <v>3.2696262094304984E-3</v>
      </c>
      <c r="N5" s="32">
        <v>0</v>
      </c>
      <c r="O5" s="19" t="s">
        <v>17</v>
      </c>
      <c r="P5" s="33">
        <v>-2.0984832018140554E-3</v>
      </c>
      <c r="Q5" s="32">
        <v>-2.5798066225737122E-4</v>
      </c>
      <c r="R5" s="135">
        <v>1.4999999999999999E-4</v>
      </c>
      <c r="S5" s="19" t="s">
        <v>17</v>
      </c>
      <c r="T5" s="33">
        <v>1.8863947919985364E-3</v>
      </c>
      <c r="U5" s="32">
        <v>1.6420070498531061E-4</v>
      </c>
      <c r="V5" s="19" t="s">
        <v>17</v>
      </c>
      <c r="W5" s="33">
        <v>-5.9276917219845378E-4</v>
      </c>
      <c r="X5" s="32">
        <v>2.0000000000000001E-4</v>
      </c>
      <c r="Y5" s="19" t="s">
        <v>17</v>
      </c>
      <c r="Z5" s="76">
        <v>5</v>
      </c>
      <c r="AA5" s="30">
        <v>10</v>
      </c>
      <c r="AB5" s="136">
        <v>0.101325</v>
      </c>
      <c r="AC5" s="33">
        <f t="shared" ref="AC5:AC68" si="2">J5-P5-T5+M5+Q5+W5</f>
        <v>1003.6025590501997</v>
      </c>
      <c r="AD5" s="32">
        <f t="shared" ref="AD5:AD52" si="3">SQRT(SUMSQ(E5,K5,R5,U5,N5,X5))</f>
        <v>9.0004578378810205E-4</v>
      </c>
      <c r="AE5" s="103">
        <f t="shared" ref="AE5:AE45" si="4">AD5^4/(E5^4/F5+K5^4/L5)</f>
        <v>79.995865568799374</v>
      </c>
    </row>
    <row r="6" spans="1:31" s="137" customFormat="1" ht="15" customHeight="1">
      <c r="A6" s="132" t="s">
        <v>39</v>
      </c>
      <c r="B6" s="30">
        <v>4.9958</v>
      </c>
      <c r="C6" s="32">
        <v>2.1000000000000001E-4</v>
      </c>
      <c r="D6" s="133">
        <f t="shared" si="0"/>
        <v>0.76712422748039943</v>
      </c>
      <c r="E6" s="32">
        <f t="shared" si="1"/>
        <v>1.6109608777088388E-4</v>
      </c>
      <c r="F6" s="19">
        <v>4</v>
      </c>
      <c r="G6" s="118">
        <v>15</v>
      </c>
      <c r="H6" s="31">
        <v>0.101325</v>
      </c>
      <c r="I6" s="134">
        <v>41770</v>
      </c>
      <c r="J6" s="135">
        <v>1002.9437398786912</v>
      </c>
      <c r="K6" s="135">
        <v>8.3299999999999997E-4</v>
      </c>
      <c r="L6" s="51">
        <v>60</v>
      </c>
      <c r="M6" s="33">
        <v>3.2216238402043018E-3</v>
      </c>
      <c r="N6" s="32">
        <v>0</v>
      </c>
      <c r="O6" s="19" t="s">
        <v>17</v>
      </c>
      <c r="P6" s="33">
        <v>-2.0971069388286004E-3</v>
      </c>
      <c r="Q6" s="32">
        <v>-2.5781146898666931E-4</v>
      </c>
      <c r="R6" s="135">
        <v>1.4999999999999999E-4</v>
      </c>
      <c r="S6" s="19" t="s">
        <v>17</v>
      </c>
      <c r="T6" s="33">
        <v>1.5862497488576223E-3</v>
      </c>
      <c r="U6" s="32">
        <v>1.3807466398337869E-4</v>
      </c>
      <c r="V6" s="19" t="s">
        <v>17</v>
      </c>
      <c r="W6" s="33">
        <v>-2.5179381636447422E-4</v>
      </c>
      <c r="X6" s="32">
        <v>2.0000000000000001E-4</v>
      </c>
      <c r="Y6" s="19" t="s">
        <v>17</v>
      </c>
      <c r="Z6" s="76">
        <v>5</v>
      </c>
      <c r="AA6" s="30">
        <v>15</v>
      </c>
      <c r="AB6" s="136">
        <v>0.101325</v>
      </c>
      <c r="AC6" s="33">
        <f t="shared" si="2"/>
        <v>1002.9469627544361</v>
      </c>
      <c r="AD6" s="32">
        <f t="shared" si="3"/>
        <v>8.9521257940737586E-4</v>
      </c>
      <c r="AE6" s="103">
        <f t="shared" si="4"/>
        <v>78.389478420146176</v>
      </c>
    </row>
    <row r="7" spans="1:31" s="137" customFormat="1" ht="15" customHeight="1">
      <c r="A7" s="132" t="s">
        <v>39</v>
      </c>
      <c r="B7" s="30">
        <v>4.9958</v>
      </c>
      <c r="C7" s="32">
        <v>2.1000000000000001E-4</v>
      </c>
      <c r="D7" s="133">
        <f t="shared" si="0"/>
        <v>0.75764132895436265</v>
      </c>
      <c r="E7" s="32">
        <f t="shared" si="1"/>
        <v>1.5910467908041617E-4</v>
      </c>
      <c r="F7" s="19">
        <v>4</v>
      </c>
      <c r="G7" s="118">
        <v>20</v>
      </c>
      <c r="H7" s="31">
        <v>0.101325</v>
      </c>
      <c r="I7" s="134">
        <v>41867</v>
      </c>
      <c r="J7" s="135">
        <v>1001.9989425592066</v>
      </c>
      <c r="K7" s="135">
        <v>8.3299999999999997E-4</v>
      </c>
      <c r="L7" s="51">
        <v>60</v>
      </c>
      <c r="M7" s="33">
        <v>3.1818216386909626E-3</v>
      </c>
      <c r="N7" s="32">
        <v>0</v>
      </c>
      <c r="O7" s="19" t="s">
        <v>17</v>
      </c>
      <c r="P7" s="33">
        <v>-2.0951337784278034E-3</v>
      </c>
      <c r="Q7" s="32">
        <v>-2.5756889509973149E-4</v>
      </c>
      <c r="R7" s="135">
        <v>1.4999999999999999E-4</v>
      </c>
      <c r="S7" s="19" t="s">
        <v>17</v>
      </c>
      <c r="T7" s="33">
        <v>1.7493412494350214E-3</v>
      </c>
      <c r="U7" s="32">
        <v>1.5227091785638129E-4</v>
      </c>
      <c r="V7" s="19" t="s">
        <v>17</v>
      </c>
      <c r="W7" s="33">
        <v>0</v>
      </c>
      <c r="X7" s="32">
        <v>0</v>
      </c>
      <c r="Y7" s="19" t="s">
        <v>17</v>
      </c>
      <c r="Z7" s="76">
        <v>5</v>
      </c>
      <c r="AA7" s="30">
        <v>20</v>
      </c>
      <c r="AB7" s="136">
        <v>0.101325</v>
      </c>
      <c r="AC7" s="33">
        <f t="shared" si="2"/>
        <v>1002.0022126044792</v>
      </c>
      <c r="AD7" s="32">
        <f t="shared" si="3"/>
        <v>8.745797455521749E-4</v>
      </c>
      <c r="AE7" s="103">
        <f t="shared" si="4"/>
        <v>71.47993525739416</v>
      </c>
    </row>
    <row r="8" spans="1:31" s="137" customFormat="1" ht="15" customHeight="1">
      <c r="A8" s="132" t="s">
        <v>39</v>
      </c>
      <c r="B8" s="30">
        <v>4.9958</v>
      </c>
      <c r="C8" s="32">
        <v>2.1000000000000001E-4</v>
      </c>
      <c r="D8" s="133">
        <f t="shared" si="0"/>
        <v>0.74972716614096424</v>
      </c>
      <c r="E8" s="32">
        <f t="shared" si="1"/>
        <v>1.5744270488960249E-4</v>
      </c>
      <c r="F8" s="19">
        <v>4</v>
      </c>
      <c r="G8" s="118">
        <v>25</v>
      </c>
      <c r="H8" s="31">
        <v>0.101325</v>
      </c>
      <c r="I8" s="134">
        <v>41771</v>
      </c>
      <c r="J8" s="135">
        <v>1000.8038091239899</v>
      </c>
      <c r="K8" s="135">
        <v>8.3299999999999997E-4</v>
      </c>
      <c r="L8" s="51">
        <v>60</v>
      </c>
      <c r="M8" s="33">
        <v>3.1486013657513467E-3</v>
      </c>
      <c r="N8" s="32">
        <v>0</v>
      </c>
      <c r="O8" s="19" t="s">
        <v>17</v>
      </c>
      <c r="P8" s="33">
        <v>-2.0926254376367175E-3</v>
      </c>
      <c r="Q8" s="32">
        <v>-2.5726052788578759E-4</v>
      </c>
      <c r="R8" s="135">
        <v>1.4999999999999999E-4</v>
      </c>
      <c r="S8" s="19" t="s">
        <v>17</v>
      </c>
      <c r="T8" s="33">
        <v>1.5845546563635678E-3</v>
      </c>
      <c r="U8" s="32">
        <v>1.3792711513320181E-4</v>
      </c>
      <c r="V8" s="19" t="s">
        <v>17</v>
      </c>
      <c r="W8" s="33">
        <v>1.8279901834151297E-4</v>
      </c>
      <c r="X8" s="32">
        <v>2.0000000000000001E-4</v>
      </c>
      <c r="Y8" s="19" t="s">
        <v>17</v>
      </c>
      <c r="Z8" s="76">
        <v>5</v>
      </c>
      <c r="AA8" s="30">
        <v>25</v>
      </c>
      <c r="AB8" s="136">
        <v>0.101325</v>
      </c>
      <c r="AC8" s="33">
        <f t="shared" si="2"/>
        <v>1000.8073913346275</v>
      </c>
      <c r="AD8" s="32">
        <f t="shared" si="3"/>
        <v>8.9453959913014575E-4</v>
      </c>
      <c r="AE8" s="103">
        <f t="shared" si="4"/>
        <v>78.29509619197546</v>
      </c>
    </row>
    <row r="9" spans="1:31" s="137" customFormat="1" ht="15" customHeight="1">
      <c r="A9" s="132" t="s">
        <v>39</v>
      </c>
      <c r="B9" s="30">
        <v>4.9958</v>
      </c>
      <c r="C9" s="32">
        <v>2.1000000000000001E-4</v>
      </c>
      <c r="D9" s="133">
        <f t="shared" si="0"/>
        <v>0.74323950580404652</v>
      </c>
      <c r="E9" s="32">
        <f t="shared" si="1"/>
        <v>1.5608029621884978E-4</v>
      </c>
      <c r="F9" s="19">
        <v>4</v>
      </c>
      <c r="G9" s="118">
        <v>30</v>
      </c>
      <c r="H9" s="31">
        <v>0.101325</v>
      </c>
      <c r="I9" s="134">
        <v>41869</v>
      </c>
      <c r="J9" s="135">
        <v>999.3708598777929</v>
      </c>
      <c r="K9" s="135">
        <v>8.3299999999999997E-4</v>
      </c>
      <c r="L9" s="51">
        <v>60</v>
      </c>
      <c r="M9" s="33">
        <v>3.1213677651749094E-3</v>
      </c>
      <c r="N9" s="32">
        <v>0</v>
      </c>
      <c r="O9" s="19" t="s">
        <v>17</v>
      </c>
      <c r="P9" s="33">
        <v>-2.089633799264105E-3</v>
      </c>
      <c r="Q9" s="32">
        <v>-2.5689274564767679E-4</v>
      </c>
      <c r="R9" s="135">
        <v>1.4999999999999999E-4</v>
      </c>
      <c r="S9" s="19" t="s">
        <v>17</v>
      </c>
      <c r="T9" s="33">
        <v>1.7481335935891392E-3</v>
      </c>
      <c r="U9" s="32">
        <v>1.5216579779237636E-4</v>
      </c>
      <c r="V9" s="19" t="s">
        <v>17</v>
      </c>
      <c r="W9" s="33">
        <v>3.1203051988971443E-4</v>
      </c>
      <c r="X9" s="32">
        <v>2.0000000000000001E-4</v>
      </c>
      <c r="Y9" s="19" t="s">
        <v>17</v>
      </c>
      <c r="Z9" s="76">
        <v>5</v>
      </c>
      <c r="AA9" s="30">
        <v>30</v>
      </c>
      <c r="AB9" s="136">
        <v>0.101325</v>
      </c>
      <c r="AC9" s="33">
        <f t="shared" si="2"/>
        <v>999.37437788353816</v>
      </c>
      <c r="AD9" s="32">
        <f t="shared" si="3"/>
        <v>8.9660720992280354E-4</v>
      </c>
      <c r="AE9" s="103">
        <f t="shared" si="4"/>
        <v>79.07223020013906</v>
      </c>
    </row>
    <row r="10" spans="1:31" s="46" customFormat="1" ht="15" customHeight="1">
      <c r="A10" s="138" t="s">
        <v>39</v>
      </c>
      <c r="B10" s="38">
        <v>4.9958</v>
      </c>
      <c r="C10" s="40">
        <v>2.1000000000000001E-4</v>
      </c>
      <c r="D10" s="139">
        <f t="shared" si="0"/>
        <v>0.73828055572135343</v>
      </c>
      <c r="E10" s="40">
        <f t="shared" si="1"/>
        <v>1.5503891670148423E-4</v>
      </c>
      <c r="F10" s="41">
        <v>4</v>
      </c>
      <c r="G10" s="140">
        <v>35</v>
      </c>
      <c r="H10" s="39">
        <v>0.101325</v>
      </c>
      <c r="I10" s="141">
        <v>41772</v>
      </c>
      <c r="J10" s="40">
        <v>997.7317018057671</v>
      </c>
      <c r="K10" s="40">
        <v>8.3299999999999997E-4</v>
      </c>
      <c r="L10" s="52">
        <v>60</v>
      </c>
      <c r="M10" s="42">
        <v>3.1005491789528605E-3</v>
      </c>
      <c r="N10" s="40">
        <v>0</v>
      </c>
      <c r="O10" s="41" t="s">
        <v>17</v>
      </c>
      <c r="P10" s="42">
        <v>-2.0862042591893613E-3</v>
      </c>
      <c r="Q10" s="40">
        <v>-2.5647112920635588E-4</v>
      </c>
      <c r="R10" s="40">
        <v>1.4999999999999999E-4</v>
      </c>
      <c r="S10" s="41" t="s">
        <v>17</v>
      </c>
      <c r="T10" s="42">
        <v>1.5813819934161455E-3</v>
      </c>
      <c r="U10" s="40">
        <v>1.3765095157780121E-4</v>
      </c>
      <c r="V10" s="41" t="s">
        <v>17</v>
      </c>
      <c r="W10" s="42">
        <v>3.9931461393321623E-4</v>
      </c>
      <c r="X10" s="40">
        <v>2.0000000000000001E-4</v>
      </c>
      <c r="Y10" s="41" t="s">
        <v>17</v>
      </c>
      <c r="Z10" s="82">
        <v>5</v>
      </c>
      <c r="AA10" s="38">
        <v>35</v>
      </c>
      <c r="AB10" s="38">
        <v>0.101325</v>
      </c>
      <c r="AC10" s="42">
        <f t="shared" si="2"/>
        <v>997.73545002069648</v>
      </c>
      <c r="AD10" s="40">
        <f t="shared" si="3"/>
        <v>8.9407709408207293E-4</v>
      </c>
      <c r="AE10" s="142">
        <f t="shared" si="4"/>
        <v>78.220990642693209</v>
      </c>
    </row>
    <row r="11" spans="1:31" s="137" customFormat="1" ht="15" customHeight="1">
      <c r="A11" s="132" t="s">
        <v>40</v>
      </c>
      <c r="B11" s="30">
        <v>9.9886999999999997</v>
      </c>
      <c r="C11" s="30">
        <v>2.9999999999999997E-4</v>
      </c>
      <c r="D11" s="133">
        <f t="shared" si="0"/>
        <v>0.79044685965356642</v>
      </c>
      <c r="E11" s="32">
        <f t="shared" si="1"/>
        <v>2.3713405789606992E-4</v>
      </c>
      <c r="F11" s="19">
        <v>6</v>
      </c>
      <c r="G11" s="118">
        <v>5</v>
      </c>
      <c r="H11" s="31">
        <v>0.101325</v>
      </c>
      <c r="I11" s="134">
        <v>41911</v>
      </c>
      <c r="J11" s="135">
        <v>1007.8874152082659</v>
      </c>
      <c r="K11" s="135">
        <v>8.5499999999999997E-4</v>
      </c>
      <c r="L11" s="51">
        <v>69.5</v>
      </c>
      <c r="M11" s="33">
        <v>8.931086092275109E-3</v>
      </c>
      <c r="N11" s="32">
        <v>0</v>
      </c>
      <c r="O11" s="19" t="s">
        <v>17</v>
      </c>
      <c r="P11" s="33">
        <v>-1.7586098622637721E-3</v>
      </c>
      <c r="Q11" s="32">
        <v>-2.5806303122546335E-4</v>
      </c>
      <c r="R11" s="135">
        <v>1.4999999999999999E-4</v>
      </c>
      <c r="S11" s="19" t="s">
        <v>17</v>
      </c>
      <c r="T11" s="33">
        <v>2.3613524453284648E-3</v>
      </c>
      <c r="U11" s="32">
        <v>2.2251886495005394E-4</v>
      </c>
      <c r="V11" s="19" t="s">
        <v>17</v>
      </c>
      <c r="W11" s="33">
        <v>-1.049105386645035E-3</v>
      </c>
      <c r="X11" s="32">
        <v>2.0000000000000001E-4</v>
      </c>
      <c r="Y11" s="19" t="s">
        <v>17</v>
      </c>
      <c r="Z11" s="76">
        <v>10</v>
      </c>
      <c r="AA11" s="30">
        <v>5</v>
      </c>
      <c r="AB11" s="136">
        <v>0.101325</v>
      </c>
      <c r="AC11" s="33">
        <f t="shared" si="2"/>
        <v>1007.8944363833573</v>
      </c>
      <c r="AD11" s="32">
        <f t="shared" si="3"/>
        <v>9.4829963970936794E-4</v>
      </c>
      <c r="AE11" s="103">
        <f t="shared" si="4"/>
        <v>98.426458040489962</v>
      </c>
    </row>
    <row r="12" spans="1:31" s="137" customFormat="1" ht="15" customHeight="1">
      <c r="A12" s="132" t="s">
        <v>40</v>
      </c>
      <c r="B12" s="30">
        <v>9.9886999999999997</v>
      </c>
      <c r="C12" s="30">
        <v>2.9999999999999997E-4</v>
      </c>
      <c r="D12" s="133">
        <f t="shared" si="0"/>
        <v>0.77692768331216477</v>
      </c>
      <c r="E12" s="32">
        <f t="shared" si="1"/>
        <v>2.330783049936494E-4</v>
      </c>
      <c r="F12" s="19">
        <v>6</v>
      </c>
      <c r="G12" s="118">
        <v>10</v>
      </c>
      <c r="H12" s="31">
        <v>0.101325</v>
      </c>
      <c r="I12" s="134">
        <v>41950</v>
      </c>
      <c r="J12" s="135">
        <v>1007.4826747388672</v>
      </c>
      <c r="K12" s="135">
        <v>8.5499999999999997E-4</v>
      </c>
      <c r="L12" s="51">
        <v>69.5</v>
      </c>
      <c r="M12" s="33">
        <v>8.7784276940965356E-3</v>
      </c>
      <c r="N12" s="32">
        <v>0</v>
      </c>
      <c r="O12" s="19" t="s">
        <v>17</v>
      </c>
      <c r="P12" s="33">
        <v>-1.7579036595140765E-3</v>
      </c>
      <c r="Q12" s="32">
        <v>-2.5795940117871057E-4</v>
      </c>
      <c r="R12" s="135">
        <v>1.4999999999999999E-4</v>
      </c>
      <c r="S12" s="19" t="s">
        <v>17</v>
      </c>
      <c r="T12" s="33">
        <v>2.4311618970003098E-3</v>
      </c>
      <c r="U12" s="32">
        <v>2.2909726453607758E-4</v>
      </c>
      <c r="V12" s="19" t="s">
        <v>17</v>
      </c>
      <c r="W12" s="33">
        <v>-5.9276917219845378E-4</v>
      </c>
      <c r="X12" s="32">
        <v>2.0000000000000001E-4</v>
      </c>
      <c r="Y12" s="19" t="s">
        <v>17</v>
      </c>
      <c r="Z12" s="76">
        <v>10</v>
      </c>
      <c r="AA12" s="30">
        <v>10</v>
      </c>
      <c r="AB12" s="136">
        <v>0.101325</v>
      </c>
      <c r="AC12" s="33">
        <f t="shared" si="2"/>
        <v>1007.4899291797504</v>
      </c>
      <c r="AD12" s="32">
        <f t="shared" si="3"/>
        <v>9.4886039693762442E-4</v>
      </c>
      <c r="AE12" s="103">
        <f t="shared" si="4"/>
        <v>99.083248482847381</v>
      </c>
    </row>
    <row r="13" spans="1:31" s="137" customFormat="1" ht="15" customHeight="1">
      <c r="A13" s="132" t="s">
        <v>40</v>
      </c>
      <c r="B13" s="30">
        <v>9.9886999999999997</v>
      </c>
      <c r="C13" s="30">
        <v>2.9999999999999997E-4</v>
      </c>
      <c r="D13" s="133">
        <f t="shared" si="0"/>
        <v>0.76580763912387595</v>
      </c>
      <c r="E13" s="32">
        <f t="shared" si="1"/>
        <v>2.2974229173716276E-4</v>
      </c>
      <c r="F13" s="19">
        <v>6</v>
      </c>
      <c r="G13" s="118">
        <v>15</v>
      </c>
      <c r="H13" s="31">
        <v>0.101325</v>
      </c>
      <c r="I13" s="134">
        <v>41913</v>
      </c>
      <c r="J13" s="135">
        <v>1006.7688291460501</v>
      </c>
      <c r="K13" s="135">
        <v>8.5499999999999997E-4</v>
      </c>
      <c r="L13" s="51">
        <v>69.5</v>
      </c>
      <c r="M13" s="33">
        <v>8.6528548853266329E-3</v>
      </c>
      <c r="N13" s="32">
        <v>0</v>
      </c>
      <c r="O13" s="19" t="s">
        <v>17</v>
      </c>
      <c r="P13" s="33">
        <v>-1.7566570802785681E-3</v>
      </c>
      <c r="Q13" s="32">
        <v>-2.5777647486680878E-4</v>
      </c>
      <c r="R13" s="135">
        <v>1.4999999999999999E-4</v>
      </c>
      <c r="S13" s="19" t="s">
        <v>17</v>
      </c>
      <c r="T13" s="33">
        <v>2.3623563972813137E-3</v>
      </c>
      <c r="U13" s="32">
        <v>2.2261347100915977E-4</v>
      </c>
      <c r="V13" s="19" t="s">
        <v>17</v>
      </c>
      <c r="W13" s="33">
        <v>-2.5179381636447422E-4</v>
      </c>
      <c r="X13" s="32">
        <v>2.0000000000000001E-4</v>
      </c>
      <c r="Y13" s="19" t="s">
        <v>17</v>
      </c>
      <c r="Z13" s="76">
        <v>10</v>
      </c>
      <c r="AA13" s="30">
        <v>15</v>
      </c>
      <c r="AB13" s="136">
        <v>0.101325</v>
      </c>
      <c r="AC13" s="33">
        <f t="shared" si="2"/>
        <v>1006.7763667313271</v>
      </c>
      <c r="AD13" s="32">
        <f t="shared" si="3"/>
        <v>9.465005430993633E-4</v>
      </c>
      <c r="AE13" s="103">
        <f t="shared" si="4"/>
        <v>98.432841546595924</v>
      </c>
    </row>
    <row r="14" spans="1:31" s="137" customFormat="1" ht="15" customHeight="1">
      <c r="A14" s="132" t="s">
        <v>40</v>
      </c>
      <c r="B14" s="30">
        <v>9.9886999999999997</v>
      </c>
      <c r="C14" s="30">
        <v>2.9999999999999997E-4</v>
      </c>
      <c r="D14" s="133">
        <f t="shared" si="0"/>
        <v>0.75656108492318663</v>
      </c>
      <c r="E14" s="32">
        <f t="shared" si="1"/>
        <v>2.2696832547695596E-4</v>
      </c>
      <c r="F14" s="19">
        <v>6</v>
      </c>
      <c r="G14" s="118">
        <v>20</v>
      </c>
      <c r="H14" s="31">
        <v>0.101325</v>
      </c>
      <c r="I14" s="134">
        <v>41908</v>
      </c>
      <c r="J14" s="135">
        <v>1005.7779095057628</v>
      </c>
      <c r="K14" s="135">
        <v>8.5499999999999997E-4</v>
      </c>
      <c r="L14" s="51">
        <v>69.5</v>
      </c>
      <c r="M14" s="33">
        <v>8.5484346772091158E-3</v>
      </c>
      <c r="N14" s="32">
        <v>0</v>
      </c>
      <c r="O14" s="19" t="s">
        <v>17</v>
      </c>
      <c r="P14" s="33">
        <v>-1.754929037736118E-3</v>
      </c>
      <c r="Q14" s="32">
        <v>-2.5752289736439611E-4</v>
      </c>
      <c r="R14" s="135">
        <v>1.4999999999999999E-4</v>
      </c>
      <c r="S14" s="19" t="s">
        <v>17</v>
      </c>
      <c r="T14" s="33">
        <v>2.3509763724244548E-3</v>
      </c>
      <c r="U14" s="32">
        <v>2.2154108970527545E-4</v>
      </c>
      <c r="V14" s="19" t="s">
        <v>17</v>
      </c>
      <c r="W14" s="33">
        <v>0</v>
      </c>
      <c r="X14" s="32">
        <v>0</v>
      </c>
      <c r="Y14" s="19" t="s">
        <v>17</v>
      </c>
      <c r="Z14" s="76">
        <v>10</v>
      </c>
      <c r="AA14" s="30">
        <v>20</v>
      </c>
      <c r="AB14" s="136">
        <v>0.101325</v>
      </c>
      <c r="AC14" s="33">
        <f t="shared" si="2"/>
        <v>1005.7856043702078</v>
      </c>
      <c r="AD14" s="32">
        <f t="shared" si="3"/>
        <v>9.2418616912265806E-4</v>
      </c>
      <c r="AE14" s="103">
        <f t="shared" si="4"/>
        <v>89.715814523143649</v>
      </c>
    </row>
    <row r="15" spans="1:31" s="137" customFormat="1" ht="15" customHeight="1">
      <c r="A15" s="132" t="s">
        <v>40</v>
      </c>
      <c r="B15" s="30">
        <v>9.9886999999999997</v>
      </c>
      <c r="C15" s="30">
        <v>2.9999999999999997E-4</v>
      </c>
      <c r="D15" s="133">
        <f t="shared" si="0"/>
        <v>0.74882785775612515</v>
      </c>
      <c r="E15" s="32">
        <f t="shared" si="1"/>
        <v>2.2464835732683753E-4</v>
      </c>
      <c r="F15" s="19">
        <v>6</v>
      </c>
      <c r="G15" s="118">
        <v>25</v>
      </c>
      <c r="H15" s="31">
        <v>0.101325</v>
      </c>
      <c r="I15" s="134">
        <v>41906</v>
      </c>
      <c r="J15" s="135">
        <v>1004.5416383633208</v>
      </c>
      <c r="K15" s="135">
        <v>8.5499999999999997E-4</v>
      </c>
      <c r="L15" s="51">
        <v>69.5</v>
      </c>
      <c r="M15" s="33">
        <v>8.4611012588311496E-3</v>
      </c>
      <c r="N15" s="32">
        <v>0</v>
      </c>
      <c r="O15" s="19" t="s">
        <v>17</v>
      </c>
      <c r="P15" s="33">
        <v>-1.7527677965055411E-3</v>
      </c>
      <c r="Q15" s="32">
        <v>-2.572057511484331E-4</v>
      </c>
      <c r="R15" s="135">
        <v>1.4999999999999999E-4</v>
      </c>
      <c r="S15" s="19" t="s">
        <v>17</v>
      </c>
      <c r="T15" s="33">
        <v>2.3444630846492999E-3</v>
      </c>
      <c r="U15" s="32">
        <v>2.2092731881068168E-4</v>
      </c>
      <c r="V15" s="19" t="s">
        <v>17</v>
      </c>
      <c r="W15" s="33">
        <v>1.8279901834151297E-4</v>
      </c>
      <c r="X15" s="32">
        <v>2.0000000000000001E-4</v>
      </c>
      <c r="Y15" s="19" t="s">
        <v>17</v>
      </c>
      <c r="Z15" s="76">
        <v>10</v>
      </c>
      <c r="AA15" s="30">
        <v>25</v>
      </c>
      <c r="AB15" s="136">
        <v>0.101325</v>
      </c>
      <c r="AC15" s="33">
        <f t="shared" si="2"/>
        <v>1004.5494333625586</v>
      </c>
      <c r="AD15" s="32">
        <f t="shared" si="3"/>
        <v>9.4488134950718714E-4</v>
      </c>
      <c r="AE15" s="103">
        <f t="shared" si="4"/>
        <v>98.240919882147438</v>
      </c>
    </row>
    <row r="16" spans="1:31" s="137" customFormat="1" ht="15" customHeight="1">
      <c r="A16" s="132" t="s">
        <v>40</v>
      </c>
      <c r="B16" s="30">
        <v>9.9886999999999997</v>
      </c>
      <c r="C16" s="30">
        <v>2.9999999999999997E-4</v>
      </c>
      <c r="D16" s="133">
        <f t="shared" si="0"/>
        <v>0.74241881876641391</v>
      </c>
      <c r="E16" s="32">
        <f t="shared" si="1"/>
        <v>2.2272564562992415E-4</v>
      </c>
      <c r="F16" s="19">
        <v>6</v>
      </c>
      <c r="G16" s="118">
        <v>30</v>
      </c>
      <c r="H16" s="31">
        <v>0.101325</v>
      </c>
      <c r="I16" s="134">
        <v>41887</v>
      </c>
      <c r="J16" s="135">
        <v>1003.0796499667514</v>
      </c>
      <c r="K16" s="135">
        <v>8.5499999999999997E-4</v>
      </c>
      <c r="L16" s="51">
        <v>69.5</v>
      </c>
      <c r="M16" s="33">
        <v>8.3887185007824883E-3</v>
      </c>
      <c r="N16" s="32">
        <v>0</v>
      </c>
      <c r="O16" s="19" t="s">
        <v>17</v>
      </c>
      <c r="P16" s="33">
        <v>-1.750215199184715E-3</v>
      </c>
      <c r="Q16" s="32">
        <v>-2.5683117631165696E-4</v>
      </c>
      <c r="R16" s="135">
        <v>1.4999999999999999E-4</v>
      </c>
      <c r="S16" s="19" t="s">
        <v>17</v>
      </c>
      <c r="T16" s="33">
        <v>2.3067278561468749E-3</v>
      </c>
      <c r="U16" s="32">
        <v>2.1737139041396895E-4</v>
      </c>
      <c r="V16" s="19" t="s">
        <v>17</v>
      </c>
      <c r="W16" s="33">
        <v>3.1203051988971443E-4</v>
      </c>
      <c r="X16" s="32">
        <v>2.0000000000000001E-4</v>
      </c>
      <c r="Y16" s="19" t="s">
        <v>17</v>
      </c>
      <c r="Z16" s="76">
        <v>10</v>
      </c>
      <c r="AA16" s="30">
        <v>30</v>
      </c>
      <c r="AB16" s="136">
        <v>0.101325</v>
      </c>
      <c r="AC16" s="33">
        <f t="shared" si="2"/>
        <v>1003.0875373719388</v>
      </c>
      <c r="AD16" s="32">
        <f t="shared" si="3"/>
        <v>9.4360056941047283E-4</v>
      </c>
      <c r="AE16" s="103">
        <f t="shared" si="4"/>
        <v>97.882420122418935</v>
      </c>
    </row>
    <row r="17" spans="1:31" s="46" customFormat="1" ht="15" customHeight="1">
      <c r="A17" s="138" t="s">
        <v>40</v>
      </c>
      <c r="B17" s="38">
        <v>9.9886999999999997</v>
      </c>
      <c r="C17" s="38">
        <v>2.9999999999999997E-4</v>
      </c>
      <c r="D17" s="139">
        <f t="shared" si="0"/>
        <v>0.73731811768143496</v>
      </c>
      <c r="E17" s="40">
        <f t="shared" si="1"/>
        <v>2.2119543530443048E-4</v>
      </c>
      <c r="F17" s="41">
        <v>6</v>
      </c>
      <c r="G17" s="140">
        <v>35</v>
      </c>
      <c r="H17" s="39">
        <v>0.101325</v>
      </c>
      <c r="I17" s="141">
        <v>41891</v>
      </c>
      <c r="J17" s="40">
        <v>1001.4099320202965</v>
      </c>
      <c r="K17" s="40">
        <v>8.5499999999999997E-4</v>
      </c>
      <c r="L17" s="52">
        <v>69.5</v>
      </c>
      <c r="M17" s="42">
        <v>8.3311054736441292E-3</v>
      </c>
      <c r="N17" s="40">
        <v>0</v>
      </c>
      <c r="O17" s="41" t="s">
        <v>17</v>
      </c>
      <c r="P17" s="42">
        <v>-1.7473094757791173E-3</v>
      </c>
      <c r="Q17" s="40">
        <v>-2.5640478282550538E-4</v>
      </c>
      <c r="R17" s="40">
        <v>1.4999999999999999E-4</v>
      </c>
      <c r="S17" s="41" t="s">
        <v>17</v>
      </c>
      <c r="T17" s="42">
        <v>2.3101116687452667E-3</v>
      </c>
      <c r="U17" s="40">
        <v>2.176902594333258E-4</v>
      </c>
      <c r="V17" s="41" t="s">
        <v>17</v>
      </c>
      <c r="W17" s="42">
        <v>3.9931461393321623E-4</v>
      </c>
      <c r="X17" s="40">
        <v>2.0000000000000001E-4</v>
      </c>
      <c r="Y17" s="41" t="s">
        <v>17</v>
      </c>
      <c r="Z17" s="82">
        <v>10</v>
      </c>
      <c r="AA17" s="38">
        <v>35</v>
      </c>
      <c r="AB17" s="38">
        <v>0.101325</v>
      </c>
      <c r="AC17" s="42">
        <f t="shared" si="2"/>
        <v>1001.4178432334083</v>
      </c>
      <c r="AD17" s="40">
        <f t="shared" si="3"/>
        <v>9.4331408854721611E-4</v>
      </c>
      <c r="AE17" s="142">
        <f t="shared" si="4"/>
        <v>97.898444696593785</v>
      </c>
    </row>
    <row r="18" spans="1:31" s="137" customFormat="1" ht="15" customHeight="1">
      <c r="A18" s="132" t="s">
        <v>39</v>
      </c>
      <c r="B18" s="30">
        <v>14.9999</v>
      </c>
      <c r="C18" s="32">
        <v>2.2000000000000001E-4</v>
      </c>
      <c r="D18" s="133">
        <f t="shared" si="0"/>
        <v>0.79004309423074981</v>
      </c>
      <c r="E18" s="32">
        <f t="shared" si="1"/>
        <v>1.7380948073076496E-4</v>
      </c>
      <c r="F18" s="19">
        <v>8</v>
      </c>
      <c r="G18" s="118">
        <v>5</v>
      </c>
      <c r="H18" s="31">
        <v>0.101325</v>
      </c>
      <c r="I18" s="134">
        <v>41774</v>
      </c>
      <c r="J18" s="135">
        <v>1011.8451300002655</v>
      </c>
      <c r="K18" s="135">
        <v>8.8400000000000002E-4</v>
      </c>
      <c r="L18" s="51">
        <v>78.900000000000006</v>
      </c>
      <c r="M18" s="33">
        <v>7.8996109095896827E-5</v>
      </c>
      <c r="N18" s="32">
        <v>0</v>
      </c>
      <c r="O18" s="19" t="s">
        <v>17</v>
      </c>
      <c r="P18" s="33">
        <v>-1.4133091881683884E-3</v>
      </c>
      <c r="Q18" s="32">
        <v>-2.5805916831044364E-4</v>
      </c>
      <c r="R18" s="135">
        <v>1.4999999999999999E-4</v>
      </c>
      <c r="S18" s="19" t="s">
        <v>17</v>
      </c>
      <c r="T18" s="33">
        <v>1.468375531547025E-3</v>
      </c>
      <c r="U18" s="32">
        <v>1.4610595161371036E-4</v>
      </c>
      <c r="V18" s="19" t="s">
        <v>17</v>
      </c>
      <c r="W18" s="33">
        <v>-1.049105386645035E-3</v>
      </c>
      <c r="X18" s="32">
        <v>2.0000000000000001E-4</v>
      </c>
      <c r="Y18" s="19" t="s">
        <v>17</v>
      </c>
      <c r="Z18" s="76">
        <v>15</v>
      </c>
      <c r="AA18" s="30">
        <v>5</v>
      </c>
      <c r="AB18" s="136">
        <v>0.101325</v>
      </c>
      <c r="AC18" s="33">
        <f t="shared" si="2"/>
        <v>1011.8438467654762</v>
      </c>
      <c r="AD18" s="32">
        <f t="shared" si="3"/>
        <v>9.4631531990602689E-4</v>
      </c>
      <c r="AE18" s="103">
        <f t="shared" si="4"/>
        <v>102.10735346207321</v>
      </c>
    </row>
    <row r="19" spans="1:31" s="137" customFormat="1" ht="15" customHeight="1">
      <c r="A19" s="132" t="s">
        <v>39</v>
      </c>
      <c r="B19" s="30">
        <v>14.9999</v>
      </c>
      <c r="C19" s="32">
        <v>2.2000000000000001E-4</v>
      </c>
      <c r="D19" s="133">
        <f t="shared" si="0"/>
        <v>0.77691069516319444</v>
      </c>
      <c r="E19" s="32">
        <f t="shared" si="1"/>
        <v>1.7092035293590278E-4</v>
      </c>
      <c r="F19" s="19">
        <v>8</v>
      </c>
      <c r="G19" s="118">
        <v>10</v>
      </c>
      <c r="H19" s="31">
        <v>0.101325</v>
      </c>
      <c r="I19" s="134">
        <v>41948</v>
      </c>
      <c r="J19" s="135">
        <v>1011.3736063134202</v>
      </c>
      <c r="K19" s="135">
        <v>8.8400000000000002E-4</v>
      </c>
      <c r="L19" s="51">
        <v>78.900000000000006</v>
      </c>
      <c r="M19" s="33">
        <v>7.7683463473476877E-5</v>
      </c>
      <c r="N19" s="32">
        <v>0</v>
      </c>
      <c r="O19" s="19" t="s">
        <v>17</v>
      </c>
      <c r="P19" s="33">
        <v>-1.4126506986317422E-3</v>
      </c>
      <c r="Q19" s="32">
        <v>-2.579389332878522E-4</v>
      </c>
      <c r="R19" s="135">
        <v>1.4999999999999999E-4</v>
      </c>
      <c r="S19" s="19" t="s">
        <v>17</v>
      </c>
      <c r="T19" s="33">
        <v>1.7399497021888253E-3</v>
      </c>
      <c r="U19" s="32">
        <v>1.731280599115247E-4</v>
      </c>
      <c r="V19" s="19" t="s">
        <v>17</v>
      </c>
      <c r="W19" s="33">
        <v>-5.9276917219845378E-4</v>
      </c>
      <c r="X19" s="32">
        <v>2.0000000000000001E-4</v>
      </c>
      <c r="Y19" s="19" t="s">
        <v>17</v>
      </c>
      <c r="Z19" s="76">
        <v>15</v>
      </c>
      <c r="AA19" s="30">
        <v>10</v>
      </c>
      <c r="AB19" s="136">
        <v>0.101325</v>
      </c>
      <c r="AC19" s="33">
        <f t="shared" si="2"/>
        <v>1011.3725059897747</v>
      </c>
      <c r="AD19" s="32">
        <f t="shared" si="3"/>
        <v>9.5033840929242787E-4</v>
      </c>
      <c r="AE19" s="103">
        <f t="shared" si="4"/>
        <v>103.9527400205357</v>
      </c>
    </row>
    <row r="20" spans="1:31" s="137" customFormat="1" ht="15" customHeight="1">
      <c r="A20" s="132" t="s">
        <v>39</v>
      </c>
      <c r="B20" s="30">
        <v>14.9999</v>
      </c>
      <c r="C20" s="32">
        <v>2.2000000000000001E-4</v>
      </c>
      <c r="D20" s="133">
        <f t="shared" si="0"/>
        <v>0.76604621670450856</v>
      </c>
      <c r="E20" s="32">
        <f t="shared" si="1"/>
        <v>1.6853016767499188E-4</v>
      </c>
      <c r="F20" s="19">
        <v>8</v>
      </c>
      <c r="G20" s="118">
        <v>15</v>
      </c>
      <c r="H20" s="31">
        <v>0.101325</v>
      </c>
      <c r="I20" s="134">
        <v>41776</v>
      </c>
      <c r="J20" s="135">
        <v>1010.605222886092</v>
      </c>
      <c r="K20" s="135">
        <v>8.8400000000000002E-4</v>
      </c>
      <c r="L20" s="51">
        <v>78.900000000000006</v>
      </c>
      <c r="M20" s="33">
        <v>7.659796142434061E-5</v>
      </c>
      <c r="N20" s="32">
        <v>0</v>
      </c>
      <c r="O20" s="19" t="s">
        <v>17</v>
      </c>
      <c r="P20" s="33">
        <v>-1.4115759356169222E-3</v>
      </c>
      <c r="Q20" s="32">
        <v>-2.5774268999441218E-4</v>
      </c>
      <c r="R20" s="135">
        <v>1.4999999999999999E-4</v>
      </c>
      <c r="S20" s="19" t="s">
        <v>17</v>
      </c>
      <c r="T20" s="33">
        <v>1.4697017718410361E-3</v>
      </c>
      <c r="U20" s="32">
        <v>1.4623791485884888E-4</v>
      </c>
      <c r="V20" s="19" t="s">
        <v>17</v>
      </c>
      <c r="W20" s="33">
        <v>-2.5179381636447422E-4</v>
      </c>
      <c r="X20" s="32">
        <v>2.0000000000000001E-4</v>
      </c>
      <c r="Y20" s="19" t="s">
        <v>17</v>
      </c>
      <c r="Z20" s="76">
        <v>15</v>
      </c>
      <c r="AA20" s="30">
        <v>15</v>
      </c>
      <c r="AB20" s="136">
        <v>0.101325</v>
      </c>
      <c r="AC20" s="33">
        <f t="shared" si="2"/>
        <v>1010.6047318217109</v>
      </c>
      <c r="AD20" s="32">
        <f t="shared" si="3"/>
        <v>9.4538031773399255E-4</v>
      </c>
      <c r="AE20" s="103">
        <f t="shared" si="4"/>
        <v>101.87616306066873</v>
      </c>
    </row>
    <row r="21" spans="1:31" s="137" customFormat="1" ht="15" customHeight="1">
      <c r="A21" s="132" t="s">
        <v>39</v>
      </c>
      <c r="B21" s="30">
        <v>14.9999</v>
      </c>
      <c r="C21" s="32">
        <v>2.2000000000000001E-4</v>
      </c>
      <c r="D21" s="133">
        <f t="shared" si="0"/>
        <v>0.75699856798543774</v>
      </c>
      <c r="E21" s="32">
        <f t="shared" si="1"/>
        <v>1.665396849567963E-4</v>
      </c>
      <c r="F21" s="19">
        <v>8</v>
      </c>
      <c r="G21" s="118">
        <v>20</v>
      </c>
      <c r="H21" s="31">
        <v>0.101325</v>
      </c>
      <c r="I21" s="134">
        <v>41872</v>
      </c>
      <c r="J21" s="135">
        <v>1009.5694704985038</v>
      </c>
      <c r="K21" s="135">
        <v>8.8400000000000002E-4</v>
      </c>
      <c r="L21" s="51">
        <v>78.900000000000006</v>
      </c>
      <c r="M21" s="33">
        <v>7.5693730195780518E-5</v>
      </c>
      <c r="N21" s="32">
        <v>0</v>
      </c>
      <c r="O21" s="19" t="s">
        <v>17</v>
      </c>
      <c r="P21" s="33">
        <v>-1.4101286536039558E-3</v>
      </c>
      <c r="Q21" s="32">
        <v>-2.5747842765485945E-4</v>
      </c>
      <c r="R21" s="135">
        <v>1.4999999999999999E-4</v>
      </c>
      <c r="S21" s="19" t="s">
        <v>17</v>
      </c>
      <c r="T21" s="33">
        <v>1.6181382019794792E-3</v>
      </c>
      <c r="U21" s="32">
        <v>1.6100760109617686E-4</v>
      </c>
      <c r="V21" s="19" t="s">
        <v>17</v>
      </c>
      <c r="W21" s="33">
        <v>0</v>
      </c>
      <c r="X21" s="32">
        <v>0</v>
      </c>
      <c r="Y21" s="19" t="s">
        <v>17</v>
      </c>
      <c r="Z21" s="76">
        <v>15</v>
      </c>
      <c r="AA21" s="30">
        <v>20</v>
      </c>
      <c r="AB21" s="136">
        <v>0.101325</v>
      </c>
      <c r="AC21" s="33">
        <f t="shared" si="2"/>
        <v>1009.569080704258</v>
      </c>
      <c r="AD21" s="32">
        <f t="shared" si="3"/>
        <v>9.2607500467092548E-4</v>
      </c>
      <c r="AE21" s="103">
        <f t="shared" si="4"/>
        <v>93.862110493297266</v>
      </c>
    </row>
    <row r="22" spans="1:31" s="137" customFormat="1" ht="15" customHeight="1">
      <c r="A22" s="132" t="s">
        <v>39</v>
      </c>
      <c r="B22" s="30">
        <v>14.9999</v>
      </c>
      <c r="C22" s="32">
        <v>2.2000000000000001E-4</v>
      </c>
      <c r="D22" s="133">
        <f t="shared" si="0"/>
        <v>0.74942591376574108</v>
      </c>
      <c r="E22" s="32">
        <f t="shared" si="1"/>
        <v>1.6487370102846304E-4</v>
      </c>
      <c r="F22" s="19">
        <v>8</v>
      </c>
      <c r="G22" s="118">
        <v>25</v>
      </c>
      <c r="H22" s="31">
        <v>0.101325</v>
      </c>
      <c r="I22" s="134">
        <v>41778</v>
      </c>
      <c r="J22" s="135">
        <v>1008.2929629403742</v>
      </c>
      <c r="K22" s="135">
        <v>8.8400000000000002E-4</v>
      </c>
      <c r="L22" s="51">
        <v>78.900000000000006</v>
      </c>
      <c r="M22" s="33">
        <v>7.4936893270205474E-5</v>
      </c>
      <c r="N22" s="32">
        <v>0</v>
      </c>
      <c r="O22" s="19" t="s">
        <v>17</v>
      </c>
      <c r="P22" s="33">
        <v>-1.4083450369373925E-3</v>
      </c>
      <c r="Q22" s="32">
        <v>-2.5715275324659034E-4</v>
      </c>
      <c r="R22" s="135">
        <v>1.4999999999999999E-4</v>
      </c>
      <c r="S22" s="19" t="s">
        <v>17</v>
      </c>
      <c r="T22" s="33">
        <v>1.4694576990280362E-3</v>
      </c>
      <c r="U22" s="32">
        <v>1.4621362918407408E-4</v>
      </c>
      <c r="V22" s="19" t="s">
        <v>17</v>
      </c>
      <c r="W22" s="33">
        <v>1.8279901834151297E-4</v>
      </c>
      <c r="X22" s="32">
        <v>2.0000000000000001E-4</v>
      </c>
      <c r="Y22" s="19" t="s">
        <v>17</v>
      </c>
      <c r="Z22" s="76">
        <v>15</v>
      </c>
      <c r="AA22" s="30">
        <v>25</v>
      </c>
      <c r="AB22" s="136">
        <v>0.101325</v>
      </c>
      <c r="AC22" s="33">
        <f t="shared" si="2"/>
        <v>1008.2929024108705</v>
      </c>
      <c r="AD22" s="32">
        <f t="shared" si="3"/>
        <v>9.4473158232907665E-4</v>
      </c>
      <c r="AE22" s="103">
        <f t="shared" si="4"/>
        <v>101.70669011960688</v>
      </c>
    </row>
    <row r="23" spans="1:31" s="137" customFormat="1" ht="15" customHeight="1">
      <c r="A23" s="132" t="s">
        <v>39</v>
      </c>
      <c r="B23" s="30">
        <v>14.9999</v>
      </c>
      <c r="C23" s="32">
        <v>2.2000000000000001E-4</v>
      </c>
      <c r="D23" s="133">
        <f t="shared" si="0"/>
        <v>0.74310139203788916</v>
      </c>
      <c r="E23" s="32">
        <f t="shared" si="1"/>
        <v>1.6348230624833561E-4</v>
      </c>
      <c r="F23" s="19">
        <v>8</v>
      </c>
      <c r="G23" s="118">
        <v>30</v>
      </c>
      <c r="H23" s="31">
        <v>0.101325</v>
      </c>
      <c r="I23" s="134">
        <v>41873</v>
      </c>
      <c r="J23" s="135">
        <v>1006.7974268817213</v>
      </c>
      <c r="K23" s="135">
        <v>8.8400000000000002E-4</v>
      </c>
      <c r="L23" s="51">
        <v>78.900000000000006</v>
      </c>
      <c r="M23" s="33">
        <v>7.4304778308942332E-5</v>
      </c>
      <c r="N23" s="32">
        <v>0</v>
      </c>
      <c r="O23" s="19" t="s">
        <v>17</v>
      </c>
      <c r="P23" s="33">
        <v>-1.4062571225079495E-3</v>
      </c>
      <c r="Q23" s="32">
        <v>-2.5677151645447433E-4</v>
      </c>
      <c r="R23" s="135">
        <v>1.4999999999999999E-4</v>
      </c>
      <c r="S23" s="19" t="s">
        <v>17</v>
      </c>
      <c r="T23" s="33">
        <v>1.6152531985073226E-3</v>
      </c>
      <c r="U23" s="32">
        <v>1.6072053816938988E-4</v>
      </c>
      <c r="V23" s="19" t="s">
        <v>17</v>
      </c>
      <c r="W23" s="33">
        <v>3.1203051988971443E-4</v>
      </c>
      <c r="X23" s="32">
        <v>2.0000000000000001E-4</v>
      </c>
      <c r="Y23" s="19" t="s">
        <v>17</v>
      </c>
      <c r="Z23" s="76">
        <v>15</v>
      </c>
      <c r="AA23" s="30">
        <v>30</v>
      </c>
      <c r="AB23" s="136">
        <v>0.101325</v>
      </c>
      <c r="AC23" s="33">
        <f t="shared" si="2"/>
        <v>1006.7973474494272</v>
      </c>
      <c r="AD23" s="32">
        <f t="shared" si="3"/>
        <v>9.4684399762882422E-4</v>
      </c>
      <c r="AE23" s="103">
        <f t="shared" si="4"/>
        <v>102.65976259852054</v>
      </c>
    </row>
    <row r="24" spans="1:31" s="46" customFormat="1" ht="15" customHeight="1">
      <c r="A24" s="138" t="s">
        <v>39</v>
      </c>
      <c r="B24" s="38">
        <v>14.9999</v>
      </c>
      <c r="C24" s="40">
        <v>2.2000000000000001E-4</v>
      </c>
      <c r="D24" s="139">
        <f t="shared" si="0"/>
        <v>0.73791605208743016</v>
      </c>
      <c r="E24" s="40">
        <f t="shared" si="1"/>
        <v>1.6234153145923465E-4</v>
      </c>
      <c r="F24" s="41">
        <v>8</v>
      </c>
      <c r="G24" s="140">
        <v>35</v>
      </c>
      <c r="H24" s="39">
        <v>0.101325</v>
      </c>
      <c r="I24" s="141">
        <v>41817</v>
      </c>
      <c r="J24" s="40">
        <v>1005.1035307827054</v>
      </c>
      <c r="K24" s="40">
        <v>8.8400000000000002E-4</v>
      </c>
      <c r="L24" s="52">
        <v>78.900000000000006</v>
      </c>
      <c r="M24" s="42">
        <v>7.3786485700111371E-5</v>
      </c>
      <c r="N24" s="40">
        <v>0</v>
      </c>
      <c r="O24" s="41" t="s">
        <v>17</v>
      </c>
      <c r="P24" s="42">
        <v>-1.4038950669354525E-3</v>
      </c>
      <c r="Q24" s="40">
        <v>-2.5634022364066933E-4</v>
      </c>
      <c r="R24" s="40">
        <v>1.4999999999999999E-4</v>
      </c>
      <c r="S24" s="41" t="s">
        <v>17</v>
      </c>
      <c r="T24" s="42">
        <v>1.5254598220886791E-3</v>
      </c>
      <c r="U24" s="40">
        <v>1.5178593906419233E-4</v>
      </c>
      <c r="V24" s="41" t="s">
        <v>17</v>
      </c>
      <c r="W24" s="42">
        <v>3.9931461393321623E-4</v>
      </c>
      <c r="X24" s="40">
        <v>2.0000000000000001E-4</v>
      </c>
      <c r="Y24" s="41" t="s">
        <v>17</v>
      </c>
      <c r="Z24" s="82">
        <v>15</v>
      </c>
      <c r="AA24" s="38">
        <v>35</v>
      </c>
      <c r="AB24" s="38">
        <v>0.101325</v>
      </c>
      <c r="AC24" s="42">
        <f t="shared" si="2"/>
        <v>1005.1036259788262</v>
      </c>
      <c r="AD24" s="40">
        <f t="shared" si="3"/>
        <v>9.4517180667544689E-4</v>
      </c>
      <c r="AE24" s="142">
        <f t="shared" si="4"/>
        <v>101.96858582351983</v>
      </c>
    </row>
    <row r="25" spans="1:31" s="137" customFormat="1" ht="15" customHeight="1">
      <c r="A25" s="132" t="s">
        <v>39</v>
      </c>
      <c r="B25" s="30">
        <v>20.000900000000001</v>
      </c>
      <c r="C25" s="32">
        <v>2.7999999999999998E-4</v>
      </c>
      <c r="D25" s="133">
        <f t="shared" si="0"/>
        <v>0.79036208765089599</v>
      </c>
      <c r="E25" s="32">
        <f t="shared" si="1"/>
        <v>2.2130138454225085E-4</v>
      </c>
      <c r="F25" s="19">
        <v>7</v>
      </c>
      <c r="G25" s="118">
        <v>5</v>
      </c>
      <c r="H25" s="31">
        <v>0.101325</v>
      </c>
      <c r="I25" s="134">
        <v>41914</v>
      </c>
      <c r="J25" s="135">
        <v>1015.7959292283728</v>
      </c>
      <c r="K25" s="135">
        <v>9.1200000000000005E-4</v>
      </c>
      <c r="L25" s="51">
        <v>88.9</v>
      </c>
      <c r="M25" s="33">
        <v>-7.1125320607734466E-4</v>
      </c>
      <c r="N25" s="32">
        <v>0</v>
      </c>
      <c r="O25" s="19" t="s">
        <v>17</v>
      </c>
      <c r="P25" s="33">
        <v>-1.065185076080346E-3</v>
      </c>
      <c r="Q25" s="32">
        <v>-2.5805546691091042E-4</v>
      </c>
      <c r="R25" s="135">
        <v>1.4999999999999999E-4</v>
      </c>
      <c r="S25" s="19" t="s">
        <v>17</v>
      </c>
      <c r="T25" s="33">
        <v>1.7047242092477362E-3</v>
      </c>
      <c r="U25" s="32">
        <v>1.3429140026193639E-4</v>
      </c>
      <c r="V25" s="19" t="s">
        <v>17</v>
      </c>
      <c r="W25" s="33">
        <v>-1.049105386645035E-3</v>
      </c>
      <c r="X25" s="32">
        <v>2.0000000000000001E-4</v>
      </c>
      <c r="Y25" s="19" t="s">
        <v>17</v>
      </c>
      <c r="Z25" s="76">
        <v>20</v>
      </c>
      <c r="AA25" s="30">
        <v>5</v>
      </c>
      <c r="AB25" s="136">
        <v>0.101325</v>
      </c>
      <c r="AC25" s="33">
        <f t="shared" si="2"/>
        <v>1015.7932712751799</v>
      </c>
      <c r="AD25" s="32">
        <f t="shared" si="3"/>
        <v>9.8043484382422303E-4</v>
      </c>
      <c r="AE25" s="103">
        <f t="shared" si="4"/>
        <v>113.73231098998228</v>
      </c>
    </row>
    <row r="26" spans="1:31" s="137" customFormat="1" ht="15" customHeight="1">
      <c r="A26" s="132" t="s">
        <v>39</v>
      </c>
      <c r="B26" s="30">
        <v>20.000900000000001</v>
      </c>
      <c r="C26" s="32">
        <v>2.7999999999999998E-4</v>
      </c>
      <c r="D26" s="133">
        <f t="shared" si="0"/>
        <v>0.77756296912379841</v>
      </c>
      <c r="E26" s="32">
        <f t="shared" si="1"/>
        <v>2.1771763135466354E-4</v>
      </c>
      <c r="F26" s="19">
        <v>7</v>
      </c>
      <c r="G26" s="118">
        <v>10</v>
      </c>
      <c r="H26" s="31">
        <v>0.101325</v>
      </c>
      <c r="I26" s="134">
        <v>41951</v>
      </c>
      <c r="J26" s="135">
        <v>1015.2609284363569</v>
      </c>
      <c r="K26" s="135">
        <v>9.1200000000000005E-4</v>
      </c>
      <c r="L26" s="51">
        <v>88.9</v>
      </c>
      <c r="M26" s="33">
        <v>-6.9974145003470767E-4</v>
      </c>
      <c r="N26" s="32">
        <v>0</v>
      </c>
      <c r="O26" s="19" t="s">
        <v>17</v>
      </c>
      <c r="P26" s="33">
        <v>-1.0646227827228359E-3</v>
      </c>
      <c r="Q26" s="32">
        <v>-2.5791924375291505E-4</v>
      </c>
      <c r="R26" s="135">
        <v>1.4999999999999999E-4</v>
      </c>
      <c r="S26" s="19" t="s">
        <v>17</v>
      </c>
      <c r="T26" s="33">
        <v>1.7623043691961701E-3</v>
      </c>
      <c r="U26" s="32">
        <v>1.3882733649422211E-4</v>
      </c>
      <c r="V26" s="19" t="s">
        <v>17</v>
      </c>
      <c r="W26" s="33">
        <v>-5.9276917219845378E-4</v>
      </c>
      <c r="X26" s="32">
        <v>2.0000000000000001E-4</v>
      </c>
      <c r="Y26" s="19" t="s">
        <v>17</v>
      </c>
      <c r="Z26" s="76">
        <v>20</v>
      </c>
      <c r="AA26" s="30">
        <v>10</v>
      </c>
      <c r="AB26" s="136">
        <v>0.101325</v>
      </c>
      <c r="AC26" s="33">
        <f t="shared" si="2"/>
        <v>1015.2586803249045</v>
      </c>
      <c r="AD26" s="32">
        <f t="shared" si="3"/>
        <v>9.8026424823144756E-4</v>
      </c>
      <c r="AE26" s="103">
        <f t="shared" si="4"/>
        <v>113.95700979634502</v>
      </c>
    </row>
    <row r="27" spans="1:31" s="137" customFormat="1" ht="15" customHeight="1">
      <c r="A27" s="132" t="s">
        <v>39</v>
      </c>
      <c r="B27" s="30">
        <v>20.000900000000001</v>
      </c>
      <c r="C27" s="32">
        <v>2.7999999999999998E-4</v>
      </c>
      <c r="D27" s="133">
        <f t="shared" si="0"/>
        <v>0.76692428497275555</v>
      </c>
      <c r="E27" s="32">
        <f t="shared" si="1"/>
        <v>2.1473879979237153E-4</v>
      </c>
      <c r="F27" s="19">
        <v>7</v>
      </c>
      <c r="G27" s="118">
        <v>15</v>
      </c>
      <c r="H27" s="31">
        <v>0.101325</v>
      </c>
      <c r="I27" s="134">
        <v>41916</v>
      </c>
      <c r="J27" s="135">
        <v>1014.4347230428866</v>
      </c>
      <c r="K27" s="135">
        <v>9.1200000000000005E-4</v>
      </c>
      <c r="L27" s="51">
        <v>88.9</v>
      </c>
      <c r="M27" s="33">
        <v>-6.9017269322557695E-4</v>
      </c>
      <c r="N27" s="32">
        <v>0</v>
      </c>
      <c r="O27" s="19" t="s">
        <v>17</v>
      </c>
      <c r="P27" s="33">
        <v>-1.0637595658034974E-3</v>
      </c>
      <c r="Q27" s="32">
        <v>-2.5771011779896814E-4</v>
      </c>
      <c r="R27" s="135">
        <v>1.4999999999999999E-4</v>
      </c>
      <c r="S27" s="19" t="s">
        <v>17</v>
      </c>
      <c r="T27" s="33">
        <v>1.7056013409077473E-3</v>
      </c>
      <c r="U27" s="32">
        <v>1.3436049720923023E-4</v>
      </c>
      <c r="V27" s="19" t="s">
        <v>17</v>
      </c>
      <c r="W27" s="33">
        <v>-2.5179381636447422E-4</v>
      </c>
      <c r="X27" s="32">
        <v>2.0000000000000001E-4</v>
      </c>
      <c r="Y27" s="19" t="s">
        <v>17</v>
      </c>
      <c r="Z27" s="76">
        <v>20</v>
      </c>
      <c r="AA27" s="30">
        <v>15</v>
      </c>
      <c r="AB27" s="136">
        <v>0.101325</v>
      </c>
      <c r="AC27" s="33">
        <f t="shared" si="2"/>
        <v>1014.4328815244842</v>
      </c>
      <c r="AD27" s="32">
        <f t="shared" si="3"/>
        <v>9.7898390964641494E-4</v>
      </c>
      <c r="AE27" s="103">
        <f t="shared" si="4"/>
        <v>113.60409470993915</v>
      </c>
    </row>
    <row r="28" spans="1:31" s="137" customFormat="1" ht="15" customHeight="1">
      <c r="A28" s="132" t="s">
        <v>39</v>
      </c>
      <c r="B28" s="30">
        <v>20.000900000000001</v>
      </c>
      <c r="C28" s="32">
        <v>2.7999999999999998E-4</v>
      </c>
      <c r="D28" s="133">
        <f t="shared" si="0"/>
        <v>0.75805796929732983</v>
      </c>
      <c r="E28" s="32">
        <f t="shared" si="1"/>
        <v>2.1225623140325232E-4</v>
      </c>
      <c r="F28" s="19">
        <v>7</v>
      </c>
      <c r="G28" s="118">
        <v>20</v>
      </c>
      <c r="H28" s="31">
        <v>0.101325</v>
      </c>
      <c r="I28" s="134">
        <v>41918</v>
      </c>
      <c r="J28" s="135">
        <v>1013.3557675729977</v>
      </c>
      <c r="K28" s="135">
        <v>9.1200000000000005E-4</v>
      </c>
      <c r="L28" s="51">
        <v>88.9</v>
      </c>
      <c r="M28" s="33">
        <v>-6.8219761658383504E-4</v>
      </c>
      <c r="N28" s="32">
        <v>0</v>
      </c>
      <c r="O28" s="19" t="s">
        <v>17</v>
      </c>
      <c r="P28" s="33">
        <v>-1.0626260802310166E-3</v>
      </c>
      <c r="Q28" s="32">
        <v>-2.5743551561460443E-4</v>
      </c>
      <c r="R28" s="135">
        <v>1.4999999999999999E-4</v>
      </c>
      <c r="S28" s="19" t="s">
        <v>17</v>
      </c>
      <c r="T28" s="33">
        <v>1.7069390983529141E-3</v>
      </c>
      <c r="U28" s="32">
        <v>1.3446588042579261E-4</v>
      </c>
      <c r="V28" s="19" t="s">
        <v>17</v>
      </c>
      <c r="W28" s="33">
        <v>0</v>
      </c>
      <c r="X28" s="32">
        <v>0</v>
      </c>
      <c r="Y28" s="19" t="s">
        <v>17</v>
      </c>
      <c r="Z28" s="76">
        <v>20</v>
      </c>
      <c r="AA28" s="30">
        <v>20</v>
      </c>
      <c r="AB28" s="136">
        <v>0.101325</v>
      </c>
      <c r="AC28" s="33">
        <f t="shared" si="2"/>
        <v>1013.3541836268474</v>
      </c>
      <c r="AD28" s="32">
        <f t="shared" si="3"/>
        <v>9.5779840298895606E-4</v>
      </c>
      <c r="AE28" s="103">
        <f t="shared" si="4"/>
        <v>104.26303772093642</v>
      </c>
    </row>
    <row r="29" spans="1:31" s="137" customFormat="1" ht="15" customHeight="1">
      <c r="A29" s="132" t="s">
        <v>39</v>
      </c>
      <c r="B29" s="30">
        <v>20.000900000000001</v>
      </c>
      <c r="C29" s="32">
        <v>2.7999999999999998E-4</v>
      </c>
      <c r="D29" s="133">
        <f t="shared" si="0"/>
        <v>0.75063707995370232</v>
      </c>
      <c r="E29" s="32">
        <f t="shared" si="1"/>
        <v>2.1017838238703663E-4</v>
      </c>
      <c r="F29" s="19">
        <v>7</v>
      </c>
      <c r="G29" s="118">
        <v>25</v>
      </c>
      <c r="H29" s="31">
        <v>0.101325</v>
      </c>
      <c r="I29" s="134">
        <v>41919</v>
      </c>
      <c r="J29" s="135">
        <v>1012.0404595109753</v>
      </c>
      <c r="K29" s="135">
        <v>9.1200000000000005E-4</v>
      </c>
      <c r="L29" s="51">
        <v>88.9</v>
      </c>
      <c r="M29" s="33">
        <v>-6.7552256348335504E-4</v>
      </c>
      <c r="N29" s="32">
        <v>0</v>
      </c>
      <c r="O29" s="19" t="s">
        <v>17</v>
      </c>
      <c r="P29" s="33">
        <v>-1.0612477407783824E-3</v>
      </c>
      <c r="Q29" s="32">
        <v>-2.5710159427173315E-4</v>
      </c>
      <c r="R29" s="135">
        <v>1.4999999999999999E-4</v>
      </c>
      <c r="S29" s="19" t="s">
        <v>17</v>
      </c>
      <c r="T29" s="33">
        <v>1.70630054757888E-3</v>
      </c>
      <c r="U29" s="32">
        <v>1.3441557793280389E-4</v>
      </c>
      <c r="V29" s="19" t="s">
        <v>17</v>
      </c>
      <c r="W29" s="33">
        <v>1.8279901834151297E-4</v>
      </c>
      <c r="X29" s="32">
        <v>2.0000000000000001E-4</v>
      </c>
      <c r="Y29" s="19" t="s">
        <v>17</v>
      </c>
      <c r="Z29" s="76">
        <v>20</v>
      </c>
      <c r="AA29" s="30">
        <v>25</v>
      </c>
      <c r="AB29" s="136">
        <v>0.101325</v>
      </c>
      <c r="AC29" s="33">
        <f t="shared" si="2"/>
        <v>1012.0390646330292</v>
      </c>
      <c r="AD29" s="32">
        <f t="shared" si="3"/>
        <v>9.7800127812485045E-4</v>
      </c>
      <c r="AE29" s="103">
        <f t="shared" si="4"/>
        <v>113.49952452968583</v>
      </c>
    </row>
    <row r="30" spans="1:31" s="137" customFormat="1" ht="15" customHeight="1">
      <c r="A30" s="132" t="s">
        <v>39</v>
      </c>
      <c r="B30" s="30">
        <v>20.000900000000001</v>
      </c>
      <c r="C30" s="32">
        <v>2.7999999999999998E-4</v>
      </c>
      <c r="D30" s="133">
        <f t="shared" si="0"/>
        <v>0.74440172207922084</v>
      </c>
      <c r="E30" s="32">
        <f t="shared" si="1"/>
        <v>2.0843248218218181E-4</v>
      </c>
      <c r="F30" s="19">
        <v>7</v>
      </c>
      <c r="G30" s="118">
        <v>30</v>
      </c>
      <c r="H30" s="31">
        <v>0.101325</v>
      </c>
      <c r="I30" s="134">
        <v>41886</v>
      </c>
      <c r="J30" s="135">
        <v>1010.512955499034</v>
      </c>
      <c r="K30" s="135">
        <v>9.1200000000000005E-4</v>
      </c>
      <c r="L30" s="51">
        <v>88.9</v>
      </c>
      <c r="M30" s="33">
        <v>-6.6991322239573492E-4</v>
      </c>
      <c r="N30" s="32">
        <v>0</v>
      </c>
      <c r="O30" s="19" t="s">
        <v>17</v>
      </c>
      <c r="P30" s="33">
        <v>-1.0596473221057695E-3</v>
      </c>
      <c r="Q30" s="32">
        <v>-2.5671387123928714E-4</v>
      </c>
      <c r="R30" s="135">
        <v>1.4999999999999999E-4</v>
      </c>
      <c r="S30" s="19" t="s">
        <v>17</v>
      </c>
      <c r="T30" s="33">
        <v>1.651813224661331E-3</v>
      </c>
      <c r="U30" s="32">
        <v>1.3012328311383676E-4</v>
      </c>
      <c r="V30" s="19" t="s">
        <v>17</v>
      </c>
      <c r="W30" s="33">
        <v>3.1203051988971443E-4</v>
      </c>
      <c r="X30" s="32">
        <v>2.0000000000000001E-4</v>
      </c>
      <c r="Y30" s="19" t="s">
        <v>17</v>
      </c>
      <c r="Z30" s="76">
        <v>20</v>
      </c>
      <c r="AA30" s="30">
        <v>30</v>
      </c>
      <c r="AB30" s="136">
        <v>0.101325</v>
      </c>
      <c r="AC30" s="33">
        <f t="shared" si="2"/>
        <v>1010.5117487365577</v>
      </c>
      <c r="AD30" s="32">
        <f t="shared" si="3"/>
        <v>9.7704665622320693E-4</v>
      </c>
      <c r="AE30" s="103">
        <f t="shared" si="4"/>
        <v>113.1854847017388</v>
      </c>
    </row>
    <row r="31" spans="1:31" s="46" customFormat="1" ht="15" customHeight="1">
      <c r="A31" s="138" t="s">
        <v>39</v>
      </c>
      <c r="B31" s="38">
        <v>20.000900000000001</v>
      </c>
      <c r="C31" s="40">
        <v>2.7999999999999998E-4</v>
      </c>
      <c r="D31" s="139">
        <f t="shared" si="0"/>
        <v>0.73916258957980285</v>
      </c>
      <c r="E31" s="40">
        <f t="shared" si="1"/>
        <v>2.0696552508234477E-4</v>
      </c>
      <c r="F31" s="41">
        <v>7</v>
      </c>
      <c r="G31" s="140">
        <v>35</v>
      </c>
      <c r="H31" s="39">
        <v>0.101325</v>
      </c>
      <c r="I31" s="141">
        <v>41884</v>
      </c>
      <c r="J31" s="40">
        <v>1008.7942326320172</v>
      </c>
      <c r="K31" s="40">
        <v>9.1200000000000005E-4</v>
      </c>
      <c r="L31" s="52">
        <v>88.9</v>
      </c>
      <c r="M31" s="42">
        <v>-6.6520079872134374E-4</v>
      </c>
      <c r="N31" s="40">
        <v>0</v>
      </c>
      <c r="O31" s="41" t="s">
        <v>17</v>
      </c>
      <c r="P31" s="42">
        <v>-1.0578466778280373E-3</v>
      </c>
      <c r="Q31" s="40">
        <v>-2.5627764085053579E-4</v>
      </c>
      <c r="R31" s="40">
        <v>1.4999999999999999E-4</v>
      </c>
      <c r="S31" s="41" t="s">
        <v>17</v>
      </c>
      <c r="T31" s="42">
        <v>1.6458653565011227E-3</v>
      </c>
      <c r="U31" s="40">
        <v>1.2965473369131155E-4</v>
      </c>
      <c r="V31" s="41" t="s">
        <v>17</v>
      </c>
      <c r="W31" s="42">
        <v>3.9931461393321623E-4</v>
      </c>
      <c r="X31" s="40">
        <v>2.0000000000000001E-4</v>
      </c>
      <c r="Y31" s="41" t="s">
        <v>17</v>
      </c>
      <c r="Z31" s="82">
        <v>20</v>
      </c>
      <c r="AA31" s="38">
        <v>35</v>
      </c>
      <c r="AB31" s="38">
        <v>0.101325</v>
      </c>
      <c r="AC31" s="42">
        <f t="shared" si="2"/>
        <v>1008.7931224495128</v>
      </c>
      <c r="AD31" s="40">
        <f t="shared" si="3"/>
        <v>9.7667245202328495E-4</v>
      </c>
      <c r="AE31" s="142">
        <f t="shared" si="4"/>
        <v>113.117709540531</v>
      </c>
    </row>
    <row r="32" spans="1:31" s="137" customFormat="1">
      <c r="A32" s="132" t="s">
        <v>39</v>
      </c>
      <c r="B32" s="30">
        <v>25.0047</v>
      </c>
      <c r="C32" s="32">
        <v>2.2000000000000001E-4</v>
      </c>
      <c r="D32" s="133">
        <f t="shared" si="0"/>
        <v>0.79103206009753124</v>
      </c>
      <c r="E32" s="32">
        <f t="shared" si="1"/>
        <v>1.7402705322145688E-4</v>
      </c>
      <c r="F32" s="19">
        <v>17</v>
      </c>
      <c r="G32" s="118">
        <v>5</v>
      </c>
      <c r="H32" s="31">
        <v>0.101325</v>
      </c>
      <c r="I32" s="134">
        <v>41779</v>
      </c>
      <c r="J32" s="135">
        <v>1019.7509147893049</v>
      </c>
      <c r="K32" s="135">
        <v>9.3999999999999997E-4</v>
      </c>
      <c r="L32" s="51">
        <v>99.2</v>
      </c>
      <c r="M32" s="33">
        <v>-3.7174764228211643E-3</v>
      </c>
      <c r="N32" s="32">
        <v>0</v>
      </c>
      <c r="O32" s="19" t="s">
        <v>17</v>
      </c>
      <c r="P32" s="33">
        <v>-7.1328516407677368E-4</v>
      </c>
      <c r="Q32" s="32">
        <v>-2.5805190046017135E-4</v>
      </c>
      <c r="R32" s="135">
        <v>1.4999999999999999E-4</v>
      </c>
      <c r="S32" s="19" t="s">
        <v>17</v>
      </c>
      <c r="T32" s="33">
        <v>1.3470998972535341E-3</v>
      </c>
      <c r="U32" s="32">
        <v>1.2079903938103247E-4</v>
      </c>
      <c r="V32" s="19" t="s">
        <v>17</v>
      </c>
      <c r="W32" s="33">
        <v>-1.049105386645035E-3</v>
      </c>
      <c r="X32" s="32">
        <v>2.0000000000000001E-4</v>
      </c>
      <c r="Y32" s="19" t="s">
        <v>17</v>
      </c>
      <c r="Z32" s="76">
        <v>25</v>
      </c>
      <c r="AA32" s="30">
        <v>5</v>
      </c>
      <c r="AB32" s="136">
        <v>0.101325</v>
      </c>
      <c r="AC32" s="33">
        <f t="shared" si="2"/>
        <v>1019.7452563408619</v>
      </c>
      <c r="AD32" s="32">
        <f t="shared" si="3"/>
        <v>9.954786904642029E-4</v>
      </c>
      <c r="AE32" s="103">
        <f t="shared" si="4"/>
        <v>123.92562658083935</v>
      </c>
    </row>
    <row r="33" spans="1:31" s="137" customFormat="1">
      <c r="A33" s="132" t="s">
        <v>39</v>
      </c>
      <c r="B33" s="30">
        <v>25.0047</v>
      </c>
      <c r="C33" s="32">
        <v>2.2000000000000001E-4</v>
      </c>
      <c r="D33" s="133">
        <f t="shared" si="0"/>
        <v>0.77853543624762056</v>
      </c>
      <c r="E33" s="32">
        <f t="shared" si="1"/>
        <v>1.7127779597447652E-4</v>
      </c>
      <c r="F33" s="19">
        <v>17</v>
      </c>
      <c r="G33" s="118">
        <v>10</v>
      </c>
      <c r="H33" s="31">
        <v>0.101325</v>
      </c>
      <c r="I33" s="134">
        <v>41934</v>
      </c>
      <c r="J33" s="135">
        <v>1019.1496823292072</v>
      </c>
      <c r="K33" s="135">
        <v>9.3999999999999997E-4</v>
      </c>
      <c r="L33" s="51">
        <v>99.2</v>
      </c>
      <c r="M33" s="33">
        <v>-3.6587792689033449E-3</v>
      </c>
      <c r="N33" s="32">
        <v>0</v>
      </c>
      <c r="O33" s="19" t="s">
        <v>17</v>
      </c>
      <c r="P33" s="33">
        <v>-7.1286586189916632E-4</v>
      </c>
      <c r="Q33" s="32">
        <v>-2.5790020555713949E-4</v>
      </c>
      <c r="R33" s="135">
        <v>1.4999999999999999E-4</v>
      </c>
      <c r="S33" s="19" t="s">
        <v>17</v>
      </c>
      <c r="T33" s="33">
        <v>1.5675993576081389E-3</v>
      </c>
      <c r="U33" s="32">
        <v>1.4057197756414569E-4</v>
      </c>
      <c r="V33" s="19" t="s">
        <v>17</v>
      </c>
      <c r="W33" s="33">
        <v>-5.9276917219845378E-4</v>
      </c>
      <c r="X33" s="32">
        <v>2.0000000000000001E-4</v>
      </c>
      <c r="Y33" s="19" t="s">
        <v>17</v>
      </c>
      <c r="Z33" s="76">
        <v>25</v>
      </c>
      <c r="AA33" s="30">
        <v>10</v>
      </c>
      <c r="AB33" s="136">
        <v>0.101325</v>
      </c>
      <c r="AC33" s="33">
        <f t="shared" si="2"/>
        <v>1019.1443181470648</v>
      </c>
      <c r="AD33" s="32">
        <f t="shared" si="3"/>
        <v>9.9759539106301465E-4</v>
      </c>
      <c r="AE33" s="103">
        <f t="shared" si="4"/>
        <v>125.03554624757257</v>
      </c>
    </row>
    <row r="34" spans="1:31" s="137" customFormat="1">
      <c r="A34" s="132" t="s">
        <v>39</v>
      </c>
      <c r="B34" s="30">
        <v>25.0047</v>
      </c>
      <c r="C34" s="32">
        <v>2.2000000000000001E-4</v>
      </c>
      <c r="D34" s="133">
        <f t="shared" si="0"/>
        <v>0.76810610634823984</v>
      </c>
      <c r="E34" s="32">
        <f t="shared" si="1"/>
        <v>1.6898334339661276E-4</v>
      </c>
      <c r="F34" s="19">
        <v>17</v>
      </c>
      <c r="G34" s="118">
        <v>15</v>
      </c>
      <c r="H34" s="31">
        <v>0.101325</v>
      </c>
      <c r="I34" s="134">
        <v>41758</v>
      </c>
      <c r="J34" s="135">
        <v>1018.2750762890549</v>
      </c>
      <c r="K34" s="135">
        <v>9.3999999999999997E-4</v>
      </c>
      <c r="L34" s="51">
        <v>99.2</v>
      </c>
      <c r="M34" s="33">
        <v>-3.6097906707937E-3</v>
      </c>
      <c r="N34" s="32">
        <v>0</v>
      </c>
      <c r="O34" s="19" t="s">
        <v>17</v>
      </c>
      <c r="P34" s="33">
        <v>-7.1225322117191849E-4</v>
      </c>
      <c r="Q34" s="32">
        <v>-2.5767856474372066E-4</v>
      </c>
      <c r="R34" s="135">
        <v>1.4999999999999999E-4</v>
      </c>
      <c r="S34" s="19" t="s">
        <v>17</v>
      </c>
      <c r="T34" s="33">
        <v>1.3151953427252884E-3</v>
      </c>
      <c r="U34" s="32">
        <v>1.1793804922970852E-4</v>
      </c>
      <c r="V34" s="19" t="s">
        <v>17</v>
      </c>
      <c r="W34" s="33">
        <v>-2.5179381636447422E-4</v>
      </c>
      <c r="X34" s="32">
        <v>2.0000000000000001E-4</v>
      </c>
      <c r="Y34" s="19" t="s">
        <v>17</v>
      </c>
      <c r="Z34" s="76">
        <v>25</v>
      </c>
      <c r="AA34" s="30">
        <v>15</v>
      </c>
      <c r="AB34" s="136">
        <v>0.101325</v>
      </c>
      <c r="AC34" s="33">
        <f t="shared" si="2"/>
        <v>1018.2703540838816</v>
      </c>
      <c r="AD34" s="32">
        <f t="shared" si="3"/>
        <v>9.9426593716249109E-4</v>
      </c>
      <c r="AE34" s="103">
        <f t="shared" si="4"/>
        <v>123.41609324956239</v>
      </c>
    </row>
    <row r="35" spans="1:31" s="137" customFormat="1">
      <c r="A35" s="132" t="s">
        <v>39</v>
      </c>
      <c r="B35" s="30">
        <v>25.0047</v>
      </c>
      <c r="C35" s="32">
        <v>2.2000000000000001E-4</v>
      </c>
      <c r="D35" s="133">
        <f t="shared" si="0"/>
        <v>0.75941213773768013</v>
      </c>
      <c r="E35" s="32">
        <f t="shared" si="1"/>
        <v>1.6707067030228962E-4</v>
      </c>
      <c r="F35" s="19">
        <v>17</v>
      </c>
      <c r="G35" s="118">
        <v>20</v>
      </c>
      <c r="H35" s="31">
        <v>0.101325</v>
      </c>
      <c r="I35" s="134">
        <v>41935</v>
      </c>
      <c r="J35" s="135">
        <v>1017.1464878175785</v>
      </c>
      <c r="K35" s="135">
        <v>9.3999999999999997E-4</v>
      </c>
      <c r="L35" s="51">
        <v>99.2</v>
      </c>
      <c r="M35" s="33">
        <v>-3.56895088350484E-3</v>
      </c>
      <c r="N35" s="32">
        <v>0</v>
      </c>
      <c r="O35" s="19" t="s">
        <v>17</v>
      </c>
      <c r="P35" s="33">
        <v>-7.1146643344420404E-4</v>
      </c>
      <c r="Q35" s="32">
        <v>-2.5739392112764559E-4</v>
      </c>
      <c r="R35" s="135">
        <v>1.4999999999999999E-4</v>
      </c>
      <c r="S35" s="19" t="s">
        <v>17</v>
      </c>
      <c r="T35" s="33">
        <v>1.5659468834759095E-3</v>
      </c>
      <c r="U35" s="32">
        <v>1.4042379457624536E-4</v>
      </c>
      <c r="V35" s="19" t="s">
        <v>17</v>
      </c>
      <c r="W35" s="33">
        <v>0</v>
      </c>
      <c r="X35" s="32">
        <v>0</v>
      </c>
      <c r="Y35" s="19" t="s">
        <v>17</v>
      </c>
      <c r="Z35" s="76">
        <v>25</v>
      </c>
      <c r="AA35" s="30">
        <v>20</v>
      </c>
      <c r="AB35" s="136">
        <v>0.101325</v>
      </c>
      <c r="AC35" s="33">
        <f t="shared" si="2"/>
        <v>1017.1418069923238</v>
      </c>
      <c r="AD35" s="32">
        <f t="shared" si="3"/>
        <v>9.7659175245260387E-4</v>
      </c>
      <c r="AE35" s="103">
        <f t="shared" si="4"/>
        <v>114.90286910686648</v>
      </c>
    </row>
    <row r="36" spans="1:31" s="137" customFormat="1">
      <c r="A36" s="132" t="s">
        <v>39</v>
      </c>
      <c r="B36" s="30">
        <v>25.0047</v>
      </c>
      <c r="C36" s="32">
        <v>2.2000000000000001E-4</v>
      </c>
      <c r="D36" s="133">
        <f t="shared" si="0"/>
        <v>0.75213940893804809</v>
      </c>
      <c r="E36" s="32">
        <f t="shared" si="1"/>
        <v>1.6547066996637058E-4</v>
      </c>
      <c r="F36" s="19">
        <v>17</v>
      </c>
      <c r="G36" s="118">
        <v>25</v>
      </c>
      <c r="H36" s="31">
        <v>0.101325</v>
      </c>
      <c r="I36" s="134">
        <v>41780</v>
      </c>
      <c r="J36" s="135">
        <v>1015.797769172544</v>
      </c>
      <c r="K36" s="135">
        <v>9.3999999999999997E-4</v>
      </c>
      <c r="L36" s="51">
        <v>99.2</v>
      </c>
      <c r="M36" s="33">
        <v>-3.5347885234386922E-3</v>
      </c>
      <c r="N36" s="32">
        <v>0</v>
      </c>
      <c r="O36" s="19" t="s">
        <v>17</v>
      </c>
      <c r="P36" s="33">
        <v>-7.1052133120991169E-4</v>
      </c>
      <c r="Q36" s="32">
        <v>-2.5705200257953735E-4</v>
      </c>
      <c r="R36" s="135">
        <v>1.4999999999999999E-4</v>
      </c>
      <c r="S36" s="19" t="s">
        <v>17</v>
      </c>
      <c r="T36" s="33">
        <v>1.3433031536744468E-3</v>
      </c>
      <c r="U36" s="32">
        <v>1.2045857244308311E-4</v>
      </c>
      <c r="V36" s="19" t="s">
        <v>17</v>
      </c>
      <c r="W36" s="33">
        <v>1.8279901834151297E-4</v>
      </c>
      <c r="X36" s="32">
        <v>2.0000000000000001E-4</v>
      </c>
      <c r="Y36" s="19" t="s">
        <v>17</v>
      </c>
      <c r="Z36" s="76">
        <v>25</v>
      </c>
      <c r="AA36" s="30">
        <v>25</v>
      </c>
      <c r="AB36" s="136">
        <v>0.101325</v>
      </c>
      <c r="AC36" s="33">
        <f t="shared" si="2"/>
        <v>1015.7935273492139</v>
      </c>
      <c r="AD36" s="32">
        <f t="shared" si="3"/>
        <v>9.9397726849971037E-4</v>
      </c>
      <c r="AE36" s="103">
        <f t="shared" si="4"/>
        <v>123.33303675870071</v>
      </c>
    </row>
    <row r="37" spans="1:31" s="137" customFormat="1">
      <c r="A37" s="132" t="s">
        <v>39</v>
      </c>
      <c r="B37" s="30">
        <v>25.0047</v>
      </c>
      <c r="C37" s="32">
        <v>2.2000000000000001E-4</v>
      </c>
      <c r="D37" s="133">
        <f t="shared" si="0"/>
        <v>0.74599777554273183</v>
      </c>
      <c r="E37" s="32">
        <f t="shared" si="1"/>
        <v>1.6411951061940102E-4</v>
      </c>
      <c r="F37" s="19">
        <v>17</v>
      </c>
      <c r="G37" s="118">
        <v>30</v>
      </c>
      <c r="H37" s="31">
        <v>0.101325</v>
      </c>
      <c r="I37" s="134">
        <v>41876</v>
      </c>
      <c r="J37" s="135">
        <v>1014.244018720668</v>
      </c>
      <c r="K37" s="135">
        <v>9.3999999999999997E-4</v>
      </c>
      <c r="L37" s="51">
        <v>99.2</v>
      </c>
      <c r="M37" s="33">
        <v>-3.5059384837268226E-3</v>
      </c>
      <c r="N37" s="32">
        <v>0</v>
      </c>
      <c r="O37" s="19" t="s">
        <v>17</v>
      </c>
      <c r="P37" s="33">
        <v>-7.094321433228361E-4</v>
      </c>
      <c r="Q37" s="32">
        <v>-2.5665795680601867E-4</v>
      </c>
      <c r="R37" s="135">
        <v>1.4999999999999999E-4</v>
      </c>
      <c r="S37" s="19" t="s">
        <v>17</v>
      </c>
      <c r="T37" s="33">
        <v>1.4776416376788919E-3</v>
      </c>
      <c r="U37" s="32">
        <v>1.3250516219691407E-4</v>
      </c>
      <c r="V37" s="19" t="s">
        <v>17</v>
      </c>
      <c r="W37" s="33">
        <v>3.1203051988971443E-4</v>
      </c>
      <c r="X37" s="32">
        <v>2.0000000000000001E-4</v>
      </c>
      <c r="Y37" s="19" t="s">
        <v>17</v>
      </c>
      <c r="Z37" s="76">
        <v>25</v>
      </c>
      <c r="AA37" s="30">
        <v>30</v>
      </c>
      <c r="AB37" s="136">
        <v>0.101325</v>
      </c>
      <c r="AC37" s="33">
        <f t="shared" si="2"/>
        <v>1014.239799945253</v>
      </c>
      <c r="AD37" s="32">
        <f t="shared" si="3"/>
        <v>9.9528530169734858E-4</v>
      </c>
      <c r="AE37" s="103">
        <f t="shared" si="4"/>
        <v>124.00581743731027</v>
      </c>
    </row>
    <row r="38" spans="1:31" s="46" customFormat="1">
      <c r="A38" s="138" t="s">
        <v>39</v>
      </c>
      <c r="B38" s="38">
        <v>25.0047</v>
      </c>
      <c r="C38" s="40">
        <v>2.2000000000000001E-4</v>
      </c>
      <c r="D38" s="139">
        <f t="shared" si="0"/>
        <v>0.74072518245785557</v>
      </c>
      <c r="E38" s="40">
        <f t="shared" si="1"/>
        <v>1.6295954014072824E-4</v>
      </c>
      <c r="F38" s="41">
        <v>17</v>
      </c>
      <c r="G38" s="140">
        <v>35</v>
      </c>
      <c r="H38" s="39">
        <v>0.101325</v>
      </c>
      <c r="I38" s="141">
        <v>41793</v>
      </c>
      <c r="J38" s="40">
        <v>1012.4959536136149</v>
      </c>
      <c r="K38" s="40">
        <v>9.3999999999999997E-4</v>
      </c>
      <c r="L38" s="52">
        <v>99.2</v>
      </c>
      <c r="M38" s="42">
        <v>-3.4811700384125288E-3</v>
      </c>
      <c r="N38" s="40">
        <v>0</v>
      </c>
      <c r="O38" s="41" t="s">
        <v>17</v>
      </c>
      <c r="P38" s="42">
        <v>-7.0821265506340689E-4</v>
      </c>
      <c r="Q38" s="40">
        <v>-2.5621677103799287E-4</v>
      </c>
      <c r="R38" s="40">
        <v>1.4999999999999999E-4</v>
      </c>
      <c r="S38" s="41" t="s">
        <v>17</v>
      </c>
      <c r="T38" s="42">
        <v>1.3573771684024722E-3</v>
      </c>
      <c r="U38" s="40">
        <v>1.2172063731506934E-4</v>
      </c>
      <c r="V38" s="41" t="s">
        <v>17</v>
      </c>
      <c r="W38" s="42">
        <v>3.9931461393321623E-4</v>
      </c>
      <c r="X38" s="40">
        <v>2.0000000000000001E-4</v>
      </c>
      <c r="Y38" s="41" t="s">
        <v>17</v>
      </c>
      <c r="Z38" s="82">
        <v>25</v>
      </c>
      <c r="AA38" s="38">
        <v>35</v>
      </c>
      <c r="AB38" s="38">
        <v>0.101325</v>
      </c>
      <c r="AC38" s="42">
        <f t="shared" si="2"/>
        <v>1012.491966376906</v>
      </c>
      <c r="AD38" s="40">
        <f t="shared" si="3"/>
        <v>9.9371611905577149E-4</v>
      </c>
      <c r="AE38" s="142">
        <f t="shared" si="4"/>
        <v>123.24421979563814</v>
      </c>
    </row>
    <row r="39" spans="1:31" s="137" customFormat="1">
      <c r="A39" s="132" t="s">
        <v>40</v>
      </c>
      <c r="B39" s="30">
        <v>29.968900000000001</v>
      </c>
      <c r="C39" s="30">
        <v>2.9999999999999997E-4</v>
      </c>
      <c r="D39" s="133">
        <f t="shared" si="0"/>
        <v>0.79186407107072709</v>
      </c>
      <c r="E39" s="32">
        <f t="shared" si="1"/>
        <v>2.3755922132121811E-4</v>
      </c>
      <c r="F39" s="19">
        <v>25</v>
      </c>
      <c r="G39" s="118">
        <v>5</v>
      </c>
      <c r="H39" s="31">
        <v>0.101325</v>
      </c>
      <c r="I39" s="134">
        <v>41931</v>
      </c>
      <c r="J39" s="135">
        <v>1023.6786146481854</v>
      </c>
      <c r="K39" s="135">
        <v>9.68E-4</v>
      </c>
      <c r="L39" s="51">
        <v>110</v>
      </c>
      <c r="M39" s="33">
        <v>2.4624627597290782E-2</v>
      </c>
      <c r="N39" s="32">
        <v>0</v>
      </c>
      <c r="O39" s="19" t="s">
        <v>17</v>
      </c>
      <c r="P39" s="33">
        <v>-3.6057523583667579E-4</v>
      </c>
      <c r="Q39" s="32">
        <v>-2.5804848703569599E-4</v>
      </c>
      <c r="R39" s="135">
        <v>1.4999999999999999E-4</v>
      </c>
      <c r="S39" s="19" t="s">
        <v>17</v>
      </c>
      <c r="T39" s="33">
        <v>2.6407344818634385E-3</v>
      </c>
      <c r="U39" s="32">
        <v>2.14827184947556E-4</v>
      </c>
      <c r="V39" s="19" t="s">
        <v>17</v>
      </c>
      <c r="W39" s="33">
        <v>-1.049105386645035E-3</v>
      </c>
      <c r="X39" s="32">
        <v>2.0000000000000001E-4</v>
      </c>
      <c r="Y39" s="19" t="s">
        <v>17</v>
      </c>
      <c r="Z39" s="76">
        <v>30</v>
      </c>
      <c r="AA39" s="30">
        <v>5</v>
      </c>
      <c r="AB39" s="136">
        <v>0.101325</v>
      </c>
      <c r="AC39" s="33">
        <f t="shared" si="2"/>
        <v>1023.6996519626631</v>
      </c>
      <c r="AD39" s="32">
        <f t="shared" si="3"/>
        <v>1.049813842082126E-3</v>
      </c>
      <c r="AE39" s="103">
        <f t="shared" si="4"/>
        <v>149.78341647337851</v>
      </c>
    </row>
    <row r="40" spans="1:31" s="137" customFormat="1">
      <c r="A40" s="132" t="s">
        <v>40</v>
      </c>
      <c r="B40" s="30">
        <v>29.968900000000001</v>
      </c>
      <c r="C40" s="30">
        <v>2.9999999999999997E-4</v>
      </c>
      <c r="D40" s="133">
        <f t="shared" si="0"/>
        <v>0.7796478288664892</v>
      </c>
      <c r="E40" s="32">
        <f t="shared" si="1"/>
        <v>2.3389434865994673E-4</v>
      </c>
      <c r="F40" s="19">
        <v>25</v>
      </c>
      <c r="G40" s="118">
        <v>10</v>
      </c>
      <c r="H40" s="31">
        <v>0.101325</v>
      </c>
      <c r="I40" s="134">
        <v>41933</v>
      </c>
      <c r="J40" s="135">
        <v>1023.0160134643767</v>
      </c>
      <c r="K40" s="135">
        <v>9.68E-4</v>
      </c>
      <c r="L40" s="51">
        <v>110</v>
      </c>
      <c r="M40" s="33">
        <v>2.4244969737878819E-2</v>
      </c>
      <c r="N40" s="32">
        <v>0</v>
      </c>
      <c r="O40" s="19" t="s">
        <v>17</v>
      </c>
      <c r="P40" s="33">
        <v>-3.6034249666854178E-4</v>
      </c>
      <c r="Q40" s="32">
        <v>-2.5788192543012273E-4</v>
      </c>
      <c r="R40" s="135">
        <v>1.4999999999999999E-4</v>
      </c>
      <c r="S40" s="19" t="s">
        <v>17</v>
      </c>
      <c r="T40" s="33">
        <v>2.6430254800843445E-3</v>
      </c>
      <c r="U40" s="32">
        <v>2.1501356063276681E-4</v>
      </c>
      <c r="V40" s="19" t="s">
        <v>17</v>
      </c>
      <c r="W40" s="33">
        <v>-5.9276917219845378E-4</v>
      </c>
      <c r="X40" s="32">
        <v>2.0000000000000001E-4</v>
      </c>
      <c r="Y40" s="19" t="s">
        <v>17</v>
      </c>
      <c r="Z40" s="76">
        <v>30</v>
      </c>
      <c r="AA40" s="30">
        <v>10</v>
      </c>
      <c r="AB40" s="136">
        <v>0.101325</v>
      </c>
      <c r="AC40" s="33">
        <f t="shared" si="2"/>
        <v>1023.0371251000336</v>
      </c>
      <c r="AD40" s="32">
        <f t="shared" si="3"/>
        <v>1.0490287877799357E-3</v>
      </c>
      <c r="AE40" s="103">
        <f t="shared" si="4"/>
        <v>149.47747124431575</v>
      </c>
    </row>
    <row r="41" spans="1:31" s="137" customFormat="1">
      <c r="A41" s="132" t="s">
        <v>40</v>
      </c>
      <c r="B41" s="30">
        <v>29.968900000000001</v>
      </c>
      <c r="C41" s="30">
        <v>2.9999999999999997E-4</v>
      </c>
      <c r="D41" s="133">
        <f t="shared" si="0"/>
        <v>0.76941619129794259</v>
      </c>
      <c r="E41" s="32">
        <f t="shared" si="1"/>
        <v>2.3082485738938277E-4</v>
      </c>
      <c r="F41" s="19">
        <v>25</v>
      </c>
      <c r="G41" s="118">
        <v>15</v>
      </c>
      <c r="H41" s="31">
        <v>0.101325</v>
      </c>
      <c r="I41" s="134">
        <v>41940</v>
      </c>
      <c r="J41" s="135">
        <v>1022.089341384516</v>
      </c>
      <c r="K41" s="135">
        <v>9.68E-4</v>
      </c>
      <c r="L41" s="51">
        <v>110</v>
      </c>
      <c r="M41" s="33">
        <v>2.392697118864362E-2</v>
      </c>
      <c r="N41" s="32">
        <v>0</v>
      </c>
      <c r="O41" s="19" t="s">
        <v>17</v>
      </c>
      <c r="P41" s="33">
        <v>-3.6001593550326311E-4</v>
      </c>
      <c r="Q41" s="32">
        <v>-2.5764821937865405E-4</v>
      </c>
      <c r="R41" s="135">
        <v>1.4999999999999999E-4</v>
      </c>
      <c r="S41" s="19" t="s">
        <v>17</v>
      </c>
      <c r="T41" s="33">
        <v>2.6546018210709273E-3</v>
      </c>
      <c r="U41" s="32">
        <v>2.1595531102956768E-4</v>
      </c>
      <c r="V41" s="19" t="s">
        <v>17</v>
      </c>
      <c r="W41" s="33">
        <v>-2.5179381636447422E-4</v>
      </c>
      <c r="X41" s="32">
        <v>2.0000000000000001E-4</v>
      </c>
      <c r="Y41" s="19" t="s">
        <v>17</v>
      </c>
      <c r="Z41" s="76">
        <v>30</v>
      </c>
      <c r="AA41" s="30">
        <v>15</v>
      </c>
      <c r="AB41" s="136">
        <v>0.101325</v>
      </c>
      <c r="AC41" s="33">
        <f t="shared" si="2"/>
        <v>1022.1104643277833</v>
      </c>
      <c r="AD41" s="32">
        <f t="shared" si="3"/>
        <v>1.0485422314578971E-3</v>
      </c>
      <c r="AE41" s="103">
        <f t="shared" si="4"/>
        <v>149.31390087008157</v>
      </c>
    </row>
    <row r="42" spans="1:31" s="137" customFormat="1">
      <c r="A42" s="132" t="s">
        <v>40</v>
      </c>
      <c r="B42" s="30">
        <v>29.968900000000001</v>
      </c>
      <c r="C42" s="30">
        <v>2.9999999999999997E-4</v>
      </c>
      <c r="D42" s="133">
        <f t="shared" si="0"/>
        <v>0.7608882876503219</v>
      </c>
      <c r="E42" s="32">
        <f t="shared" si="1"/>
        <v>2.2826648629509656E-4</v>
      </c>
      <c r="F42" s="19">
        <v>25</v>
      </c>
      <c r="G42" s="118">
        <v>20</v>
      </c>
      <c r="H42" s="31">
        <v>0.101325</v>
      </c>
      <c r="I42" s="134">
        <v>41941</v>
      </c>
      <c r="J42" s="135">
        <v>1020.9208422333684</v>
      </c>
      <c r="K42" s="135">
        <v>9.68E-4</v>
      </c>
      <c r="L42" s="51">
        <v>110</v>
      </c>
      <c r="M42" s="33">
        <v>2.3661919273422427E-2</v>
      </c>
      <c r="N42" s="32">
        <v>0</v>
      </c>
      <c r="O42" s="19" t="s">
        <v>17</v>
      </c>
      <c r="P42" s="33">
        <v>-3.5960468250617914E-4</v>
      </c>
      <c r="Q42" s="32">
        <v>-2.573539029555082E-4</v>
      </c>
      <c r="R42" s="135">
        <v>1.4999999999999999E-4</v>
      </c>
      <c r="S42" s="19" t="s">
        <v>17</v>
      </c>
      <c r="T42" s="33">
        <v>2.6535630805325358E-3</v>
      </c>
      <c r="U42" s="32">
        <v>2.158708081356621E-4</v>
      </c>
      <c r="V42" s="19" t="s">
        <v>17</v>
      </c>
      <c r="W42" s="33">
        <v>0</v>
      </c>
      <c r="X42" s="32">
        <v>0</v>
      </c>
      <c r="Y42" s="19" t="s">
        <v>17</v>
      </c>
      <c r="Z42" s="76">
        <v>30</v>
      </c>
      <c r="AA42" s="30">
        <v>20</v>
      </c>
      <c r="AB42" s="136">
        <v>0.101325</v>
      </c>
      <c r="AC42" s="33">
        <f t="shared" si="2"/>
        <v>1020.9419528403408</v>
      </c>
      <c r="AD42" s="32">
        <f t="shared" si="3"/>
        <v>1.028702967124453E-3</v>
      </c>
      <c r="AE42" s="103">
        <f t="shared" si="4"/>
        <v>138.41469355420827</v>
      </c>
    </row>
    <row r="43" spans="1:31" s="137" customFormat="1">
      <c r="A43" s="132" t="s">
        <v>40</v>
      </c>
      <c r="B43" s="30">
        <v>29.968900000000001</v>
      </c>
      <c r="C43" s="30">
        <v>2.9999999999999997E-4</v>
      </c>
      <c r="D43" s="133">
        <f t="shared" si="0"/>
        <v>0.7537613164820719</v>
      </c>
      <c r="E43" s="32">
        <f t="shared" si="1"/>
        <v>2.2612839494462155E-4</v>
      </c>
      <c r="F43" s="19">
        <v>25</v>
      </c>
      <c r="G43" s="118">
        <v>25</v>
      </c>
      <c r="H43" s="31">
        <v>0.101325</v>
      </c>
      <c r="I43" s="134">
        <v>41881</v>
      </c>
      <c r="J43" s="135">
        <v>1019.5347973313426</v>
      </c>
      <c r="K43" s="135">
        <v>9.68E-4</v>
      </c>
      <c r="L43" s="51">
        <v>110</v>
      </c>
      <c r="M43" s="33">
        <v>2.3440409245836236E-2</v>
      </c>
      <c r="N43" s="32">
        <v>0</v>
      </c>
      <c r="O43" s="19" t="s">
        <v>17</v>
      </c>
      <c r="P43" s="33">
        <v>-3.5911617195667685E-4</v>
      </c>
      <c r="Q43" s="32">
        <v>-2.5700429656086069E-4</v>
      </c>
      <c r="R43" s="135">
        <v>1.4999999999999999E-4</v>
      </c>
      <c r="S43" s="19" t="s">
        <v>17</v>
      </c>
      <c r="T43" s="33">
        <v>2.5305011328202089E-3</v>
      </c>
      <c r="U43" s="32">
        <v>2.0585955862050936E-4</v>
      </c>
      <c r="V43" s="19" t="s">
        <v>17</v>
      </c>
      <c r="W43" s="33">
        <v>1.8279901834151297E-4</v>
      </c>
      <c r="X43" s="32">
        <v>2.0000000000000001E-4</v>
      </c>
      <c r="Y43" s="19" t="s">
        <v>17</v>
      </c>
      <c r="Z43" s="76">
        <v>30</v>
      </c>
      <c r="AA43" s="30">
        <v>25</v>
      </c>
      <c r="AB43" s="136">
        <v>0.101325</v>
      </c>
      <c r="AC43" s="33">
        <f t="shared" si="2"/>
        <v>1019.5559921503493</v>
      </c>
      <c r="AD43" s="32">
        <f t="shared" si="3"/>
        <v>1.0454837200433403E-3</v>
      </c>
      <c r="AE43" s="103">
        <f t="shared" si="4"/>
        <v>147.74294130641388</v>
      </c>
    </row>
    <row r="44" spans="1:31" s="137" customFormat="1">
      <c r="A44" s="132" t="s">
        <v>40</v>
      </c>
      <c r="B44" s="30">
        <v>29.968900000000001</v>
      </c>
      <c r="C44" s="30">
        <v>2.9999999999999997E-4</v>
      </c>
      <c r="D44" s="133">
        <f t="shared" si="0"/>
        <v>0.74771698728342395</v>
      </c>
      <c r="E44" s="32">
        <f t="shared" si="1"/>
        <v>2.2431509618502717E-4</v>
      </c>
      <c r="F44" s="19">
        <v>25</v>
      </c>
      <c r="G44" s="118">
        <v>30</v>
      </c>
      <c r="H44" s="31">
        <v>0.101325</v>
      </c>
      <c r="I44" s="134">
        <v>41880</v>
      </c>
      <c r="J44" s="135">
        <v>1017.9494900793831</v>
      </c>
      <c r="K44" s="135">
        <v>9.68E-4</v>
      </c>
      <c r="L44" s="51">
        <v>110</v>
      </c>
      <c r="M44" s="33">
        <v>2.3252546005323893E-2</v>
      </c>
      <c r="N44" s="32">
        <v>0</v>
      </c>
      <c r="O44" s="19" t="s">
        <v>17</v>
      </c>
      <c r="P44" s="33">
        <v>-3.5855703723079339E-4</v>
      </c>
      <c r="Q44" s="32">
        <v>-2.5660414742214194E-4</v>
      </c>
      <c r="R44" s="135">
        <v>1.4999999999999999E-4</v>
      </c>
      <c r="S44" s="19" t="s">
        <v>17</v>
      </c>
      <c r="T44" s="33">
        <v>2.5245733540240887E-3</v>
      </c>
      <c r="U44" s="32">
        <v>2.0537732610508296E-4</v>
      </c>
      <c r="V44" s="19" t="s">
        <v>17</v>
      </c>
      <c r="W44" s="33">
        <v>3.1203051988971443E-4</v>
      </c>
      <c r="X44" s="32">
        <v>2.0000000000000001E-4</v>
      </c>
      <c r="Y44" s="19" t="s">
        <v>17</v>
      </c>
      <c r="Z44" s="76">
        <v>30</v>
      </c>
      <c r="AA44" s="30">
        <v>30</v>
      </c>
      <c r="AB44" s="136">
        <v>0.101325</v>
      </c>
      <c r="AC44" s="33">
        <f t="shared" si="2"/>
        <v>1017.9706320354441</v>
      </c>
      <c r="AD44" s="32">
        <f t="shared" si="3"/>
        <v>1.0449981380148826E-3</v>
      </c>
      <c r="AE44" s="103">
        <f t="shared" si="4"/>
        <v>147.52912200265104</v>
      </c>
    </row>
    <row r="45" spans="1:31" s="46" customFormat="1">
      <c r="A45" s="138" t="s">
        <v>40</v>
      </c>
      <c r="B45" s="38">
        <v>29.968900000000001</v>
      </c>
      <c r="C45" s="38">
        <v>2.9999999999999997E-4</v>
      </c>
      <c r="D45" s="139">
        <f t="shared" si="0"/>
        <v>0.74242618310343489</v>
      </c>
      <c r="E45" s="40">
        <f t="shared" si="1"/>
        <v>2.2272785493103044E-4</v>
      </c>
      <c r="F45" s="41">
        <v>25</v>
      </c>
      <c r="G45" s="140">
        <v>35</v>
      </c>
      <c r="H45" s="39">
        <v>0.101325</v>
      </c>
      <c r="I45" s="141">
        <v>41882</v>
      </c>
      <c r="J45" s="40">
        <v>1016.176244442558</v>
      </c>
      <c r="K45" s="40">
        <v>9.68E-4</v>
      </c>
      <c r="L45" s="52">
        <v>110</v>
      </c>
      <c r="M45" s="42">
        <v>2.3088083754146282E-2</v>
      </c>
      <c r="N45" s="40">
        <v>0</v>
      </c>
      <c r="O45" s="41" t="s">
        <v>17</v>
      </c>
      <c r="P45" s="42">
        <v>-3.5793370264305225E-4</v>
      </c>
      <c r="Q45" s="40">
        <v>-2.5615805315027556E-4</v>
      </c>
      <c r="R45" s="40">
        <v>1.4999999999999999E-4</v>
      </c>
      <c r="S45" s="41" t="s">
        <v>17</v>
      </c>
      <c r="T45" s="42">
        <v>2.5241532961777819E-3</v>
      </c>
      <c r="U45" s="40">
        <v>2.0534315385290955E-4</v>
      </c>
      <c r="V45" s="41" t="s">
        <v>17</v>
      </c>
      <c r="W45" s="42">
        <v>3.9931461393321623E-4</v>
      </c>
      <c r="X45" s="40">
        <v>2.0000000000000001E-4</v>
      </c>
      <c r="Y45" s="41" t="s">
        <v>17</v>
      </c>
      <c r="Z45" s="82">
        <v>30</v>
      </c>
      <c r="AA45" s="38">
        <v>35</v>
      </c>
      <c r="AB45" s="38">
        <v>0.101325</v>
      </c>
      <c r="AC45" s="42">
        <f t="shared" si="2"/>
        <v>1016.1973094632793</v>
      </c>
      <c r="AD45" s="40">
        <f t="shared" si="3"/>
        <v>1.0446518598061451E-3</v>
      </c>
      <c r="AE45" s="142">
        <f t="shared" si="4"/>
        <v>147.38538646062673</v>
      </c>
    </row>
    <row r="46" spans="1:31" s="137" customFormat="1">
      <c r="A46" s="132" t="s">
        <v>40</v>
      </c>
      <c r="B46" s="30">
        <v>34.991700000000002</v>
      </c>
      <c r="C46" s="30">
        <v>2.0000000000000001E-4</v>
      </c>
      <c r="D46" s="133">
        <f t="shared" si="0"/>
        <v>0.79277137870785341</v>
      </c>
      <c r="E46" s="32">
        <f t="shared" si="1"/>
        <v>1.585542757415707E-4</v>
      </c>
      <c r="F46" s="19" t="s">
        <v>17</v>
      </c>
      <c r="G46" s="118">
        <v>5</v>
      </c>
      <c r="H46" s="31">
        <v>0.101325</v>
      </c>
      <c r="I46" s="134">
        <v>41814</v>
      </c>
      <c r="J46" s="135">
        <v>1027.6541923535517</v>
      </c>
      <c r="K46" s="135">
        <v>9.9500000000000001E-4</v>
      </c>
      <c r="L46" s="51">
        <v>121</v>
      </c>
      <c r="M46" s="33">
        <v>6.5793680823844625E-3</v>
      </c>
      <c r="N46" s="32">
        <v>0</v>
      </c>
      <c r="O46" s="19" t="s">
        <v>17</v>
      </c>
      <c r="P46" s="33">
        <v>0</v>
      </c>
      <c r="Q46" s="32">
        <v>-2.5804515222618976E-4</v>
      </c>
      <c r="R46" s="135">
        <v>0</v>
      </c>
      <c r="S46" s="19" t="s">
        <v>17</v>
      </c>
      <c r="T46" s="33">
        <v>2.4266478577938664E-3</v>
      </c>
      <c r="U46" s="32">
        <v>2.0639858513852685E-4</v>
      </c>
      <c r="V46" s="19" t="s">
        <v>17</v>
      </c>
      <c r="W46" s="33">
        <v>-1.049105386645035E-3</v>
      </c>
      <c r="X46" s="32">
        <v>2.0000000000000001E-4</v>
      </c>
      <c r="Y46" s="19" t="s">
        <v>17</v>
      </c>
      <c r="Z46" s="76">
        <v>35</v>
      </c>
      <c r="AA46" s="30">
        <v>5</v>
      </c>
      <c r="AB46" s="136">
        <v>0.101325</v>
      </c>
      <c r="AC46" s="33">
        <f t="shared" si="2"/>
        <v>1027.6570379232373</v>
      </c>
      <c r="AD46" s="32">
        <f t="shared" si="3"/>
        <v>1.0477427328801283E-3</v>
      </c>
      <c r="AE46" s="103">
        <f>AD46^4/(K46^4/L46)</f>
        <v>148.76873712669223</v>
      </c>
    </row>
    <row r="47" spans="1:31" s="137" customFormat="1">
      <c r="A47" s="132" t="s">
        <v>40</v>
      </c>
      <c r="B47" s="30">
        <v>34.991700000000002</v>
      </c>
      <c r="C47" s="30">
        <v>2.0000000000000001E-4</v>
      </c>
      <c r="D47" s="133">
        <f t="shared" si="0"/>
        <v>0.78082537983963474</v>
      </c>
      <c r="E47" s="32">
        <f t="shared" si="1"/>
        <v>1.5616507596792696E-4</v>
      </c>
      <c r="F47" s="19" t="s">
        <v>17</v>
      </c>
      <c r="G47" s="118">
        <v>10</v>
      </c>
      <c r="H47" s="31">
        <v>0.101325</v>
      </c>
      <c r="I47" s="134">
        <v>41921</v>
      </c>
      <c r="J47" s="135">
        <v>1026.9353608853148</v>
      </c>
      <c r="K47" s="135">
        <v>9.9500000000000001E-4</v>
      </c>
      <c r="L47" s="51">
        <v>121</v>
      </c>
      <c r="M47" s="33">
        <v>6.4802803462953307E-3</v>
      </c>
      <c r="N47" s="32">
        <v>0</v>
      </c>
      <c r="O47" s="19" t="s">
        <v>17</v>
      </c>
      <c r="P47" s="33">
        <v>0</v>
      </c>
      <c r="Q47" s="32">
        <v>-2.5786401162060184E-4</v>
      </c>
      <c r="R47" s="135">
        <v>0</v>
      </c>
      <c r="S47" s="19" t="s">
        <v>17</v>
      </c>
      <c r="T47" s="33">
        <v>2.64045027540155E-3</v>
      </c>
      <c r="U47" s="32">
        <v>2.245835543138817E-4</v>
      </c>
      <c r="V47" s="19" t="s">
        <v>17</v>
      </c>
      <c r="W47" s="33">
        <v>-5.9276917219845378E-4</v>
      </c>
      <c r="X47" s="32">
        <v>2.0000000000000001E-4</v>
      </c>
      <c r="Y47" s="19" t="s">
        <v>17</v>
      </c>
      <c r="Z47" s="76">
        <v>35</v>
      </c>
      <c r="AA47" s="30">
        <v>10</v>
      </c>
      <c r="AB47" s="136">
        <v>0.101325</v>
      </c>
      <c r="AC47" s="33">
        <f t="shared" si="2"/>
        <v>1026.9383500822019</v>
      </c>
      <c r="AD47" s="32">
        <f t="shared" si="3"/>
        <v>1.0511185964582326E-3</v>
      </c>
      <c r="AE47" s="103">
        <f t="shared" ref="AE47:AE52" si="5">AD47^4/(K47^4/L47)</f>
        <v>150.69537592162308</v>
      </c>
    </row>
    <row r="48" spans="1:31" s="137" customFormat="1">
      <c r="A48" s="132" t="s">
        <v>40</v>
      </c>
      <c r="B48" s="30">
        <v>34.991700000000002</v>
      </c>
      <c r="C48" s="30">
        <v>2.0000000000000001E-4</v>
      </c>
      <c r="D48" s="133">
        <f t="shared" si="0"/>
        <v>0.77078746290052946</v>
      </c>
      <c r="E48" s="32">
        <f t="shared" si="1"/>
        <v>1.5415749258010589E-4</v>
      </c>
      <c r="F48" s="19" t="s">
        <v>17</v>
      </c>
      <c r="G48" s="118">
        <v>15</v>
      </c>
      <c r="H48" s="31">
        <v>0.101325</v>
      </c>
      <c r="I48" s="134">
        <v>41747</v>
      </c>
      <c r="J48" s="135">
        <v>1025.9565372579309</v>
      </c>
      <c r="K48" s="135">
        <v>9.9500000000000001E-4</v>
      </c>
      <c r="L48" s="51">
        <v>121</v>
      </c>
      <c r="M48" s="33">
        <v>6.3970150192744768E-3</v>
      </c>
      <c r="N48" s="32">
        <v>0</v>
      </c>
      <c r="O48" s="19" t="s">
        <v>17</v>
      </c>
      <c r="P48" s="33">
        <v>0</v>
      </c>
      <c r="Q48" s="32">
        <v>-2.5761843934671904E-4</v>
      </c>
      <c r="R48" s="135">
        <v>0</v>
      </c>
      <c r="S48" s="19" t="s">
        <v>17</v>
      </c>
      <c r="T48" s="33">
        <v>2.2878206546236655E-3</v>
      </c>
      <c r="U48" s="32">
        <v>1.9459063442122819E-4</v>
      </c>
      <c r="V48" s="19" t="s">
        <v>17</v>
      </c>
      <c r="W48" s="33">
        <v>-2.5179381636447422E-4</v>
      </c>
      <c r="X48" s="32">
        <v>2.0000000000000001E-4</v>
      </c>
      <c r="Y48" s="19" t="s">
        <v>17</v>
      </c>
      <c r="Z48" s="76">
        <v>35</v>
      </c>
      <c r="AA48" s="30">
        <v>15</v>
      </c>
      <c r="AB48" s="136">
        <v>0.101325</v>
      </c>
      <c r="AC48" s="33">
        <f t="shared" si="2"/>
        <v>1025.9601370400399</v>
      </c>
      <c r="AD48" s="32">
        <f t="shared" si="3"/>
        <v>1.0448229742511606E-3</v>
      </c>
      <c r="AE48" s="103">
        <f t="shared" si="5"/>
        <v>147.1173527964236</v>
      </c>
    </row>
    <row r="49" spans="1:31" s="137" customFormat="1">
      <c r="A49" s="132" t="s">
        <v>40</v>
      </c>
      <c r="B49" s="30">
        <v>34.991700000000002</v>
      </c>
      <c r="C49" s="30">
        <v>2.0000000000000001E-4</v>
      </c>
      <c r="D49" s="133">
        <f t="shared" si="0"/>
        <v>0.76242505530828808</v>
      </c>
      <c r="E49" s="32">
        <f t="shared" si="1"/>
        <v>1.5248501106165761E-4</v>
      </c>
      <c r="F49" s="19" t="s">
        <v>17</v>
      </c>
      <c r="G49" s="118">
        <v>20</v>
      </c>
      <c r="H49" s="31">
        <v>0.101325</v>
      </c>
      <c r="I49" s="134">
        <v>41922</v>
      </c>
      <c r="J49" s="135">
        <v>1024.7445477409408</v>
      </c>
      <c r="K49" s="135">
        <v>9.9500000000000001E-4</v>
      </c>
      <c r="L49" s="51">
        <v>121</v>
      </c>
      <c r="M49" s="33">
        <v>6.3276470634718862E-3</v>
      </c>
      <c r="N49" s="32">
        <v>0</v>
      </c>
      <c r="O49" s="19" t="s">
        <v>17</v>
      </c>
      <c r="P49" s="33">
        <v>0</v>
      </c>
      <c r="Q49" s="32">
        <v>-2.5731462136533985E-4</v>
      </c>
      <c r="R49" s="135">
        <v>0</v>
      </c>
      <c r="S49" s="19" t="s">
        <v>17</v>
      </c>
      <c r="T49" s="33">
        <v>2.6368344660406191E-3</v>
      </c>
      <c r="U49" s="32">
        <v>2.2427601157181065E-4</v>
      </c>
      <c r="V49" s="19" t="s">
        <v>17</v>
      </c>
      <c r="W49" s="33">
        <v>0</v>
      </c>
      <c r="X49" s="32">
        <v>0</v>
      </c>
      <c r="Y49" s="19" t="s">
        <v>17</v>
      </c>
      <c r="Z49" s="76">
        <v>35</v>
      </c>
      <c r="AA49" s="30">
        <v>20</v>
      </c>
      <c r="AB49" s="136">
        <v>0.101325</v>
      </c>
      <c r="AC49" s="33">
        <f t="shared" si="2"/>
        <v>1024.7479812389167</v>
      </c>
      <c r="AD49" s="32">
        <f t="shared" si="3"/>
        <v>1.0312984087862411E-3</v>
      </c>
      <c r="AE49" s="103">
        <f t="shared" si="5"/>
        <v>139.64662304870521</v>
      </c>
    </row>
    <row r="50" spans="1:31" s="137" customFormat="1">
      <c r="A50" s="132" t="s">
        <v>40</v>
      </c>
      <c r="B50" s="30">
        <v>34.991700000000002</v>
      </c>
      <c r="C50" s="30">
        <v>2.0000000000000001E-4</v>
      </c>
      <c r="D50" s="133">
        <f t="shared" si="0"/>
        <v>0.75544578360734449</v>
      </c>
      <c r="E50" s="32">
        <f t="shared" si="1"/>
        <v>1.5108915672146889E-4</v>
      </c>
      <c r="F50" s="19" t="s">
        <v>17</v>
      </c>
      <c r="G50" s="118">
        <v>25</v>
      </c>
      <c r="H50" s="31">
        <v>0.101325</v>
      </c>
      <c r="I50" s="134">
        <v>41782</v>
      </c>
      <c r="J50" s="135">
        <v>1023.322977007433</v>
      </c>
      <c r="K50" s="135">
        <v>9.9500000000000001E-4</v>
      </c>
      <c r="L50" s="51">
        <v>121</v>
      </c>
      <c r="M50" s="33">
        <v>6.2697530215700681E-3</v>
      </c>
      <c r="N50" s="32">
        <v>0</v>
      </c>
      <c r="O50" s="19" t="s">
        <v>17</v>
      </c>
      <c r="P50" s="33">
        <v>0</v>
      </c>
      <c r="Q50" s="32">
        <v>-2.5695748265543595E-4</v>
      </c>
      <c r="R50" s="135">
        <v>0</v>
      </c>
      <c r="S50" s="19" t="s">
        <v>17</v>
      </c>
      <c r="T50" s="33">
        <v>2.3521956772890843E-3</v>
      </c>
      <c r="U50" s="32">
        <v>2.0006605334273693E-4</v>
      </c>
      <c r="V50" s="19" t="s">
        <v>17</v>
      </c>
      <c r="W50" s="33">
        <v>1.8279901834151297E-4</v>
      </c>
      <c r="X50" s="32">
        <v>2.0000000000000001E-4</v>
      </c>
      <c r="Y50" s="19" t="s">
        <v>17</v>
      </c>
      <c r="Z50" s="76">
        <v>35</v>
      </c>
      <c r="AA50" s="30">
        <v>25</v>
      </c>
      <c r="AB50" s="136">
        <v>0.101325</v>
      </c>
      <c r="AC50" s="33">
        <f t="shared" si="2"/>
        <v>1023.326820406313</v>
      </c>
      <c r="AD50" s="32">
        <f t="shared" si="3"/>
        <v>1.0454087042773958E-3</v>
      </c>
      <c r="AE50" s="103">
        <f t="shared" si="5"/>
        <v>147.44752754043611</v>
      </c>
    </row>
    <row r="51" spans="1:31" s="137" customFormat="1">
      <c r="A51" s="132" t="s">
        <v>40</v>
      </c>
      <c r="B51" s="30">
        <v>34.991700000000002</v>
      </c>
      <c r="C51" s="30">
        <v>2.0000000000000001E-4</v>
      </c>
      <c r="D51" s="133">
        <f t="shared" si="0"/>
        <v>0.74950422835337471</v>
      </c>
      <c r="E51" s="32">
        <f t="shared" si="1"/>
        <v>1.4990084567067494E-4</v>
      </c>
      <c r="F51" s="19" t="s">
        <v>17</v>
      </c>
      <c r="G51" s="118">
        <v>30</v>
      </c>
      <c r="H51" s="31">
        <v>0.101325</v>
      </c>
      <c r="I51" s="134">
        <v>41925</v>
      </c>
      <c r="J51" s="135">
        <v>1021.7042337576231</v>
      </c>
      <c r="K51" s="135">
        <v>9.9500000000000001E-4</v>
      </c>
      <c r="L51" s="51">
        <v>121</v>
      </c>
      <c r="M51" s="33">
        <v>6.2204670120991068E-3</v>
      </c>
      <c r="N51" s="32">
        <v>0</v>
      </c>
      <c r="O51" s="19" t="s">
        <v>17</v>
      </c>
      <c r="P51" s="33">
        <v>0</v>
      </c>
      <c r="Q51" s="32">
        <v>-2.5655133353379476E-4</v>
      </c>
      <c r="R51" s="135">
        <v>0</v>
      </c>
      <c r="S51" s="19" t="s">
        <v>17</v>
      </c>
      <c r="T51" s="33">
        <v>2.6350241273204902E-3</v>
      </c>
      <c r="U51" s="32">
        <v>2.2412203317347977E-4</v>
      </c>
      <c r="V51" s="19" t="s">
        <v>17</v>
      </c>
      <c r="W51" s="33">
        <v>3.1203051988971443E-4</v>
      </c>
      <c r="X51" s="32">
        <v>2.0000000000000001E-4</v>
      </c>
      <c r="Y51" s="19" t="s">
        <v>17</v>
      </c>
      <c r="Z51" s="76">
        <v>35</v>
      </c>
      <c r="AA51" s="30">
        <v>30</v>
      </c>
      <c r="AB51" s="136">
        <v>0.101325</v>
      </c>
      <c r="AC51" s="33">
        <f t="shared" si="2"/>
        <v>1021.7078746796942</v>
      </c>
      <c r="AD51" s="32">
        <f t="shared" si="3"/>
        <v>1.0501075893862486E-3</v>
      </c>
      <c r="AE51" s="103">
        <f t="shared" si="5"/>
        <v>150.1164329859993</v>
      </c>
    </row>
    <row r="52" spans="1:31" s="29" customFormat="1" ht="15.75" thickBot="1">
      <c r="A52" s="143" t="s">
        <v>40</v>
      </c>
      <c r="B52" s="20">
        <v>34.991700000000002</v>
      </c>
      <c r="C52" s="20">
        <v>2.0000000000000001E-4</v>
      </c>
      <c r="D52" s="144">
        <f t="shared" si="0"/>
        <v>0.74420713683843709</v>
      </c>
      <c r="E52" s="22">
        <f t="shared" si="1"/>
        <v>1.4884142736768742E-4</v>
      </c>
      <c r="F52" s="128" t="s">
        <v>17</v>
      </c>
      <c r="G52" s="126">
        <v>35</v>
      </c>
      <c r="H52" s="21">
        <v>0.101325</v>
      </c>
      <c r="I52" s="145">
        <v>41789</v>
      </c>
      <c r="J52" s="22">
        <v>1019.91054374006</v>
      </c>
      <c r="K52" s="22">
        <v>9.9500000000000001E-4</v>
      </c>
      <c r="L52" s="131">
        <v>121</v>
      </c>
      <c r="M52" s="24">
        <v>6.1765239601072608E-3</v>
      </c>
      <c r="N52" s="22">
        <v>0</v>
      </c>
      <c r="O52" s="128" t="s">
        <v>17</v>
      </c>
      <c r="P52" s="24">
        <v>0</v>
      </c>
      <c r="Q52" s="22">
        <v>-2.5610029778768697E-4</v>
      </c>
      <c r="R52" s="22">
        <v>0</v>
      </c>
      <c r="S52" s="128" t="s">
        <v>17</v>
      </c>
      <c r="T52" s="24">
        <v>2.3583510684309235E-3</v>
      </c>
      <c r="U52" s="22">
        <v>2.005896002671781E-4</v>
      </c>
      <c r="V52" s="128" t="s">
        <v>17</v>
      </c>
      <c r="W52" s="24">
        <v>3.9931461393321623E-4</v>
      </c>
      <c r="X52" s="22">
        <v>2.0000000000000001E-4</v>
      </c>
      <c r="Y52" s="128" t="s">
        <v>17</v>
      </c>
      <c r="Z52" s="99">
        <v>35</v>
      </c>
      <c r="AA52" s="20">
        <v>35</v>
      </c>
      <c r="AB52" s="20">
        <v>0.101325</v>
      </c>
      <c r="AC52" s="24">
        <f t="shared" si="2"/>
        <v>1019.9145051272678</v>
      </c>
      <c r="AD52" s="22">
        <f t="shared" si="3"/>
        <v>1.0451865662340848E-3</v>
      </c>
      <c r="AE52" s="127">
        <f t="shared" si="5"/>
        <v>147.32224346008934</v>
      </c>
    </row>
    <row r="53" spans="1:31" s="137" customFormat="1">
      <c r="A53" s="146" t="s">
        <v>39</v>
      </c>
      <c r="B53" s="32">
        <v>4.9958</v>
      </c>
      <c r="C53" s="32">
        <v>2.1000000000000001E-4</v>
      </c>
      <c r="D53" s="133">
        <f>(180933049598656000-70217404855.3724*B53^(3/2)-2411496819706270*(273.15+G53)+12133507562259.2*(273.15+G53)^2-27213992297.7291*(273.15+G53)^3+22948343.3209092*(273.15+G53)^4+B53*(-986223018279.287+5588298236.68746*(273.15+G53))+H53^4*(4.14228669971578E-18-2.84030880139861E-20*(273.15+G53)+4.88118864268547E-23*(273.15+G53)^2)+H53^3*(-4.60634713142169E-09+6.38477966854137E-13*B53^(1/2)+4.32453227698831E-11*(273.15+G53)-1.34218004872788E-13*(273.15+G53)^2+1.37169433780665E-16*(273.15+G53)^3)+B53^(1/2)*(-31615794934111600+431007926946557*(273.15+G53)-2205502533336.5*(273.15+G53)^2+5019118813.35267*(273.15+G53)^3-4285824.63256474*(273.15+G53)^4)+H53^2*(7.38339902048758+0.0000892679242246957*B53-0.096042820483349*(273.15+G53)+0.000470171646450579*(273.15+G53)^2-1.02639472453813E-06*(273.15+G53)^3+8.43281282661061E-10*(273.15+G53)^4+B53^(1/2)*(-0.0205578045636448+0.000133188310047582*(273.15+G53)-2.24867936653958E-07*(273.15+G53)^2))+H53*(-972628294.966113+786.947400129572*B53+12720147.8550018*(273.15+G53)-62817.2657452456*(273.15+G53)^2+138.633438438488*(273.15+G53)^3-0.115307153207807*(273.15+G53)^4+B53^(1/2)*(2948588.31630423-19282.1584177255*(273.15+G53)+31.7305761235273*(273.15+G53)^2)))/(4847359709.68344-9.20851008396336E-38*H53^5+1*B53^(5/2)+B53^2*(17.5565983304036-0.0994820701540762*(273.15+G53))-107008975.310052*(273.15+G53)+1022309.86798468*(273.15+G53)^2-5442.77481585981*(273.15+G53)^3+17.4281345323534*(273.15+G53)^4-0.033546222870963*(273.15+G53)^5+0.0000359270580846177*(273.15+G53)^6-1.65104865052154E-08*(273.15+G53)^7+B53*(-6441887.51960168+85858.2293333562*(273.15+G53)-431.997863893246*(273.15+G53)^2+0.968919043425989*(273.15+G53)^3-0.00081704612154836*(273.15+G53)^4)+B53^(3/2)*(750426.360321704-10230.3203371089*(273.15+G53)+52.3493792334251*(273.15+G53)^2-0.119132828099875*(273.15+G53)^3+0.000101727500026342*(273.15+G53)^4)+H53^4*(1.05457104339275E-26-1.03261725441393E-28*(273.15+G53)+3.37169024124539E-31*(273.15+G53)^2-3.64926668949088E-34*(273.15+G53)^3+B53*(-1.47480767348483E-28+1.01125526044747E-30*(273.15+G53)-1.73788416587714E-33*(273.15+G53)^2))+H53^3*(-1.93205295772041E-16-1.51547888582424E-23*B53^(3/2)+3.13693952646223E-18*(273.15+G53)-2.04162339636161E-20*(273.15+G53)^2+6.65638151180278E-23*(273.15+G53)^3-1.08701562791094E-25*(273.15+G53)^4+7.11160414975473E-29*(273.15+G53)^5+B53*(1.64003039592158E-19-1.5396938572052E-21*(273.15+G53)+4.77865869399613E-24*(273.15+G53)^2-4.8837405078981E-27*(273.15+G53)^3))+H53^2*(1.74553499428988E-07-1.58913456728716E-15*B53^2-3.2876024514833E-09*(273.15+G53)+2.58258276033744E-11*(273.15+G53)^2-1.08253012780061E-13*(273.15+G53)^3+2.55269599678852E-16*(273.15+G53)^4-3.20972019258198E-19*(273.15+G53)^5+1.68081652867846E-22*(273.15+G53)^6+B53^(3/2)*(4.87956051304468E-13-3.16133182653483E-15*(273.15+G53)+5.33742161498565E-18*(273.15+G53)^2)+B53*(-2.62876384982301E-10+3.41948056472499E-12*(273.15+G53)-1.67398541507977E-14*(273.15+G53)^2+3.654345837233E-17*(273.15+G53)^3-3.00239408020695E-20*(273.15+G53)^4))+H53*(-27.6073273980211-1.40091228405275E-08*B53^2+0.528940190260874*(273.15+G53)-0.00424025071791743*(273.15+G53)^2+0.000018182085052347*(273.15+G53)^3-4.39551726846363E-08*(273.15+G53)^4+5.67758383987514E-11*(273.15+G53)^5-3.0602950731846E-14*(273.15+G53)^6+B53^(3/2)*(-0.0000699871188721533+4.57677562456233E-07*(273.15+G53)-7.53150784312503E-10*(273.15+G53)^2)+B53*(0.0346291740975562-0.000452884433752633*(273.15+G53)+2.23652760574928E-06*(273.15+G53)^2-4.93586450268395E-09*(273.15+G53)^3+4.10536224762602E-12*(273.15+G53)^4)))^2</f>
        <v>0.79257484470228057</v>
      </c>
      <c r="E53" s="32">
        <f>C53*D53</f>
        <v>1.6644071738747892E-4</v>
      </c>
      <c r="F53" s="19">
        <v>4</v>
      </c>
      <c r="G53" s="147">
        <v>5</v>
      </c>
      <c r="H53" s="55">
        <v>5</v>
      </c>
      <c r="I53" s="148">
        <v>41884</v>
      </c>
      <c r="J53" s="33">
        <v>1006.310445174214</v>
      </c>
      <c r="K53" s="32">
        <v>5.8315900000000002E-3</v>
      </c>
      <c r="L53" s="51">
        <v>70.514499999999998</v>
      </c>
      <c r="M53" s="33">
        <v>3.3109813126657173E-3</v>
      </c>
      <c r="N53" s="32">
        <v>0</v>
      </c>
      <c r="O53" s="19" t="s">
        <v>17</v>
      </c>
      <c r="P53" s="33">
        <v>-2.104149979070314E-3</v>
      </c>
      <c r="Q53" s="32">
        <v>-2.5867731732145309E-4</v>
      </c>
      <c r="R53" s="32">
        <v>1.4999999999999999E-4</v>
      </c>
      <c r="S53" s="19" t="s">
        <v>17</v>
      </c>
      <c r="T53" s="33">
        <v>1.7858381142240838E-3</v>
      </c>
      <c r="U53" s="32">
        <v>1.5544777720392464E-4</v>
      </c>
      <c r="V53" s="19" t="s">
        <v>17</v>
      </c>
      <c r="W53" s="33">
        <v>-1.049105386645035E-3</v>
      </c>
      <c r="X53" s="32">
        <v>2.0000000000000001E-4</v>
      </c>
      <c r="Y53" s="31" t="s">
        <v>17</v>
      </c>
      <c r="Z53" s="149">
        <v>5</v>
      </c>
      <c r="AA53" s="62">
        <v>5</v>
      </c>
      <c r="AB53" s="150">
        <v>5</v>
      </c>
      <c r="AC53" s="33">
        <f t="shared" si="2"/>
        <v>1006.3127666846876</v>
      </c>
      <c r="AD53" s="32">
        <f>SQRT(SUMSQ(E53,K53,R53,U53,N53,X53))</f>
        <v>5.8413875450908153E-3</v>
      </c>
      <c r="AE53" s="103">
        <f>AD53^4/(E53^4/F53+K53^4/L53)</f>
        <v>70.988745514234608</v>
      </c>
    </row>
    <row r="54" spans="1:31" s="137" customFormat="1">
      <c r="A54" s="146" t="s">
        <v>39</v>
      </c>
      <c r="B54" s="32">
        <v>4.9958</v>
      </c>
      <c r="C54" s="32">
        <v>2.1000000000000001E-4</v>
      </c>
      <c r="D54" s="133">
        <f t="shared" ref="D54:D117" si="6">(180933049598656000-70217404855.3724*B54^(3/2)-2411496819706270*(273.15+G54)+12133507562259.2*(273.15+G54)^2-27213992297.7291*(273.15+G54)^3+22948343.3209092*(273.15+G54)^4+B54*(-986223018279.287+5588298236.68746*(273.15+G54))+H54^4*(4.14228669971578E-18-2.84030880139861E-20*(273.15+G54)+4.88118864268547E-23*(273.15+G54)^2)+H54^3*(-4.60634713142169E-09+6.38477966854137E-13*B54^(1/2)+4.32453227698831E-11*(273.15+G54)-1.34218004872788E-13*(273.15+G54)^2+1.37169433780665E-16*(273.15+G54)^3)+B54^(1/2)*(-31615794934111600+431007926946557*(273.15+G54)-2205502533336.5*(273.15+G54)^2+5019118813.35267*(273.15+G54)^3-4285824.63256474*(273.15+G54)^4)+H54^2*(7.38339902048758+0.0000892679242246957*B54-0.096042820483349*(273.15+G54)+0.000470171646450579*(273.15+G54)^2-1.02639472453813E-06*(273.15+G54)^3+8.43281282661061E-10*(273.15+G54)^4+B54^(1/2)*(-0.0205578045636448+0.000133188310047582*(273.15+G54)-2.24867936653958E-07*(273.15+G54)^2))+H54*(-972628294.966113+786.947400129572*B54+12720147.8550018*(273.15+G54)-62817.2657452456*(273.15+G54)^2+138.633438438488*(273.15+G54)^3-0.115307153207807*(273.15+G54)^4+B54^(1/2)*(2948588.31630423-19282.1584177255*(273.15+G54)+31.7305761235273*(273.15+G54)^2)))/(4847359709.68344-9.20851008396336E-38*H54^5+1*B54^(5/2)+B54^2*(17.5565983304036-0.0994820701540762*(273.15+G54))-107008975.310052*(273.15+G54)+1022309.86798468*(273.15+G54)^2-5442.77481585981*(273.15+G54)^3+17.4281345323534*(273.15+G54)^4-0.033546222870963*(273.15+G54)^5+0.0000359270580846177*(273.15+G54)^6-1.65104865052154E-08*(273.15+G54)^7+B54*(-6441887.51960168+85858.2293333562*(273.15+G54)-431.997863893246*(273.15+G54)^2+0.968919043425989*(273.15+G54)^3-0.00081704612154836*(273.15+G54)^4)+B54^(3/2)*(750426.360321704-10230.3203371089*(273.15+G54)+52.3493792334251*(273.15+G54)^2-0.119132828099875*(273.15+G54)^3+0.000101727500026342*(273.15+G54)^4)+H54^4*(1.05457104339275E-26-1.03261725441393E-28*(273.15+G54)+3.37169024124539E-31*(273.15+G54)^2-3.64926668949088E-34*(273.15+G54)^3+B54*(-1.47480767348483E-28+1.01125526044747E-30*(273.15+G54)-1.73788416587714E-33*(273.15+G54)^2))+H54^3*(-1.93205295772041E-16-1.51547888582424E-23*B54^(3/2)+3.13693952646223E-18*(273.15+G54)-2.04162339636161E-20*(273.15+G54)^2+6.65638151180278E-23*(273.15+G54)^3-1.08701562791094E-25*(273.15+G54)^4+7.11160414975473E-29*(273.15+G54)^5+B54*(1.64003039592158E-19-1.5396938572052E-21*(273.15+G54)+4.77865869399613E-24*(273.15+G54)^2-4.8837405078981E-27*(273.15+G54)^3))+H54^2*(1.74553499428988E-07-1.58913456728716E-15*B54^2-3.2876024514833E-09*(273.15+G54)+2.58258276033744E-11*(273.15+G54)^2-1.08253012780061E-13*(273.15+G54)^3+2.55269599678852E-16*(273.15+G54)^4-3.20972019258198E-19*(273.15+G54)^5+1.68081652867846E-22*(273.15+G54)^6+B54^(3/2)*(4.87956051304468E-13-3.16133182653483E-15*(273.15+G54)+5.33742161498565E-18*(273.15+G54)^2)+B54*(-2.62876384982301E-10+3.41948056472499E-12*(273.15+G54)-1.67398541507977E-14*(273.15+G54)^2+3.654345837233E-17*(273.15+G54)^3-3.00239408020695E-20*(273.15+G54)^4))+H54*(-27.6073273980211-1.40091228405275E-08*B54^2+0.528940190260874*(273.15+G54)-0.00424025071791743*(273.15+G54)^2+0.000018182085052347*(273.15+G54)^3-4.39551726846363E-08*(273.15+G54)^4+5.67758383987514E-11*(273.15+G54)^5-3.0602950731846E-14*(273.15+G54)^6+B54^(3/2)*(-0.0000699871188721533+4.57677562456233E-07*(273.15+G54)-7.53150784312503E-10*(273.15+G54)^2)+B54*(0.0346291740975562-0.000452884433752633*(273.15+G54)+2.23652760574928E-06*(273.15+G54)^2-4.93586450268395E-09*(273.15+G54)^3+4.10536224762602E-12*(273.15+G54)^4)))^2</f>
        <v>0.79257484040726089</v>
      </c>
      <c r="E54" s="32">
        <f t="shared" ref="E54:E117" si="7">C54*D54</f>
        <v>1.6644071648552479E-4</v>
      </c>
      <c r="F54" s="19">
        <v>4</v>
      </c>
      <c r="G54" s="147">
        <v>5</v>
      </c>
      <c r="H54" s="55">
        <v>10</v>
      </c>
      <c r="I54" s="148">
        <v>41884</v>
      </c>
      <c r="J54" s="33">
        <v>1008.7060441742141</v>
      </c>
      <c r="K54" s="32">
        <v>5.8422600000000002E-3</v>
      </c>
      <c r="L54" s="51">
        <v>71.031499999999994</v>
      </c>
      <c r="M54" s="33">
        <v>3.2935702325858074E-3</v>
      </c>
      <c r="N54" s="32">
        <v>0</v>
      </c>
      <c r="O54" s="19" t="s">
        <v>17</v>
      </c>
      <c r="P54" s="33">
        <v>-2.1091618777369092E-3</v>
      </c>
      <c r="Q54" s="32">
        <v>-2.5929346375334141E-4</v>
      </c>
      <c r="R54" s="32">
        <v>1.4999999999999999E-4</v>
      </c>
      <c r="S54" s="19" t="s">
        <v>17</v>
      </c>
      <c r="T54" s="33">
        <v>1.7900918222546254E-3</v>
      </c>
      <c r="U54" s="32">
        <v>1.5581804002503678E-4</v>
      </c>
      <c r="V54" s="19" t="s">
        <v>17</v>
      </c>
      <c r="W54" s="33">
        <v>-1.049105386645035E-3</v>
      </c>
      <c r="X54" s="32">
        <v>2.0000000000000001E-4</v>
      </c>
      <c r="Y54" s="31" t="s">
        <v>17</v>
      </c>
      <c r="Z54" s="149">
        <v>5</v>
      </c>
      <c r="AA54" s="62">
        <v>5</v>
      </c>
      <c r="AB54" s="150">
        <v>10</v>
      </c>
      <c r="AC54" s="33">
        <f t="shared" si="2"/>
        <v>1008.7083484156517</v>
      </c>
      <c r="AD54" s="32">
        <f t="shared" ref="AD54:AD117" si="8">SQRT(SUMSQ(E54,K54,R54,U54,N54,X54))</f>
        <v>5.8520495282679778E-3</v>
      </c>
      <c r="AE54" s="103">
        <f t="shared" ref="AE54:AE117" si="9">AD54^4/(E54^4/F54+K54^4/L54)</f>
        <v>71.507954561491005</v>
      </c>
    </row>
    <row r="55" spans="1:31" s="137" customFormat="1">
      <c r="A55" s="146" t="s">
        <v>39</v>
      </c>
      <c r="B55" s="32">
        <v>4.9958</v>
      </c>
      <c r="C55" s="32">
        <v>2.1000000000000001E-4</v>
      </c>
      <c r="D55" s="133">
        <f t="shared" si="6"/>
        <v>0.79257483611224133</v>
      </c>
      <c r="E55" s="32">
        <f t="shared" si="7"/>
        <v>1.6644071558357068E-4</v>
      </c>
      <c r="F55" s="19">
        <v>4</v>
      </c>
      <c r="G55" s="147">
        <v>5</v>
      </c>
      <c r="H55" s="55">
        <v>15</v>
      </c>
      <c r="I55" s="148">
        <v>41884</v>
      </c>
      <c r="J55" s="33">
        <v>1011.076259174214</v>
      </c>
      <c r="K55" s="32">
        <v>1.53834E-2</v>
      </c>
      <c r="L55" s="51">
        <v>3414.46</v>
      </c>
      <c r="M55" s="33">
        <v>3.2765597557045112E-3</v>
      </c>
      <c r="N55" s="32">
        <v>0</v>
      </c>
      <c r="O55" s="19" t="s">
        <v>17</v>
      </c>
      <c r="P55" s="33">
        <v>-2.1141192729206559E-3</v>
      </c>
      <c r="Q55" s="32">
        <v>-2.5990290970528843E-4</v>
      </c>
      <c r="R55" s="32">
        <v>1.4999999999999999E-4</v>
      </c>
      <c r="S55" s="19" t="s">
        <v>17</v>
      </c>
      <c r="T55" s="33">
        <v>1.794299271987043E-3</v>
      </c>
      <c r="U55" s="32">
        <v>1.5618427630557764E-4</v>
      </c>
      <c r="V55" s="19" t="s">
        <v>17</v>
      </c>
      <c r="W55" s="33">
        <v>-1.049105386645035E-3</v>
      </c>
      <c r="X55" s="32">
        <v>2.0000000000000001E-4</v>
      </c>
      <c r="Y55" s="31" t="s">
        <v>17</v>
      </c>
      <c r="Z55" s="149">
        <v>5</v>
      </c>
      <c r="AA55" s="62">
        <v>5</v>
      </c>
      <c r="AB55" s="150">
        <v>15</v>
      </c>
      <c r="AC55" s="33">
        <f t="shared" si="2"/>
        <v>1011.0785465456743</v>
      </c>
      <c r="AD55" s="32">
        <f t="shared" si="8"/>
        <v>1.5387124214744257E-2</v>
      </c>
      <c r="AE55" s="103">
        <f t="shared" si="9"/>
        <v>3417.7276908252752</v>
      </c>
    </row>
    <row r="56" spans="1:31" s="137" customFormat="1">
      <c r="A56" s="146" t="s">
        <v>39</v>
      </c>
      <c r="B56" s="32">
        <v>4.9958</v>
      </c>
      <c r="C56" s="32">
        <v>2.1000000000000001E-4</v>
      </c>
      <c r="D56" s="133">
        <f t="shared" si="6"/>
        <v>0.7925748318172221</v>
      </c>
      <c r="E56" s="32">
        <f t="shared" si="7"/>
        <v>1.6644071468161666E-4</v>
      </c>
      <c r="F56" s="19">
        <v>4</v>
      </c>
      <c r="G56" s="147">
        <v>5</v>
      </c>
      <c r="H56" s="55">
        <v>20</v>
      </c>
      <c r="I56" s="148">
        <v>41884</v>
      </c>
      <c r="J56" s="33">
        <v>1013.4212001742141</v>
      </c>
      <c r="K56" s="32">
        <v>1.5417200000000001E-2</v>
      </c>
      <c r="L56" s="51">
        <v>3444.39</v>
      </c>
      <c r="M56" s="33">
        <v>3.2599359782352622E-3</v>
      </c>
      <c r="N56" s="32">
        <v>0</v>
      </c>
      <c r="O56" s="19" t="s">
        <v>17</v>
      </c>
      <c r="P56" s="33">
        <v>-2.1190229561606497E-3</v>
      </c>
      <c r="Q56" s="32">
        <v>-2.6050575248652216E-4</v>
      </c>
      <c r="R56" s="32">
        <v>1.4999999999999999E-4</v>
      </c>
      <c r="S56" s="19" t="s">
        <v>17</v>
      </c>
      <c r="T56" s="33">
        <v>1.7984611352178813E-3</v>
      </c>
      <c r="U56" s="32">
        <v>1.5654654452188887E-4</v>
      </c>
      <c r="V56" s="19" t="s">
        <v>17</v>
      </c>
      <c r="W56" s="33">
        <v>-1.049105386645035E-3</v>
      </c>
      <c r="X56" s="32">
        <v>2.0000000000000001E-4</v>
      </c>
      <c r="Y56" s="31" t="s">
        <v>17</v>
      </c>
      <c r="Z56" s="149">
        <v>5</v>
      </c>
      <c r="AA56" s="62">
        <v>5</v>
      </c>
      <c r="AB56" s="150">
        <v>20</v>
      </c>
      <c r="AC56" s="33">
        <f t="shared" si="2"/>
        <v>1013.4234710608741</v>
      </c>
      <c r="AD56" s="32">
        <f t="shared" si="8"/>
        <v>1.5420919725233821E-2</v>
      </c>
      <c r="AE56" s="103">
        <f t="shared" si="9"/>
        <v>3447.6750037523234</v>
      </c>
    </row>
    <row r="57" spans="1:31" s="137" customFormat="1">
      <c r="A57" s="146" t="s">
        <v>39</v>
      </c>
      <c r="B57" s="32">
        <v>4.9958</v>
      </c>
      <c r="C57" s="32">
        <v>2.1000000000000001E-4</v>
      </c>
      <c r="D57" s="133">
        <f t="shared" si="6"/>
        <v>0.79257482666319878</v>
      </c>
      <c r="E57" s="32">
        <f t="shared" si="7"/>
        <v>1.6644071359927175E-4</v>
      </c>
      <c r="F57" s="19">
        <v>4</v>
      </c>
      <c r="G57" s="147">
        <v>5</v>
      </c>
      <c r="H57" s="55">
        <v>26</v>
      </c>
      <c r="I57" s="148">
        <v>41884</v>
      </c>
      <c r="J57" s="33">
        <v>1016.200740174214</v>
      </c>
      <c r="K57" s="32">
        <v>1.5457500000000001E-2</v>
      </c>
      <c r="L57" s="51">
        <v>3480.09</v>
      </c>
      <c r="M57" s="33">
        <v>3.2404793145133226E-3</v>
      </c>
      <c r="N57" s="32">
        <v>0</v>
      </c>
      <c r="O57" s="19" t="s">
        <v>17</v>
      </c>
      <c r="P57" s="33">
        <v>-2.1248375645954096E-3</v>
      </c>
      <c r="Q57" s="32">
        <v>-2.6122058143224355E-4</v>
      </c>
      <c r="R57" s="32">
        <v>1.4999999999999999E-4</v>
      </c>
      <c r="S57" s="19" t="s">
        <v>17</v>
      </c>
      <c r="T57" s="33">
        <v>1.803396120587447E-3</v>
      </c>
      <c r="U57" s="32">
        <v>1.5697610893767927E-4</v>
      </c>
      <c r="V57" s="19" t="s">
        <v>17</v>
      </c>
      <c r="W57" s="33">
        <v>-1.049105386645035E-3</v>
      </c>
      <c r="X57" s="32">
        <v>2.0000000000000001E-4</v>
      </c>
      <c r="Y57" s="31" t="s">
        <v>17</v>
      </c>
      <c r="Z57" s="149">
        <v>5</v>
      </c>
      <c r="AA57" s="62">
        <v>5</v>
      </c>
      <c r="AB57" s="150">
        <v>26</v>
      </c>
      <c r="AC57" s="33">
        <f t="shared" si="2"/>
        <v>1016.2029917690044</v>
      </c>
      <c r="AD57" s="32">
        <f t="shared" si="8"/>
        <v>1.5461214385032007E-2</v>
      </c>
      <c r="AE57" s="103">
        <f t="shared" si="9"/>
        <v>3483.3954819795431</v>
      </c>
    </row>
    <row r="58" spans="1:31" s="137" customFormat="1">
      <c r="A58" s="146" t="s">
        <v>39</v>
      </c>
      <c r="B58" s="32">
        <v>4.9958</v>
      </c>
      <c r="C58" s="32">
        <v>2.1000000000000001E-4</v>
      </c>
      <c r="D58" s="133">
        <f t="shared" si="6"/>
        <v>0.79257482065017182</v>
      </c>
      <c r="E58" s="32">
        <f t="shared" si="7"/>
        <v>1.664407123365361E-4</v>
      </c>
      <c r="F58" s="19">
        <v>4</v>
      </c>
      <c r="G58" s="147">
        <v>5</v>
      </c>
      <c r="H58" s="55">
        <v>33</v>
      </c>
      <c r="I58" s="148">
        <v>41884</v>
      </c>
      <c r="J58" s="33">
        <v>1019.3983141742141</v>
      </c>
      <c r="K58" s="32">
        <v>1.55044E-2</v>
      </c>
      <c r="L58" s="51">
        <v>3521.2</v>
      </c>
      <c r="M58" s="33">
        <v>3.2184311005494237E-3</v>
      </c>
      <c r="N58" s="32">
        <v>0</v>
      </c>
      <c r="O58" s="19" t="s">
        <v>17</v>
      </c>
      <c r="P58" s="33">
        <v>-2.1315266661490156E-3</v>
      </c>
      <c r="Q58" s="32">
        <v>-2.6204291770218089E-4</v>
      </c>
      <c r="R58" s="32">
        <v>1.4999999999999999E-4</v>
      </c>
      <c r="S58" s="19" t="s">
        <v>17</v>
      </c>
      <c r="T58" s="33">
        <v>1.8090733073959761E-3</v>
      </c>
      <c r="U58" s="32">
        <v>1.5747027806932014E-4</v>
      </c>
      <c r="V58" s="19" t="s">
        <v>17</v>
      </c>
      <c r="W58" s="33">
        <v>-1.049105386645035E-3</v>
      </c>
      <c r="X58" s="32">
        <v>2.0000000000000001E-4</v>
      </c>
      <c r="Y58" s="31" t="s">
        <v>17</v>
      </c>
      <c r="Z58" s="149">
        <v>5</v>
      </c>
      <c r="AA58" s="62">
        <v>5</v>
      </c>
      <c r="AB58" s="150">
        <v>33</v>
      </c>
      <c r="AC58" s="33">
        <f t="shared" si="2"/>
        <v>1019.400543910369</v>
      </c>
      <c r="AD58" s="32">
        <f t="shared" si="8"/>
        <v>1.5508108161835807E-2</v>
      </c>
      <c r="AE58" s="103">
        <f t="shared" si="9"/>
        <v>3524.5286421178171</v>
      </c>
    </row>
    <row r="59" spans="1:31" s="137" customFormat="1">
      <c r="A59" s="146" t="s">
        <v>39</v>
      </c>
      <c r="B59" s="32">
        <v>4.9958</v>
      </c>
      <c r="C59" s="32">
        <v>2.1000000000000001E-4</v>
      </c>
      <c r="D59" s="133">
        <f t="shared" si="6"/>
        <v>0.79257481334863966</v>
      </c>
      <c r="E59" s="32">
        <f t="shared" si="7"/>
        <v>1.6644071080321434E-4</v>
      </c>
      <c r="F59" s="19">
        <v>4</v>
      </c>
      <c r="G59" s="147">
        <v>5</v>
      </c>
      <c r="H59" s="55">
        <v>41.5</v>
      </c>
      <c r="I59" s="148">
        <v>41884</v>
      </c>
      <c r="J59" s="33">
        <v>1023.214943174214</v>
      </c>
      <c r="K59" s="32">
        <v>1.55608E-2</v>
      </c>
      <c r="L59" s="51">
        <v>3569.74</v>
      </c>
      <c r="M59" s="33">
        <v>3.1925585190037964E-3</v>
      </c>
      <c r="N59" s="32">
        <v>0</v>
      </c>
      <c r="O59" s="19" t="s">
        <v>17</v>
      </c>
      <c r="P59" s="33">
        <v>-2.1395149463668607E-3</v>
      </c>
      <c r="Q59" s="32">
        <v>-2.630249707484553E-4</v>
      </c>
      <c r="R59" s="32">
        <v>1.4999999999999999E-4</v>
      </c>
      <c r="S59" s="19" t="s">
        <v>17</v>
      </c>
      <c r="T59" s="33">
        <v>1.8158531355555792E-3</v>
      </c>
      <c r="U59" s="32">
        <v>1.580604263077526E-4</v>
      </c>
      <c r="V59" s="19" t="s">
        <v>17</v>
      </c>
      <c r="W59" s="33">
        <v>-1.049105386645035E-3</v>
      </c>
      <c r="X59" s="32">
        <v>2.0000000000000001E-4</v>
      </c>
      <c r="Y59" s="31" t="s">
        <v>17</v>
      </c>
      <c r="Z59" s="149">
        <v>5</v>
      </c>
      <c r="AA59" s="62">
        <v>5</v>
      </c>
      <c r="AB59" s="150">
        <v>41.5</v>
      </c>
      <c r="AC59" s="33">
        <f t="shared" si="2"/>
        <v>1023.2171472641865</v>
      </c>
      <c r="AD59" s="32">
        <f t="shared" si="8"/>
        <v>1.5564500706690763E-2</v>
      </c>
      <c r="AE59" s="103">
        <f t="shared" si="9"/>
        <v>3573.0953300306451</v>
      </c>
    </row>
    <row r="60" spans="1:31" s="137" customFormat="1">
      <c r="A60" s="146" t="s">
        <v>39</v>
      </c>
      <c r="B60" s="32">
        <v>4.9958</v>
      </c>
      <c r="C60" s="32">
        <v>2.1000000000000001E-4</v>
      </c>
      <c r="D60" s="133">
        <f t="shared" si="6"/>
        <v>0.79257480432909999</v>
      </c>
      <c r="E60" s="32">
        <f t="shared" si="7"/>
        <v>1.66440708909111E-4</v>
      </c>
      <c r="F60" s="19">
        <v>4</v>
      </c>
      <c r="G60" s="147">
        <v>5</v>
      </c>
      <c r="H60" s="55">
        <v>52</v>
      </c>
      <c r="I60" s="148">
        <v>41884</v>
      </c>
      <c r="J60" s="33">
        <v>1027.8384781742141</v>
      </c>
      <c r="K60" s="32">
        <v>1.5630000000000002E-2</v>
      </c>
      <c r="L60" s="51">
        <v>3626.35</v>
      </c>
      <c r="M60" s="33">
        <v>3.1618931600405631E-3</v>
      </c>
      <c r="N60" s="32">
        <v>0</v>
      </c>
      <c r="O60" s="19" t="s">
        <v>17</v>
      </c>
      <c r="P60" s="33">
        <v>-2.1491845498229976E-3</v>
      </c>
      <c r="Q60" s="32">
        <v>-2.6421372017529078E-4</v>
      </c>
      <c r="R60" s="32">
        <v>1.4999999999999999E-4</v>
      </c>
      <c r="S60" s="19" t="s">
        <v>17</v>
      </c>
      <c r="T60" s="33">
        <v>1.8240599395254334E-3</v>
      </c>
      <c r="U60" s="32">
        <v>1.5877478525490524E-4</v>
      </c>
      <c r="V60" s="19" t="s">
        <v>17</v>
      </c>
      <c r="W60" s="33">
        <v>-1.049105386645035E-3</v>
      </c>
      <c r="X60" s="32">
        <v>2.0000000000000001E-4</v>
      </c>
      <c r="Y60" s="31" t="s">
        <v>17</v>
      </c>
      <c r="Z60" s="149">
        <v>5</v>
      </c>
      <c r="AA60" s="62">
        <v>5</v>
      </c>
      <c r="AB60" s="150">
        <v>52</v>
      </c>
      <c r="AC60" s="33">
        <f t="shared" si="2"/>
        <v>1027.8406518728775</v>
      </c>
      <c r="AD60" s="32">
        <f t="shared" si="8"/>
        <v>1.5633691564758943E-2</v>
      </c>
      <c r="AE60" s="103">
        <f t="shared" si="9"/>
        <v>3629.7348512441872</v>
      </c>
    </row>
    <row r="61" spans="1:31" s="46" customFormat="1">
      <c r="A61" s="151" t="s">
        <v>39</v>
      </c>
      <c r="B61" s="40">
        <v>4.9958</v>
      </c>
      <c r="C61" s="40">
        <v>2.1000000000000001E-4</v>
      </c>
      <c r="D61" s="139">
        <f t="shared" si="6"/>
        <v>0.79257479316205193</v>
      </c>
      <c r="E61" s="40">
        <f t="shared" si="7"/>
        <v>1.664407065640309E-4</v>
      </c>
      <c r="F61" s="41">
        <v>4</v>
      </c>
      <c r="G61" s="152">
        <v>5</v>
      </c>
      <c r="H61" s="57">
        <v>65</v>
      </c>
      <c r="I61" s="153">
        <v>41884</v>
      </c>
      <c r="J61" s="42">
        <v>1033.419229174214</v>
      </c>
      <c r="K61" s="40">
        <v>1.5714700000000002E-2</v>
      </c>
      <c r="L61" s="52">
        <v>3688.41</v>
      </c>
      <c r="M61" s="42">
        <v>3.1258055169018917E-3</v>
      </c>
      <c r="N61" s="40">
        <v>0</v>
      </c>
      <c r="O61" s="41" t="s">
        <v>17</v>
      </c>
      <c r="P61" s="42">
        <v>-2.1608618727795852E-3</v>
      </c>
      <c r="Q61" s="40">
        <v>-2.6564929207175834E-4</v>
      </c>
      <c r="R61" s="40">
        <v>1.4999999999999999E-4</v>
      </c>
      <c r="S61" s="41" t="s">
        <v>17</v>
      </c>
      <c r="T61" s="42">
        <v>1.8339707389529488E-3</v>
      </c>
      <c r="U61" s="40">
        <v>1.5963746800820203E-4</v>
      </c>
      <c r="V61" s="41" t="s">
        <v>17</v>
      </c>
      <c r="W61" s="42">
        <v>-1.049105386645035E-3</v>
      </c>
      <c r="X61" s="40">
        <v>2.0000000000000001E-4</v>
      </c>
      <c r="Y61" s="39" t="s">
        <v>17</v>
      </c>
      <c r="Z61" s="154">
        <v>5</v>
      </c>
      <c r="AA61" s="63">
        <v>5</v>
      </c>
      <c r="AB61" s="155">
        <v>65</v>
      </c>
      <c r="AC61" s="42">
        <f t="shared" si="2"/>
        <v>1033.421367116186</v>
      </c>
      <c r="AD61" s="40">
        <f t="shared" si="8"/>
        <v>1.5718380410207459E-2</v>
      </c>
      <c r="AE61" s="142">
        <f t="shared" si="9"/>
        <v>3691.823703858412</v>
      </c>
    </row>
    <row r="62" spans="1:31" s="137" customFormat="1">
      <c r="A62" s="146" t="s">
        <v>39</v>
      </c>
      <c r="B62" s="32">
        <v>4.9958</v>
      </c>
      <c r="C62" s="32">
        <v>2.1000000000000001E-4</v>
      </c>
      <c r="D62" s="133">
        <f t="shared" si="6"/>
        <v>0.7785611058057057</v>
      </c>
      <c r="E62" s="32">
        <f t="shared" si="7"/>
        <v>1.634978322191982E-4</v>
      </c>
      <c r="F62" s="19">
        <v>4</v>
      </c>
      <c r="G62" s="147">
        <v>10</v>
      </c>
      <c r="H62" s="55">
        <v>5</v>
      </c>
      <c r="I62" s="148">
        <v>41911</v>
      </c>
      <c r="J62" s="33">
        <v>1005.9110568851693</v>
      </c>
      <c r="K62" s="32">
        <v>5.8315900000000002E-3</v>
      </c>
      <c r="L62" s="51">
        <v>70.514499999999998</v>
      </c>
      <c r="M62" s="33">
        <v>3.2541034696578208E-3</v>
      </c>
      <c r="N62" s="32">
        <v>0</v>
      </c>
      <c r="O62" s="19" t="s">
        <v>17</v>
      </c>
      <c r="P62" s="33">
        <v>-2.1033131747761869E-3</v>
      </c>
      <c r="Q62" s="32">
        <v>-2.5857444333809591E-4</v>
      </c>
      <c r="R62" s="32">
        <v>1.4999999999999999E-4</v>
      </c>
      <c r="S62" s="19" t="s">
        <v>17</v>
      </c>
      <c r="T62" s="33">
        <v>1.831118790671478E-3</v>
      </c>
      <c r="U62" s="32">
        <v>1.593892209708451E-4</v>
      </c>
      <c r="V62" s="19" t="s">
        <v>17</v>
      </c>
      <c r="W62" s="33">
        <v>-5.9276917219845378E-4</v>
      </c>
      <c r="X62" s="32">
        <v>2.0000000000000001E-4</v>
      </c>
      <c r="Y62" s="31" t="s">
        <v>17</v>
      </c>
      <c r="Z62" s="149">
        <v>5</v>
      </c>
      <c r="AA62" s="62">
        <v>10</v>
      </c>
      <c r="AB62" s="150">
        <v>5</v>
      </c>
      <c r="AC62" s="33">
        <f t="shared" si="2"/>
        <v>1005.9137318394075</v>
      </c>
      <c r="AD62" s="32">
        <f t="shared" si="8"/>
        <v>5.8414106509474296E-3</v>
      </c>
      <c r="AE62" s="103">
        <f t="shared" si="9"/>
        <v>70.989925909411014</v>
      </c>
    </row>
    <row r="63" spans="1:31" s="137" customFormat="1">
      <c r="A63" s="146" t="s">
        <v>39</v>
      </c>
      <c r="B63" s="32">
        <v>4.9958</v>
      </c>
      <c r="C63" s="32">
        <v>2.1000000000000001E-4</v>
      </c>
      <c r="D63" s="133">
        <f t="shared" si="6"/>
        <v>0.77856110199033113</v>
      </c>
      <c r="E63" s="32">
        <f t="shared" si="7"/>
        <v>1.6349783141796954E-4</v>
      </c>
      <c r="F63" s="19">
        <v>4</v>
      </c>
      <c r="G63" s="147">
        <v>10</v>
      </c>
      <c r="H63" s="55">
        <v>10</v>
      </c>
      <c r="I63" s="148">
        <v>41911</v>
      </c>
      <c r="J63" s="33">
        <v>1008.2422775988882</v>
      </c>
      <c r="K63" s="32">
        <v>5.8422600000000002E-3</v>
      </c>
      <c r="L63" s="51">
        <v>71.031499999999994</v>
      </c>
      <c r="M63" s="33">
        <v>3.2386024716970496E-3</v>
      </c>
      <c r="N63" s="32">
        <v>0</v>
      </c>
      <c r="O63" s="19" t="s">
        <v>17</v>
      </c>
      <c r="P63" s="33">
        <v>-2.1081912813725075E-3</v>
      </c>
      <c r="Q63" s="32">
        <v>-2.5917414181039858E-4</v>
      </c>
      <c r="R63" s="32">
        <v>1.4999999999999999E-4</v>
      </c>
      <c r="S63" s="19" t="s">
        <v>17</v>
      </c>
      <c r="T63" s="33">
        <v>1.8353656107639596E-3</v>
      </c>
      <c r="U63" s="32">
        <v>1.5975888423332287E-4</v>
      </c>
      <c r="V63" s="19" t="s">
        <v>17</v>
      </c>
      <c r="W63" s="33">
        <v>-5.9276917219845378E-4</v>
      </c>
      <c r="X63" s="32">
        <v>2.0000000000000001E-4</v>
      </c>
      <c r="Y63" s="31" t="s">
        <v>17</v>
      </c>
      <c r="Z63" s="149">
        <v>5</v>
      </c>
      <c r="AA63" s="62">
        <v>10</v>
      </c>
      <c r="AB63" s="150">
        <v>10</v>
      </c>
      <c r="AC63" s="33">
        <f t="shared" si="2"/>
        <v>1008.2449370837166</v>
      </c>
      <c r="AD63" s="32">
        <f t="shared" si="8"/>
        <v>5.8520728250398479E-3</v>
      </c>
      <c r="AE63" s="103">
        <f t="shared" si="9"/>
        <v>71.509150859780775</v>
      </c>
    </row>
    <row r="64" spans="1:31" s="137" customFormat="1">
      <c r="A64" s="146" t="s">
        <v>39</v>
      </c>
      <c r="B64" s="32">
        <v>4.9958</v>
      </c>
      <c r="C64" s="32">
        <v>2.1000000000000001E-4</v>
      </c>
      <c r="D64" s="133">
        <f t="shared" si="6"/>
        <v>0.77856109817495767</v>
      </c>
      <c r="E64" s="32">
        <f t="shared" si="7"/>
        <v>1.6349783061674113E-4</v>
      </c>
      <c r="F64" s="19">
        <v>4</v>
      </c>
      <c r="G64" s="147">
        <v>10</v>
      </c>
      <c r="H64" s="55">
        <v>15</v>
      </c>
      <c r="I64" s="148">
        <v>41911</v>
      </c>
      <c r="J64" s="33">
        <v>1010.5476993494497</v>
      </c>
      <c r="K64" s="32">
        <v>1.53834E-2</v>
      </c>
      <c r="L64" s="51">
        <v>3414.46</v>
      </c>
      <c r="M64" s="33">
        <v>3.2234369681418684E-3</v>
      </c>
      <c r="N64" s="32">
        <v>0</v>
      </c>
      <c r="O64" s="19" t="s">
        <v>17</v>
      </c>
      <c r="P64" s="33">
        <v>-2.113017881745765E-3</v>
      </c>
      <c r="Q64" s="32">
        <v>-2.597675082760765E-4</v>
      </c>
      <c r="R64" s="32">
        <v>1.4999999999999999E-4</v>
      </c>
      <c r="S64" s="19" t="s">
        <v>17</v>
      </c>
      <c r="T64" s="33">
        <v>1.8395675901669915E-3</v>
      </c>
      <c r="U64" s="32">
        <v>1.6012464435057839E-4</v>
      </c>
      <c r="V64" s="19" t="s">
        <v>17</v>
      </c>
      <c r="W64" s="33">
        <v>-5.9276917219845378E-4</v>
      </c>
      <c r="X64" s="32">
        <v>2.0000000000000001E-4</v>
      </c>
      <c r="Y64" s="31" t="s">
        <v>17</v>
      </c>
      <c r="Z64" s="149">
        <v>5</v>
      </c>
      <c r="AA64" s="62">
        <v>10</v>
      </c>
      <c r="AB64" s="150">
        <v>15</v>
      </c>
      <c r="AC64" s="33">
        <f t="shared" si="2"/>
        <v>1010.5503437000289</v>
      </c>
      <c r="AD64" s="32">
        <f t="shared" si="8"/>
        <v>1.5387133163859498E-2</v>
      </c>
      <c r="AE64" s="103">
        <f t="shared" si="9"/>
        <v>3417.7383951646352</v>
      </c>
    </row>
    <row r="65" spans="1:31" s="137" customFormat="1">
      <c r="A65" s="146" t="s">
        <v>39</v>
      </c>
      <c r="B65" s="32">
        <v>4.9958</v>
      </c>
      <c r="C65" s="32">
        <v>2.1000000000000001E-4</v>
      </c>
      <c r="D65" s="133">
        <f t="shared" si="6"/>
        <v>0.77856109435958376</v>
      </c>
      <c r="E65" s="32">
        <f t="shared" si="7"/>
        <v>1.6349782981551261E-4</v>
      </c>
      <c r="F65" s="19">
        <v>4</v>
      </c>
      <c r="G65" s="147">
        <v>10</v>
      </c>
      <c r="H65" s="55">
        <v>20</v>
      </c>
      <c r="I65" s="148">
        <v>41911</v>
      </c>
      <c r="J65" s="33">
        <v>1012.831503233028</v>
      </c>
      <c r="K65" s="32">
        <v>1.5417200000000001E-2</v>
      </c>
      <c r="L65" s="51">
        <v>3444.39</v>
      </c>
      <c r="M65" s="33">
        <v>3.2085966877275496E-3</v>
      </c>
      <c r="N65" s="32">
        <v>0</v>
      </c>
      <c r="O65" s="19" t="s">
        <v>17</v>
      </c>
      <c r="P65" s="33">
        <v>-2.1177937542327394E-3</v>
      </c>
      <c r="Q65" s="32">
        <v>-2.603546384213077E-4</v>
      </c>
      <c r="R65" s="32">
        <v>1.4999999999999999E-4</v>
      </c>
      <c r="S65" s="19" t="s">
        <v>17</v>
      </c>
      <c r="T65" s="33">
        <v>1.8437254064910776E-3</v>
      </c>
      <c r="U65" s="32">
        <v>1.6048656030502771E-4</v>
      </c>
      <c r="V65" s="19" t="s">
        <v>17</v>
      </c>
      <c r="W65" s="33">
        <v>-5.9276917219845378E-4</v>
      </c>
      <c r="X65" s="32">
        <v>2.0000000000000001E-4</v>
      </c>
      <c r="Y65" s="31" t="s">
        <v>17</v>
      </c>
      <c r="Z65" s="149">
        <v>5</v>
      </c>
      <c r="AA65" s="62">
        <v>10</v>
      </c>
      <c r="AB65" s="150">
        <v>20</v>
      </c>
      <c r="AC65" s="33">
        <f t="shared" si="2"/>
        <v>1012.8341327742529</v>
      </c>
      <c r="AD65" s="32">
        <f t="shared" si="8"/>
        <v>1.5420928743639048E-2</v>
      </c>
      <c r="AE65" s="103">
        <f t="shared" si="9"/>
        <v>3447.6858461309921</v>
      </c>
    </row>
    <row r="66" spans="1:31" s="137" customFormat="1">
      <c r="A66" s="146" t="s">
        <v>39</v>
      </c>
      <c r="B66" s="32">
        <v>4.9958</v>
      </c>
      <c r="C66" s="32">
        <v>2.1000000000000001E-4</v>
      </c>
      <c r="D66" s="133">
        <f t="shared" si="6"/>
        <v>0.77856108978113525</v>
      </c>
      <c r="E66" s="32">
        <f t="shared" si="7"/>
        <v>1.6349782885403841E-4</v>
      </c>
      <c r="F66" s="19">
        <v>4</v>
      </c>
      <c r="G66" s="147">
        <v>10</v>
      </c>
      <c r="H66" s="55">
        <v>26</v>
      </c>
      <c r="I66" s="148">
        <v>41911</v>
      </c>
      <c r="J66" s="33">
        <v>1015.5428466669703</v>
      </c>
      <c r="K66" s="32">
        <v>1.5457500000000001E-2</v>
      </c>
      <c r="L66" s="51">
        <v>3480.09</v>
      </c>
      <c r="M66" s="33">
        <v>3.1912027142197985E-3</v>
      </c>
      <c r="N66" s="32">
        <v>0</v>
      </c>
      <c r="O66" s="19" t="s">
        <v>17</v>
      </c>
      <c r="P66" s="33">
        <v>-2.1234589066682942E-3</v>
      </c>
      <c r="Q66" s="32">
        <v>-2.6105109373524585E-4</v>
      </c>
      <c r="R66" s="32">
        <v>1.4999999999999999E-4</v>
      </c>
      <c r="S66" s="19" t="s">
        <v>17</v>
      </c>
      <c r="T66" s="33">
        <v>1.8486574190896608E-3</v>
      </c>
      <c r="U66" s="32">
        <v>1.6091586595680266E-4</v>
      </c>
      <c r="V66" s="19" t="s">
        <v>17</v>
      </c>
      <c r="W66" s="33">
        <v>-5.9276917219845378E-4</v>
      </c>
      <c r="X66" s="32">
        <v>2.0000000000000001E-4</v>
      </c>
      <c r="Y66" s="31" t="s">
        <v>17</v>
      </c>
      <c r="Z66" s="149">
        <v>5</v>
      </c>
      <c r="AA66" s="62">
        <v>10</v>
      </c>
      <c r="AB66" s="150">
        <v>26</v>
      </c>
      <c r="AC66" s="33">
        <f t="shared" si="2"/>
        <v>1015.5454588509061</v>
      </c>
      <c r="AD66" s="32">
        <f t="shared" si="8"/>
        <v>1.5461223486708826E-2</v>
      </c>
      <c r="AE66" s="103">
        <f t="shared" si="9"/>
        <v>3483.4064901334168</v>
      </c>
    </row>
    <row r="67" spans="1:31" s="137" customFormat="1">
      <c r="A67" s="146" t="s">
        <v>39</v>
      </c>
      <c r="B67" s="32">
        <v>4.9958</v>
      </c>
      <c r="C67" s="32">
        <v>2.1000000000000001E-4</v>
      </c>
      <c r="D67" s="133">
        <f t="shared" si="6"/>
        <v>0.77856108443961214</v>
      </c>
      <c r="E67" s="32">
        <f t="shared" si="7"/>
        <v>1.6349782773231856E-4</v>
      </c>
      <c r="F67" s="19">
        <v>4</v>
      </c>
      <c r="G67" s="147">
        <v>10</v>
      </c>
      <c r="H67" s="55">
        <v>33</v>
      </c>
      <c r="I67" s="148">
        <v>41911</v>
      </c>
      <c r="J67" s="33">
        <v>1018.6602732677819</v>
      </c>
      <c r="K67" s="32">
        <v>1.55044E-2</v>
      </c>
      <c r="L67" s="51">
        <v>3521.2</v>
      </c>
      <c r="M67" s="33">
        <v>3.1714605471506729E-3</v>
      </c>
      <c r="N67" s="32">
        <v>0</v>
      </c>
      <c r="O67" s="19" t="s">
        <v>17</v>
      </c>
      <c r="P67" s="33">
        <v>-2.1299790035386569E-3</v>
      </c>
      <c r="Q67" s="32">
        <v>-2.6185265312211398E-4</v>
      </c>
      <c r="R67" s="32">
        <v>1.4999999999999999E-4</v>
      </c>
      <c r="S67" s="19" t="s">
        <v>17</v>
      </c>
      <c r="T67" s="33">
        <v>1.8543337358833262E-3</v>
      </c>
      <c r="U67" s="32">
        <v>1.6140995935824402E-4</v>
      </c>
      <c r="V67" s="19" t="s">
        <v>17</v>
      </c>
      <c r="W67" s="33">
        <v>-5.9276917219845378E-4</v>
      </c>
      <c r="X67" s="32">
        <v>2.0000000000000001E-4</v>
      </c>
      <c r="Y67" s="31" t="s">
        <v>17</v>
      </c>
      <c r="Z67" s="149">
        <v>5</v>
      </c>
      <c r="AA67" s="62">
        <v>10</v>
      </c>
      <c r="AB67" s="150">
        <v>33</v>
      </c>
      <c r="AC67" s="33">
        <f t="shared" si="2"/>
        <v>1018.6628657517714</v>
      </c>
      <c r="AD67" s="32">
        <f t="shared" si="8"/>
        <v>1.5508117360745411E-2</v>
      </c>
      <c r="AE67" s="103">
        <f t="shared" si="9"/>
        <v>3524.5398424939613</v>
      </c>
    </row>
    <row r="68" spans="1:31" s="137" customFormat="1">
      <c r="A68" s="146" t="s">
        <v>39</v>
      </c>
      <c r="B68" s="32">
        <v>4.9958</v>
      </c>
      <c r="C68" s="32">
        <v>2.1000000000000001E-4</v>
      </c>
      <c r="D68" s="133">
        <f t="shared" si="6"/>
        <v>0.77856107795347751</v>
      </c>
      <c r="E68" s="32">
        <f t="shared" si="7"/>
        <v>1.6349782637023027E-4</v>
      </c>
      <c r="F68" s="19">
        <v>4</v>
      </c>
      <c r="G68" s="147">
        <v>10</v>
      </c>
      <c r="H68" s="55">
        <v>41.5</v>
      </c>
      <c r="I68" s="148">
        <v>41911</v>
      </c>
      <c r="J68" s="33">
        <v>1022.3857313119921</v>
      </c>
      <c r="K68" s="32">
        <v>1.55608E-2</v>
      </c>
      <c r="L68" s="51">
        <v>3569.74</v>
      </c>
      <c r="M68" s="33">
        <v>3.148251615357367E-3</v>
      </c>
      <c r="N68" s="32">
        <v>0</v>
      </c>
      <c r="O68" s="19" t="s">
        <v>17</v>
      </c>
      <c r="P68" s="33">
        <v>-2.1377697448523654E-3</v>
      </c>
      <c r="Q68" s="32">
        <v>-2.6281042138151593E-4</v>
      </c>
      <c r="R68" s="32">
        <v>1.4999999999999999E-4</v>
      </c>
      <c r="S68" s="19" t="s">
        <v>17</v>
      </c>
      <c r="T68" s="33">
        <v>1.8611162602281898E-3</v>
      </c>
      <c r="U68" s="32">
        <v>1.620003422853654E-4</v>
      </c>
      <c r="V68" s="19" t="s">
        <v>17</v>
      </c>
      <c r="W68" s="33">
        <v>-5.9276917219845378E-4</v>
      </c>
      <c r="X68" s="32">
        <v>2.0000000000000001E-4</v>
      </c>
      <c r="Y68" s="31" t="s">
        <v>17</v>
      </c>
      <c r="Z68" s="149">
        <v>5</v>
      </c>
      <c r="AA68" s="62">
        <v>10</v>
      </c>
      <c r="AB68" s="150">
        <v>41.5</v>
      </c>
      <c r="AC68" s="33">
        <f t="shared" si="2"/>
        <v>1022.3883006374986</v>
      </c>
      <c r="AD68" s="32">
        <f t="shared" si="8"/>
        <v>1.5564510024094185E-2</v>
      </c>
      <c r="AE68" s="103">
        <f t="shared" si="9"/>
        <v>3573.1067604399777</v>
      </c>
    </row>
    <row r="69" spans="1:31" s="137" customFormat="1">
      <c r="A69" s="146" t="s">
        <v>39</v>
      </c>
      <c r="B69" s="32">
        <v>4.9958</v>
      </c>
      <c r="C69" s="32">
        <v>2.1000000000000001E-4</v>
      </c>
      <c r="D69" s="133">
        <f t="shared" si="6"/>
        <v>0.77856106994119334</v>
      </c>
      <c r="E69" s="32">
        <f t="shared" si="7"/>
        <v>1.634978246876506E-4</v>
      </c>
      <c r="F69" s="19">
        <v>4</v>
      </c>
      <c r="G69" s="147">
        <v>10</v>
      </c>
      <c r="H69" s="55">
        <v>52</v>
      </c>
      <c r="I69" s="148">
        <v>41911</v>
      </c>
      <c r="J69" s="33">
        <v>1026.894793410597</v>
      </c>
      <c r="K69" s="32">
        <v>1.5630000000000002E-2</v>
      </c>
      <c r="L69" s="51">
        <v>3626.35</v>
      </c>
      <c r="M69" s="33">
        <v>3.120682253893392E-3</v>
      </c>
      <c r="N69" s="32">
        <v>0</v>
      </c>
      <c r="O69" s="19" t="s">
        <v>17</v>
      </c>
      <c r="P69" s="33">
        <v>-2.1472067904029801E-3</v>
      </c>
      <c r="Q69" s="32">
        <v>-2.6397058089996998E-4</v>
      </c>
      <c r="R69" s="32">
        <v>1.4999999999999999E-4</v>
      </c>
      <c r="S69" s="19" t="s">
        <v>17</v>
      </c>
      <c r="T69" s="33">
        <v>1.8693320369576787E-3</v>
      </c>
      <c r="U69" s="32">
        <v>1.6271548226386097E-4</v>
      </c>
      <c r="V69" s="19" t="s">
        <v>17</v>
      </c>
      <c r="W69" s="33">
        <v>-5.9276917219845378E-4</v>
      </c>
      <c r="X69" s="32">
        <v>2.0000000000000001E-4</v>
      </c>
      <c r="Y69" s="31" t="s">
        <v>17</v>
      </c>
      <c r="Z69" s="149">
        <v>5</v>
      </c>
      <c r="AA69" s="62">
        <v>10</v>
      </c>
      <c r="AB69" s="150">
        <v>52</v>
      </c>
      <c r="AC69" s="33">
        <f t="shared" ref="AC69:AC132" si="10">J69-P69-T69+M69+Q69+W69</f>
        <v>1026.8973352278513</v>
      </c>
      <c r="AD69" s="32">
        <f t="shared" si="8"/>
        <v>1.5633701029086042E-2</v>
      </c>
      <c r="AE69" s="103">
        <f t="shared" si="9"/>
        <v>3629.746554947511</v>
      </c>
    </row>
    <row r="70" spans="1:31" s="46" customFormat="1">
      <c r="A70" s="151" t="s">
        <v>39</v>
      </c>
      <c r="B70" s="40">
        <v>4.9958</v>
      </c>
      <c r="C70" s="40">
        <v>2.1000000000000001E-4</v>
      </c>
      <c r="D70" s="139">
        <f t="shared" si="6"/>
        <v>0.77856106002122338</v>
      </c>
      <c r="E70" s="40">
        <f t="shared" si="7"/>
        <v>1.6349782260445691E-4</v>
      </c>
      <c r="F70" s="41">
        <v>4</v>
      </c>
      <c r="G70" s="152">
        <v>10</v>
      </c>
      <c r="H70" s="57">
        <v>65</v>
      </c>
      <c r="I70" s="153">
        <v>41911</v>
      </c>
      <c r="J70" s="42">
        <v>1032.3480015941755</v>
      </c>
      <c r="K70" s="40">
        <v>1.5714700000000002E-2</v>
      </c>
      <c r="L70" s="52">
        <v>3688.41</v>
      </c>
      <c r="M70" s="42">
        <v>3.0881457544182922E-3</v>
      </c>
      <c r="N70" s="40">
        <v>0</v>
      </c>
      <c r="O70" s="41" t="s">
        <v>17</v>
      </c>
      <c r="P70" s="42">
        <v>-2.158613362292677E-3</v>
      </c>
      <c r="Q70" s="40">
        <v>-2.653728675456989E-4</v>
      </c>
      <c r="R70" s="40">
        <v>1.4999999999999999E-4</v>
      </c>
      <c r="S70" s="41" t="s">
        <v>17</v>
      </c>
      <c r="T70" s="42">
        <v>1.8792624592908109E-3</v>
      </c>
      <c r="U70" s="40">
        <v>1.6357987308746725E-4</v>
      </c>
      <c r="V70" s="41" t="s">
        <v>17</v>
      </c>
      <c r="W70" s="42">
        <v>-5.9276917219845378E-4</v>
      </c>
      <c r="X70" s="40">
        <v>2.0000000000000001E-4</v>
      </c>
      <c r="Y70" s="39" t="s">
        <v>17</v>
      </c>
      <c r="Z70" s="154">
        <v>5</v>
      </c>
      <c r="AA70" s="63">
        <v>10</v>
      </c>
      <c r="AB70" s="155">
        <v>65</v>
      </c>
      <c r="AC70" s="42">
        <f t="shared" si="10"/>
        <v>1032.350510948793</v>
      </c>
      <c r="AD70" s="40">
        <f t="shared" si="8"/>
        <v>1.5718390057600545E-2</v>
      </c>
      <c r="AE70" s="142">
        <f t="shared" si="9"/>
        <v>3691.8357178354886</v>
      </c>
    </row>
    <row r="71" spans="1:31" s="137" customFormat="1">
      <c r="A71" s="146" t="s">
        <v>39</v>
      </c>
      <c r="B71" s="32">
        <v>4.9958</v>
      </c>
      <c r="C71" s="32">
        <v>2.1000000000000001E-4</v>
      </c>
      <c r="D71" s="133">
        <f t="shared" si="6"/>
        <v>0.76712422410934122</v>
      </c>
      <c r="E71" s="32">
        <f t="shared" si="7"/>
        <v>1.6109608706296166E-4</v>
      </c>
      <c r="F71" s="19">
        <v>4</v>
      </c>
      <c r="G71" s="147">
        <v>15</v>
      </c>
      <c r="H71" s="55">
        <v>5</v>
      </c>
      <c r="I71" s="148">
        <v>42109</v>
      </c>
      <c r="J71" s="33">
        <v>1005.2010620023767</v>
      </c>
      <c r="K71" s="32">
        <v>5.8315900000000002E-3</v>
      </c>
      <c r="L71" s="51">
        <v>70.514499999999998</v>
      </c>
      <c r="M71" s="33">
        <v>3.2076241952836426E-3</v>
      </c>
      <c r="N71" s="32">
        <v>0</v>
      </c>
      <c r="O71" s="19" t="s">
        <v>17</v>
      </c>
      <c r="P71" s="33">
        <v>-2.1018289774780556E-3</v>
      </c>
      <c r="Q71" s="32">
        <v>-2.5839198097596616E-4</v>
      </c>
      <c r="R71" s="32">
        <v>1.4999999999999999E-4</v>
      </c>
      <c r="S71" s="19" t="s">
        <v>17</v>
      </c>
      <c r="T71" s="33">
        <v>2.1668552061346043E-3</v>
      </c>
      <c r="U71" s="32">
        <v>1.8861330298279821E-4</v>
      </c>
      <c r="V71" s="19" t="s">
        <v>17</v>
      </c>
      <c r="W71" s="33">
        <v>-2.5179381636447422E-4</v>
      </c>
      <c r="X71" s="32">
        <v>2.0000000000000001E-4</v>
      </c>
      <c r="Y71" s="31" t="s">
        <v>17</v>
      </c>
      <c r="Z71" s="149">
        <v>5</v>
      </c>
      <c r="AA71" s="62">
        <v>15</v>
      </c>
      <c r="AB71" s="150">
        <v>5</v>
      </c>
      <c r="AC71" s="33">
        <f t="shared" si="10"/>
        <v>1005.203694414546</v>
      </c>
      <c r="AD71" s="32">
        <f t="shared" si="8"/>
        <v>5.8422143794480087E-3</v>
      </c>
      <c r="AE71" s="103">
        <f t="shared" si="9"/>
        <v>71.029048885233351</v>
      </c>
    </row>
    <row r="72" spans="1:31" s="137" customFormat="1">
      <c r="A72" s="146" t="s">
        <v>39</v>
      </c>
      <c r="B72" s="32">
        <v>4.9958</v>
      </c>
      <c r="C72" s="32">
        <v>2.1000000000000001E-4</v>
      </c>
      <c r="D72" s="133">
        <f t="shared" si="6"/>
        <v>0.76712422066855546</v>
      </c>
      <c r="E72" s="32">
        <f t="shared" si="7"/>
        <v>1.6109608634039664E-4</v>
      </c>
      <c r="F72" s="19">
        <v>4</v>
      </c>
      <c r="G72" s="147">
        <v>15</v>
      </c>
      <c r="H72" s="55">
        <v>10</v>
      </c>
      <c r="I72" s="148">
        <v>42109</v>
      </c>
      <c r="J72" s="33">
        <v>1007.4813814783985</v>
      </c>
      <c r="K72" s="32">
        <v>5.8422600000000002E-3</v>
      </c>
      <c r="L72" s="51">
        <v>71.031499999999994</v>
      </c>
      <c r="M72" s="33">
        <v>3.1936404101315929E-3</v>
      </c>
      <c r="N72" s="32">
        <v>0</v>
      </c>
      <c r="O72" s="19" t="s">
        <v>17</v>
      </c>
      <c r="P72" s="33">
        <v>-2.1065989590800275E-3</v>
      </c>
      <c r="Q72" s="32">
        <v>-2.5897838691505993E-4</v>
      </c>
      <c r="R72" s="32">
        <v>1.4999999999999999E-4</v>
      </c>
      <c r="S72" s="19" t="s">
        <v>17</v>
      </c>
      <c r="T72" s="33">
        <v>2.1717727610727805E-3</v>
      </c>
      <c r="U72" s="32">
        <v>1.8904135017158263E-4</v>
      </c>
      <c r="V72" s="19" t="s">
        <v>17</v>
      </c>
      <c r="W72" s="33">
        <v>-2.5179381636447422E-4</v>
      </c>
      <c r="X72" s="32">
        <v>2.0000000000000001E-4</v>
      </c>
      <c r="Y72" s="31" t="s">
        <v>17</v>
      </c>
      <c r="Z72" s="149">
        <v>5</v>
      </c>
      <c r="AA72" s="62">
        <v>15</v>
      </c>
      <c r="AB72" s="150">
        <v>10</v>
      </c>
      <c r="AC72" s="33">
        <f t="shared" si="10"/>
        <v>1007.4839991728035</v>
      </c>
      <c r="AD72" s="32">
        <f t="shared" si="8"/>
        <v>5.8528788206069068E-3</v>
      </c>
      <c r="AE72" s="103">
        <f t="shared" si="9"/>
        <v>71.54859910376986</v>
      </c>
    </row>
    <row r="73" spans="1:31" s="137" customFormat="1">
      <c r="A73" s="146" t="s">
        <v>39</v>
      </c>
      <c r="B73" s="32">
        <v>4.9958</v>
      </c>
      <c r="C73" s="32">
        <v>2.1000000000000001E-4</v>
      </c>
      <c r="D73" s="133">
        <f t="shared" si="6"/>
        <v>0.76712421722777024</v>
      </c>
      <c r="E73" s="32">
        <f t="shared" si="7"/>
        <v>1.6109608561783176E-4</v>
      </c>
      <c r="F73" s="19">
        <v>4</v>
      </c>
      <c r="G73" s="147">
        <v>15</v>
      </c>
      <c r="H73" s="55">
        <v>15</v>
      </c>
      <c r="I73" s="148">
        <v>42109</v>
      </c>
      <c r="J73" s="33">
        <v>1009.7374872754756</v>
      </c>
      <c r="K73" s="32">
        <v>1.53834E-2</v>
      </c>
      <c r="L73" s="51">
        <v>3414.46</v>
      </c>
      <c r="M73" s="33">
        <v>3.1799572136606002E-3</v>
      </c>
      <c r="N73" s="32">
        <v>0</v>
      </c>
      <c r="O73" s="19" t="s">
        <v>17</v>
      </c>
      <c r="P73" s="33">
        <v>-2.1113195090437932E-3</v>
      </c>
      <c r="Q73" s="32">
        <v>-2.5955871589020656E-4</v>
      </c>
      <c r="R73" s="32">
        <v>1.4999999999999999E-4</v>
      </c>
      <c r="S73" s="19" t="s">
        <v>17</v>
      </c>
      <c r="T73" s="33">
        <v>2.1766393550604023E-3</v>
      </c>
      <c r="U73" s="32">
        <v>1.8946496147873544E-4</v>
      </c>
      <c r="V73" s="19" t="s">
        <v>17</v>
      </c>
      <c r="W73" s="33">
        <v>-2.5179381636447422E-4</v>
      </c>
      <c r="X73" s="32">
        <v>2.0000000000000001E-4</v>
      </c>
      <c r="Y73" s="31" t="s">
        <v>17</v>
      </c>
      <c r="Z73" s="149">
        <v>5</v>
      </c>
      <c r="AA73" s="62">
        <v>15</v>
      </c>
      <c r="AB73" s="150">
        <v>15</v>
      </c>
      <c r="AC73" s="33">
        <f t="shared" si="10"/>
        <v>1009.7400905603109</v>
      </c>
      <c r="AD73" s="32">
        <f t="shared" si="8"/>
        <v>1.5387441128414741E-2</v>
      </c>
      <c r="AE73" s="103">
        <f t="shared" si="9"/>
        <v>3418.0141593473254</v>
      </c>
    </row>
    <row r="74" spans="1:31" s="137" customFormat="1">
      <c r="A74" s="146" t="s">
        <v>39</v>
      </c>
      <c r="B74" s="32">
        <v>4.9958</v>
      </c>
      <c r="C74" s="32">
        <v>2.1000000000000001E-4</v>
      </c>
      <c r="D74" s="133">
        <f t="shared" si="6"/>
        <v>0.76712421378698492</v>
      </c>
      <c r="E74" s="32">
        <f t="shared" si="7"/>
        <v>1.6109608489526685E-4</v>
      </c>
      <c r="F74" s="19">
        <v>4</v>
      </c>
      <c r="G74" s="147">
        <v>15</v>
      </c>
      <c r="H74" s="55">
        <v>20</v>
      </c>
      <c r="I74" s="148">
        <v>42109</v>
      </c>
      <c r="J74" s="33">
        <v>1011.9696632777287</v>
      </c>
      <c r="K74" s="32">
        <v>1.5417200000000001E-2</v>
      </c>
      <c r="L74" s="51">
        <v>3444.39</v>
      </c>
      <c r="M74" s="33">
        <v>3.1665646207557074E-3</v>
      </c>
      <c r="N74" s="32">
        <v>0</v>
      </c>
      <c r="O74" s="19" t="s">
        <v>17</v>
      </c>
      <c r="P74" s="33">
        <v>-2.1159914154011967E-3</v>
      </c>
      <c r="Q74" s="32">
        <v>-2.6013306477946409E-4</v>
      </c>
      <c r="R74" s="32">
        <v>1.4999999999999999E-4</v>
      </c>
      <c r="S74" s="19" t="s">
        <v>17</v>
      </c>
      <c r="T74" s="33">
        <v>2.181455800509385E-3</v>
      </c>
      <c r="U74" s="32">
        <v>1.8988420762042373E-4</v>
      </c>
      <c r="V74" s="19" t="s">
        <v>17</v>
      </c>
      <c r="W74" s="33">
        <v>-2.5179381636447422E-4</v>
      </c>
      <c r="X74" s="32">
        <v>2.0000000000000001E-4</v>
      </c>
      <c r="Y74" s="31" t="s">
        <v>17</v>
      </c>
      <c r="Z74" s="149">
        <v>5</v>
      </c>
      <c r="AA74" s="62">
        <v>15</v>
      </c>
      <c r="AB74" s="150">
        <v>20</v>
      </c>
      <c r="AC74" s="33">
        <f t="shared" si="10"/>
        <v>1011.9722524510832</v>
      </c>
      <c r="AD74" s="32">
        <f t="shared" si="8"/>
        <v>1.5421237427679799E-2</v>
      </c>
      <c r="AE74" s="103">
        <f t="shared" si="9"/>
        <v>3447.9640650811252</v>
      </c>
    </row>
    <row r="75" spans="1:31" s="137" customFormat="1">
      <c r="A75" s="146" t="s">
        <v>39</v>
      </c>
      <c r="B75" s="32">
        <v>4.9958</v>
      </c>
      <c r="C75" s="32">
        <v>2.1000000000000001E-4</v>
      </c>
      <c r="D75" s="133">
        <f t="shared" si="6"/>
        <v>0.76712420965804218</v>
      </c>
      <c r="E75" s="32">
        <f t="shared" si="7"/>
        <v>1.6109608402818887E-4</v>
      </c>
      <c r="F75" s="19">
        <v>4</v>
      </c>
      <c r="G75" s="147">
        <v>15</v>
      </c>
      <c r="H75" s="55">
        <v>26</v>
      </c>
      <c r="I75" s="148">
        <v>42109</v>
      </c>
      <c r="J75" s="33">
        <v>1014.6199305170708</v>
      </c>
      <c r="K75" s="32">
        <v>1.5457500000000001E-2</v>
      </c>
      <c r="L75" s="51">
        <v>3480.09</v>
      </c>
      <c r="M75" s="33">
        <v>3.1508647316513816E-3</v>
      </c>
      <c r="N75" s="32">
        <v>0</v>
      </c>
      <c r="O75" s="19" t="s">
        <v>17</v>
      </c>
      <c r="P75" s="33">
        <v>-2.121534570098962E-3</v>
      </c>
      <c r="Q75" s="32">
        <v>-2.6081452209048201E-4</v>
      </c>
      <c r="R75" s="32">
        <v>1.4999999999999999E-4</v>
      </c>
      <c r="S75" s="19" t="s">
        <v>17</v>
      </c>
      <c r="T75" s="33">
        <v>2.1871704489151152E-3</v>
      </c>
      <c r="U75" s="32">
        <v>1.9038163758627403E-4</v>
      </c>
      <c r="V75" s="19" t="s">
        <v>17</v>
      </c>
      <c r="W75" s="33">
        <v>-2.5179381636447422E-4</v>
      </c>
      <c r="X75" s="32">
        <v>2.0000000000000001E-4</v>
      </c>
      <c r="Y75" s="31" t="s">
        <v>17</v>
      </c>
      <c r="Z75" s="149">
        <v>5</v>
      </c>
      <c r="AA75" s="62">
        <v>15</v>
      </c>
      <c r="AB75" s="150">
        <v>26</v>
      </c>
      <c r="AC75" s="33">
        <f t="shared" si="10"/>
        <v>1014.6225031375851</v>
      </c>
      <c r="AD75" s="32">
        <f t="shared" si="8"/>
        <v>1.5461533021218152E-2</v>
      </c>
      <c r="AE75" s="103">
        <f t="shared" si="9"/>
        <v>3483.6876309047007</v>
      </c>
    </row>
    <row r="76" spans="1:31" s="137" customFormat="1">
      <c r="A76" s="146" t="s">
        <v>39</v>
      </c>
      <c r="B76" s="32">
        <v>4.9958</v>
      </c>
      <c r="C76" s="32">
        <v>2.1000000000000001E-4</v>
      </c>
      <c r="D76" s="133">
        <f t="shared" si="6"/>
        <v>0.76712420484094324</v>
      </c>
      <c r="E76" s="32">
        <f t="shared" si="7"/>
        <v>1.6109608301659808E-4</v>
      </c>
      <c r="F76" s="19">
        <v>4</v>
      </c>
      <c r="G76" s="147">
        <v>15</v>
      </c>
      <c r="H76" s="55">
        <v>33</v>
      </c>
      <c r="I76" s="148">
        <v>42109</v>
      </c>
      <c r="J76" s="33">
        <v>1017.669631689811</v>
      </c>
      <c r="K76" s="32">
        <v>1.55044E-2</v>
      </c>
      <c r="L76" s="51">
        <v>3521.2</v>
      </c>
      <c r="M76" s="33">
        <v>3.1330387879506816E-3</v>
      </c>
      <c r="N76" s="32">
        <v>0</v>
      </c>
      <c r="O76" s="19" t="s">
        <v>17</v>
      </c>
      <c r="P76" s="33">
        <v>-2.1279161545272479E-3</v>
      </c>
      <c r="Q76" s="32">
        <v>-2.6159905321069177E-4</v>
      </c>
      <c r="R76" s="32">
        <v>1.4999999999999999E-4</v>
      </c>
      <c r="S76" s="19" t="s">
        <v>17</v>
      </c>
      <c r="T76" s="33">
        <v>2.19374946632804E-3</v>
      </c>
      <c r="U76" s="32">
        <v>1.9095430630964791E-4</v>
      </c>
      <c r="V76" s="19" t="s">
        <v>17</v>
      </c>
      <c r="W76" s="33">
        <v>-2.5179381636447422E-4</v>
      </c>
      <c r="X76" s="32">
        <v>2.0000000000000001E-4</v>
      </c>
      <c r="Y76" s="31" t="s">
        <v>17</v>
      </c>
      <c r="Z76" s="149">
        <v>5</v>
      </c>
      <c r="AA76" s="62">
        <v>15</v>
      </c>
      <c r="AB76" s="150">
        <v>33</v>
      </c>
      <c r="AC76" s="33">
        <f t="shared" si="10"/>
        <v>1017.6721855024176</v>
      </c>
      <c r="AD76" s="32">
        <f t="shared" si="8"/>
        <v>1.5508427865359579E-2</v>
      </c>
      <c r="AE76" s="103">
        <f t="shared" si="9"/>
        <v>3524.8243306975846</v>
      </c>
    </row>
    <row r="77" spans="1:31" s="137" customFormat="1">
      <c r="A77" s="146" t="s">
        <v>39</v>
      </c>
      <c r="B77" s="32">
        <v>4.9958</v>
      </c>
      <c r="C77" s="32">
        <v>2.1000000000000001E-4</v>
      </c>
      <c r="D77" s="133">
        <f t="shared" si="6"/>
        <v>0.76712419899160877</v>
      </c>
      <c r="E77" s="32">
        <f t="shared" si="7"/>
        <v>1.6109608178823786E-4</v>
      </c>
      <c r="F77" s="19">
        <v>4</v>
      </c>
      <c r="G77" s="147">
        <v>15</v>
      </c>
      <c r="H77" s="55">
        <v>41.5</v>
      </c>
      <c r="I77" s="148">
        <v>42109</v>
      </c>
      <c r="J77" s="33">
        <v>1021.315365779298</v>
      </c>
      <c r="K77" s="32">
        <v>1.55608E-2</v>
      </c>
      <c r="L77" s="51">
        <v>3569.74</v>
      </c>
      <c r="M77" s="33">
        <v>3.1120739766947736E-3</v>
      </c>
      <c r="N77" s="32">
        <v>0</v>
      </c>
      <c r="O77" s="19" t="s">
        <v>17</v>
      </c>
      <c r="P77" s="33">
        <v>-2.1355442375710445E-3</v>
      </c>
      <c r="Q77" s="32">
        <v>-2.6253682479432497E-4</v>
      </c>
      <c r="R77" s="32">
        <v>1.4999999999999999E-4</v>
      </c>
      <c r="S77" s="19" t="s">
        <v>17</v>
      </c>
      <c r="T77" s="33">
        <v>2.2016135464379785E-3</v>
      </c>
      <c r="U77" s="32">
        <v>1.9163883295464823E-4</v>
      </c>
      <c r="V77" s="19" t="s">
        <v>17</v>
      </c>
      <c r="W77" s="33">
        <v>-2.5179381636447422E-4</v>
      </c>
      <c r="X77" s="32">
        <v>2.0000000000000001E-4</v>
      </c>
      <c r="Y77" s="31" t="s">
        <v>17</v>
      </c>
      <c r="Z77" s="149">
        <v>5</v>
      </c>
      <c r="AA77" s="62">
        <v>15</v>
      </c>
      <c r="AB77" s="150">
        <v>41.5</v>
      </c>
      <c r="AC77" s="33">
        <f t="shared" si="10"/>
        <v>1021.3178974533247</v>
      </c>
      <c r="AD77" s="32">
        <f t="shared" si="8"/>
        <v>1.5564821683201634E-2</v>
      </c>
      <c r="AE77" s="103">
        <f t="shared" si="9"/>
        <v>3573.3951902495</v>
      </c>
    </row>
    <row r="78" spans="1:31" s="137" customFormat="1">
      <c r="A78" s="146" t="s">
        <v>39</v>
      </c>
      <c r="B78" s="32">
        <v>4.9958</v>
      </c>
      <c r="C78" s="32">
        <v>2.1000000000000001E-4</v>
      </c>
      <c r="D78" s="133">
        <f t="shared" si="6"/>
        <v>0.76712419176596058</v>
      </c>
      <c r="E78" s="32">
        <f t="shared" si="7"/>
        <v>1.6109608027085174E-4</v>
      </c>
      <c r="F78" s="19">
        <v>4</v>
      </c>
      <c r="G78" s="147">
        <v>15</v>
      </c>
      <c r="H78" s="55">
        <v>52</v>
      </c>
      <c r="I78" s="148">
        <v>42109</v>
      </c>
      <c r="J78" s="33">
        <v>1025.7321310673176</v>
      </c>
      <c r="K78" s="32">
        <v>1.5630000000000002E-2</v>
      </c>
      <c r="L78" s="51">
        <v>3626.35</v>
      </c>
      <c r="M78" s="33">
        <v>3.0871526610098954E-3</v>
      </c>
      <c r="N78" s="32">
        <v>0</v>
      </c>
      <c r="O78" s="19" t="s">
        <v>17</v>
      </c>
      <c r="P78" s="33">
        <v>-2.1447887236661104E-3</v>
      </c>
      <c r="Q78" s="32">
        <v>-2.6367331168303227E-4</v>
      </c>
      <c r="R78" s="32">
        <v>1.4999999999999999E-4</v>
      </c>
      <c r="S78" s="19" t="s">
        <v>17</v>
      </c>
      <c r="T78" s="33">
        <v>2.2111440377566242E-3</v>
      </c>
      <c r="U78" s="32">
        <v>1.9246841189539586E-4</v>
      </c>
      <c r="V78" s="19" t="s">
        <v>17</v>
      </c>
      <c r="W78" s="33">
        <v>-2.5179381636447422E-4</v>
      </c>
      <c r="X78" s="32">
        <v>2.0000000000000001E-4</v>
      </c>
      <c r="Y78" s="31" t="s">
        <v>17</v>
      </c>
      <c r="Z78" s="149">
        <v>5</v>
      </c>
      <c r="AA78" s="62">
        <v>15</v>
      </c>
      <c r="AB78" s="150">
        <v>52</v>
      </c>
      <c r="AC78" s="33">
        <f t="shared" si="10"/>
        <v>1025.7346363975362</v>
      </c>
      <c r="AD78" s="32">
        <f t="shared" si="8"/>
        <v>1.5634014073060577E-2</v>
      </c>
      <c r="AE78" s="103">
        <f t="shared" si="9"/>
        <v>3630.0395517391244</v>
      </c>
    </row>
    <row r="79" spans="1:31" s="46" customFormat="1">
      <c r="A79" s="151" t="s">
        <v>39</v>
      </c>
      <c r="B79" s="40">
        <v>4.9958</v>
      </c>
      <c r="C79" s="40">
        <v>2.1000000000000001E-4</v>
      </c>
      <c r="D79" s="139">
        <f t="shared" si="6"/>
        <v>0.76712418281992034</v>
      </c>
      <c r="E79" s="40">
        <f t="shared" si="7"/>
        <v>1.6109607839218327E-4</v>
      </c>
      <c r="F79" s="41">
        <v>4</v>
      </c>
      <c r="G79" s="152">
        <v>15</v>
      </c>
      <c r="H79" s="57">
        <v>65</v>
      </c>
      <c r="I79" s="153">
        <v>42109</v>
      </c>
      <c r="J79" s="42">
        <v>1031.0771238705545</v>
      </c>
      <c r="K79" s="40">
        <v>1.5714700000000002E-2</v>
      </c>
      <c r="L79" s="52">
        <v>3688.41</v>
      </c>
      <c r="M79" s="42">
        <v>3.0577028119296301E-3</v>
      </c>
      <c r="N79" s="40">
        <v>0</v>
      </c>
      <c r="O79" s="41" t="s">
        <v>17</v>
      </c>
      <c r="P79" s="42">
        <v>-2.1559696334248145E-3</v>
      </c>
      <c r="Q79" s="40">
        <v>-2.6504785616434951E-4</v>
      </c>
      <c r="R79" s="40">
        <v>1.4999999999999999E-4</v>
      </c>
      <c r="S79" s="41" t="s">
        <v>17</v>
      </c>
      <c r="T79" s="42">
        <v>2.2226708616702616E-3</v>
      </c>
      <c r="U79" s="40">
        <v>1.9347176104632071E-4</v>
      </c>
      <c r="V79" s="41" t="s">
        <v>17</v>
      </c>
      <c r="W79" s="42">
        <v>-2.5179381636447422E-4</v>
      </c>
      <c r="X79" s="40">
        <v>2.0000000000000001E-4</v>
      </c>
      <c r="Y79" s="39" t="s">
        <v>17</v>
      </c>
      <c r="Z79" s="154">
        <v>5</v>
      </c>
      <c r="AA79" s="63">
        <v>15</v>
      </c>
      <c r="AB79" s="155">
        <v>65</v>
      </c>
      <c r="AC79" s="42">
        <f t="shared" si="10"/>
        <v>1031.0795980304654</v>
      </c>
      <c r="AD79" s="40">
        <f t="shared" si="8"/>
        <v>1.5718704760850865E-2</v>
      </c>
      <c r="AE79" s="142">
        <f t="shared" si="9"/>
        <v>3692.1336815407399</v>
      </c>
    </row>
    <row r="80" spans="1:31" s="137" customFormat="1">
      <c r="A80" s="146" t="s">
        <v>39</v>
      </c>
      <c r="B80" s="32">
        <v>4.9958</v>
      </c>
      <c r="C80" s="32">
        <v>2.1000000000000001E-4</v>
      </c>
      <c r="D80" s="133">
        <f t="shared" si="6"/>
        <v>0.75764132587061883</v>
      </c>
      <c r="E80" s="32">
        <f t="shared" si="7"/>
        <v>1.5910467843282996E-4</v>
      </c>
      <c r="F80" s="19">
        <v>4</v>
      </c>
      <c r="G80" s="147">
        <v>20</v>
      </c>
      <c r="H80" s="55">
        <v>5</v>
      </c>
      <c r="I80" s="148">
        <v>41906</v>
      </c>
      <c r="J80" s="33">
        <v>1004.2168117808602</v>
      </c>
      <c r="K80" s="32">
        <v>5.8315900000000002E-3</v>
      </c>
      <c r="L80" s="51">
        <v>70.514499999999998</v>
      </c>
      <c r="M80" s="33">
        <v>3.1690209749513087E-3</v>
      </c>
      <c r="N80" s="32">
        <v>0</v>
      </c>
      <c r="O80" s="19" t="s">
        <v>17</v>
      </c>
      <c r="P80" s="33">
        <v>-2.0997693123613738E-3</v>
      </c>
      <c r="Q80" s="32">
        <v>-2.5813877248214996E-4</v>
      </c>
      <c r="R80" s="32">
        <v>1.4999999999999999E-4</v>
      </c>
      <c r="S80" s="19" t="s">
        <v>17</v>
      </c>
      <c r="T80" s="33">
        <v>1.8195310656710709E-3</v>
      </c>
      <c r="U80" s="32">
        <v>1.5838057070192291E-4</v>
      </c>
      <c r="V80" s="19" t="s">
        <v>17</v>
      </c>
      <c r="W80" s="33">
        <v>0</v>
      </c>
      <c r="X80" s="32">
        <v>0</v>
      </c>
      <c r="Y80" s="31" t="s">
        <v>17</v>
      </c>
      <c r="Z80" s="149">
        <v>5</v>
      </c>
      <c r="AA80" s="62">
        <v>20</v>
      </c>
      <c r="AB80" s="150">
        <v>5</v>
      </c>
      <c r="AC80" s="33">
        <f t="shared" si="10"/>
        <v>1004.2200029013095</v>
      </c>
      <c r="AD80" s="32">
        <f t="shared" si="8"/>
        <v>5.8378369823056117E-3</v>
      </c>
      <c r="AE80" s="103">
        <f t="shared" si="9"/>
        <v>70.816443510513409</v>
      </c>
    </row>
    <row r="81" spans="1:31" s="137" customFormat="1">
      <c r="A81" s="146" t="s">
        <v>39</v>
      </c>
      <c r="B81" s="32">
        <v>4.9958</v>
      </c>
      <c r="C81" s="32">
        <v>2.1000000000000001E-4</v>
      </c>
      <c r="D81" s="133">
        <f t="shared" si="6"/>
        <v>0.75764132272308993</v>
      </c>
      <c r="E81" s="32">
        <f t="shared" si="7"/>
        <v>1.591046777718489E-4</v>
      </c>
      <c r="F81" s="19">
        <v>4</v>
      </c>
      <c r="G81" s="147">
        <v>20</v>
      </c>
      <c r="H81" s="55">
        <v>10</v>
      </c>
      <c r="I81" s="148">
        <v>41906</v>
      </c>
      <c r="J81" s="33">
        <v>1006.4537738320965</v>
      </c>
      <c r="K81" s="32">
        <v>5.8422600000000002E-3</v>
      </c>
      <c r="L81" s="51">
        <v>71.031499999999994</v>
      </c>
      <c r="M81" s="33">
        <v>3.1562488098870745E-3</v>
      </c>
      <c r="N81" s="32">
        <v>0</v>
      </c>
      <c r="O81" s="19" t="s">
        <v>17</v>
      </c>
      <c r="P81" s="33">
        <v>-2.1044523633320859E-3</v>
      </c>
      <c r="Q81" s="32">
        <v>-2.5871449145372185E-4</v>
      </c>
      <c r="R81" s="32">
        <v>1.4999999999999999E-4</v>
      </c>
      <c r="S81" s="19" t="s">
        <v>17</v>
      </c>
      <c r="T81" s="33">
        <v>1.8235891098920089E-3</v>
      </c>
      <c r="U81" s="32">
        <v>1.587338020216689E-4</v>
      </c>
      <c r="V81" s="19" t="s">
        <v>17</v>
      </c>
      <c r="W81" s="33">
        <v>0</v>
      </c>
      <c r="X81" s="32">
        <v>0</v>
      </c>
      <c r="Y81" s="31" t="s">
        <v>17</v>
      </c>
      <c r="Z81" s="149">
        <v>5</v>
      </c>
      <c r="AA81" s="62">
        <v>20</v>
      </c>
      <c r="AB81" s="150">
        <v>10</v>
      </c>
      <c r="AC81" s="33">
        <f t="shared" si="10"/>
        <v>1006.4569522296684</v>
      </c>
      <c r="AD81" s="32">
        <f t="shared" si="8"/>
        <v>5.8485051616625205E-3</v>
      </c>
      <c r="AE81" s="103">
        <f t="shared" si="9"/>
        <v>71.335010828822703</v>
      </c>
    </row>
    <row r="82" spans="1:31" s="137" customFormat="1">
      <c r="A82" s="146" t="s">
        <v>39</v>
      </c>
      <c r="B82" s="32">
        <v>4.9958</v>
      </c>
      <c r="C82" s="32">
        <v>2.1000000000000001E-4</v>
      </c>
      <c r="D82" s="133">
        <f t="shared" si="6"/>
        <v>0.75764131957556158</v>
      </c>
      <c r="E82" s="32">
        <f t="shared" si="7"/>
        <v>1.5910467711086794E-4</v>
      </c>
      <c r="F82" s="19">
        <v>4</v>
      </c>
      <c r="G82" s="147">
        <v>20</v>
      </c>
      <c r="H82" s="55">
        <v>15</v>
      </c>
      <c r="I82" s="148">
        <v>41906</v>
      </c>
      <c r="J82" s="33">
        <v>1008.6687096555933</v>
      </c>
      <c r="K82" s="32">
        <v>1.53834E-2</v>
      </c>
      <c r="L82" s="51">
        <v>3414.46</v>
      </c>
      <c r="M82" s="33">
        <v>3.1437622925523101E-3</v>
      </c>
      <c r="N82" s="32">
        <v>0</v>
      </c>
      <c r="O82" s="19" t="s">
        <v>17</v>
      </c>
      <c r="P82" s="33">
        <v>-2.1090873853859566E-3</v>
      </c>
      <c r="Q82" s="32">
        <v>-2.5928430590732403E-4</v>
      </c>
      <c r="R82" s="32">
        <v>1.4999999999999999E-4</v>
      </c>
      <c r="S82" s="19" t="s">
        <v>17</v>
      </c>
      <c r="T82" s="33">
        <v>1.8276055352047513E-3</v>
      </c>
      <c r="U82" s="32">
        <v>1.5908341063523723E-4</v>
      </c>
      <c r="V82" s="19" t="s">
        <v>17</v>
      </c>
      <c r="W82" s="33">
        <v>0</v>
      </c>
      <c r="X82" s="32">
        <v>0</v>
      </c>
      <c r="Y82" s="31" t="s">
        <v>17</v>
      </c>
      <c r="Z82" s="149">
        <v>5</v>
      </c>
      <c r="AA82" s="62">
        <v>20</v>
      </c>
      <c r="AB82" s="150">
        <v>15</v>
      </c>
      <c r="AC82" s="33">
        <f t="shared" si="10"/>
        <v>1008.6718756154301</v>
      </c>
      <c r="AD82" s="32">
        <f t="shared" si="8"/>
        <v>1.5385776463663375E-2</v>
      </c>
      <c r="AE82" s="103">
        <f t="shared" si="9"/>
        <v>3416.5370129678372</v>
      </c>
    </row>
    <row r="83" spans="1:31" s="137" customFormat="1">
      <c r="A83" s="146" t="s">
        <v>39</v>
      </c>
      <c r="B83" s="32">
        <v>4.9958</v>
      </c>
      <c r="C83" s="32">
        <v>2.1000000000000001E-4</v>
      </c>
      <c r="D83" s="133">
        <f t="shared" si="6"/>
        <v>0.75764131642803323</v>
      </c>
      <c r="E83" s="32">
        <f t="shared" si="7"/>
        <v>1.5910467644988699E-4</v>
      </c>
      <c r="F83" s="19">
        <v>4</v>
      </c>
      <c r="G83" s="147">
        <v>20</v>
      </c>
      <c r="H83" s="55">
        <v>20</v>
      </c>
      <c r="I83" s="148">
        <v>41906</v>
      </c>
      <c r="J83" s="33">
        <v>1010.8616160110832</v>
      </c>
      <c r="K83" s="32">
        <v>1.5417200000000001E-2</v>
      </c>
      <c r="L83" s="51">
        <v>3444.39</v>
      </c>
      <c r="M83" s="33">
        <v>3.1315493279180373E-3</v>
      </c>
      <c r="N83" s="32">
        <v>0</v>
      </c>
      <c r="O83" s="19" t="s">
        <v>17</v>
      </c>
      <c r="P83" s="33">
        <v>-2.1136751899892147E-3</v>
      </c>
      <c r="Q83" s="32">
        <v>-2.5984831560196104E-4</v>
      </c>
      <c r="R83" s="32">
        <v>1.4999999999999999E-4</v>
      </c>
      <c r="S83" s="19" t="s">
        <v>17</v>
      </c>
      <c r="T83" s="33">
        <v>1.8315810447760716E-3</v>
      </c>
      <c r="U83" s="32">
        <v>1.5942945774958232E-4</v>
      </c>
      <c r="V83" s="19" t="s">
        <v>17</v>
      </c>
      <c r="W83" s="33">
        <v>0</v>
      </c>
      <c r="X83" s="32">
        <v>0</v>
      </c>
      <c r="Y83" s="31" t="s">
        <v>17</v>
      </c>
      <c r="Z83" s="149">
        <v>5</v>
      </c>
      <c r="AA83" s="62">
        <v>20</v>
      </c>
      <c r="AB83" s="150">
        <v>20</v>
      </c>
      <c r="AC83" s="33">
        <f t="shared" si="10"/>
        <v>1010.8647698062407</v>
      </c>
      <c r="AD83" s="32">
        <f t="shared" si="8"/>
        <v>1.5419574828446683E-2</v>
      </c>
      <c r="AE83" s="103">
        <f t="shared" si="9"/>
        <v>3446.4790908225059</v>
      </c>
    </row>
    <row r="84" spans="1:31" s="137" customFormat="1">
      <c r="A84" s="146" t="s">
        <v>39</v>
      </c>
      <c r="B84" s="32">
        <v>4.9958</v>
      </c>
      <c r="C84" s="32">
        <v>2.1000000000000001E-4</v>
      </c>
      <c r="D84" s="133">
        <f t="shared" si="6"/>
        <v>0.75764131265099921</v>
      </c>
      <c r="E84" s="32">
        <f t="shared" si="7"/>
        <v>1.5910467565670983E-4</v>
      </c>
      <c r="F84" s="19">
        <v>4</v>
      </c>
      <c r="G84" s="147">
        <v>20</v>
      </c>
      <c r="H84" s="55">
        <v>26</v>
      </c>
      <c r="I84" s="148">
        <v>41906</v>
      </c>
      <c r="J84" s="33">
        <v>1013.4616482599386</v>
      </c>
      <c r="K84" s="32">
        <v>1.5457500000000001E-2</v>
      </c>
      <c r="L84" s="51">
        <v>3480.09</v>
      </c>
      <c r="M84" s="33">
        <v>3.117242566531786E-3</v>
      </c>
      <c r="N84" s="32">
        <v>0</v>
      </c>
      <c r="O84" s="19" t="s">
        <v>17</v>
      </c>
      <c r="P84" s="33">
        <v>-2.1191193348818714E-3</v>
      </c>
      <c r="Q84" s="32">
        <v>-2.6051760097132618E-4</v>
      </c>
      <c r="R84" s="32">
        <v>1.4999999999999999E-4</v>
      </c>
      <c r="S84" s="19" t="s">
        <v>17</v>
      </c>
      <c r="T84" s="33">
        <v>1.8362986062243165E-3</v>
      </c>
      <c r="U84" s="32">
        <v>1.5984009656119219E-4</v>
      </c>
      <c r="V84" s="19" t="s">
        <v>17</v>
      </c>
      <c r="W84" s="33">
        <v>0</v>
      </c>
      <c r="X84" s="32">
        <v>0</v>
      </c>
      <c r="Y84" s="31" t="s">
        <v>17</v>
      </c>
      <c r="Z84" s="149">
        <v>5</v>
      </c>
      <c r="AA84" s="62">
        <v>20</v>
      </c>
      <c r="AB84" s="150">
        <v>26</v>
      </c>
      <c r="AC84" s="33">
        <f t="shared" si="10"/>
        <v>1013.4647878056328</v>
      </c>
      <c r="AD84" s="32">
        <f t="shared" si="8"/>
        <v>1.545987287801179E-2</v>
      </c>
      <c r="AE84" s="103">
        <f t="shared" si="9"/>
        <v>3482.1933978346192</v>
      </c>
    </row>
    <row r="85" spans="1:31" s="137" customFormat="1">
      <c r="A85" s="146" t="s">
        <v>39</v>
      </c>
      <c r="B85" s="32">
        <v>4.9958</v>
      </c>
      <c r="C85" s="32">
        <v>2.1000000000000001E-4</v>
      </c>
      <c r="D85" s="133">
        <f t="shared" si="6"/>
        <v>0.75764130824445941</v>
      </c>
      <c r="E85" s="32">
        <f t="shared" si="7"/>
        <v>1.5910467473133648E-4</v>
      </c>
      <c r="F85" s="19">
        <v>4</v>
      </c>
      <c r="G85" s="147">
        <v>20</v>
      </c>
      <c r="H85" s="55">
        <v>33</v>
      </c>
      <c r="I85" s="148">
        <v>41906</v>
      </c>
      <c r="J85" s="33">
        <v>1016.4615844176457</v>
      </c>
      <c r="K85" s="32">
        <v>1.55044E-2</v>
      </c>
      <c r="L85" s="51">
        <v>3521.2</v>
      </c>
      <c r="M85" s="33">
        <v>3.101009797774168E-3</v>
      </c>
      <c r="N85" s="32">
        <v>0</v>
      </c>
      <c r="O85" s="19" t="s">
        <v>17</v>
      </c>
      <c r="P85" s="33">
        <v>-2.1253880851998938E-3</v>
      </c>
      <c r="Q85" s="32">
        <v>-2.6128826063501637E-4</v>
      </c>
      <c r="R85" s="32">
        <v>1.4999999999999999E-4</v>
      </c>
      <c r="S85" s="19" t="s">
        <v>17</v>
      </c>
      <c r="T85" s="33">
        <v>1.8417307200662648E-3</v>
      </c>
      <c r="U85" s="32">
        <v>1.6031293338527152E-4</v>
      </c>
      <c r="V85" s="19" t="s">
        <v>17</v>
      </c>
      <c r="W85" s="33">
        <v>0</v>
      </c>
      <c r="X85" s="32">
        <v>0</v>
      </c>
      <c r="Y85" s="31" t="s">
        <v>17</v>
      </c>
      <c r="Z85" s="149">
        <v>5</v>
      </c>
      <c r="AA85" s="62">
        <v>20</v>
      </c>
      <c r="AB85" s="150">
        <v>33</v>
      </c>
      <c r="AC85" s="33">
        <f t="shared" si="10"/>
        <v>1016.4647077965479</v>
      </c>
      <c r="AD85" s="32">
        <f t="shared" si="8"/>
        <v>1.5506770582366013E-2</v>
      </c>
      <c r="AE85" s="103">
        <f t="shared" si="9"/>
        <v>3523.3196282310982</v>
      </c>
    </row>
    <row r="86" spans="1:31" s="137" customFormat="1">
      <c r="A86" s="146" t="s">
        <v>39</v>
      </c>
      <c r="B86" s="32">
        <v>4.9958</v>
      </c>
      <c r="C86" s="32">
        <v>2.1000000000000001E-4</v>
      </c>
      <c r="D86" s="133">
        <f t="shared" si="6"/>
        <v>0.75764130289366149</v>
      </c>
      <c r="E86" s="32">
        <f t="shared" si="7"/>
        <v>1.5910467360766891E-4</v>
      </c>
      <c r="F86" s="19">
        <v>4</v>
      </c>
      <c r="G86" s="147">
        <v>20</v>
      </c>
      <c r="H86" s="55">
        <v>41.5</v>
      </c>
      <c r="I86" s="148">
        <v>41906</v>
      </c>
      <c r="J86" s="33">
        <v>1020.0434091182373</v>
      </c>
      <c r="K86" s="32">
        <v>1.55608E-2</v>
      </c>
      <c r="L86" s="51">
        <v>3569.74</v>
      </c>
      <c r="M86" s="33">
        <v>3.0819266805792722E-3</v>
      </c>
      <c r="N86" s="32">
        <v>0</v>
      </c>
      <c r="O86" s="19" t="s">
        <v>17</v>
      </c>
      <c r="P86" s="33">
        <v>-2.1328830909035259E-3</v>
      </c>
      <c r="Q86" s="32">
        <v>-2.6220967212564649E-4</v>
      </c>
      <c r="R86" s="32">
        <v>1.4999999999999999E-4</v>
      </c>
      <c r="S86" s="19" t="s">
        <v>17</v>
      </c>
      <c r="T86" s="33">
        <v>1.8482254314780649E-3</v>
      </c>
      <c r="U86" s="32">
        <v>1.608782637164499E-4</v>
      </c>
      <c r="V86" s="19" t="s">
        <v>17</v>
      </c>
      <c r="W86" s="33">
        <v>0</v>
      </c>
      <c r="X86" s="32">
        <v>0</v>
      </c>
      <c r="Y86" s="31" t="s">
        <v>17</v>
      </c>
      <c r="Z86" s="149">
        <v>5</v>
      </c>
      <c r="AA86" s="62">
        <v>20</v>
      </c>
      <c r="AB86" s="150">
        <v>41.5</v>
      </c>
      <c r="AC86" s="33">
        <f t="shared" si="10"/>
        <v>1020.0465134929052</v>
      </c>
      <c r="AD86" s="32">
        <f t="shared" si="8"/>
        <v>1.5563167825121601E-2</v>
      </c>
      <c r="AE86" s="103">
        <f t="shared" si="9"/>
        <v>3571.8784286700766</v>
      </c>
    </row>
    <row r="87" spans="1:31" s="137" customFormat="1">
      <c r="A87" s="146" t="s">
        <v>39</v>
      </c>
      <c r="B87" s="32">
        <v>4.9958</v>
      </c>
      <c r="C87" s="32">
        <v>2.1000000000000001E-4</v>
      </c>
      <c r="D87" s="133">
        <f t="shared" si="6"/>
        <v>0.75764129628385279</v>
      </c>
      <c r="E87" s="32">
        <f t="shared" si="7"/>
        <v>1.5910467221960911E-4</v>
      </c>
      <c r="F87" s="19">
        <v>4</v>
      </c>
      <c r="G87" s="147">
        <v>20</v>
      </c>
      <c r="H87" s="55">
        <v>52</v>
      </c>
      <c r="I87" s="148">
        <v>41906</v>
      </c>
      <c r="J87" s="33">
        <v>1024.3846999249408</v>
      </c>
      <c r="K87" s="32">
        <v>1.5630000000000002E-2</v>
      </c>
      <c r="L87" s="51">
        <v>3626.35</v>
      </c>
      <c r="M87" s="33">
        <v>3.0592434063692053E-3</v>
      </c>
      <c r="N87" s="32">
        <v>0</v>
      </c>
      <c r="O87" s="19" t="s">
        <v>17</v>
      </c>
      <c r="P87" s="33">
        <v>-2.1419692303724638E-3</v>
      </c>
      <c r="Q87" s="32">
        <v>-2.6332669239797135E-4</v>
      </c>
      <c r="R87" s="32">
        <v>1.4999999999999999E-4</v>
      </c>
      <c r="S87" s="19" t="s">
        <v>17</v>
      </c>
      <c r="T87" s="33">
        <v>1.8560989216435918E-3</v>
      </c>
      <c r="U87" s="32">
        <v>1.6156360945709664E-4</v>
      </c>
      <c r="V87" s="19" t="s">
        <v>17</v>
      </c>
      <c r="W87" s="33">
        <v>0</v>
      </c>
      <c r="X87" s="32">
        <v>0</v>
      </c>
      <c r="Y87" s="31" t="s">
        <v>17</v>
      </c>
      <c r="Z87" s="149">
        <v>5</v>
      </c>
      <c r="AA87" s="62">
        <v>20</v>
      </c>
      <c r="AB87" s="150">
        <v>52</v>
      </c>
      <c r="AC87" s="33">
        <f t="shared" si="10"/>
        <v>1024.3877817119635</v>
      </c>
      <c r="AD87" s="32">
        <f t="shared" si="8"/>
        <v>1.5632364411586077E-2</v>
      </c>
      <c r="AE87" s="103">
        <f t="shared" si="9"/>
        <v>3628.5094658119074</v>
      </c>
    </row>
    <row r="88" spans="1:31" s="46" customFormat="1">
      <c r="A88" s="151" t="s">
        <v>39</v>
      </c>
      <c r="B88" s="40">
        <v>4.9958</v>
      </c>
      <c r="C88" s="40">
        <v>2.1000000000000001E-4</v>
      </c>
      <c r="D88" s="139">
        <f t="shared" si="6"/>
        <v>0.75764128810028042</v>
      </c>
      <c r="E88" s="40">
        <f t="shared" si="7"/>
        <v>1.5910467050105889E-4</v>
      </c>
      <c r="F88" s="41">
        <v>4</v>
      </c>
      <c r="G88" s="152">
        <v>20</v>
      </c>
      <c r="H88" s="57">
        <v>65</v>
      </c>
      <c r="I88" s="153">
        <v>41906</v>
      </c>
      <c r="J88" s="42">
        <v>1029.6361108175872</v>
      </c>
      <c r="K88" s="40">
        <v>1.5714700000000002E-2</v>
      </c>
      <c r="L88" s="52">
        <v>3688.41</v>
      </c>
      <c r="M88" s="42">
        <v>3.0324180579555104E-3</v>
      </c>
      <c r="N88" s="40">
        <v>0</v>
      </c>
      <c r="O88" s="41" t="s">
        <v>17</v>
      </c>
      <c r="P88" s="42">
        <v>-2.1529634459524927E-3</v>
      </c>
      <c r="Q88" s="40">
        <v>-2.646782853074997E-4</v>
      </c>
      <c r="R88" s="40">
        <v>1.4999999999999999E-4</v>
      </c>
      <c r="S88" s="41" t="s">
        <v>17</v>
      </c>
      <c r="T88" s="42">
        <v>1.8656258333251663E-3</v>
      </c>
      <c r="U88" s="40">
        <v>1.6239287680934055E-4</v>
      </c>
      <c r="V88" s="41" t="s">
        <v>17</v>
      </c>
      <c r="W88" s="42">
        <v>0</v>
      </c>
      <c r="X88" s="40">
        <v>0</v>
      </c>
      <c r="Y88" s="39" t="s">
        <v>17</v>
      </c>
      <c r="Z88" s="154">
        <v>5</v>
      </c>
      <c r="AA88" s="63">
        <v>20</v>
      </c>
      <c r="AB88" s="155">
        <v>65</v>
      </c>
      <c r="AC88" s="42">
        <f t="shared" si="10"/>
        <v>1029.6391658949726</v>
      </c>
      <c r="AD88" s="40">
        <f t="shared" si="8"/>
        <v>1.571706021597594E-2</v>
      </c>
      <c r="AE88" s="142">
        <f t="shared" si="9"/>
        <v>3690.5906133361486</v>
      </c>
    </row>
    <row r="89" spans="1:31" s="137" customFormat="1">
      <c r="A89" s="146" t="s">
        <v>39</v>
      </c>
      <c r="B89" s="32">
        <v>4.9958</v>
      </c>
      <c r="C89" s="32">
        <v>2.1000000000000001E-4</v>
      </c>
      <c r="D89" s="133">
        <f t="shared" si="6"/>
        <v>0.74972716328039912</v>
      </c>
      <c r="E89" s="32">
        <f t="shared" si="7"/>
        <v>1.5744270428888382E-4</v>
      </c>
      <c r="F89" s="19">
        <v>4</v>
      </c>
      <c r="G89" s="147">
        <v>25</v>
      </c>
      <c r="H89" s="55">
        <v>5</v>
      </c>
      <c r="I89" s="148">
        <v>41788</v>
      </c>
      <c r="J89" s="33">
        <v>1002.986866347332</v>
      </c>
      <c r="K89" s="32">
        <v>5.8315900000000002E-3</v>
      </c>
      <c r="L89" s="51">
        <v>70.514499999999998</v>
      </c>
      <c r="M89" s="33">
        <v>3.136740519948944E-3</v>
      </c>
      <c r="N89" s="32">
        <v>0</v>
      </c>
      <c r="O89" s="19" t="s">
        <v>17</v>
      </c>
      <c r="P89" s="33">
        <v>-2.0971924635219421E-3</v>
      </c>
      <c r="Q89" s="32">
        <v>-2.5782198311278116E-4</v>
      </c>
      <c r="R89" s="32">
        <v>1.4999999999999999E-4</v>
      </c>
      <c r="S89" s="19" t="s">
        <v>17</v>
      </c>
      <c r="T89" s="33">
        <v>1.6168858100139682E-3</v>
      </c>
      <c r="U89" s="32">
        <v>1.4074137132437788E-4</v>
      </c>
      <c r="V89" s="19" t="s">
        <v>17</v>
      </c>
      <c r="W89" s="33">
        <v>1.8279901834151297E-4</v>
      </c>
      <c r="X89" s="32">
        <v>2.0000000000000001E-4</v>
      </c>
      <c r="Y89" s="31" t="s">
        <v>17</v>
      </c>
      <c r="Z89" s="149">
        <v>5</v>
      </c>
      <c r="AA89" s="62">
        <v>25</v>
      </c>
      <c r="AB89" s="150">
        <v>5</v>
      </c>
      <c r="AC89" s="33">
        <f t="shared" si="10"/>
        <v>1002.9904083715408</v>
      </c>
      <c r="AD89" s="32">
        <f t="shared" si="8"/>
        <v>5.8407652124388689E-3</v>
      </c>
      <c r="AE89" s="103">
        <f t="shared" si="9"/>
        <v>70.958663669648175</v>
      </c>
    </row>
    <row r="90" spans="1:31" s="137" customFormat="1">
      <c r="A90" s="146" t="s">
        <v>39</v>
      </c>
      <c r="B90" s="32">
        <v>4.9958</v>
      </c>
      <c r="C90" s="32">
        <v>2.1000000000000001E-4</v>
      </c>
      <c r="D90" s="133">
        <f t="shared" si="6"/>
        <v>0.74972716036066556</v>
      </c>
      <c r="E90" s="32">
        <f t="shared" si="7"/>
        <v>1.5744270367573976E-4</v>
      </c>
      <c r="F90" s="19">
        <v>4</v>
      </c>
      <c r="G90" s="147">
        <v>25</v>
      </c>
      <c r="H90" s="55">
        <v>10</v>
      </c>
      <c r="I90" s="148">
        <v>41788</v>
      </c>
      <c r="J90" s="33">
        <v>1005.1933923689852</v>
      </c>
      <c r="K90" s="32">
        <v>5.8422600000000002E-3</v>
      </c>
      <c r="L90" s="51">
        <v>71.031499999999994</v>
      </c>
      <c r="M90" s="33">
        <v>3.1249288441586032E-3</v>
      </c>
      <c r="N90" s="32">
        <v>0</v>
      </c>
      <c r="O90" s="19" t="s">
        <v>17</v>
      </c>
      <c r="P90" s="33">
        <v>-2.1018064426700351E-3</v>
      </c>
      <c r="Q90" s="32">
        <v>-2.5838921062036271E-4</v>
      </c>
      <c r="R90" s="32">
        <v>1.4999999999999999E-4</v>
      </c>
      <c r="S90" s="19" t="s">
        <v>17</v>
      </c>
      <c r="T90" s="33">
        <v>1.6204430788588713E-3</v>
      </c>
      <c r="U90" s="32">
        <v>1.410510127921305E-4</v>
      </c>
      <c r="V90" s="19" t="s">
        <v>17</v>
      </c>
      <c r="W90" s="33">
        <v>1.8279901834151297E-4</v>
      </c>
      <c r="X90" s="32">
        <v>2.0000000000000001E-4</v>
      </c>
      <c r="Y90" s="31" t="s">
        <v>17</v>
      </c>
      <c r="Z90" s="149">
        <v>5</v>
      </c>
      <c r="AA90" s="62">
        <v>25</v>
      </c>
      <c r="AB90" s="150">
        <v>10</v>
      </c>
      <c r="AC90" s="33">
        <f t="shared" si="10"/>
        <v>1005.1969230710008</v>
      </c>
      <c r="AD90" s="32">
        <f t="shared" si="8"/>
        <v>5.8514259373891432E-3</v>
      </c>
      <c r="AE90" s="103">
        <f t="shared" si="9"/>
        <v>71.477646721708567</v>
      </c>
    </row>
    <row r="91" spans="1:31" s="137" customFormat="1">
      <c r="A91" s="146" t="s">
        <v>39</v>
      </c>
      <c r="B91" s="32">
        <v>4.9958</v>
      </c>
      <c r="C91" s="32">
        <v>2.1000000000000001E-4</v>
      </c>
      <c r="D91" s="133">
        <f t="shared" si="6"/>
        <v>0.74972715744093221</v>
      </c>
      <c r="E91" s="32">
        <f t="shared" si="7"/>
        <v>1.5744270306259576E-4</v>
      </c>
      <c r="F91" s="19">
        <v>4</v>
      </c>
      <c r="G91" s="147">
        <v>25</v>
      </c>
      <c r="H91" s="55">
        <v>15</v>
      </c>
      <c r="I91" s="148">
        <v>41788</v>
      </c>
      <c r="J91" s="33">
        <v>1007.3765095289092</v>
      </c>
      <c r="K91" s="32">
        <v>1.53834E-2</v>
      </c>
      <c r="L91" s="51">
        <v>3414.46</v>
      </c>
      <c r="M91" s="33">
        <v>3.1134010561117975E-3</v>
      </c>
      <c r="N91" s="32">
        <v>0</v>
      </c>
      <c r="O91" s="19" t="s">
        <v>17</v>
      </c>
      <c r="P91" s="33">
        <v>-2.1063732879181281E-3</v>
      </c>
      <c r="Q91" s="32">
        <v>-2.5895064364041807E-4</v>
      </c>
      <c r="R91" s="32">
        <v>1.4999999999999999E-4</v>
      </c>
      <c r="S91" s="19" t="s">
        <v>17</v>
      </c>
      <c r="T91" s="33">
        <v>1.6239640085811584E-3</v>
      </c>
      <c r="U91" s="32">
        <v>1.4135749113115879E-4</v>
      </c>
      <c r="V91" s="19" t="s">
        <v>17</v>
      </c>
      <c r="W91" s="33">
        <v>1.8279901834151297E-4</v>
      </c>
      <c r="X91" s="32">
        <v>2.0000000000000001E-4</v>
      </c>
      <c r="Y91" s="31" t="s">
        <v>17</v>
      </c>
      <c r="Z91" s="149">
        <v>5</v>
      </c>
      <c r="AA91" s="62">
        <v>25</v>
      </c>
      <c r="AB91" s="150">
        <v>15</v>
      </c>
      <c r="AC91" s="33">
        <f t="shared" si="10"/>
        <v>1007.3800291876194</v>
      </c>
      <c r="AD91" s="32">
        <f t="shared" si="8"/>
        <v>1.5386886160138008E-2</v>
      </c>
      <c r="AE91" s="103">
        <f t="shared" si="9"/>
        <v>3417.5241612192976</v>
      </c>
    </row>
    <row r="92" spans="1:31" s="137" customFormat="1">
      <c r="A92" s="146" t="s">
        <v>39</v>
      </c>
      <c r="B92" s="32">
        <v>4.9958</v>
      </c>
      <c r="C92" s="32">
        <v>2.1000000000000001E-4</v>
      </c>
      <c r="D92" s="133">
        <f t="shared" si="6"/>
        <v>0.74972715452119898</v>
      </c>
      <c r="E92" s="32">
        <f t="shared" si="7"/>
        <v>1.5744270244945178E-4</v>
      </c>
      <c r="F92" s="19">
        <v>4</v>
      </c>
      <c r="G92" s="147">
        <v>25</v>
      </c>
      <c r="H92" s="55">
        <v>20</v>
      </c>
      <c r="I92" s="148">
        <v>41788</v>
      </c>
      <c r="J92" s="33">
        <v>1009.5376930218905</v>
      </c>
      <c r="K92" s="32">
        <v>1.5417200000000001E-2</v>
      </c>
      <c r="L92" s="51">
        <v>3444.39</v>
      </c>
      <c r="M92" s="33">
        <v>3.1021437922618134E-3</v>
      </c>
      <c r="N92" s="32">
        <v>0</v>
      </c>
      <c r="O92" s="19" t="s">
        <v>17</v>
      </c>
      <c r="P92" s="33">
        <v>-2.1108938419602554E-3</v>
      </c>
      <c r="Q92" s="32">
        <v>-2.5950638577099604E-4</v>
      </c>
      <c r="R92" s="32">
        <v>1.4999999999999999E-4</v>
      </c>
      <c r="S92" s="19" t="s">
        <v>17</v>
      </c>
      <c r="T92" s="33">
        <v>1.6274492488780087E-3</v>
      </c>
      <c r="U92" s="32">
        <v>1.4166086289417118E-4</v>
      </c>
      <c r="V92" s="19" t="s">
        <v>17</v>
      </c>
      <c r="W92" s="33">
        <v>1.8279901834151297E-4</v>
      </c>
      <c r="X92" s="32">
        <v>2.0000000000000001E-4</v>
      </c>
      <c r="Y92" s="31" t="s">
        <v>17</v>
      </c>
      <c r="Z92" s="149">
        <v>5</v>
      </c>
      <c r="AA92" s="62">
        <v>25</v>
      </c>
      <c r="AB92" s="150">
        <v>20</v>
      </c>
      <c r="AC92" s="33">
        <f t="shared" si="10"/>
        <v>1009.5412019029085</v>
      </c>
      <c r="AD92" s="32">
        <f t="shared" si="8"/>
        <v>1.5420681302868253E-2</v>
      </c>
      <c r="AE92" s="103">
        <f t="shared" si="9"/>
        <v>3447.4698290247575</v>
      </c>
    </row>
    <row r="93" spans="1:31" s="137" customFormat="1">
      <c r="A93" s="146" t="s">
        <v>39</v>
      </c>
      <c r="B93" s="32">
        <v>4.9958</v>
      </c>
      <c r="C93" s="32">
        <v>2.1000000000000001E-4</v>
      </c>
      <c r="D93" s="133">
        <f t="shared" si="6"/>
        <v>0.74972715101751908</v>
      </c>
      <c r="E93" s="32">
        <f t="shared" si="7"/>
        <v>1.5744270171367901E-4</v>
      </c>
      <c r="F93" s="19">
        <v>4</v>
      </c>
      <c r="G93" s="147">
        <v>25</v>
      </c>
      <c r="H93" s="55">
        <v>26</v>
      </c>
      <c r="I93" s="148">
        <v>41788</v>
      </c>
      <c r="J93" s="33">
        <v>1012.101581037729</v>
      </c>
      <c r="K93" s="32">
        <v>1.5457500000000001E-2</v>
      </c>
      <c r="L93" s="51">
        <v>3480.09</v>
      </c>
      <c r="M93" s="33">
        <v>3.0889739413169082E-3</v>
      </c>
      <c r="N93" s="32">
        <v>0</v>
      </c>
      <c r="O93" s="19" t="s">
        <v>17</v>
      </c>
      <c r="P93" s="33">
        <v>-2.1162585497415407E-3</v>
      </c>
      <c r="Q93" s="32">
        <v>-2.6016590540166876E-4</v>
      </c>
      <c r="R93" s="32">
        <v>1.4999999999999999E-4</v>
      </c>
      <c r="S93" s="19" t="s">
        <v>17</v>
      </c>
      <c r="T93" s="33">
        <v>1.6315853117512581E-3</v>
      </c>
      <c r="U93" s="32">
        <v>1.4202088532560062E-4</v>
      </c>
      <c r="V93" s="19" t="s">
        <v>17</v>
      </c>
      <c r="W93" s="33">
        <v>1.8279901834151297E-4</v>
      </c>
      <c r="X93" s="32">
        <v>2.0000000000000001E-4</v>
      </c>
      <c r="Y93" s="31" t="s">
        <v>17</v>
      </c>
      <c r="Z93" s="149">
        <v>5</v>
      </c>
      <c r="AA93" s="62">
        <v>25</v>
      </c>
      <c r="AB93" s="150">
        <v>26</v>
      </c>
      <c r="AC93" s="33">
        <f t="shared" si="10"/>
        <v>1012.1050773180214</v>
      </c>
      <c r="AD93" s="32">
        <f t="shared" si="8"/>
        <v>1.5460975531517783E-2</v>
      </c>
      <c r="AE93" s="103">
        <f t="shared" si="9"/>
        <v>3483.1883533089458</v>
      </c>
    </row>
    <row r="94" spans="1:31" s="137" customFormat="1">
      <c r="A94" s="146" t="s">
        <v>39</v>
      </c>
      <c r="B94" s="32">
        <v>4.9958</v>
      </c>
      <c r="C94" s="32">
        <v>2.1000000000000001E-4</v>
      </c>
      <c r="D94" s="133">
        <f t="shared" si="6"/>
        <v>0.74972714692989251</v>
      </c>
      <c r="E94" s="32">
        <f t="shared" si="7"/>
        <v>1.5744270085527742E-4</v>
      </c>
      <c r="F94" s="19">
        <v>4</v>
      </c>
      <c r="G94" s="147">
        <v>25</v>
      </c>
      <c r="H94" s="55">
        <v>33</v>
      </c>
      <c r="I94" s="148">
        <v>41788</v>
      </c>
      <c r="J94" s="33">
        <v>1015.0546411301194</v>
      </c>
      <c r="K94" s="32">
        <v>1.55044E-2</v>
      </c>
      <c r="L94" s="51">
        <v>3521.2</v>
      </c>
      <c r="M94" s="33">
        <v>3.0740491768028733E-3</v>
      </c>
      <c r="N94" s="32">
        <v>0</v>
      </c>
      <c r="O94" s="19" t="s">
        <v>17</v>
      </c>
      <c r="P94" s="33">
        <v>-2.1224364238034057E-3</v>
      </c>
      <c r="Q94" s="32">
        <v>-2.6092539303561541E-4</v>
      </c>
      <c r="R94" s="32">
        <v>1.4999999999999999E-4</v>
      </c>
      <c r="S94" s="19" t="s">
        <v>17</v>
      </c>
      <c r="T94" s="33">
        <v>1.636348306602912E-3</v>
      </c>
      <c r="U94" s="32">
        <v>1.4243547887505292E-4</v>
      </c>
      <c r="V94" s="19" t="s">
        <v>17</v>
      </c>
      <c r="W94" s="33">
        <v>1.8279901834151297E-4</v>
      </c>
      <c r="X94" s="32">
        <v>2.0000000000000001E-4</v>
      </c>
      <c r="Y94" s="31" t="s">
        <v>17</v>
      </c>
      <c r="Z94" s="149">
        <v>5</v>
      </c>
      <c r="AA94" s="62">
        <v>25</v>
      </c>
      <c r="AB94" s="150">
        <v>33</v>
      </c>
      <c r="AC94" s="33">
        <f t="shared" si="10"/>
        <v>1015.0581231410387</v>
      </c>
      <c r="AD94" s="32">
        <f t="shared" si="8"/>
        <v>1.550786882294582E-2</v>
      </c>
      <c r="AE94" s="103">
        <f t="shared" si="9"/>
        <v>3524.3192818428602</v>
      </c>
    </row>
    <row r="95" spans="1:31" s="137" customFormat="1">
      <c r="A95" s="146" t="s">
        <v>39</v>
      </c>
      <c r="B95" s="32">
        <v>4.9958</v>
      </c>
      <c r="C95" s="32">
        <v>2.1000000000000001E-4</v>
      </c>
      <c r="D95" s="133">
        <f t="shared" si="6"/>
        <v>0.74972714196634627</v>
      </c>
      <c r="E95" s="32">
        <f t="shared" si="7"/>
        <v>1.5744269981293272E-4</v>
      </c>
      <c r="F95" s="19">
        <v>4</v>
      </c>
      <c r="G95" s="147">
        <v>25</v>
      </c>
      <c r="H95" s="55">
        <v>41.5</v>
      </c>
      <c r="I95" s="148">
        <v>41788</v>
      </c>
      <c r="J95" s="33">
        <v>1018.5848875947016</v>
      </c>
      <c r="K95" s="32">
        <v>1.55608E-2</v>
      </c>
      <c r="L95" s="51">
        <v>3569.74</v>
      </c>
      <c r="M95" s="33">
        <v>3.0565188401396881E-3</v>
      </c>
      <c r="N95" s="32">
        <v>0</v>
      </c>
      <c r="O95" s="19" t="s">
        <v>17</v>
      </c>
      <c r="P95" s="33">
        <v>-2.1298237762416511E-3</v>
      </c>
      <c r="Q95" s="32">
        <v>-2.6183356998585246E-4</v>
      </c>
      <c r="R95" s="32">
        <v>1.4999999999999999E-4</v>
      </c>
      <c r="S95" s="19" t="s">
        <v>17</v>
      </c>
      <c r="T95" s="33">
        <v>1.6420437806896882E-3</v>
      </c>
      <c r="U95" s="32">
        <v>1.4293123981769387E-4</v>
      </c>
      <c r="V95" s="19" t="s">
        <v>17</v>
      </c>
      <c r="W95" s="33">
        <v>1.8279901834151297E-4</v>
      </c>
      <c r="X95" s="32">
        <v>2.0000000000000001E-4</v>
      </c>
      <c r="Y95" s="31" t="s">
        <v>17</v>
      </c>
      <c r="Z95" s="149">
        <v>5</v>
      </c>
      <c r="AA95" s="62">
        <v>25</v>
      </c>
      <c r="AB95" s="150">
        <v>41.5</v>
      </c>
      <c r="AC95" s="33">
        <f t="shared" si="10"/>
        <v>1018.5883528589858</v>
      </c>
      <c r="AD95" s="32">
        <f t="shared" si="8"/>
        <v>1.5564260797835541E-2</v>
      </c>
      <c r="AE95" s="103">
        <f t="shared" si="9"/>
        <v>3572.8833537016058</v>
      </c>
    </row>
    <row r="96" spans="1:31" s="137" customFormat="1">
      <c r="A96" s="146" t="s">
        <v>39</v>
      </c>
      <c r="B96" s="32">
        <v>4.9958</v>
      </c>
      <c r="C96" s="32">
        <v>2.1000000000000001E-4</v>
      </c>
      <c r="D96" s="133">
        <f t="shared" si="6"/>
        <v>0.74972713583490713</v>
      </c>
      <c r="E96" s="32">
        <f t="shared" si="7"/>
        <v>1.574426985253305E-4</v>
      </c>
      <c r="F96" s="19">
        <v>4</v>
      </c>
      <c r="G96" s="147">
        <v>25</v>
      </c>
      <c r="H96" s="55">
        <v>52</v>
      </c>
      <c r="I96" s="148">
        <v>41788</v>
      </c>
      <c r="J96" s="33">
        <v>1022.8660044718657</v>
      </c>
      <c r="K96" s="32">
        <v>1.5630000000000002E-2</v>
      </c>
      <c r="L96" s="51">
        <v>3626.35</v>
      </c>
      <c r="M96" s="33">
        <v>3.0356854866795402E-3</v>
      </c>
      <c r="N96" s="32">
        <v>0</v>
      </c>
      <c r="O96" s="19" t="s">
        <v>17</v>
      </c>
      <c r="P96" s="33">
        <v>-2.1387811556444606E-3</v>
      </c>
      <c r="Q96" s="32">
        <v>-2.6293476091672567E-4</v>
      </c>
      <c r="R96" s="32">
        <v>1.4999999999999999E-4</v>
      </c>
      <c r="S96" s="19" t="s">
        <v>17</v>
      </c>
      <c r="T96" s="33">
        <v>1.6489497084494092E-3</v>
      </c>
      <c r="U96" s="32">
        <v>1.4353236436041088E-4</v>
      </c>
      <c r="V96" s="19" t="s">
        <v>17</v>
      </c>
      <c r="W96" s="33">
        <v>1.8279901834151297E-4</v>
      </c>
      <c r="X96" s="32">
        <v>2.0000000000000001E-4</v>
      </c>
      <c r="Y96" s="31" t="s">
        <v>17</v>
      </c>
      <c r="Z96" s="149">
        <v>5</v>
      </c>
      <c r="AA96" s="62">
        <v>25</v>
      </c>
      <c r="AB96" s="150">
        <v>52</v>
      </c>
      <c r="AC96" s="33">
        <f t="shared" si="10"/>
        <v>1022.8694498530571</v>
      </c>
      <c r="AD96" s="32">
        <f t="shared" si="8"/>
        <v>1.5633450986360556E-2</v>
      </c>
      <c r="AE96" s="103">
        <f t="shared" si="9"/>
        <v>3629.5198663579436</v>
      </c>
    </row>
    <row r="97" spans="1:31" s="46" customFormat="1">
      <c r="A97" s="151" t="s">
        <v>39</v>
      </c>
      <c r="B97" s="40">
        <v>4.9958</v>
      </c>
      <c r="C97" s="40">
        <v>2.1000000000000001E-4</v>
      </c>
      <c r="D97" s="139">
        <f t="shared" si="6"/>
        <v>0.7497271282436021</v>
      </c>
      <c r="E97" s="40">
        <f t="shared" si="7"/>
        <v>1.5744269693115644E-4</v>
      </c>
      <c r="F97" s="41">
        <v>4</v>
      </c>
      <c r="G97" s="152">
        <v>25</v>
      </c>
      <c r="H97" s="57">
        <v>65</v>
      </c>
      <c r="I97" s="153">
        <v>41788</v>
      </c>
      <c r="J97" s="42">
        <v>1028.045469806422</v>
      </c>
      <c r="K97" s="40">
        <v>1.5714700000000002E-2</v>
      </c>
      <c r="L97" s="52">
        <v>3688.41</v>
      </c>
      <c r="M97" s="42">
        <v>3.0110231734852277E-3</v>
      </c>
      <c r="N97" s="40">
        <v>0</v>
      </c>
      <c r="O97" s="41" t="s">
        <v>17</v>
      </c>
      <c r="P97" s="42">
        <v>-2.1496226273458631E-3</v>
      </c>
      <c r="Q97" s="40">
        <v>-2.6426757599332687E-4</v>
      </c>
      <c r="R97" s="40">
        <v>1.4999999999999999E-4</v>
      </c>
      <c r="S97" s="41" t="s">
        <v>17</v>
      </c>
      <c r="T97" s="42">
        <v>1.6573082276392385E-3</v>
      </c>
      <c r="U97" s="40">
        <v>1.4425992931628583E-4</v>
      </c>
      <c r="V97" s="41" t="s">
        <v>17</v>
      </c>
      <c r="W97" s="42">
        <v>1.8279901834151297E-4</v>
      </c>
      <c r="X97" s="40">
        <v>2.0000000000000001E-4</v>
      </c>
      <c r="Y97" s="39" t="s">
        <v>17</v>
      </c>
      <c r="Z97" s="154">
        <v>5</v>
      </c>
      <c r="AA97" s="63">
        <v>25</v>
      </c>
      <c r="AB97" s="155">
        <v>65</v>
      </c>
      <c r="AC97" s="42">
        <f t="shared" si="10"/>
        <v>1028.0488916754375</v>
      </c>
      <c r="AD97" s="40">
        <f t="shared" si="8"/>
        <v>1.571813905079171E-2</v>
      </c>
      <c r="AE97" s="142">
        <f t="shared" si="9"/>
        <v>3691.6054923291372</v>
      </c>
    </row>
    <row r="98" spans="1:31" s="137" customFormat="1">
      <c r="A98" s="146" t="s">
        <v>39</v>
      </c>
      <c r="B98" s="32">
        <v>4.9958</v>
      </c>
      <c r="C98" s="32">
        <v>2.1000000000000001E-4</v>
      </c>
      <c r="D98" s="133">
        <f t="shared" si="6"/>
        <v>0.74323950310965425</v>
      </c>
      <c r="E98" s="32">
        <f t="shared" si="7"/>
        <v>1.5608029565302741E-4</v>
      </c>
      <c r="F98" s="19">
        <v>4</v>
      </c>
      <c r="G98" s="147">
        <v>30</v>
      </c>
      <c r="H98" s="55">
        <v>5</v>
      </c>
      <c r="I98" s="148">
        <v>42055</v>
      </c>
      <c r="J98" s="33">
        <v>1001.528804569843</v>
      </c>
      <c r="K98" s="32">
        <v>5.8315900000000002E-3</v>
      </c>
      <c r="L98" s="51">
        <v>70.514499999999998</v>
      </c>
      <c r="M98" s="33">
        <v>3.1102130508315895E-3</v>
      </c>
      <c r="N98" s="32">
        <v>0</v>
      </c>
      <c r="O98" s="19" t="s">
        <v>17</v>
      </c>
      <c r="P98" s="33">
        <v>-2.0941476773893319E-3</v>
      </c>
      <c r="Q98" s="32">
        <v>-2.574476670628629E-4</v>
      </c>
      <c r="R98" s="32">
        <v>1.4999999999999999E-4</v>
      </c>
      <c r="S98" s="19" t="s">
        <v>17</v>
      </c>
      <c r="T98" s="33">
        <v>2.0673553086489375E-3</v>
      </c>
      <c r="U98" s="32">
        <v>1.7995236234491434E-4</v>
      </c>
      <c r="V98" s="19" t="s">
        <v>17</v>
      </c>
      <c r="W98" s="33">
        <v>3.1203051988971443E-4</v>
      </c>
      <c r="X98" s="32">
        <v>2.0000000000000001E-4</v>
      </c>
      <c r="Y98" s="31" t="s">
        <v>17</v>
      </c>
      <c r="Z98" s="149">
        <v>5</v>
      </c>
      <c r="AA98" s="62">
        <v>30</v>
      </c>
      <c r="AB98" s="150">
        <v>5</v>
      </c>
      <c r="AC98" s="33">
        <f t="shared" si="10"/>
        <v>1001.5319961581155</v>
      </c>
      <c r="AD98" s="32">
        <f t="shared" si="8"/>
        <v>5.8418050155328409E-3</v>
      </c>
      <c r="AE98" s="103">
        <f t="shared" si="9"/>
        <v>71.009229594611242</v>
      </c>
    </row>
    <row r="99" spans="1:31" s="137" customFormat="1">
      <c r="A99" s="146" t="s">
        <v>39</v>
      </c>
      <c r="B99" s="32">
        <v>4.9958</v>
      </c>
      <c r="C99" s="32">
        <v>2.1000000000000001E-4</v>
      </c>
      <c r="D99" s="133">
        <f t="shared" si="6"/>
        <v>0.74323950035953068</v>
      </c>
      <c r="E99" s="32">
        <f t="shared" si="7"/>
        <v>1.5608029507550145E-4</v>
      </c>
      <c r="F99" s="19">
        <v>4</v>
      </c>
      <c r="G99" s="147">
        <v>30</v>
      </c>
      <c r="H99" s="55">
        <v>10</v>
      </c>
      <c r="I99" s="148">
        <v>42055</v>
      </c>
      <c r="J99" s="33">
        <v>1003.7096101862517</v>
      </c>
      <c r="K99" s="32">
        <v>5.8422600000000002E-3</v>
      </c>
      <c r="L99" s="51">
        <v>71.031499999999994</v>
      </c>
      <c r="M99" s="33">
        <v>3.0991350739668633E-3</v>
      </c>
      <c r="N99" s="32">
        <v>0</v>
      </c>
      <c r="O99" s="19" t="s">
        <v>17</v>
      </c>
      <c r="P99" s="33">
        <v>-2.0987078646025363E-3</v>
      </c>
      <c r="Q99" s="32">
        <v>-2.5800828156588253E-4</v>
      </c>
      <c r="R99" s="32">
        <v>1.4999999999999999E-4</v>
      </c>
      <c r="S99" s="19" t="s">
        <v>17</v>
      </c>
      <c r="T99" s="33">
        <v>2.0718571541798883E-3</v>
      </c>
      <c r="U99" s="32">
        <v>1.8034422422507466E-4</v>
      </c>
      <c r="V99" s="19" t="s">
        <v>17</v>
      </c>
      <c r="W99" s="33">
        <v>3.1203051988971443E-4</v>
      </c>
      <c r="X99" s="32">
        <v>2.0000000000000001E-4</v>
      </c>
      <c r="Y99" s="31" t="s">
        <v>17</v>
      </c>
      <c r="Z99" s="149">
        <v>5</v>
      </c>
      <c r="AA99" s="62">
        <v>30</v>
      </c>
      <c r="AB99" s="150">
        <v>10</v>
      </c>
      <c r="AC99" s="33">
        <f t="shared" si="10"/>
        <v>1003.7127901942744</v>
      </c>
      <c r="AD99" s="32">
        <f t="shared" si="8"/>
        <v>5.8524684540219611E-3</v>
      </c>
      <c r="AE99" s="103">
        <f t="shared" si="9"/>
        <v>71.528622355470745</v>
      </c>
    </row>
    <row r="100" spans="1:31" s="137" customFormat="1">
      <c r="A100" s="146" t="s">
        <v>39</v>
      </c>
      <c r="B100" s="32">
        <v>4.9958</v>
      </c>
      <c r="C100" s="32">
        <v>2.1000000000000001E-4</v>
      </c>
      <c r="D100" s="133">
        <f t="shared" si="6"/>
        <v>0.74323949760940733</v>
      </c>
      <c r="E100" s="32">
        <f t="shared" si="7"/>
        <v>1.5608029449797555E-4</v>
      </c>
      <c r="F100" s="19">
        <v>4</v>
      </c>
      <c r="G100" s="147">
        <v>30</v>
      </c>
      <c r="H100" s="55">
        <v>15</v>
      </c>
      <c r="I100" s="148">
        <v>42055</v>
      </c>
      <c r="J100" s="33">
        <v>1005.8668728119462</v>
      </c>
      <c r="K100" s="32">
        <v>1.53834E-2</v>
      </c>
      <c r="L100" s="51">
        <v>3414.46</v>
      </c>
      <c r="M100" s="33">
        <v>3.0883493811870721E-3</v>
      </c>
      <c r="N100" s="32">
        <v>0</v>
      </c>
      <c r="O100" s="19" t="s">
        <v>17</v>
      </c>
      <c r="P100" s="33">
        <v>-2.103221412662577E-3</v>
      </c>
      <c r="Q100" s="32">
        <v>-2.5856316240393417E-4</v>
      </c>
      <c r="R100" s="32">
        <v>1.4999999999999999E-4</v>
      </c>
      <c r="S100" s="19" t="s">
        <v>17</v>
      </c>
      <c r="T100" s="33">
        <v>2.0763129572598654E-3</v>
      </c>
      <c r="U100" s="32">
        <v>1.8073207835301826E-4</v>
      </c>
      <c r="V100" s="19" t="s">
        <v>17</v>
      </c>
      <c r="W100" s="33">
        <v>3.1203051988971443E-4</v>
      </c>
      <c r="X100" s="32">
        <v>2.0000000000000001E-4</v>
      </c>
      <c r="Y100" s="31" t="s">
        <v>17</v>
      </c>
      <c r="Z100" s="149">
        <v>5</v>
      </c>
      <c r="AA100" s="62">
        <v>30</v>
      </c>
      <c r="AB100" s="150">
        <v>15</v>
      </c>
      <c r="AC100" s="33">
        <f t="shared" si="10"/>
        <v>1005.8700415371403</v>
      </c>
      <c r="AD100" s="32">
        <f t="shared" si="8"/>
        <v>1.5387284383622614E-2</v>
      </c>
      <c r="AE100" s="103">
        <f t="shared" si="9"/>
        <v>3417.879060415411</v>
      </c>
    </row>
    <row r="101" spans="1:31" s="137" customFormat="1">
      <c r="A101" s="146" t="s">
        <v>39</v>
      </c>
      <c r="B101" s="32">
        <v>4.9958</v>
      </c>
      <c r="C101" s="32">
        <v>2.1000000000000001E-4</v>
      </c>
      <c r="D101" s="133">
        <f t="shared" si="6"/>
        <v>0.74323949485928398</v>
      </c>
      <c r="E101" s="32">
        <f t="shared" si="7"/>
        <v>1.5608029392044965E-4</v>
      </c>
      <c r="F101" s="19">
        <v>4</v>
      </c>
      <c r="G101" s="147">
        <v>30</v>
      </c>
      <c r="H101" s="55">
        <v>20</v>
      </c>
      <c r="I101" s="148">
        <v>42055</v>
      </c>
      <c r="J101" s="33">
        <v>1008.002983997701</v>
      </c>
      <c r="K101" s="32">
        <v>1.5417200000000001E-2</v>
      </c>
      <c r="L101" s="51">
        <v>3444.39</v>
      </c>
      <c r="M101" s="33">
        <v>3.0778387173313604E-3</v>
      </c>
      <c r="N101" s="32">
        <v>0</v>
      </c>
      <c r="O101" s="19" t="s">
        <v>17</v>
      </c>
      <c r="P101" s="33">
        <v>-2.1076891998571931E-3</v>
      </c>
      <c r="Q101" s="32">
        <v>-2.5911241755084008E-4</v>
      </c>
      <c r="R101" s="32">
        <v>1.4999999999999999E-4</v>
      </c>
      <c r="S101" s="19" t="s">
        <v>17</v>
      </c>
      <c r="T101" s="33">
        <v>2.0807235849397933E-3</v>
      </c>
      <c r="U101" s="32">
        <v>1.8111600020094944E-4</v>
      </c>
      <c r="V101" s="19" t="s">
        <v>17</v>
      </c>
      <c r="W101" s="33">
        <v>3.1203051988971443E-4</v>
      </c>
      <c r="X101" s="32">
        <v>2.0000000000000001E-4</v>
      </c>
      <c r="Y101" s="31" t="s">
        <v>17</v>
      </c>
      <c r="Z101" s="149">
        <v>5</v>
      </c>
      <c r="AA101" s="62">
        <v>30</v>
      </c>
      <c r="AB101" s="150">
        <v>20</v>
      </c>
      <c r="AC101" s="33">
        <f t="shared" si="10"/>
        <v>1008.0061417201356</v>
      </c>
      <c r="AD101" s="32">
        <f t="shared" si="8"/>
        <v>1.5421080374074934E-2</v>
      </c>
      <c r="AE101" s="103">
        <f t="shared" si="9"/>
        <v>3447.8278138528058</v>
      </c>
    </row>
    <row r="102" spans="1:31" s="137" customFormat="1">
      <c r="A102" s="146" t="s">
        <v>39</v>
      </c>
      <c r="B102" s="32">
        <v>4.9958</v>
      </c>
      <c r="C102" s="32">
        <v>2.1000000000000001E-4</v>
      </c>
      <c r="D102" s="133">
        <f t="shared" si="6"/>
        <v>0.74323949155913616</v>
      </c>
      <c r="E102" s="32">
        <f t="shared" si="7"/>
        <v>1.5608029322741859E-4</v>
      </c>
      <c r="F102" s="19">
        <v>4</v>
      </c>
      <c r="G102" s="147">
        <v>30</v>
      </c>
      <c r="H102" s="55">
        <v>26</v>
      </c>
      <c r="I102" s="148">
        <v>42055</v>
      </c>
      <c r="J102" s="33">
        <v>1010.5370356068042</v>
      </c>
      <c r="K102" s="32">
        <v>1.5457500000000001E-2</v>
      </c>
      <c r="L102" s="51">
        <v>3480.09</v>
      </c>
      <c r="M102" s="33">
        <v>3.0655630514502263E-3</v>
      </c>
      <c r="N102" s="32">
        <v>0</v>
      </c>
      <c r="O102" s="19" t="s">
        <v>17</v>
      </c>
      <c r="P102" s="33">
        <v>-2.1129913351674088E-3</v>
      </c>
      <c r="Q102" s="32">
        <v>-2.5976424472654735E-4</v>
      </c>
      <c r="R102" s="32">
        <v>1.4999999999999999E-4</v>
      </c>
      <c r="S102" s="19" t="s">
        <v>17</v>
      </c>
      <c r="T102" s="33">
        <v>2.0859578861538563E-3</v>
      </c>
      <c r="U102" s="32">
        <v>1.8157161848037867E-4</v>
      </c>
      <c r="V102" s="19" t="s">
        <v>17</v>
      </c>
      <c r="W102" s="33">
        <v>3.1203051988971443E-4</v>
      </c>
      <c r="X102" s="32">
        <v>2.0000000000000001E-4</v>
      </c>
      <c r="Y102" s="31" t="s">
        <v>17</v>
      </c>
      <c r="Z102" s="149">
        <v>5</v>
      </c>
      <c r="AA102" s="62">
        <v>30</v>
      </c>
      <c r="AB102" s="150">
        <v>26</v>
      </c>
      <c r="AC102" s="33">
        <f t="shared" si="10"/>
        <v>1010.5401804695799</v>
      </c>
      <c r="AD102" s="32">
        <f t="shared" si="8"/>
        <v>1.5461375603760862E-2</v>
      </c>
      <c r="AE102" s="103">
        <f t="shared" si="9"/>
        <v>3483.5500093841692</v>
      </c>
    </row>
    <row r="103" spans="1:31" s="137" customFormat="1">
      <c r="A103" s="146" t="s">
        <v>39</v>
      </c>
      <c r="B103" s="32">
        <v>4.9958</v>
      </c>
      <c r="C103" s="32">
        <v>2.1000000000000001E-4</v>
      </c>
      <c r="D103" s="133">
        <f t="shared" si="6"/>
        <v>0.74323948770896375</v>
      </c>
      <c r="E103" s="32">
        <f t="shared" si="7"/>
        <v>1.5608029241888239E-4</v>
      </c>
      <c r="F103" s="19">
        <v>4</v>
      </c>
      <c r="G103" s="147">
        <v>30</v>
      </c>
      <c r="H103" s="55">
        <v>33</v>
      </c>
      <c r="I103" s="148">
        <v>42055</v>
      </c>
      <c r="J103" s="33">
        <v>1013.4553582899795</v>
      </c>
      <c r="K103" s="32">
        <v>1.55044E-2</v>
      </c>
      <c r="L103" s="51">
        <v>3521.2</v>
      </c>
      <c r="M103" s="33">
        <v>3.0516732221030907E-3</v>
      </c>
      <c r="N103" s="32">
        <v>0</v>
      </c>
      <c r="O103" s="19" t="s">
        <v>17</v>
      </c>
      <c r="P103" s="33">
        <v>-2.1190973079385604E-3</v>
      </c>
      <c r="Q103" s="32">
        <v>-2.6051489305094921E-4</v>
      </c>
      <c r="R103" s="32">
        <v>1.4999999999999999E-4</v>
      </c>
      <c r="S103" s="19" t="s">
        <v>17</v>
      </c>
      <c r="T103" s="33">
        <v>2.0919857405995589E-3</v>
      </c>
      <c r="U103" s="32">
        <v>1.8209631137803271E-4</v>
      </c>
      <c r="V103" s="19" t="s">
        <v>17</v>
      </c>
      <c r="W103" s="33">
        <v>3.1203051988971443E-4</v>
      </c>
      <c r="X103" s="32">
        <v>2.0000000000000001E-4</v>
      </c>
      <c r="Y103" s="31" t="s">
        <v>17</v>
      </c>
      <c r="Z103" s="149">
        <v>5</v>
      </c>
      <c r="AA103" s="62">
        <v>30</v>
      </c>
      <c r="AB103" s="150">
        <v>33</v>
      </c>
      <c r="AC103" s="33">
        <f t="shared" si="10"/>
        <v>1013.4584885903959</v>
      </c>
      <c r="AD103" s="32">
        <f t="shared" si="8"/>
        <v>1.5508270035187647E-2</v>
      </c>
      <c r="AE103" s="103">
        <f t="shared" si="9"/>
        <v>3524.6851413294949</v>
      </c>
    </row>
    <row r="104" spans="1:31" s="137" customFormat="1">
      <c r="A104" s="146" t="s">
        <v>39</v>
      </c>
      <c r="B104" s="32">
        <v>4.9958</v>
      </c>
      <c r="C104" s="32">
        <v>2.1000000000000001E-4</v>
      </c>
      <c r="D104" s="133">
        <f t="shared" si="6"/>
        <v>0.74323948303375442</v>
      </c>
      <c r="E104" s="32">
        <f t="shared" si="7"/>
        <v>1.5608029143708845E-4</v>
      </c>
      <c r="F104" s="19">
        <v>4</v>
      </c>
      <c r="G104" s="147">
        <v>30</v>
      </c>
      <c r="H104" s="55">
        <v>41.5</v>
      </c>
      <c r="I104" s="148">
        <v>42055</v>
      </c>
      <c r="J104" s="33">
        <v>1016.9455042550132</v>
      </c>
      <c r="K104" s="32">
        <v>1.55608E-2</v>
      </c>
      <c r="L104" s="51">
        <v>3569.74</v>
      </c>
      <c r="M104" s="33">
        <v>3.0353747960134569E-3</v>
      </c>
      <c r="N104" s="32">
        <v>0</v>
      </c>
      <c r="O104" s="19" t="s">
        <v>17</v>
      </c>
      <c r="P104" s="33">
        <v>-2.1263990540881803E-3</v>
      </c>
      <c r="Q104" s="32">
        <v>-2.61412545844017E-4</v>
      </c>
      <c r="R104" s="32">
        <v>1.4999999999999999E-4</v>
      </c>
      <c r="S104" s="19" t="s">
        <v>17</v>
      </c>
      <c r="T104" s="33">
        <v>2.099194069797917E-3</v>
      </c>
      <c r="U104" s="32">
        <v>1.82723758369064E-4</v>
      </c>
      <c r="V104" s="19" t="s">
        <v>17</v>
      </c>
      <c r="W104" s="33">
        <v>3.1203051988971443E-4</v>
      </c>
      <c r="X104" s="32">
        <v>2.0000000000000001E-4</v>
      </c>
      <c r="Y104" s="31" t="s">
        <v>17</v>
      </c>
      <c r="Z104" s="149">
        <v>5</v>
      </c>
      <c r="AA104" s="62">
        <v>30</v>
      </c>
      <c r="AB104" s="150">
        <v>41.5</v>
      </c>
      <c r="AC104" s="33">
        <f t="shared" si="10"/>
        <v>1016.9486174527676</v>
      </c>
      <c r="AD104" s="32">
        <f t="shared" si="8"/>
        <v>1.5564663365111614E-2</v>
      </c>
      <c r="AE104" s="103">
        <f t="shared" si="9"/>
        <v>3573.2541582486278</v>
      </c>
    </row>
    <row r="105" spans="1:31" s="137" customFormat="1">
      <c r="A105" s="146" t="s">
        <v>39</v>
      </c>
      <c r="B105" s="32">
        <v>4.9958</v>
      </c>
      <c r="C105" s="32">
        <v>2.1000000000000001E-4</v>
      </c>
      <c r="D105" s="133">
        <f t="shared" si="6"/>
        <v>0.74323947725849648</v>
      </c>
      <c r="E105" s="32">
        <f t="shared" si="7"/>
        <v>1.5608029022428426E-4</v>
      </c>
      <c r="F105" s="19">
        <v>4</v>
      </c>
      <c r="G105" s="147">
        <v>30</v>
      </c>
      <c r="H105" s="55">
        <v>52</v>
      </c>
      <c r="I105" s="148">
        <v>42055</v>
      </c>
      <c r="J105" s="33">
        <v>1021.1768262802007</v>
      </c>
      <c r="K105" s="32">
        <v>1.5630000000000002E-2</v>
      </c>
      <c r="L105" s="51">
        <v>3626.35</v>
      </c>
      <c r="M105" s="33">
        <v>3.0160046360379056E-3</v>
      </c>
      <c r="N105" s="32">
        <v>0</v>
      </c>
      <c r="O105" s="19" t="s">
        <v>17</v>
      </c>
      <c r="P105" s="33">
        <v>-2.1352534420998139E-3</v>
      </c>
      <c r="Q105" s="32">
        <v>-2.6250107535006706E-4</v>
      </c>
      <c r="R105" s="32">
        <v>1.4999999999999999E-4</v>
      </c>
      <c r="S105" s="19" t="s">
        <v>17</v>
      </c>
      <c r="T105" s="33">
        <v>2.1079351764867259E-3</v>
      </c>
      <c r="U105" s="32">
        <v>1.8348462554636024E-4</v>
      </c>
      <c r="V105" s="19" t="s">
        <v>17</v>
      </c>
      <c r="W105" s="33">
        <v>3.1203051988971443E-4</v>
      </c>
      <c r="X105" s="32">
        <v>2.0000000000000001E-4</v>
      </c>
      <c r="Y105" s="31" t="s">
        <v>17</v>
      </c>
      <c r="Z105" s="149">
        <v>5</v>
      </c>
      <c r="AA105" s="62">
        <v>30</v>
      </c>
      <c r="AB105" s="150">
        <v>52</v>
      </c>
      <c r="AC105" s="33">
        <f t="shared" si="10"/>
        <v>1021.179919132547</v>
      </c>
      <c r="AD105" s="32">
        <f t="shared" si="8"/>
        <v>1.5633855176021311E-2</v>
      </c>
      <c r="AE105" s="103">
        <f t="shared" si="9"/>
        <v>3629.8963911853839</v>
      </c>
    </row>
    <row r="106" spans="1:31" s="46" customFormat="1">
      <c r="A106" s="151" t="s">
        <v>39</v>
      </c>
      <c r="B106" s="40">
        <v>4.9958</v>
      </c>
      <c r="C106" s="40">
        <v>2.1000000000000001E-4</v>
      </c>
      <c r="D106" s="139">
        <f t="shared" si="6"/>
        <v>0.74323947010817737</v>
      </c>
      <c r="E106" s="40">
        <f t="shared" si="7"/>
        <v>1.5608028872271727E-4</v>
      </c>
      <c r="F106" s="41">
        <v>4</v>
      </c>
      <c r="G106" s="152">
        <v>30</v>
      </c>
      <c r="H106" s="57">
        <v>65</v>
      </c>
      <c r="I106" s="153">
        <v>42055</v>
      </c>
      <c r="J106" s="42">
        <v>1026.2979310233459</v>
      </c>
      <c r="K106" s="40">
        <v>1.5714700000000002E-2</v>
      </c>
      <c r="L106" s="52">
        <v>3688.41</v>
      </c>
      <c r="M106" s="42">
        <v>2.9930401476576662E-3</v>
      </c>
      <c r="N106" s="40">
        <v>0</v>
      </c>
      <c r="O106" s="41" t="s">
        <v>17</v>
      </c>
      <c r="P106" s="42">
        <v>-2.1459719115771887E-3</v>
      </c>
      <c r="Q106" s="40">
        <v>-2.6381876893549495E-4</v>
      </c>
      <c r="R106" s="40">
        <v>1.4999999999999999E-4</v>
      </c>
      <c r="S106" s="41" t="s">
        <v>17</v>
      </c>
      <c r="T106" s="42">
        <v>2.1185165157381666E-3</v>
      </c>
      <c r="U106" s="40">
        <v>1.8440567525034851E-4</v>
      </c>
      <c r="V106" s="41" t="s">
        <v>17</v>
      </c>
      <c r="W106" s="42">
        <v>3.1203051988971443E-4</v>
      </c>
      <c r="X106" s="40">
        <v>2.0000000000000001E-4</v>
      </c>
      <c r="Y106" s="39" t="s">
        <v>17</v>
      </c>
      <c r="Z106" s="154">
        <v>5</v>
      </c>
      <c r="AA106" s="63">
        <v>30</v>
      </c>
      <c r="AB106" s="155">
        <v>65</v>
      </c>
      <c r="AC106" s="42">
        <f t="shared" si="10"/>
        <v>1026.3009997306403</v>
      </c>
      <c r="AD106" s="40">
        <f t="shared" si="8"/>
        <v>1.5718545180759963E-2</v>
      </c>
      <c r="AE106" s="142">
        <f t="shared" si="9"/>
        <v>3691.9882182733095</v>
      </c>
    </row>
    <row r="107" spans="1:31" s="137" customFormat="1">
      <c r="A107" s="146" t="s">
        <v>39</v>
      </c>
      <c r="B107" s="32">
        <v>4.9958</v>
      </c>
      <c r="C107" s="32">
        <v>2.1000000000000001E-4</v>
      </c>
      <c r="D107" s="133">
        <f t="shared" si="6"/>
        <v>0.73828055313444085</v>
      </c>
      <c r="E107" s="32">
        <f t="shared" si="7"/>
        <v>1.5503891615823259E-4</v>
      </c>
      <c r="F107" s="19">
        <v>4</v>
      </c>
      <c r="G107" s="147">
        <v>35</v>
      </c>
      <c r="H107" s="55">
        <v>5</v>
      </c>
      <c r="I107" s="148">
        <v>41880</v>
      </c>
      <c r="J107" s="33">
        <v>999.86822459261214</v>
      </c>
      <c r="K107" s="32">
        <v>5.8315900000000002E-3</v>
      </c>
      <c r="L107" s="51">
        <v>70.514499999999998</v>
      </c>
      <c r="M107" s="33">
        <v>3.0898599136435223E-3</v>
      </c>
      <c r="N107" s="32">
        <v>0</v>
      </c>
      <c r="O107" s="19" t="s">
        <v>17</v>
      </c>
      <c r="P107" s="33">
        <v>-2.0906782163125346E-3</v>
      </c>
      <c r="Q107" s="32">
        <v>-2.5702114286410132E-4</v>
      </c>
      <c r="R107" s="32">
        <v>1.4999999999999999E-4</v>
      </c>
      <c r="S107" s="19" t="s">
        <v>17</v>
      </c>
      <c r="T107" s="33">
        <v>1.7676318100797348E-3</v>
      </c>
      <c r="U107" s="32">
        <v>1.5386301457186079E-4</v>
      </c>
      <c r="V107" s="19" t="s">
        <v>17</v>
      </c>
      <c r="W107" s="33">
        <v>3.9931461393321623E-4</v>
      </c>
      <c r="X107" s="32">
        <v>2.0000000000000001E-4</v>
      </c>
      <c r="Y107" s="31" t="s">
        <v>17</v>
      </c>
      <c r="Z107" s="149">
        <v>5</v>
      </c>
      <c r="AA107" s="62">
        <v>35</v>
      </c>
      <c r="AB107" s="150">
        <v>5</v>
      </c>
      <c r="AC107" s="33">
        <f t="shared" si="10"/>
        <v>999.87177979240312</v>
      </c>
      <c r="AD107" s="32">
        <f t="shared" si="8"/>
        <v>5.8410318284423573E-3</v>
      </c>
      <c r="AE107" s="103">
        <f t="shared" si="9"/>
        <v>70.971660558322171</v>
      </c>
    </row>
    <row r="108" spans="1:31" s="137" customFormat="1">
      <c r="A108" s="146" t="s">
        <v>39</v>
      </c>
      <c r="B108" s="32">
        <v>4.9958</v>
      </c>
      <c r="C108" s="32">
        <v>2.1000000000000001E-4</v>
      </c>
      <c r="D108" s="133">
        <f t="shared" si="6"/>
        <v>0.73828055049401986</v>
      </c>
      <c r="E108" s="32">
        <f t="shared" si="7"/>
        <v>1.5503891560374416E-4</v>
      </c>
      <c r="F108" s="19">
        <v>4</v>
      </c>
      <c r="G108" s="147">
        <v>35</v>
      </c>
      <c r="H108" s="55">
        <v>10</v>
      </c>
      <c r="I108" s="148">
        <v>41880</v>
      </c>
      <c r="J108" s="33">
        <v>1002.0284670026923</v>
      </c>
      <c r="K108" s="32">
        <v>5.8422600000000002E-3</v>
      </c>
      <c r="L108" s="51">
        <v>71.031499999999994</v>
      </c>
      <c r="M108" s="33">
        <v>3.0792784114055394E-3</v>
      </c>
      <c r="N108" s="32">
        <v>0</v>
      </c>
      <c r="O108" s="19" t="s">
        <v>17</v>
      </c>
      <c r="P108" s="33">
        <v>-2.0951977971059386E-3</v>
      </c>
      <c r="Q108" s="32">
        <v>-2.5757676534666411E-4</v>
      </c>
      <c r="R108" s="32">
        <v>1.4999999999999999E-4</v>
      </c>
      <c r="S108" s="19" t="s">
        <v>17</v>
      </c>
      <c r="T108" s="33">
        <v>1.7714530373374902E-3</v>
      </c>
      <c r="U108" s="32">
        <v>1.5419563222554282E-4</v>
      </c>
      <c r="V108" s="19" t="s">
        <v>17</v>
      </c>
      <c r="W108" s="33">
        <v>3.9931461393321623E-4</v>
      </c>
      <c r="X108" s="32">
        <v>2.0000000000000001E-4</v>
      </c>
      <c r="Y108" s="31" t="s">
        <v>17</v>
      </c>
      <c r="Z108" s="149">
        <v>5</v>
      </c>
      <c r="AA108" s="62">
        <v>35</v>
      </c>
      <c r="AB108" s="150">
        <v>10</v>
      </c>
      <c r="AC108" s="33">
        <f t="shared" si="10"/>
        <v>1002.032011763712</v>
      </c>
      <c r="AD108" s="32">
        <f t="shared" si="8"/>
        <v>5.8516933673893948E-3</v>
      </c>
      <c r="AE108" s="103">
        <f t="shared" si="9"/>
        <v>71.490754665426493</v>
      </c>
    </row>
    <row r="109" spans="1:31" s="137" customFormat="1">
      <c r="A109" s="146" t="s">
        <v>39</v>
      </c>
      <c r="B109" s="32">
        <v>4.9958</v>
      </c>
      <c r="C109" s="32">
        <v>2.1000000000000001E-4</v>
      </c>
      <c r="D109" s="133">
        <f t="shared" si="6"/>
        <v>0.73828054785359909</v>
      </c>
      <c r="E109" s="32">
        <f t="shared" si="7"/>
        <v>1.5503891504925582E-4</v>
      </c>
      <c r="F109" s="19">
        <v>4</v>
      </c>
      <c r="G109" s="147">
        <v>35</v>
      </c>
      <c r="H109" s="55">
        <v>15</v>
      </c>
      <c r="I109" s="148">
        <v>41880</v>
      </c>
      <c r="J109" s="33">
        <v>1004.1680962083672</v>
      </c>
      <c r="K109" s="32">
        <v>1.53834E-2</v>
      </c>
      <c r="L109" s="51">
        <v>3414.46</v>
      </c>
      <c r="M109" s="33">
        <v>3.0690064292002717E-3</v>
      </c>
      <c r="N109" s="32">
        <v>0</v>
      </c>
      <c r="O109" s="19" t="s">
        <v>17</v>
      </c>
      <c r="P109" s="33">
        <v>-2.0996709090311313E-3</v>
      </c>
      <c r="Q109" s="32">
        <v>-2.5812667509853389E-4</v>
      </c>
      <c r="R109" s="32">
        <v>1.4999999999999999E-4</v>
      </c>
      <c r="S109" s="19" t="s">
        <v>17</v>
      </c>
      <c r="T109" s="33">
        <v>1.7752349759848477E-3</v>
      </c>
      <c r="U109" s="32">
        <v>1.5452483001316468E-4</v>
      </c>
      <c r="V109" s="19" t="s">
        <v>17</v>
      </c>
      <c r="W109" s="33">
        <v>3.9931461393321623E-4</v>
      </c>
      <c r="X109" s="32">
        <v>2.0000000000000001E-4</v>
      </c>
      <c r="Y109" s="31" t="s">
        <v>17</v>
      </c>
      <c r="Z109" s="149">
        <v>5</v>
      </c>
      <c r="AA109" s="62">
        <v>35</v>
      </c>
      <c r="AB109" s="150">
        <v>15</v>
      </c>
      <c r="AC109" s="33">
        <f t="shared" si="10"/>
        <v>1004.1716308386682</v>
      </c>
      <c r="AD109" s="32">
        <f t="shared" si="8"/>
        <v>1.5386988352119796E-2</v>
      </c>
      <c r="AE109" s="103">
        <f t="shared" si="9"/>
        <v>3417.6168625076957</v>
      </c>
    </row>
    <row r="110" spans="1:31" s="137" customFormat="1">
      <c r="A110" s="146" t="s">
        <v>39</v>
      </c>
      <c r="B110" s="32">
        <v>4.9958</v>
      </c>
      <c r="C110" s="32">
        <v>2.1000000000000001E-4</v>
      </c>
      <c r="D110" s="133">
        <f t="shared" si="6"/>
        <v>0.73828054521317832</v>
      </c>
      <c r="E110" s="32">
        <f t="shared" si="7"/>
        <v>1.5503891449476746E-4</v>
      </c>
      <c r="F110" s="19">
        <v>4</v>
      </c>
      <c r="G110" s="147">
        <v>35</v>
      </c>
      <c r="H110" s="55">
        <v>20</v>
      </c>
      <c r="I110" s="148">
        <v>41880</v>
      </c>
      <c r="J110" s="33">
        <v>1006.2850083527126</v>
      </c>
      <c r="K110" s="32">
        <v>1.5417200000000001E-2</v>
      </c>
      <c r="L110" s="51">
        <v>3444.39</v>
      </c>
      <c r="M110" s="33">
        <v>3.0590200647111487E-3</v>
      </c>
      <c r="N110" s="32">
        <v>0</v>
      </c>
      <c r="O110" s="19" t="s">
        <v>17</v>
      </c>
      <c r="P110" s="33">
        <v>-2.1040984684575666E-3</v>
      </c>
      <c r="Q110" s="32">
        <v>-2.5867098477517472E-4</v>
      </c>
      <c r="R110" s="32">
        <v>1.4999999999999999E-4</v>
      </c>
      <c r="S110" s="19" t="s">
        <v>17</v>
      </c>
      <c r="T110" s="33">
        <v>1.7789784007960744E-3</v>
      </c>
      <c r="U110" s="32">
        <v>1.5485067537473487E-4</v>
      </c>
      <c r="V110" s="19" t="s">
        <v>17</v>
      </c>
      <c r="W110" s="33">
        <v>3.9931461393321623E-4</v>
      </c>
      <c r="X110" s="32">
        <v>2.0000000000000001E-4</v>
      </c>
      <c r="Y110" s="31" t="s">
        <v>17</v>
      </c>
      <c r="Z110" s="149">
        <v>5</v>
      </c>
      <c r="AA110" s="62">
        <v>35</v>
      </c>
      <c r="AB110" s="150">
        <v>20</v>
      </c>
      <c r="AC110" s="33">
        <f t="shared" si="10"/>
        <v>1006.288533136474</v>
      </c>
      <c r="AD110" s="32">
        <f t="shared" si="8"/>
        <v>1.5420783755590108E-2</v>
      </c>
      <c r="AE110" s="103">
        <f t="shared" si="9"/>
        <v>3447.5633749507501</v>
      </c>
    </row>
    <row r="111" spans="1:31" s="137" customFormat="1">
      <c r="A111" s="146" t="s">
        <v>39</v>
      </c>
      <c r="B111" s="32">
        <v>4.9958</v>
      </c>
      <c r="C111" s="32">
        <v>2.1000000000000001E-4</v>
      </c>
      <c r="D111" s="133">
        <f t="shared" si="6"/>
        <v>0.73828054204467386</v>
      </c>
      <c r="E111" s="32">
        <f t="shared" si="7"/>
        <v>1.5503891382938153E-4</v>
      </c>
      <c r="F111" s="19">
        <v>4</v>
      </c>
      <c r="G111" s="147">
        <v>35</v>
      </c>
      <c r="H111" s="55">
        <v>26</v>
      </c>
      <c r="I111" s="148">
        <v>41880</v>
      </c>
      <c r="J111" s="33">
        <v>1008.7935778842245</v>
      </c>
      <c r="K111" s="32">
        <v>1.5457500000000001E-2</v>
      </c>
      <c r="L111" s="51">
        <v>3480.09</v>
      </c>
      <c r="M111" s="33">
        <v>3.0473828392132418E-3</v>
      </c>
      <c r="N111" s="32">
        <v>0</v>
      </c>
      <c r="O111" s="19" t="s">
        <v>17</v>
      </c>
      <c r="P111" s="33">
        <v>-2.1093526572160677E-3</v>
      </c>
      <c r="Q111" s="32">
        <v>-2.5931691755861161E-4</v>
      </c>
      <c r="R111" s="32">
        <v>1.4999999999999999E-4</v>
      </c>
      <c r="S111" s="19" t="s">
        <v>17</v>
      </c>
      <c r="T111" s="33">
        <v>1.7834207262327547E-3</v>
      </c>
      <c r="U111" s="32">
        <v>1.5523735634500214E-4</v>
      </c>
      <c r="V111" s="19" t="s">
        <v>17</v>
      </c>
      <c r="W111" s="33">
        <v>3.9931461393321623E-4</v>
      </c>
      <c r="X111" s="32">
        <v>2.0000000000000001E-4</v>
      </c>
      <c r="Y111" s="31" t="s">
        <v>17</v>
      </c>
      <c r="Z111" s="149">
        <v>5</v>
      </c>
      <c r="AA111" s="62">
        <v>35</v>
      </c>
      <c r="AB111" s="150">
        <v>26</v>
      </c>
      <c r="AC111" s="33">
        <f t="shared" si="10"/>
        <v>1008.7970911966911</v>
      </c>
      <c r="AD111" s="32">
        <f t="shared" si="8"/>
        <v>1.5461078292008174E-2</v>
      </c>
      <c r="AE111" s="103">
        <f t="shared" si="9"/>
        <v>3483.2829042908452</v>
      </c>
    </row>
    <row r="112" spans="1:31" s="137" customFormat="1">
      <c r="A112" s="146" t="s">
        <v>39</v>
      </c>
      <c r="B112" s="32">
        <v>4.9958</v>
      </c>
      <c r="C112" s="32">
        <v>2.1000000000000001E-4</v>
      </c>
      <c r="D112" s="133">
        <f t="shared" si="6"/>
        <v>0.73828053834808516</v>
      </c>
      <c r="E112" s="32">
        <f t="shared" si="7"/>
        <v>1.5503891305309789E-4</v>
      </c>
      <c r="F112" s="19">
        <v>4</v>
      </c>
      <c r="G112" s="147">
        <v>35</v>
      </c>
      <c r="H112" s="55">
        <v>33</v>
      </c>
      <c r="I112" s="148">
        <v>41880</v>
      </c>
      <c r="J112" s="33">
        <v>1011.6847432784944</v>
      </c>
      <c r="K112" s="32">
        <v>1.55044E-2</v>
      </c>
      <c r="L112" s="51">
        <v>3521.2</v>
      </c>
      <c r="M112" s="33">
        <v>3.0342366379727537E-3</v>
      </c>
      <c r="N112" s="32">
        <v>0</v>
      </c>
      <c r="O112" s="19" t="s">
        <v>17</v>
      </c>
      <c r="P112" s="33">
        <v>-2.1154032197987808E-3</v>
      </c>
      <c r="Q112" s="32">
        <v>-2.6006075393565224E-4</v>
      </c>
      <c r="R112" s="32">
        <v>1.4999999999999999E-4</v>
      </c>
      <c r="S112" s="19" t="s">
        <v>17</v>
      </c>
      <c r="T112" s="33">
        <v>1.7885363717939369E-3</v>
      </c>
      <c r="U112" s="32">
        <v>1.5568264627644388E-4</v>
      </c>
      <c r="V112" s="19" t="s">
        <v>17</v>
      </c>
      <c r="W112" s="33">
        <v>3.9931461393321623E-4</v>
      </c>
      <c r="X112" s="32">
        <v>2.0000000000000001E-4</v>
      </c>
      <c r="Y112" s="31" t="s">
        <v>17</v>
      </c>
      <c r="Z112" s="149">
        <v>5</v>
      </c>
      <c r="AA112" s="62">
        <v>35</v>
      </c>
      <c r="AB112" s="150">
        <v>33</v>
      </c>
      <c r="AC112" s="33">
        <f t="shared" si="10"/>
        <v>1011.6882436358403</v>
      </c>
      <c r="AD112" s="32">
        <f t="shared" si="8"/>
        <v>1.5507971934167031E-2</v>
      </c>
      <c r="AE112" s="103">
        <f t="shared" si="9"/>
        <v>3524.4149840896525</v>
      </c>
    </row>
    <row r="113" spans="1:31" s="137" customFormat="1">
      <c r="A113" s="146" t="s">
        <v>39</v>
      </c>
      <c r="B113" s="32">
        <v>4.9958</v>
      </c>
      <c r="C113" s="32">
        <v>2.1000000000000001E-4</v>
      </c>
      <c r="D113" s="133">
        <f t="shared" si="6"/>
        <v>0.73828053385937054</v>
      </c>
      <c r="E113" s="32">
        <f t="shared" si="7"/>
        <v>1.5503891211046783E-4</v>
      </c>
      <c r="F113" s="19">
        <v>4</v>
      </c>
      <c r="G113" s="147">
        <v>35</v>
      </c>
      <c r="H113" s="55">
        <v>41.5</v>
      </c>
      <c r="I113" s="148">
        <v>41880</v>
      </c>
      <c r="J113" s="33">
        <v>1015.1436404116873</v>
      </c>
      <c r="K113" s="32">
        <v>1.55608E-2</v>
      </c>
      <c r="L113" s="51">
        <v>3569.74</v>
      </c>
      <c r="M113" s="33">
        <v>3.0188277131628638E-3</v>
      </c>
      <c r="N113" s="32">
        <v>0</v>
      </c>
      <c r="O113" s="19" t="s">
        <v>17</v>
      </c>
      <c r="P113" s="33">
        <v>-2.1226385718501233E-3</v>
      </c>
      <c r="Q113" s="32">
        <v>-2.6095024445540338E-4</v>
      </c>
      <c r="R113" s="32">
        <v>1.4999999999999999E-4</v>
      </c>
      <c r="S113" s="19" t="s">
        <v>17</v>
      </c>
      <c r="T113" s="33">
        <v>1.7946537361051588E-3</v>
      </c>
      <c r="U113" s="32">
        <v>1.562151305352084E-4</v>
      </c>
      <c r="V113" s="19" t="s">
        <v>17</v>
      </c>
      <c r="W113" s="33">
        <v>3.9931461393321623E-4</v>
      </c>
      <c r="X113" s="32">
        <v>2.0000000000000001E-4</v>
      </c>
      <c r="Y113" s="31" t="s">
        <v>17</v>
      </c>
      <c r="Z113" s="149">
        <v>5</v>
      </c>
      <c r="AA113" s="62">
        <v>35</v>
      </c>
      <c r="AB113" s="150">
        <v>41.5</v>
      </c>
      <c r="AC113" s="33">
        <f t="shared" si="10"/>
        <v>1015.1471255886058</v>
      </c>
      <c r="AD113" s="32">
        <f t="shared" si="8"/>
        <v>1.5564364325961935E-2</v>
      </c>
      <c r="AE113" s="103">
        <f t="shared" si="9"/>
        <v>3572.9804115608717</v>
      </c>
    </row>
    <row r="114" spans="1:31" s="137" customFormat="1">
      <c r="A114" s="146" t="s">
        <v>39</v>
      </c>
      <c r="B114" s="32">
        <v>4.9958</v>
      </c>
      <c r="C114" s="32">
        <v>2.1000000000000001E-4</v>
      </c>
      <c r="D114" s="133">
        <f t="shared" si="6"/>
        <v>0.7382805283144882</v>
      </c>
      <c r="E114" s="32">
        <f t="shared" si="7"/>
        <v>1.5503891094604253E-4</v>
      </c>
      <c r="F114" s="19">
        <v>4</v>
      </c>
      <c r="G114" s="147">
        <v>35</v>
      </c>
      <c r="H114" s="55">
        <v>52</v>
      </c>
      <c r="I114" s="148">
        <v>41880</v>
      </c>
      <c r="J114" s="33">
        <v>1019.336600925571</v>
      </c>
      <c r="K114" s="32">
        <v>1.5630000000000002E-2</v>
      </c>
      <c r="L114" s="51">
        <v>3626.35</v>
      </c>
      <c r="M114" s="33">
        <v>3.0005164697968212E-3</v>
      </c>
      <c r="N114" s="32">
        <v>0</v>
      </c>
      <c r="O114" s="19" t="s">
        <v>17</v>
      </c>
      <c r="P114" s="33">
        <v>-2.1314125055716445E-3</v>
      </c>
      <c r="Q114" s="32">
        <v>-2.6202888317413298E-4</v>
      </c>
      <c r="R114" s="32">
        <v>1.4999999999999999E-4</v>
      </c>
      <c r="S114" s="19" t="s">
        <v>17</v>
      </c>
      <c r="T114" s="33">
        <v>1.8020719442780439E-3</v>
      </c>
      <c r="U114" s="32">
        <v>1.5686084638264511E-4</v>
      </c>
      <c r="V114" s="19" t="s">
        <v>17</v>
      </c>
      <c r="W114" s="33">
        <v>3.9931461393321623E-4</v>
      </c>
      <c r="X114" s="32">
        <v>2.0000000000000001E-4</v>
      </c>
      <c r="Y114" s="31" t="s">
        <v>17</v>
      </c>
      <c r="Z114" s="149">
        <v>5</v>
      </c>
      <c r="AA114" s="62">
        <v>35</v>
      </c>
      <c r="AB114" s="150">
        <v>52</v>
      </c>
      <c r="AC114" s="33">
        <f t="shared" si="10"/>
        <v>1019.3400680683328</v>
      </c>
      <c r="AD114" s="32">
        <f t="shared" si="8"/>
        <v>1.5633555014424427E-2</v>
      </c>
      <c r="AE114" s="103">
        <f t="shared" si="9"/>
        <v>3629.6184955529134</v>
      </c>
    </row>
    <row r="115" spans="1:31" s="29" customFormat="1" ht="15.75" thickBot="1">
      <c r="A115" s="156" t="s">
        <v>39</v>
      </c>
      <c r="B115" s="22">
        <v>4.9958</v>
      </c>
      <c r="C115" s="22">
        <v>2.1000000000000001E-4</v>
      </c>
      <c r="D115" s="144">
        <f t="shared" si="6"/>
        <v>0.73828052144939615</v>
      </c>
      <c r="E115" s="22">
        <f t="shared" si="7"/>
        <v>1.5503890950437321E-4</v>
      </c>
      <c r="F115" s="128">
        <v>4</v>
      </c>
      <c r="G115" s="157">
        <v>35</v>
      </c>
      <c r="H115" s="59">
        <v>65</v>
      </c>
      <c r="I115" s="158">
        <v>41880</v>
      </c>
      <c r="J115" s="24">
        <v>1024.4119757616404</v>
      </c>
      <c r="K115" s="22">
        <v>1.5714700000000002E-2</v>
      </c>
      <c r="L115" s="131">
        <v>3688.41</v>
      </c>
      <c r="M115" s="24">
        <v>2.9787747478167148E-3</v>
      </c>
      <c r="N115" s="22">
        <v>0</v>
      </c>
      <c r="O115" s="128" t="s">
        <v>17</v>
      </c>
      <c r="P115" s="24">
        <v>-2.1420341225869216E-3</v>
      </c>
      <c r="Q115" s="22">
        <v>-2.6333467003460278E-4</v>
      </c>
      <c r="R115" s="22">
        <v>1.4999999999999999E-4</v>
      </c>
      <c r="S115" s="128" t="s">
        <v>17</v>
      </c>
      <c r="T115" s="24">
        <v>1.8110523363238089E-3</v>
      </c>
      <c r="U115" s="22">
        <v>1.5764254208664821E-4</v>
      </c>
      <c r="V115" s="128" t="s">
        <v>17</v>
      </c>
      <c r="W115" s="24">
        <v>3.9931461393321623E-4</v>
      </c>
      <c r="X115" s="22">
        <v>2.0000000000000001E-4</v>
      </c>
      <c r="Y115" s="21" t="s">
        <v>17</v>
      </c>
      <c r="Z115" s="159">
        <v>5</v>
      </c>
      <c r="AA115" s="64">
        <v>35</v>
      </c>
      <c r="AB115" s="160">
        <v>65</v>
      </c>
      <c r="AC115" s="24">
        <f t="shared" si="10"/>
        <v>1024.4154214981186</v>
      </c>
      <c r="AD115" s="22">
        <f t="shared" si="8"/>
        <v>1.5718243678112889E-2</v>
      </c>
      <c r="AE115" s="127">
        <f t="shared" si="9"/>
        <v>3691.7058326741667</v>
      </c>
    </row>
    <row r="116" spans="1:31" s="137" customFormat="1">
      <c r="A116" s="146" t="s">
        <v>40</v>
      </c>
      <c r="B116" s="32">
        <v>9.9886999999999997</v>
      </c>
      <c r="C116" s="30">
        <v>2.9999999999999997E-4</v>
      </c>
      <c r="D116" s="133">
        <f t="shared" si="6"/>
        <v>0.79044685558467731</v>
      </c>
      <c r="E116" s="32">
        <f t="shared" si="7"/>
        <v>2.3713405667540318E-4</v>
      </c>
      <c r="F116" s="51">
        <v>6</v>
      </c>
      <c r="G116" s="147">
        <v>5</v>
      </c>
      <c r="H116" s="55">
        <v>5</v>
      </c>
      <c r="I116" s="148">
        <v>41940</v>
      </c>
      <c r="J116" s="33">
        <v>1010.2404648502503</v>
      </c>
      <c r="K116" s="32">
        <v>6.0556671601685007E-3</v>
      </c>
      <c r="L116" s="51">
        <v>81.700613457362351</v>
      </c>
      <c r="M116" s="33">
        <v>8.8855672228191906E-3</v>
      </c>
      <c r="N116" s="32">
        <v>0</v>
      </c>
      <c r="O116" s="19" t="s">
        <v>17</v>
      </c>
      <c r="P116" s="33">
        <v>-1.7627165319563775E-3</v>
      </c>
      <c r="Q116" s="32">
        <v>-2.5866565472477162E-4</v>
      </c>
      <c r="R116" s="32">
        <v>1.4999999999999999E-4</v>
      </c>
      <c r="S116" s="19" t="s">
        <v>17</v>
      </c>
      <c r="T116" s="33">
        <v>2.4196254027747388E-3</v>
      </c>
      <c r="U116" s="32">
        <v>2.2801013855212906E-4</v>
      </c>
      <c r="V116" s="19" t="s">
        <v>17</v>
      </c>
      <c r="W116" s="33">
        <v>-1.049105386645035E-3</v>
      </c>
      <c r="X116" s="32">
        <v>2.0000000000000001E-4</v>
      </c>
      <c r="Y116" s="31" t="s">
        <v>17</v>
      </c>
      <c r="Z116" s="149">
        <v>10</v>
      </c>
      <c r="AA116" s="62">
        <v>5</v>
      </c>
      <c r="AB116" s="150">
        <v>5</v>
      </c>
      <c r="AC116" s="33">
        <f t="shared" si="10"/>
        <v>1010.2473857375609</v>
      </c>
      <c r="AD116" s="32">
        <f t="shared" si="8"/>
        <v>6.0697467771613943E-3</v>
      </c>
      <c r="AE116" s="103">
        <f t="shared" si="9"/>
        <v>82.460453235687353</v>
      </c>
    </row>
    <row r="117" spans="1:31" s="137" customFormat="1">
      <c r="A117" s="146" t="s">
        <v>40</v>
      </c>
      <c r="B117" s="32">
        <v>9.9886999999999997</v>
      </c>
      <c r="C117" s="30">
        <v>2.9999999999999997E-4</v>
      </c>
      <c r="D117" s="133">
        <f t="shared" si="6"/>
        <v>0.79044685143162641</v>
      </c>
      <c r="E117" s="32">
        <f t="shared" si="7"/>
        <v>2.3713405542948791E-4</v>
      </c>
      <c r="F117" s="51">
        <v>6</v>
      </c>
      <c r="G117" s="147">
        <v>5</v>
      </c>
      <c r="H117" s="55">
        <v>10</v>
      </c>
      <c r="I117" s="148">
        <v>41940</v>
      </c>
      <c r="J117" s="33">
        <v>1012.6165852003135</v>
      </c>
      <c r="K117" s="32">
        <v>6.0682364824523449E-3</v>
      </c>
      <c r="L117" s="51">
        <v>82.374689354117891</v>
      </c>
      <c r="M117" s="33">
        <v>8.8399879432472517E-3</v>
      </c>
      <c r="N117" s="32">
        <v>0</v>
      </c>
      <c r="O117" s="19" t="s">
        <v>17</v>
      </c>
      <c r="P117" s="33">
        <v>-1.7668632316155414E-3</v>
      </c>
      <c r="Q117" s="32">
        <v>-2.5927415232653532E-4</v>
      </c>
      <c r="R117" s="32">
        <v>1.4999999999999999E-4</v>
      </c>
      <c r="S117" s="19" t="s">
        <v>17</v>
      </c>
      <c r="T117" s="33">
        <v>2.4253174478156931E-3</v>
      </c>
      <c r="U117" s="32">
        <v>2.2854652074457286E-4</v>
      </c>
      <c r="V117" s="19" t="s">
        <v>17</v>
      </c>
      <c r="W117" s="33">
        <v>-1.049105386645035E-3</v>
      </c>
      <c r="X117" s="32">
        <v>2.0000000000000001E-4</v>
      </c>
      <c r="Y117" s="31" t="s">
        <v>17</v>
      </c>
      <c r="Z117" s="149">
        <v>10</v>
      </c>
      <c r="AA117" s="62">
        <v>5</v>
      </c>
      <c r="AB117" s="150">
        <v>10</v>
      </c>
      <c r="AC117" s="33">
        <f t="shared" si="10"/>
        <v>1012.6234583545016</v>
      </c>
      <c r="AD117" s="32">
        <f t="shared" si="8"/>
        <v>6.0823071345793194E-3</v>
      </c>
      <c r="AE117" s="103">
        <f t="shared" si="9"/>
        <v>83.138710413194772</v>
      </c>
    </row>
    <row r="118" spans="1:31" s="137" customFormat="1">
      <c r="A118" s="146" t="s">
        <v>40</v>
      </c>
      <c r="B118" s="32">
        <v>9.9886999999999997</v>
      </c>
      <c r="C118" s="30">
        <v>2.9999999999999997E-4</v>
      </c>
      <c r="D118" s="133">
        <f t="shared" ref="D118:D181" si="11">(180933049598656000-70217404855.3724*B118^(3/2)-2411496819706270*(273.15+G118)+12133507562259.2*(273.15+G118)^2-27213992297.7291*(273.15+G118)^3+22948343.3209092*(273.15+G118)^4+B118*(-986223018279.287+5588298236.68746*(273.15+G118))+H118^4*(4.14228669971578E-18-2.84030880139861E-20*(273.15+G118)+4.88118864268547E-23*(273.15+G118)^2)+H118^3*(-4.60634713142169E-09+6.38477966854137E-13*B118^(1/2)+4.32453227698831E-11*(273.15+G118)-1.34218004872788E-13*(273.15+G118)^2+1.37169433780665E-16*(273.15+G118)^3)+B118^(1/2)*(-31615794934111600+431007926946557*(273.15+G118)-2205502533336.5*(273.15+G118)^2+5019118813.35267*(273.15+G118)^3-4285824.63256474*(273.15+G118)^4)+H118^2*(7.38339902048758+0.0000892679242246957*B118-0.096042820483349*(273.15+G118)+0.000470171646450579*(273.15+G118)^2-1.02639472453813E-06*(273.15+G118)^3+8.43281282661061E-10*(273.15+G118)^4+B118^(1/2)*(-0.0205578045636448+0.000133188310047582*(273.15+G118)-2.24867936653958E-07*(273.15+G118)^2))+H118*(-972628294.966113+786.947400129572*B118+12720147.8550018*(273.15+G118)-62817.2657452456*(273.15+G118)^2+138.633438438488*(273.15+G118)^3-0.115307153207807*(273.15+G118)^4+B118^(1/2)*(2948588.31630423-19282.1584177255*(273.15+G118)+31.7305761235273*(273.15+G118)^2)))/(4847359709.68344-9.20851008396336E-38*H118^5+1*B118^(5/2)+B118^2*(17.5565983304036-0.0994820701540762*(273.15+G118))-107008975.310052*(273.15+G118)+1022309.86798468*(273.15+G118)^2-5442.77481585981*(273.15+G118)^3+17.4281345323534*(273.15+G118)^4-0.033546222870963*(273.15+G118)^5+0.0000359270580846177*(273.15+G118)^6-1.65104865052154E-08*(273.15+G118)^7+B118*(-6441887.51960168+85858.2293333562*(273.15+G118)-431.997863893246*(273.15+G118)^2+0.968919043425989*(273.15+G118)^3-0.00081704612154836*(273.15+G118)^4)+B118^(3/2)*(750426.360321704-10230.3203371089*(273.15+G118)+52.3493792334251*(273.15+G118)^2-0.119132828099875*(273.15+G118)^3+0.000101727500026342*(273.15+G118)^4)+H118^4*(1.05457104339275E-26-1.03261725441393E-28*(273.15+G118)+3.37169024124539E-31*(273.15+G118)^2-3.64926668949088E-34*(273.15+G118)^3+B118*(-1.47480767348483E-28+1.01125526044747E-30*(273.15+G118)-1.73788416587714E-33*(273.15+G118)^2))+H118^3*(-1.93205295772041E-16-1.51547888582424E-23*B118^(3/2)+3.13693952646223E-18*(273.15+G118)-2.04162339636161E-20*(273.15+G118)^2+6.65638151180278E-23*(273.15+G118)^3-1.08701562791094E-25*(273.15+G118)^4+7.11160414975473E-29*(273.15+G118)^5+B118*(1.64003039592158E-19-1.5396938572052E-21*(273.15+G118)+4.77865869399613E-24*(273.15+G118)^2-4.8837405078981E-27*(273.15+G118)^3))+H118^2*(1.74553499428988E-07-1.58913456728716E-15*B118^2-3.2876024514833E-09*(273.15+G118)+2.58258276033744E-11*(273.15+G118)^2-1.08253012780061E-13*(273.15+G118)^3+2.55269599678852E-16*(273.15+G118)^4-3.20972019258198E-19*(273.15+G118)^5+1.68081652867846E-22*(273.15+G118)^6+B118^(3/2)*(4.87956051304468E-13-3.16133182653483E-15*(273.15+G118)+5.33742161498565E-18*(273.15+G118)^2)+B118*(-2.62876384982301E-10+3.41948056472499E-12*(273.15+G118)-1.67398541507977E-14*(273.15+G118)^2+3.654345837233E-17*(273.15+G118)^3-3.00239408020695E-20*(273.15+G118)^4))+H118*(-27.6073273980211-1.40091228405275E-08*B118^2+0.528940190260874*(273.15+G118)-0.00424025071791743*(273.15+G118)^2+0.000018182085052347*(273.15+G118)^3-4.39551726846363E-08*(273.15+G118)^4+5.67758383987514E-11*(273.15+G118)^5-3.0602950731846E-14*(273.15+G118)^6+B118^(3/2)*(-0.0000699871188721533+4.57677562456233E-07*(273.15+G118)-7.53150784312503E-10*(273.15+G118)^2)+B118*(0.0346291740975562-0.000452884433752633*(273.15+G118)+2.23652760574928E-06*(273.15+G118)^2-4.93586450268395E-09*(273.15+G118)^3+4.10536224762602E-12*(273.15+G118)^4)))^2</f>
        <v>0.79044684727857595</v>
      </c>
      <c r="E118" s="32">
        <f t="shared" ref="E118:E181" si="12">C118*D118</f>
        <v>2.3713405418357276E-4</v>
      </c>
      <c r="F118" s="51">
        <v>6</v>
      </c>
      <c r="G118" s="147">
        <v>5</v>
      </c>
      <c r="H118" s="55">
        <v>15</v>
      </c>
      <c r="I118" s="148">
        <v>41940</v>
      </c>
      <c r="J118" s="33">
        <v>1014.9674904877861</v>
      </c>
      <c r="K118" s="32">
        <v>1.547209189010143E-2</v>
      </c>
      <c r="L118" s="51">
        <v>3480.1312148453258</v>
      </c>
      <c r="M118" s="33">
        <v>8.7952610324464331E-3</v>
      </c>
      <c r="N118" s="32">
        <v>0</v>
      </c>
      <c r="O118" s="19" t="s">
        <v>17</v>
      </c>
      <c r="P118" s="33">
        <v>-1.7709651811873921E-3</v>
      </c>
      <c r="Q118" s="32">
        <v>-2.598760831829238E-4</v>
      </c>
      <c r="R118" s="32">
        <v>1.4999999999999999E-4</v>
      </c>
      <c r="S118" s="19" t="s">
        <v>17</v>
      </c>
      <c r="T118" s="33">
        <v>2.4309480658282487E-3</v>
      </c>
      <c r="U118" s="32">
        <v>2.2907711444378954E-4</v>
      </c>
      <c r="V118" s="19" t="s">
        <v>17</v>
      </c>
      <c r="W118" s="33">
        <v>-1.049105386645035E-3</v>
      </c>
      <c r="X118" s="32">
        <v>2.0000000000000001E-4</v>
      </c>
      <c r="Y118" s="31" t="s">
        <v>17</v>
      </c>
      <c r="Z118" s="149">
        <v>10</v>
      </c>
      <c r="AA118" s="62">
        <v>5</v>
      </c>
      <c r="AB118" s="150">
        <v>15</v>
      </c>
      <c r="AC118" s="33">
        <f t="shared" si="10"/>
        <v>1014.9743167844641</v>
      </c>
      <c r="AD118" s="32">
        <f t="shared" ref="AD118:AD181" si="13">SQRT(SUMSQ(E118,K118,R118,U118,N118,X118))</f>
        <v>1.5477623730397308E-2</v>
      </c>
      <c r="AE118" s="103">
        <f t="shared" ref="AE118:AE181" si="14">AD118^4/(E118^4/F118+K118^4/L118)</f>
        <v>3484.9994439290408</v>
      </c>
    </row>
    <row r="119" spans="1:31" s="137" customFormat="1">
      <c r="A119" s="146" t="s">
        <v>40</v>
      </c>
      <c r="B119" s="32">
        <v>9.9886999999999997</v>
      </c>
      <c r="C119" s="30">
        <v>2.9999999999999997E-4</v>
      </c>
      <c r="D119" s="133">
        <f t="shared" si="11"/>
        <v>0.79044684312552549</v>
      </c>
      <c r="E119" s="32">
        <f t="shared" si="12"/>
        <v>2.3713405293765763E-4</v>
      </c>
      <c r="F119" s="51">
        <v>6</v>
      </c>
      <c r="G119" s="147">
        <v>5</v>
      </c>
      <c r="H119" s="55">
        <v>20</v>
      </c>
      <c r="I119" s="148">
        <v>41940</v>
      </c>
      <c r="J119" s="33">
        <v>1017.2863235163218</v>
      </c>
      <c r="K119" s="32">
        <v>1.550779052992593E-2</v>
      </c>
      <c r="L119" s="51">
        <v>3509.266720282023</v>
      </c>
      <c r="M119" s="33">
        <v>8.7513503941636372E-3</v>
      </c>
      <c r="N119" s="32">
        <v>0</v>
      </c>
      <c r="O119" s="19" t="s">
        <v>17</v>
      </c>
      <c r="P119" s="33">
        <v>-1.7750230127974945E-3</v>
      </c>
      <c r="Q119" s="32">
        <v>-2.6047154005370333E-4</v>
      </c>
      <c r="R119" s="32">
        <v>1.4999999999999999E-4</v>
      </c>
      <c r="S119" s="19" t="s">
        <v>17</v>
      </c>
      <c r="T119" s="33">
        <v>2.4365181245111492E-3</v>
      </c>
      <c r="U119" s="32">
        <v>2.2960200141620071E-4</v>
      </c>
      <c r="V119" s="19" t="s">
        <v>17</v>
      </c>
      <c r="W119" s="33">
        <v>-1.049105386645035E-3</v>
      </c>
      <c r="X119" s="32">
        <v>2.0000000000000001E-4</v>
      </c>
      <c r="Y119" s="31" t="s">
        <v>17</v>
      </c>
      <c r="Z119" s="149">
        <v>10</v>
      </c>
      <c r="AA119" s="62">
        <v>5</v>
      </c>
      <c r="AB119" s="150">
        <v>20</v>
      </c>
      <c r="AC119" s="33">
        <f t="shared" si="10"/>
        <v>1017.2931037946776</v>
      </c>
      <c r="AD119" s="32">
        <f t="shared" si="13"/>
        <v>1.5513317400162267E-2</v>
      </c>
      <c r="AE119" s="103">
        <f t="shared" si="14"/>
        <v>3514.15973656101</v>
      </c>
    </row>
    <row r="120" spans="1:31" s="137" customFormat="1">
      <c r="A120" s="146" t="s">
        <v>40</v>
      </c>
      <c r="B120" s="32">
        <v>9.9886999999999997</v>
      </c>
      <c r="C120" s="30">
        <v>2.9999999999999997E-4</v>
      </c>
      <c r="D120" s="133">
        <f t="shared" si="11"/>
        <v>0.79044683814186478</v>
      </c>
      <c r="E120" s="32">
        <f t="shared" si="12"/>
        <v>2.3713405144255942E-4</v>
      </c>
      <c r="F120" s="51">
        <v>6</v>
      </c>
      <c r="G120" s="147">
        <v>5</v>
      </c>
      <c r="H120" s="55">
        <v>26</v>
      </c>
      <c r="I120" s="148">
        <v>41940</v>
      </c>
      <c r="J120" s="33">
        <v>1020.0429717971078</v>
      </c>
      <c r="K120" s="32">
        <v>1.5551165982030506E-2</v>
      </c>
      <c r="L120" s="51">
        <v>3540.385228280913</v>
      </c>
      <c r="M120" s="33">
        <v>8.6996873523048635E-3</v>
      </c>
      <c r="N120" s="32">
        <v>0</v>
      </c>
      <c r="O120" s="19" t="s">
        <v>17</v>
      </c>
      <c r="P120" s="33">
        <v>-1.7798350456149623E-3</v>
      </c>
      <c r="Q120" s="32">
        <v>-2.6117767039101058E-4</v>
      </c>
      <c r="R120" s="32">
        <v>1.4999999999999999E-4</v>
      </c>
      <c r="S120" s="19" t="s">
        <v>17</v>
      </c>
      <c r="T120" s="33">
        <v>2.4431234514178664E-3</v>
      </c>
      <c r="U120" s="32">
        <v>2.3022444549430289E-4</v>
      </c>
      <c r="V120" s="19" t="s">
        <v>17</v>
      </c>
      <c r="W120" s="33">
        <v>-1.049105386645035E-3</v>
      </c>
      <c r="X120" s="32">
        <v>2.0000000000000001E-4</v>
      </c>
      <c r="Y120" s="31" t="s">
        <v>17</v>
      </c>
      <c r="Z120" s="149">
        <v>10</v>
      </c>
      <c r="AA120" s="62">
        <v>5</v>
      </c>
      <c r="AB120" s="150">
        <v>26</v>
      </c>
      <c r="AC120" s="33">
        <f t="shared" si="10"/>
        <v>1020.0496979129973</v>
      </c>
      <c r="AD120" s="32">
        <f t="shared" si="13"/>
        <v>1.5556686641258786E-2</v>
      </c>
      <c r="AE120" s="103">
        <f t="shared" si="14"/>
        <v>3545.3021451329182</v>
      </c>
    </row>
    <row r="121" spans="1:31" s="137" customFormat="1">
      <c r="A121" s="146" t="s">
        <v>40</v>
      </c>
      <c r="B121" s="32">
        <v>9.9886999999999997</v>
      </c>
      <c r="C121" s="30">
        <v>2.9999999999999997E-4</v>
      </c>
      <c r="D121" s="133">
        <f t="shared" si="11"/>
        <v>0.79044683232759438</v>
      </c>
      <c r="E121" s="32">
        <f t="shared" si="12"/>
        <v>2.371340496982783E-4</v>
      </c>
      <c r="F121" s="51">
        <v>6</v>
      </c>
      <c r="G121" s="147">
        <v>5</v>
      </c>
      <c r="H121" s="55">
        <v>33</v>
      </c>
      <c r="I121" s="148">
        <v>41940</v>
      </c>
      <c r="J121" s="33">
        <v>1023.2179827789762</v>
      </c>
      <c r="K121" s="32">
        <v>1.5602472822558498E-2</v>
      </c>
      <c r="L121" s="51">
        <v>3567.3222982875122</v>
      </c>
      <c r="M121" s="33">
        <v>8.6407651010631525E-3</v>
      </c>
      <c r="N121" s="32">
        <v>0</v>
      </c>
      <c r="O121" s="19" t="s">
        <v>17</v>
      </c>
      <c r="P121" s="33">
        <v>-1.7853713093267799E-3</v>
      </c>
      <c r="Q121" s="32">
        <v>-2.619900762723788E-4</v>
      </c>
      <c r="R121" s="32">
        <v>1.4999999999999999E-4</v>
      </c>
      <c r="S121" s="19" t="s">
        <v>17</v>
      </c>
      <c r="T121" s="33">
        <v>2.4507229072461252E-3</v>
      </c>
      <c r="U121" s="32">
        <v>2.309405699713955E-4</v>
      </c>
      <c r="V121" s="19" t="s">
        <v>17</v>
      </c>
      <c r="W121" s="33">
        <v>-1.049105386645035E-3</v>
      </c>
      <c r="X121" s="32">
        <v>2.0000000000000001E-4</v>
      </c>
      <c r="Y121" s="31" t="s">
        <v>17</v>
      </c>
      <c r="Z121" s="149">
        <v>10</v>
      </c>
      <c r="AA121" s="62">
        <v>5</v>
      </c>
      <c r="AB121" s="150">
        <v>33</v>
      </c>
      <c r="AC121" s="33">
        <f t="shared" si="10"/>
        <v>1023.2246470970164</v>
      </c>
      <c r="AD121" s="32">
        <f t="shared" si="13"/>
        <v>1.5607985913725754E-2</v>
      </c>
      <c r="AE121" s="103">
        <f t="shared" si="14"/>
        <v>3572.253658159017</v>
      </c>
    </row>
    <row r="122" spans="1:31" s="137" customFormat="1">
      <c r="A122" s="146" t="s">
        <v>40</v>
      </c>
      <c r="B122" s="32">
        <v>9.9886999999999997</v>
      </c>
      <c r="C122" s="30">
        <v>2.9999999999999997E-4</v>
      </c>
      <c r="D122" s="133">
        <f t="shared" si="11"/>
        <v>0.79044682526740895</v>
      </c>
      <c r="E122" s="32">
        <f t="shared" si="12"/>
        <v>2.3713404758022268E-4</v>
      </c>
      <c r="F122" s="51">
        <v>6</v>
      </c>
      <c r="G122" s="147">
        <v>5</v>
      </c>
      <c r="H122" s="55">
        <v>41.5</v>
      </c>
      <c r="I122" s="148">
        <v>41940</v>
      </c>
      <c r="J122" s="33">
        <v>1027.0086288016998</v>
      </c>
      <c r="K122" s="32">
        <v>1.5665729228046269E-2</v>
      </c>
      <c r="L122" s="51">
        <v>3578.1571100836986</v>
      </c>
      <c r="M122" s="33">
        <v>8.5710666608065367E-3</v>
      </c>
      <c r="N122" s="32">
        <v>0</v>
      </c>
      <c r="O122" s="19" t="s">
        <v>17</v>
      </c>
      <c r="P122" s="33">
        <v>-1.7919835424013112E-3</v>
      </c>
      <c r="Q122" s="32">
        <v>-2.6296037272470631E-4</v>
      </c>
      <c r="R122" s="32">
        <v>1.4999999999999999E-4</v>
      </c>
      <c r="S122" s="19" t="s">
        <v>17</v>
      </c>
      <c r="T122" s="33">
        <v>2.4597993123035315E-3</v>
      </c>
      <c r="U122" s="32">
        <v>2.3179587276839919E-4</v>
      </c>
      <c r="V122" s="19" t="s">
        <v>17</v>
      </c>
      <c r="W122" s="33">
        <v>-1.049105386645035E-3</v>
      </c>
      <c r="X122" s="32">
        <v>2.0000000000000001E-4</v>
      </c>
      <c r="Y122" s="31" t="s">
        <v>17</v>
      </c>
      <c r="Z122" s="149">
        <v>10</v>
      </c>
      <c r="AA122" s="62">
        <v>5</v>
      </c>
      <c r="AB122" s="150">
        <v>41.5</v>
      </c>
      <c r="AC122" s="33">
        <f t="shared" si="10"/>
        <v>1027.0152199868314</v>
      </c>
      <c r="AD122" s="32">
        <f t="shared" si="13"/>
        <v>1.5671232693365809E-2</v>
      </c>
      <c r="AE122" s="103">
        <f t="shared" si="14"/>
        <v>3583.0756874963677</v>
      </c>
    </row>
    <row r="123" spans="1:31" s="137" customFormat="1">
      <c r="A123" s="146" t="s">
        <v>40</v>
      </c>
      <c r="B123" s="32">
        <v>9.9886999999999997</v>
      </c>
      <c r="C123" s="30">
        <v>2.9999999999999997E-4</v>
      </c>
      <c r="D123" s="133">
        <f t="shared" si="11"/>
        <v>0.79044681654600379</v>
      </c>
      <c r="E123" s="32">
        <f t="shared" si="12"/>
        <v>2.3713404496380111E-4</v>
      </c>
      <c r="F123" s="51">
        <v>6</v>
      </c>
      <c r="G123" s="147">
        <v>5</v>
      </c>
      <c r="H123" s="55">
        <v>52</v>
      </c>
      <c r="I123" s="148">
        <v>41940</v>
      </c>
      <c r="J123" s="33">
        <v>1031.5922050419138</v>
      </c>
      <c r="K123" s="32">
        <v>1.5745213952574638E-2</v>
      </c>
      <c r="L123" s="51">
        <v>3542.2532541982237</v>
      </c>
      <c r="M123" s="33">
        <v>8.4876037967660523E-3</v>
      </c>
      <c r="N123" s="32">
        <v>0</v>
      </c>
      <c r="O123" s="19" t="s">
        <v>17</v>
      </c>
      <c r="P123" s="33">
        <v>-1.7999884505432067E-3</v>
      </c>
      <c r="Q123" s="32">
        <v>-2.6413503397510997E-4</v>
      </c>
      <c r="R123" s="32">
        <v>1.4999999999999999E-4</v>
      </c>
      <c r="S123" s="19" t="s">
        <v>17</v>
      </c>
      <c r="T123" s="33">
        <v>2.4707873985283383E-3</v>
      </c>
      <c r="U123" s="32">
        <v>2.3283132026356431E-4</v>
      </c>
      <c r="V123" s="19" t="s">
        <v>17</v>
      </c>
      <c r="W123" s="33">
        <v>-1.049105386645035E-3</v>
      </c>
      <c r="X123" s="32">
        <v>2.0000000000000001E-4</v>
      </c>
      <c r="Y123" s="31" t="s">
        <v>17</v>
      </c>
      <c r="Z123" s="149">
        <v>10</v>
      </c>
      <c r="AA123" s="62">
        <v>5</v>
      </c>
      <c r="AB123" s="150">
        <v>52</v>
      </c>
      <c r="AC123" s="33">
        <f t="shared" si="10"/>
        <v>1031.5987086063417</v>
      </c>
      <c r="AD123" s="32">
        <f t="shared" si="13"/>
        <v>1.5750704917283146E-2</v>
      </c>
      <c r="AE123" s="103">
        <f t="shared" si="14"/>
        <v>3547.0893809272147</v>
      </c>
    </row>
    <row r="124" spans="1:31" s="46" customFormat="1">
      <c r="A124" s="151" t="s">
        <v>40</v>
      </c>
      <c r="B124" s="40">
        <v>9.9886999999999997</v>
      </c>
      <c r="C124" s="38">
        <v>2.9999999999999997E-4</v>
      </c>
      <c r="D124" s="139">
        <f t="shared" si="11"/>
        <v>0.79044680574807402</v>
      </c>
      <c r="E124" s="40">
        <f t="shared" si="12"/>
        <v>2.3713404172442219E-4</v>
      </c>
      <c r="F124" s="52">
        <v>6</v>
      </c>
      <c r="G124" s="152">
        <v>5</v>
      </c>
      <c r="H124" s="57">
        <v>65</v>
      </c>
      <c r="I124" s="153">
        <v>41940</v>
      </c>
      <c r="J124" s="42">
        <v>1037.1288695143007</v>
      </c>
      <c r="K124" s="40">
        <v>1.5845511917131253E-2</v>
      </c>
      <c r="L124" s="52">
        <v>3397.3655501607486</v>
      </c>
      <c r="M124" s="42">
        <v>8.3880628617407638E-3</v>
      </c>
      <c r="N124" s="40">
        <v>0</v>
      </c>
      <c r="O124" s="41" t="s">
        <v>17</v>
      </c>
      <c r="P124" s="42">
        <v>-1.8096568141944566E-3</v>
      </c>
      <c r="Q124" s="40">
        <v>-2.6555379505701358E-4</v>
      </c>
      <c r="R124" s="40">
        <v>1.4999999999999999E-4</v>
      </c>
      <c r="S124" s="41" t="s">
        <v>17</v>
      </c>
      <c r="T124" s="42">
        <v>2.4840588576994218E-3</v>
      </c>
      <c r="U124" s="40">
        <v>2.3408193833069054E-4</v>
      </c>
      <c r="V124" s="41" t="s">
        <v>17</v>
      </c>
      <c r="W124" s="42">
        <v>-1.049105386645035E-3</v>
      </c>
      <c r="X124" s="40">
        <v>2.0000000000000001E-4</v>
      </c>
      <c r="Y124" s="39" t="s">
        <v>17</v>
      </c>
      <c r="Z124" s="154">
        <v>10</v>
      </c>
      <c r="AA124" s="63">
        <v>5</v>
      </c>
      <c r="AB124" s="155">
        <v>65</v>
      </c>
      <c r="AC124" s="42">
        <f t="shared" si="10"/>
        <v>1037.1352685159372</v>
      </c>
      <c r="AD124" s="40">
        <f t="shared" si="13"/>
        <v>1.5850986556790264E-2</v>
      </c>
      <c r="AE124" s="142">
        <f t="shared" si="14"/>
        <v>3401.9665352938946</v>
      </c>
    </row>
    <row r="125" spans="1:31" s="137" customFormat="1">
      <c r="A125" s="146" t="s">
        <v>40</v>
      </c>
      <c r="B125" s="32">
        <v>9.9886999999999997</v>
      </c>
      <c r="C125" s="30">
        <v>2.9999999999999997E-4</v>
      </c>
      <c r="D125" s="133">
        <f t="shared" si="11"/>
        <v>0.77692767968355858</v>
      </c>
      <c r="E125" s="32">
        <f t="shared" si="12"/>
        <v>2.3307830390506754E-4</v>
      </c>
      <c r="F125" s="51">
        <v>6</v>
      </c>
      <c r="G125" s="147">
        <v>10</v>
      </c>
      <c r="H125" s="55">
        <v>5</v>
      </c>
      <c r="I125" s="148">
        <v>42139</v>
      </c>
      <c r="J125" s="33">
        <v>1009.7742151654492</v>
      </c>
      <c r="K125" s="32">
        <v>6.0556671601685007E-3</v>
      </c>
      <c r="L125" s="51">
        <v>81.700613457362351</v>
      </c>
      <c r="M125" s="33">
        <v>8.7377944408899566E-3</v>
      </c>
      <c r="N125" s="32">
        <v>0</v>
      </c>
      <c r="O125" s="19" t="s">
        <v>17</v>
      </c>
      <c r="P125" s="33">
        <v>-1.7619023873814723E-3</v>
      </c>
      <c r="Q125" s="32">
        <v>-2.5854618501101412E-4</v>
      </c>
      <c r="R125" s="32">
        <v>1.4999999999999999E-4</v>
      </c>
      <c r="S125" s="19" t="s">
        <v>17</v>
      </c>
      <c r="T125" s="33">
        <v>2.7803748299437422E-3</v>
      </c>
      <c r="U125" s="32">
        <v>2.6200487458733483E-4</v>
      </c>
      <c r="V125" s="19" t="s">
        <v>17</v>
      </c>
      <c r="W125" s="33">
        <v>-5.9276917219845378E-4</v>
      </c>
      <c r="X125" s="32">
        <v>2.0000000000000001E-4</v>
      </c>
      <c r="Y125" s="31" t="s">
        <v>17</v>
      </c>
      <c r="Z125" s="149">
        <v>10</v>
      </c>
      <c r="AA125" s="62">
        <v>10</v>
      </c>
      <c r="AB125" s="150">
        <v>5</v>
      </c>
      <c r="AC125" s="33">
        <f t="shared" si="10"/>
        <v>1009.7810831720902</v>
      </c>
      <c r="AD125" s="32">
        <f t="shared" si="13"/>
        <v>6.070961769341166E-3</v>
      </c>
      <c r="AE125" s="103">
        <f t="shared" si="14"/>
        <v>82.526674276906164</v>
      </c>
    </row>
    <row r="126" spans="1:31" s="137" customFormat="1">
      <c r="A126" s="146" t="s">
        <v>40</v>
      </c>
      <c r="B126" s="32">
        <v>9.9886999999999997</v>
      </c>
      <c r="C126" s="30">
        <v>2.9999999999999997E-4</v>
      </c>
      <c r="D126" s="133">
        <f t="shared" si="11"/>
        <v>0.77692767597989754</v>
      </c>
      <c r="E126" s="32">
        <f t="shared" si="12"/>
        <v>2.3307830279396924E-4</v>
      </c>
      <c r="F126" s="51">
        <v>6</v>
      </c>
      <c r="G126" s="147">
        <v>10</v>
      </c>
      <c r="H126" s="55">
        <v>10</v>
      </c>
      <c r="I126" s="148">
        <v>42139</v>
      </c>
      <c r="J126" s="33">
        <v>1012.0876138587026</v>
      </c>
      <c r="K126" s="32">
        <v>6.0682364824523449E-3</v>
      </c>
      <c r="L126" s="51">
        <v>82.374689354117891</v>
      </c>
      <c r="M126" s="33">
        <v>8.6970323825426021E-3</v>
      </c>
      <c r="N126" s="32">
        <v>0</v>
      </c>
      <c r="O126" s="19" t="s">
        <v>17</v>
      </c>
      <c r="P126" s="33">
        <v>-1.765941270335184E-3</v>
      </c>
      <c r="Q126" s="32">
        <v>-2.5913886130617489E-4</v>
      </c>
      <c r="R126" s="32">
        <v>1.4999999999999999E-4</v>
      </c>
      <c r="S126" s="19" t="s">
        <v>17</v>
      </c>
      <c r="T126" s="33">
        <v>2.7867484014613524E-3</v>
      </c>
      <c r="U126" s="32">
        <v>2.626054795087147E-4</v>
      </c>
      <c r="V126" s="19" t="s">
        <v>17</v>
      </c>
      <c r="W126" s="33">
        <v>-5.9276917219845378E-4</v>
      </c>
      <c r="X126" s="32">
        <v>2.0000000000000001E-4</v>
      </c>
      <c r="Y126" s="31" t="s">
        <v>17</v>
      </c>
      <c r="Z126" s="149">
        <v>10</v>
      </c>
      <c r="AA126" s="62">
        <v>10</v>
      </c>
      <c r="AB126" s="150">
        <v>10</v>
      </c>
      <c r="AC126" s="33">
        <f t="shared" si="10"/>
        <v>1012.0944381759206</v>
      </c>
      <c r="AD126" s="32">
        <f t="shared" si="13"/>
        <v>6.0835253874761573E-3</v>
      </c>
      <c r="AE126" s="103">
        <f t="shared" si="14"/>
        <v>83.20551696417435</v>
      </c>
    </row>
    <row r="127" spans="1:31" s="137" customFormat="1">
      <c r="A127" s="146" t="s">
        <v>40</v>
      </c>
      <c r="B127" s="32">
        <v>9.9886999999999997</v>
      </c>
      <c r="C127" s="30">
        <v>2.9999999999999997E-4</v>
      </c>
      <c r="D127" s="133">
        <f t="shared" si="11"/>
        <v>0.77692767227623694</v>
      </c>
      <c r="E127" s="32">
        <f t="shared" si="12"/>
        <v>2.3307830168287105E-4</v>
      </c>
      <c r="F127" s="51">
        <v>6</v>
      </c>
      <c r="G127" s="147">
        <v>10</v>
      </c>
      <c r="H127" s="55">
        <v>15</v>
      </c>
      <c r="I127" s="148">
        <v>42139</v>
      </c>
      <c r="J127" s="33">
        <v>1014.3778674339941</v>
      </c>
      <c r="K127" s="32">
        <v>1.547209189010143E-2</v>
      </c>
      <c r="L127" s="51">
        <v>3480.1312148453258</v>
      </c>
      <c r="M127" s="33">
        <v>8.6569619452347979E-3</v>
      </c>
      <c r="N127" s="32">
        <v>0</v>
      </c>
      <c r="O127" s="19" t="s">
        <v>17</v>
      </c>
      <c r="P127" s="33">
        <v>-1.7699377752207509E-3</v>
      </c>
      <c r="Q127" s="32">
        <v>-2.5972531893228486E-4</v>
      </c>
      <c r="R127" s="32">
        <v>1.4999999999999999E-4</v>
      </c>
      <c r="S127" s="19" t="s">
        <v>17</v>
      </c>
      <c r="T127" s="33">
        <v>2.7930550981599385E-3</v>
      </c>
      <c r="U127" s="32">
        <v>2.6319978257166062E-4</v>
      </c>
      <c r="V127" s="19" t="s">
        <v>17</v>
      </c>
      <c r="W127" s="33">
        <v>-5.9276917219845378E-4</v>
      </c>
      <c r="X127" s="32">
        <v>2.0000000000000001E-4</v>
      </c>
      <c r="Y127" s="31" t="s">
        <v>17</v>
      </c>
      <c r="Z127" s="149">
        <v>10</v>
      </c>
      <c r="AA127" s="62">
        <v>10</v>
      </c>
      <c r="AB127" s="150">
        <v>15</v>
      </c>
      <c r="AC127" s="33">
        <f t="shared" si="10"/>
        <v>1014.3846487841251</v>
      </c>
      <c r="AD127" s="32">
        <f t="shared" si="13"/>
        <v>1.5478104763697769E-2</v>
      </c>
      <c r="AE127" s="103">
        <f t="shared" si="14"/>
        <v>3485.4401469867771</v>
      </c>
    </row>
    <row r="128" spans="1:31" s="137" customFormat="1">
      <c r="A128" s="146" t="s">
        <v>40</v>
      </c>
      <c r="B128" s="32">
        <v>9.9886999999999997</v>
      </c>
      <c r="C128" s="30">
        <v>2.9999999999999997E-4</v>
      </c>
      <c r="D128" s="133">
        <f t="shared" si="11"/>
        <v>0.776927668572576</v>
      </c>
      <c r="E128" s="32">
        <f t="shared" si="12"/>
        <v>2.3307830057177277E-4</v>
      </c>
      <c r="F128" s="51">
        <v>6</v>
      </c>
      <c r="G128" s="147">
        <v>10</v>
      </c>
      <c r="H128" s="55">
        <v>20</v>
      </c>
      <c r="I128" s="148">
        <v>42139</v>
      </c>
      <c r="J128" s="33">
        <v>1016.6438775618105</v>
      </c>
      <c r="K128" s="32">
        <v>1.550779052992593E-2</v>
      </c>
      <c r="L128" s="51">
        <v>3509.266720282023</v>
      </c>
      <c r="M128" s="33">
        <v>8.6175568103499245E-3</v>
      </c>
      <c r="N128" s="32">
        <v>0</v>
      </c>
      <c r="O128" s="19" t="s">
        <v>17</v>
      </c>
      <c r="P128" s="33">
        <v>-1.7738925304145309E-3</v>
      </c>
      <c r="Q128" s="32">
        <v>-2.6030565009894154E-4</v>
      </c>
      <c r="R128" s="32">
        <v>1.4999999999999999E-4</v>
      </c>
      <c r="S128" s="19" t="s">
        <v>17</v>
      </c>
      <c r="T128" s="33">
        <v>2.799295911650416E-3</v>
      </c>
      <c r="U128" s="32">
        <v>2.6378787721929078E-4</v>
      </c>
      <c r="V128" s="19" t="s">
        <v>17</v>
      </c>
      <c r="W128" s="33">
        <v>-5.9276917219845378E-4</v>
      </c>
      <c r="X128" s="32">
        <v>2.0000000000000001E-4</v>
      </c>
      <c r="Y128" s="31" t="s">
        <v>17</v>
      </c>
      <c r="Z128" s="149">
        <v>10</v>
      </c>
      <c r="AA128" s="62">
        <v>10</v>
      </c>
      <c r="AB128" s="150">
        <v>20</v>
      </c>
      <c r="AC128" s="33">
        <f t="shared" si="10"/>
        <v>1016.6506166404174</v>
      </c>
      <c r="AD128" s="32">
        <f t="shared" si="13"/>
        <v>1.5513799555828534E-2</v>
      </c>
      <c r="AE128" s="103">
        <f t="shared" si="14"/>
        <v>3514.6041323477089</v>
      </c>
    </row>
    <row r="129" spans="1:31" s="137" customFormat="1">
      <c r="A129" s="146" t="s">
        <v>40</v>
      </c>
      <c r="B129" s="32">
        <v>9.9886999999999997</v>
      </c>
      <c r="C129" s="30">
        <v>2.9999999999999997E-4</v>
      </c>
      <c r="D129" s="133">
        <f t="shared" si="11"/>
        <v>0.77692766412818315</v>
      </c>
      <c r="E129" s="32">
        <f t="shared" si="12"/>
        <v>2.3307829923845493E-4</v>
      </c>
      <c r="F129" s="51">
        <v>6</v>
      </c>
      <c r="G129" s="147">
        <v>10</v>
      </c>
      <c r="H129" s="55">
        <v>26</v>
      </c>
      <c r="I129" s="148">
        <v>42139</v>
      </c>
      <c r="J129" s="33">
        <v>1019.3304170598498</v>
      </c>
      <c r="K129" s="32">
        <v>1.5551165982030506E-2</v>
      </c>
      <c r="L129" s="51">
        <v>3540.385228280913</v>
      </c>
      <c r="M129" s="33">
        <v>8.5711134487382878E-3</v>
      </c>
      <c r="N129" s="32">
        <v>0</v>
      </c>
      <c r="O129" s="19" t="s">
        <v>17</v>
      </c>
      <c r="P129" s="33">
        <v>-1.7785839886238545E-3</v>
      </c>
      <c r="Q129" s="32">
        <v>-2.6099408700148866E-4</v>
      </c>
      <c r="R129" s="32">
        <v>1.4999999999999999E-4</v>
      </c>
      <c r="S129" s="19" t="s">
        <v>17</v>
      </c>
      <c r="T129" s="33">
        <v>2.80669928133628E-3</v>
      </c>
      <c r="U129" s="32">
        <v>2.6448552378304841E-4</v>
      </c>
      <c r="V129" s="19" t="s">
        <v>17</v>
      </c>
      <c r="W129" s="33">
        <v>-5.9276917219845378E-4</v>
      </c>
      <c r="X129" s="32">
        <v>2.0000000000000001E-4</v>
      </c>
      <c r="Y129" s="31" t="s">
        <v>17</v>
      </c>
      <c r="Z129" s="149">
        <v>10</v>
      </c>
      <c r="AA129" s="62">
        <v>10</v>
      </c>
      <c r="AB129" s="150">
        <v>26</v>
      </c>
      <c r="AC129" s="33">
        <f t="shared" si="10"/>
        <v>1019.3371062947466</v>
      </c>
      <c r="AD129" s="32">
        <f t="shared" si="13"/>
        <v>1.5557170098913541E-2</v>
      </c>
      <c r="AE129" s="103">
        <f t="shared" si="14"/>
        <v>3545.7504195709325</v>
      </c>
    </row>
    <row r="130" spans="1:31" s="137" customFormat="1">
      <c r="A130" s="146" t="s">
        <v>40</v>
      </c>
      <c r="B130" s="32">
        <v>9.9886999999999997</v>
      </c>
      <c r="C130" s="30">
        <v>2.9999999999999997E-4</v>
      </c>
      <c r="D130" s="133">
        <f t="shared" si="11"/>
        <v>0.77692765894305837</v>
      </c>
      <c r="E130" s="32">
        <f t="shared" si="12"/>
        <v>2.3307829768291749E-4</v>
      </c>
      <c r="F130" s="51">
        <v>6</v>
      </c>
      <c r="G130" s="147">
        <v>10</v>
      </c>
      <c r="H130" s="55">
        <v>33</v>
      </c>
      <c r="I130" s="148">
        <v>42139</v>
      </c>
      <c r="J130" s="33">
        <v>1022.4233915435125</v>
      </c>
      <c r="K130" s="32">
        <v>1.5602472822558498E-2</v>
      </c>
      <c r="L130" s="51">
        <v>3567.3222982875122</v>
      </c>
      <c r="M130" s="33">
        <v>8.5180416475623133E-3</v>
      </c>
      <c r="N130" s="32">
        <v>0</v>
      </c>
      <c r="O130" s="19" t="s">
        <v>17</v>
      </c>
      <c r="P130" s="33">
        <v>-1.7839838594592E-3</v>
      </c>
      <c r="Q130" s="32">
        <v>-2.6178647823384615E-4</v>
      </c>
      <c r="R130" s="32">
        <v>1.4999999999999999E-4</v>
      </c>
      <c r="S130" s="19" t="s">
        <v>17</v>
      </c>
      <c r="T130" s="33">
        <v>2.8152205634933668E-3</v>
      </c>
      <c r="U130" s="32">
        <v>2.6528851532175979E-4</v>
      </c>
      <c r="V130" s="19" t="s">
        <v>17</v>
      </c>
      <c r="W130" s="33">
        <v>-5.9276917219845378E-4</v>
      </c>
      <c r="X130" s="32">
        <v>2.0000000000000001E-4</v>
      </c>
      <c r="Y130" s="31" t="s">
        <v>17</v>
      </c>
      <c r="Z130" s="149">
        <v>10</v>
      </c>
      <c r="AA130" s="62">
        <v>10</v>
      </c>
      <c r="AB130" s="150">
        <v>33</v>
      </c>
      <c r="AC130" s="33">
        <f t="shared" si="10"/>
        <v>1022.4300237928055</v>
      </c>
      <c r="AD130" s="32">
        <f t="shared" si="13"/>
        <v>1.5608470830542271E-2</v>
      </c>
      <c r="AE130" s="103">
        <f t="shared" si="14"/>
        <v>3572.7051743205943</v>
      </c>
    </row>
    <row r="131" spans="1:31" s="137" customFormat="1">
      <c r="A131" s="146" t="s">
        <v>40</v>
      </c>
      <c r="B131" s="32">
        <v>9.9886999999999997</v>
      </c>
      <c r="C131" s="30">
        <v>2.9999999999999997E-4</v>
      </c>
      <c r="D131" s="133">
        <f t="shared" si="11"/>
        <v>0.7769276526468355</v>
      </c>
      <c r="E131" s="32">
        <f t="shared" si="12"/>
        <v>2.3307829579405064E-4</v>
      </c>
      <c r="F131" s="51">
        <v>6</v>
      </c>
      <c r="G131" s="147">
        <v>10</v>
      </c>
      <c r="H131" s="55">
        <v>41.5</v>
      </c>
      <c r="I131" s="148">
        <v>42139</v>
      </c>
      <c r="J131" s="33">
        <v>1026.1202416051524</v>
      </c>
      <c r="K131" s="32">
        <v>1.5665729228046269E-2</v>
      </c>
      <c r="L131" s="51">
        <v>3578.1571100836986</v>
      </c>
      <c r="M131" s="33">
        <v>8.4551257207294839E-3</v>
      </c>
      <c r="N131" s="32">
        <v>0</v>
      </c>
      <c r="O131" s="19" t="s">
        <v>17</v>
      </c>
      <c r="P131" s="33">
        <v>-1.7904366180573122E-3</v>
      </c>
      <c r="Q131" s="32">
        <v>-2.6273337298254922E-4</v>
      </c>
      <c r="R131" s="32">
        <v>1.4999999999999999E-4</v>
      </c>
      <c r="S131" s="19" t="s">
        <v>17</v>
      </c>
      <c r="T131" s="33">
        <v>2.8254033580465236E-3</v>
      </c>
      <c r="U131" s="32">
        <v>2.6624807724165471E-4</v>
      </c>
      <c r="V131" s="19" t="s">
        <v>17</v>
      </c>
      <c r="W131" s="33">
        <v>-5.9276917219845378E-4</v>
      </c>
      <c r="X131" s="32">
        <v>2.0000000000000001E-4</v>
      </c>
      <c r="Y131" s="31" t="s">
        <v>17</v>
      </c>
      <c r="Z131" s="149">
        <v>10</v>
      </c>
      <c r="AA131" s="62">
        <v>10</v>
      </c>
      <c r="AB131" s="150">
        <v>41.5</v>
      </c>
      <c r="AC131" s="33">
        <f t="shared" si="10"/>
        <v>1026.1268062615879</v>
      </c>
      <c r="AD131" s="32">
        <f t="shared" si="13"/>
        <v>1.567171929869433E-2</v>
      </c>
      <c r="AE131" s="103">
        <f t="shared" si="14"/>
        <v>3583.5282196036896</v>
      </c>
    </row>
    <row r="132" spans="1:31" s="137" customFormat="1">
      <c r="A132" s="146" t="s">
        <v>40</v>
      </c>
      <c r="B132" s="32">
        <v>9.9886999999999997</v>
      </c>
      <c r="C132" s="30">
        <v>2.9999999999999997E-4</v>
      </c>
      <c r="D132" s="133">
        <f t="shared" si="11"/>
        <v>0.77692764486914911</v>
      </c>
      <c r="E132" s="32">
        <f t="shared" si="12"/>
        <v>2.3307829346074473E-4</v>
      </c>
      <c r="F132" s="51">
        <v>6</v>
      </c>
      <c r="G132" s="147">
        <v>10</v>
      </c>
      <c r="H132" s="55">
        <v>52</v>
      </c>
      <c r="I132" s="148">
        <v>42139</v>
      </c>
      <c r="J132" s="33">
        <v>1030.5973950644341</v>
      </c>
      <c r="K132" s="32">
        <v>1.5745213952574638E-2</v>
      </c>
      <c r="L132" s="51">
        <v>3542.2532541982237</v>
      </c>
      <c r="M132" s="33">
        <v>8.379593857398504E-3</v>
      </c>
      <c r="N132" s="32">
        <v>0</v>
      </c>
      <c r="O132" s="19" t="s">
        <v>17</v>
      </c>
      <c r="P132" s="33">
        <v>-1.7982537197978291E-3</v>
      </c>
      <c r="Q132" s="32">
        <v>-2.6388047502822913E-4</v>
      </c>
      <c r="R132" s="32">
        <v>1.4999999999999999E-4</v>
      </c>
      <c r="S132" s="19" t="s">
        <v>17</v>
      </c>
      <c r="T132" s="33">
        <v>2.8377391580044183E-3</v>
      </c>
      <c r="U132" s="32">
        <v>2.6741052472394907E-4</v>
      </c>
      <c r="V132" s="19" t="s">
        <v>17</v>
      </c>
      <c r="W132" s="33">
        <v>-5.9276917219845378E-4</v>
      </c>
      <c r="X132" s="32">
        <v>2.0000000000000001E-4</v>
      </c>
      <c r="Y132" s="31" t="s">
        <v>17</v>
      </c>
      <c r="Z132" s="149">
        <v>10</v>
      </c>
      <c r="AA132" s="62">
        <v>10</v>
      </c>
      <c r="AB132" s="150">
        <v>52</v>
      </c>
      <c r="AC132" s="33">
        <f t="shared" si="10"/>
        <v>1030.6038785232058</v>
      </c>
      <c r="AD132" s="32">
        <f t="shared" si="13"/>
        <v>1.575119348785884E-2</v>
      </c>
      <c r="AE132" s="103">
        <f t="shared" si="14"/>
        <v>3547.5366941958273</v>
      </c>
    </row>
    <row r="133" spans="1:31" s="46" customFormat="1">
      <c r="A133" s="151" t="s">
        <v>40</v>
      </c>
      <c r="B133" s="40">
        <v>9.9886999999999997</v>
      </c>
      <c r="C133" s="38">
        <v>2.9999999999999997E-4</v>
      </c>
      <c r="D133" s="139">
        <f t="shared" si="11"/>
        <v>0.77692763523963249</v>
      </c>
      <c r="E133" s="40">
        <f t="shared" si="12"/>
        <v>2.3307829057188972E-4</v>
      </c>
      <c r="F133" s="52">
        <v>6</v>
      </c>
      <c r="G133" s="152">
        <v>10</v>
      </c>
      <c r="H133" s="57">
        <v>65</v>
      </c>
      <c r="I133" s="153">
        <v>42139</v>
      </c>
      <c r="J133" s="42">
        <v>1036.009892593662</v>
      </c>
      <c r="K133" s="40">
        <v>1.5845511917131253E-2</v>
      </c>
      <c r="L133" s="52">
        <v>3397.3655501607486</v>
      </c>
      <c r="M133" s="42">
        <v>8.2892334621647024E-3</v>
      </c>
      <c r="N133" s="40">
        <v>0</v>
      </c>
      <c r="O133" s="41" t="s">
        <v>17</v>
      </c>
      <c r="P133" s="42">
        <v>-1.8077033599255851E-3</v>
      </c>
      <c r="Q133" s="40">
        <v>-2.6526714004568747E-4</v>
      </c>
      <c r="R133" s="40">
        <v>1.4999999999999999E-4</v>
      </c>
      <c r="S133" s="41" t="s">
        <v>17</v>
      </c>
      <c r="T133" s="42">
        <v>2.8526511896036191E-3</v>
      </c>
      <c r="U133" s="40">
        <v>2.6881573992260267E-4</v>
      </c>
      <c r="V133" s="41" t="s">
        <v>17</v>
      </c>
      <c r="W133" s="42">
        <v>-5.9276917219845378E-4</v>
      </c>
      <c r="X133" s="40">
        <v>2.0000000000000001E-4</v>
      </c>
      <c r="Y133" s="39" t="s">
        <v>17</v>
      </c>
      <c r="Z133" s="154">
        <v>10</v>
      </c>
      <c r="AA133" s="63">
        <v>10</v>
      </c>
      <c r="AB133" s="155">
        <v>65</v>
      </c>
      <c r="AC133" s="42">
        <f t="shared" ref="AC133:AC196" si="15">J133-P133-T133+M133+Q133+W133</f>
        <v>1036.016278842982</v>
      </c>
      <c r="AD133" s="40">
        <f t="shared" si="13"/>
        <v>1.5851477385641837E-2</v>
      </c>
      <c r="AE133" s="142">
        <f t="shared" si="14"/>
        <v>3402.3943681475748</v>
      </c>
    </row>
    <row r="134" spans="1:31" s="137" customFormat="1">
      <c r="A134" s="146" t="s">
        <v>40</v>
      </c>
      <c r="B134" s="32">
        <v>9.9886999999999997</v>
      </c>
      <c r="C134" s="30">
        <v>2.9999999999999997E-4</v>
      </c>
      <c r="D134" s="133">
        <f t="shared" si="11"/>
        <v>0.76580763583829137</v>
      </c>
      <c r="E134" s="32">
        <f t="shared" si="12"/>
        <v>2.2974229075148738E-4</v>
      </c>
      <c r="F134" s="51">
        <v>6</v>
      </c>
      <c r="G134" s="147">
        <v>15</v>
      </c>
      <c r="H134" s="55">
        <v>5</v>
      </c>
      <c r="I134" s="148">
        <v>41961</v>
      </c>
      <c r="J134" s="33">
        <v>1009.0104429505249</v>
      </c>
      <c r="K134" s="32">
        <v>6.0556671601685007E-3</v>
      </c>
      <c r="L134" s="51">
        <v>81.700613457362351</v>
      </c>
      <c r="M134" s="33">
        <v>8.6160515472784027E-3</v>
      </c>
      <c r="N134" s="32">
        <v>0</v>
      </c>
      <c r="O134" s="19" t="s">
        <v>17</v>
      </c>
      <c r="P134" s="33">
        <v>-1.7605687796443683E-3</v>
      </c>
      <c r="Q134" s="32">
        <v>-2.5835048790815595E-4</v>
      </c>
      <c r="R134" s="32">
        <v>1.4999999999999999E-4</v>
      </c>
      <c r="S134" s="19" t="s">
        <v>17</v>
      </c>
      <c r="T134" s="33">
        <v>2.4548353364264954E-3</v>
      </c>
      <c r="U134" s="32">
        <v>2.313280991922934E-4</v>
      </c>
      <c r="V134" s="19" t="s">
        <v>17</v>
      </c>
      <c r="W134" s="33">
        <v>-2.5179381636447422E-4</v>
      </c>
      <c r="X134" s="32">
        <v>2.0000000000000001E-4</v>
      </c>
      <c r="Y134" s="31" t="s">
        <v>17</v>
      </c>
      <c r="Z134" s="149">
        <v>10</v>
      </c>
      <c r="AA134" s="62">
        <v>15</v>
      </c>
      <c r="AB134" s="150">
        <v>5</v>
      </c>
      <c r="AC134" s="33">
        <f t="shared" si="15"/>
        <v>1009.0178545912112</v>
      </c>
      <c r="AD134" s="32">
        <f t="shared" si="13"/>
        <v>6.0695880390994328E-3</v>
      </c>
      <c r="AE134" s="103">
        <f t="shared" si="14"/>
        <v>82.452141524598275</v>
      </c>
    </row>
    <row r="135" spans="1:31" s="137" customFormat="1">
      <c r="A135" s="146" t="s">
        <v>40</v>
      </c>
      <c r="B135" s="32">
        <v>9.9886999999999997</v>
      </c>
      <c r="C135" s="30">
        <v>2.9999999999999997E-4</v>
      </c>
      <c r="D135" s="133">
        <f t="shared" si="11"/>
        <v>0.76580763248474693</v>
      </c>
      <c r="E135" s="32">
        <f t="shared" si="12"/>
        <v>2.2974228974542406E-4</v>
      </c>
      <c r="F135" s="51">
        <v>6</v>
      </c>
      <c r="G135" s="147">
        <v>15</v>
      </c>
      <c r="H135" s="55">
        <v>10</v>
      </c>
      <c r="I135" s="148">
        <v>41961</v>
      </c>
      <c r="J135" s="33">
        <v>1011.2746960123178</v>
      </c>
      <c r="K135" s="32">
        <v>6.0682364824523449E-3</v>
      </c>
      <c r="L135" s="51">
        <v>82.374689354117891</v>
      </c>
      <c r="M135" s="33">
        <v>8.5791102852681433E-3</v>
      </c>
      <c r="N135" s="32">
        <v>0</v>
      </c>
      <c r="O135" s="19" t="s">
        <v>17</v>
      </c>
      <c r="P135" s="33">
        <v>-1.76452047502582E-3</v>
      </c>
      <c r="Q135" s="32">
        <v>-2.5893037006991318E-4</v>
      </c>
      <c r="R135" s="32">
        <v>1.4999999999999999E-4</v>
      </c>
      <c r="S135" s="19" t="s">
        <v>17</v>
      </c>
      <c r="T135" s="33">
        <v>2.4603453532244216E-3</v>
      </c>
      <c r="U135" s="32">
        <v>2.3184732819860111E-4</v>
      </c>
      <c r="V135" s="19" t="s">
        <v>17</v>
      </c>
      <c r="W135" s="33">
        <v>-2.5179381636447422E-4</v>
      </c>
      <c r="X135" s="32">
        <v>2.0000000000000001E-4</v>
      </c>
      <c r="Y135" s="31" t="s">
        <v>17</v>
      </c>
      <c r="Z135" s="149">
        <v>10</v>
      </c>
      <c r="AA135" s="62">
        <v>15</v>
      </c>
      <c r="AB135" s="150">
        <v>10</v>
      </c>
      <c r="AC135" s="33">
        <f t="shared" si="15"/>
        <v>1011.2820685735385</v>
      </c>
      <c r="AD135" s="32">
        <f t="shared" si="13"/>
        <v>6.0821483630585588E-3</v>
      </c>
      <c r="AE135" s="103">
        <f t="shared" si="14"/>
        <v>83.130346441266894</v>
      </c>
    </row>
    <row r="136" spans="1:31" s="137" customFormat="1">
      <c r="A136" s="146" t="s">
        <v>40</v>
      </c>
      <c r="B136" s="32">
        <v>9.9886999999999997</v>
      </c>
      <c r="C136" s="30">
        <v>2.9999999999999997E-4</v>
      </c>
      <c r="D136" s="133">
        <f t="shared" si="11"/>
        <v>0.76580762913120282</v>
      </c>
      <c r="E136" s="32">
        <f t="shared" si="12"/>
        <v>2.2974228873936083E-4</v>
      </c>
      <c r="F136" s="51">
        <v>6</v>
      </c>
      <c r="G136" s="147">
        <v>15</v>
      </c>
      <c r="H136" s="55">
        <v>15</v>
      </c>
      <c r="I136" s="148">
        <v>41961</v>
      </c>
      <c r="J136" s="33">
        <v>1013.5161417217246</v>
      </c>
      <c r="K136" s="32">
        <v>1.547209189010143E-2</v>
      </c>
      <c r="L136" s="51">
        <v>3480.1312148453258</v>
      </c>
      <c r="M136" s="33">
        <v>8.5427751604356672E-3</v>
      </c>
      <c r="N136" s="32">
        <v>0</v>
      </c>
      <c r="O136" s="19" t="s">
        <v>17</v>
      </c>
      <c r="P136" s="33">
        <v>-1.768431454072674E-3</v>
      </c>
      <c r="Q136" s="32">
        <v>-2.5950427740976581E-4</v>
      </c>
      <c r="R136" s="32">
        <v>1.4999999999999999E-4</v>
      </c>
      <c r="S136" s="19" t="s">
        <v>17</v>
      </c>
      <c r="T136" s="33">
        <v>2.4657985975242566E-3</v>
      </c>
      <c r="U136" s="32">
        <v>2.3236120732507174E-4</v>
      </c>
      <c r="V136" s="19" t="s">
        <v>17</v>
      </c>
      <c r="W136" s="33">
        <v>-2.5179381636447422E-4</v>
      </c>
      <c r="X136" s="32">
        <v>2.0000000000000001E-4</v>
      </c>
      <c r="Y136" s="31" t="s">
        <v>17</v>
      </c>
      <c r="Z136" s="149">
        <v>10</v>
      </c>
      <c r="AA136" s="62">
        <v>15</v>
      </c>
      <c r="AB136" s="150">
        <v>15</v>
      </c>
      <c r="AC136" s="33">
        <f t="shared" si="15"/>
        <v>1013.5234758316477</v>
      </c>
      <c r="AD136" s="32">
        <f t="shared" si="13"/>
        <v>1.5477561200190657E-2</v>
      </c>
      <c r="AE136" s="103">
        <f t="shared" si="14"/>
        <v>3484.9563959307166</v>
      </c>
    </row>
    <row r="137" spans="1:31" s="137" customFormat="1">
      <c r="A137" s="146" t="s">
        <v>40</v>
      </c>
      <c r="B137" s="32">
        <v>9.9886999999999997</v>
      </c>
      <c r="C137" s="30">
        <v>2.9999999999999997E-4</v>
      </c>
      <c r="D137" s="133">
        <f t="shared" si="11"/>
        <v>0.76580762577765837</v>
      </c>
      <c r="E137" s="32">
        <f t="shared" si="12"/>
        <v>2.2974228773329749E-4</v>
      </c>
      <c r="F137" s="51">
        <v>6</v>
      </c>
      <c r="G137" s="147">
        <v>15</v>
      </c>
      <c r="H137" s="55">
        <v>20</v>
      </c>
      <c r="I137" s="148">
        <v>41961</v>
      </c>
      <c r="J137" s="33">
        <v>1015.7355573950515</v>
      </c>
      <c r="K137" s="32">
        <v>1.550779052992593E-2</v>
      </c>
      <c r="L137" s="51">
        <v>3509.266720282023</v>
      </c>
      <c r="M137" s="33">
        <v>8.5070232405541901E-3</v>
      </c>
      <c r="N137" s="32">
        <v>0</v>
      </c>
      <c r="O137" s="19" t="s">
        <v>17</v>
      </c>
      <c r="P137" s="33">
        <v>-1.7723023557032693E-3</v>
      </c>
      <c r="Q137" s="32">
        <v>-2.6007230368426938E-4</v>
      </c>
      <c r="R137" s="32">
        <v>1.4999999999999999E-4</v>
      </c>
      <c r="S137" s="19" t="s">
        <v>17</v>
      </c>
      <c r="T137" s="33">
        <v>2.4711959601967184E-3</v>
      </c>
      <c r="U137" s="32">
        <v>2.3286982052170656E-4</v>
      </c>
      <c r="V137" s="19" t="s">
        <v>17</v>
      </c>
      <c r="W137" s="33">
        <v>-2.5179381636447422E-4</v>
      </c>
      <c r="X137" s="32">
        <v>2.0000000000000001E-4</v>
      </c>
      <c r="Y137" s="31" t="s">
        <v>17</v>
      </c>
      <c r="Z137" s="149">
        <v>10</v>
      </c>
      <c r="AA137" s="62">
        <v>15</v>
      </c>
      <c r="AB137" s="150">
        <v>20</v>
      </c>
      <c r="AC137" s="33">
        <f t="shared" si="15"/>
        <v>1015.7428536585675</v>
      </c>
      <c r="AD137" s="32">
        <f t="shared" si="13"/>
        <v>1.5513254880654257E-2</v>
      </c>
      <c r="AE137" s="103">
        <f t="shared" si="14"/>
        <v>3514.1164569307712</v>
      </c>
    </row>
    <row r="138" spans="1:31" s="137" customFormat="1">
      <c r="A138" s="146" t="s">
        <v>40</v>
      </c>
      <c r="B138" s="32">
        <v>9.9886999999999997</v>
      </c>
      <c r="C138" s="30">
        <v>2.9999999999999997E-4</v>
      </c>
      <c r="D138" s="133">
        <f t="shared" si="11"/>
        <v>0.76580762175340555</v>
      </c>
      <c r="E138" s="32">
        <f t="shared" si="12"/>
        <v>2.2974228652602164E-4</v>
      </c>
      <c r="F138" s="51">
        <v>6</v>
      </c>
      <c r="G138" s="147">
        <v>15</v>
      </c>
      <c r="H138" s="55">
        <v>26</v>
      </c>
      <c r="I138" s="148">
        <v>41961</v>
      </c>
      <c r="J138" s="33">
        <v>1018.3650516271118</v>
      </c>
      <c r="K138" s="32">
        <v>1.5551165982030506E-2</v>
      </c>
      <c r="L138" s="51">
        <v>3540.385228280913</v>
      </c>
      <c r="M138" s="33">
        <v>8.4648592458052008E-3</v>
      </c>
      <c r="N138" s="32">
        <v>0</v>
      </c>
      <c r="O138" s="19" t="s">
        <v>17</v>
      </c>
      <c r="P138" s="33">
        <v>-1.7768954086797195E-3</v>
      </c>
      <c r="Q138" s="32">
        <v>-2.6074630034442469E-4</v>
      </c>
      <c r="R138" s="32">
        <v>1.4999999999999999E-4</v>
      </c>
      <c r="S138" s="19" t="s">
        <v>17</v>
      </c>
      <c r="T138" s="33">
        <v>2.4776002489689353E-3</v>
      </c>
      <c r="U138" s="32">
        <v>2.3347332004217217E-4</v>
      </c>
      <c r="V138" s="19" t="s">
        <v>17</v>
      </c>
      <c r="W138" s="33">
        <v>-2.5179381636447422E-4</v>
      </c>
      <c r="X138" s="32">
        <v>2.0000000000000001E-4</v>
      </c>
      <c r="Y138" s="31" t="s">
        <v>17</v>
      </c>
      <c r="Z138" s="149">
        <v>10</v>
      </c>
      <c r="AA138" s="62">
        <v>15</v>
      </c>
      <c r="AB138" s="150">
        <v>26</v>
      </c>
      <c r="AC138" s="33">
        <f t="shared" si="15"/>
        <v>1018.3723032414006</v>
      </c>
      <c r="AD138" s="32">
        <f t="shared" si="13"/>
        <v>1.5556624142469104E-2</v>
      </c>
      <c r="AE138" s="103">
        <f t="shared" si="14"/>
        <v>3545.2586285939228</v>
      </c>
    </row>
    <row r="139" spans="1:31" s="137" customFormat="1">
      <c r="A139" s="146" t="s">
        <v>40</v>
      </c>
      <c r="B139" s="32">
        <v>9.9886999999999997</v>
      </c>
      <c r="C139" s="30">
        <v>2.9999999999999997E-4</v>
      </c>
      <c r="D139" s="133">
        <f t="shared" si="11"/>
        <v>0.76580761705844358</v>
      </c>
      <c r="E139" s="32">
        <f t="shared" si="12"/>
        <v>2.2974228511753305E-4</v>
      </c>
      <c r="F139" s="51">
        <v>6</v>
      </c>
      <c r="G139" s="147">
        <v>15</v>
      </c>
      <c r="H139" s="55">
        <v>33</v>
      </c>
      <c r="I139" s="148">
        <v>41961</v>
      </c>
      <c r="J139" s="33">
        <v>1021.3939533978405</v>
      </c>
      <c r="K139" s="32">
        <v>1.5602472822558498E-2</v>
      </c>
      <c r="L139" s="51">
        <v>3567.3222982875122</v>
      </c>
      <c r="M139" s="33">
        <v>8.4166422906264415E-3</v>
      </c>
      <c r="N139" s="32">
        <v>0</v>
      </c>
      <c r="O139" s="19" t="s">
        <v>17</v>
      </c>
      <c r="P139" s="33">
        <v>-1.782183545622958E-3</v>
      </c>
      <c r="Q139" s="32">
        <v>-2.6152229545191877E-4</v>
      </c>
      <c r="R139" s="32">
        <v>1.4999999999999999E-4</v>
      </c>
      <c r="S139" s="19" t="s">
        <v>17</v>
      </c>
      <c r="T139" s="33">
        <v>2.4849737226535322E-3</v>
      </c>
      <c r="U139" s="32">
        <v>2.3416814939654557E-4</v>
      </c>
      <c r="V139" s="19" t="s">
        <v>17</v>
      </c>
      <c r="W139" s="33">
        <v>-2.5179381636447422E-4</v>
      </c>
      <c r="X139" s="32">
        <v>2.0000000000000001E-4</v>
      </c>
      <c r="Y139" s="31" t="s">
        <v>17</v>
      </c>
      <c r="Z139" s="149">
        <v>10</v>
      </c>
      <c r="AA139" s="62">
        <v>15</v>
      </c>
      <c r="AB139" s="150">
        <v>33</v>
      </c>
      <c r="AC139" s="33">
        <f t="shared" si="15"/>
        <v>1021.4011539338424</v>
      </c>
      <c r="AD139" s="32">
        <f t="shared" si="13"/>
        <v>1.560792344991605E-2</v>
      </c>
      <c r="AE139" s="103">
        <f t="shared" si="14"/>
        <v>3572.2099558541431</v>
      </c>
    </row>
    <row r="140" spans="1:31" s="137" customFormat="1">
      <c r="A140" s="146" t="s">
        <v>40</v>
      </c>
      <c r="B140" s="32">
        <v>9.9886999999999997</v>
      </c>
      <c r="C140" s="30">
        <v>2.9999999999999997E-4</v>
      </c>
      <c r="D140" s="133">
        <f t="shared" si="11"/>
        <v>0.7658076113574187</v>
      </c>
      <c r="E140" s="32">
        <f t="shared" si="12"/>
        <v>2.297422834072256E-4</v>
      </c>
      <c r="F140" s="51">
        <v>6</v>
      </c>
      <c r="G140" s="147">
        <v>15</v>
      </c>
      <c r="H140" s="55">
        <v>41.5</v>
      </c>
      <c r="I140" s="148">
        <v>41961</v>
      </c>
      <c r="J140" s="33">
        <v>1025.0161043448629</v>
      </c>
      <c r="K140" s="32">
        <v>1.5665729228046269E-2</v>
      </c>
      <c r="L140" s="51">
        <v>3578.1571100836986</v>
      </c>
      <c r="M140" s="33">
        <v>8.3594281488785782E-3</v>
      </c>
      <c r="N140" s="32">
        <v>0</v>
      </c>
      <c r="O140" s="19" t="s">
        <v>17</v>
      </c>
      <c r="P140" s="33">
        <v>-1.7885050862910411E-3</v>
      </c>
      <c r="Q140" s="32">
        <v>-2.6244993493684728E-4</v>
      </c>
      <c r="R140" s="32">
        <v>1.4999999999999999E-4</v>
      </c>
      <c r="S140" s="19" t="s">
        <v>17</v>
      </c>
      <c r="T140" s="33">
        <v>2.4937881147672944E-3</v>
      </c>
      <c r="U140" s="32">
        <v>2.3499876175695763E-4</v>
      </c>
      <c r="V140" s="19" t="s">
        <v>17</v>
      </c>
      <c r="W140" s="33">
        <v>-2.5179381636447422E-4</v>
      </c>
      <c r="X140" s="32">
        <v>2.0000000000000001E-4</v>
      </c>
      <c r="Y140" s="31" t="s">
        <v>17</v>
      </c>
      <c r="Z140" s="149">
        <v>10</v>
      </c>
      <c r="AA140" s="62">
        <v>15</v>
      </c>
      <c r="AB140" s="150">
        <v>41.5</v>
      </c>
      <c r="AC140" s="33">
        <f t="shared" si="15"/>
        <v>1025.0232442462318</v>
      </c>
      <c r="AD140" s="32">
        <f t="shared" si="13"/>
        <v>1.5671170287546349E-2</v>
      </c>
      <c r="AE140" s="103">
        <f t="shared" si="14"/>
        <v>3583.031960633878</v>
      </c>
    </row>
    <row r="141" spans="1:31" s="137" customFormat="1">
      <c r="A141" s="146" t="s">
        <v>40</v>
      </c>
      <c r="B141" s="32">
        <v>9.9886999999999997</v>
      </c>
      <c r="C141" s="30">
        <v>2.9999999999999997E-4</v>
      </c>
      <c r="D141" s="133">
        <f t="shared" si="11"/>
        <v>0.76580760431497663</v>
      </c>
      <c r="E141" s="32">
        <f t="shared" si="12"/>
        <v>2.2974228129449297E-4</v>
      </c>
      <c r="F141" s="51">
        <v>6</v>
      </c>
      <c r="G141" s="147">
        <v>15</v>
      </c>
      <c r="H141" s="55">
        <v>52</v>
      </c>
      <c r="I141" s="148">
        <v>41961</v>
      </c>
      <c r="J141" s="33">
        <v>1029.4044069051588</v>
      </c>
      <c r="K141" s="32">
        <v>1.5745213952574638E-2</v>
      </c>
      <c r="L141" s="51">
        <v>3542.2532541982237</v>
      </c>
      <c r="M141" s="33">
        <v>8.2906537525104795E-3</v>
      </c>
      <c r="N141" s="32">
        <v>0</v>
      </c>
      <c r="O141" s="19" t="s">
        <v>17</v>
      </c>
      <c r="P141" s="33">
        <v>-1.7961668432485555E-3</v>
      </c>
      <c r="Q141" s="32">
        <v>-2.6357424128096372E-4</v>
      </c>
      <c r="R141" s="32">
        <v>1.4999999999999999E-4</v>
      </c>
      <c r="S141" s="19" t="s">
        <v>17</v>
      </c>
      <c r="T141" s="33">
        <v>2.5044712270184681E-3</v>
      </c>
      <c r="U141" s="32">
        <v>2.3600547044077489E-4</v>
      </c>
      <c r="V141" s="19" t="s">
        <v>17</v>
      </c>
      <c r="W141" s="33">
        <v>-2.5179381636447422E-4</v>
      </c>
      <c r="X141" s="32">
        <v>2.0000000000000001E-4</v>
      </c>
      <c r="Y141" s="31" t="s">
        <v>17</v>
      </c>
      <c r="Z141" s="149">
        <v>10</v>
      </c>
      <c r="AA141" s="62">
        <v>15</v>
      </c>
      <c r="AB141" s="150">
        <v>52</v>
      </c>
      <c r="AC141" s="33">
        <f t="shared" si="15"/>
        <v>1029.4114738864698</v>
      </c>
      <c r="AD141" s="32">
        <f t="shared" si="13"/>
        <v>1.575064260626351E-2</v>
      </c>
      <c r="AE141" s="103">
        <f t="shared" si="14"/>
        <v>3547.0460690074938</v>
      </c>
    </row>
    <row r="142" spans="1:31" s="46" customFormat="1">
      <c r="A142" s="151" t="s">
        <v>40</v>
      </c>
      <c r="B142" s="40">
        <v>9.9886999999999997</v>
      </c>
      <c r="C142" s="38">
        <v>2.9999999999999997E-4</v>
      </c>
      <c r="D142" s="139">
        <f t="shared" si="11"/>
        <v>0.76580759559576284</v>
      </c>
      <c r="E142" s="40">
        <f t="shared" si="12"/>
        <v>2.2974227867872884E-4</v>
      </c>
      <c r="F142" s="52">
        <v>6</v>
      </c>
      <c r="G142" s="152">
        <v>15</v>
      </c>
      <c r="H142" s="57">
        <v>65</v>
      </c>
      <c r="I142" s="153">
        <v>41961</v>
      </c>
      <c r="J142" s="42">
        <v>1034.7139975104587</v>
      </c>
      <c r="K142" s="40">
        <v>1.5845511917131253E-2</v>
      </c>
      <c r="L142" s="52">
        <v>3397.3655501607486</v>
      </c>
      <c r="M142" s="42">
        <v>8.2082244227876799E-3</v>
      </c>
      <c r="N142" s="40">
        <v>0</v>
      </c>
      <c r="O142" s="41" t="s">
        <v>17</v>
      </c>
      <c r="P142" s="42">
        <v>-1.8054344223871527E-3</v>
      </c>
      <c r="Q142" s="40">
        <v>-2.6493419019058126E-4</v>
      </c>
      <c r="R142" s="40">
        <v>1.4999999999999999E-4</v>
      </c>
      <c r="S142" s="41" t="s">
        <v>17</v>
      </c>
      <c r="T142" s="42">
        <v>2.5173934049131205E-3</v>
      </c>
      <c r="U142" s="40">
        <v>2.3722317445759337E-4</v>
      </c>
      <c r="V142" s="41" t="s">
        <v>17</v>
      </c>
      <c r="W142" s="42">
        <v>-2.5179381636447422E-4</v>
      </c>
      <c r="X142" s="40">
        <v>2.0000000000000001E-4</v>
      </c>
      <c r="Y142" s="39" t="s">
        <v>17</v>
      </c>
      <c r="Z142" s="154">
        <v>10</v>
      </c>
      <c r="AA142" s="63">
        <v>15</v>
      </c>
      <c r="AB142" s="155">
        <v>65</v>
      </c>
      <c r="AC142" s="42">
        <f t="shared" si="15"/>
        <v>1034.7209770478921</v>
      </c>
      <c r="AD142" s="40">
        <f t="shared" si="13"/>
        <v>1.5850924397809128E-2</v>
      </c>
      <c r="AE142" s="142">
        <f t="shared" si="14"/>
        <v>3401.9246679757584</v>
      </c>
    </row>
    <row r="143" spans="1:31" s="137" customFormat="1">
      <c r="A143" s="146" t="s">
        <v>40</v>
      </c>
      <c r="B143" s="32">
        <v>9.9886999999999997</v>
      </c>
      <c r="C143" s="30">
        <v>2.9999999999999997E-4</v>
      </c>
      <c r="D143" s="133">
        <f t="shared" si="11"/>
        <v>0.75656108190782301</v>
      </c>
      <c r="E143" s="32">
        <f t="shared" si="12"/>
        <v>2.2696832457234689E-4</v>
      </c>
      <c r="F143" s="51">
        <v>6</v>
      </c>
      <c r="G143" s="147">
        <v>20</v>
      </c>
      <c r="H143" s="55">
        <v>5</v>
      </c>
      <c r="I143" s="148">
        <v>41981</v>
      </c>
      <c r="J143" s="33">
        <v>1007.9801545467881</v>
      </c>
      <c r="K143" s="32">
        <v>6.0556671601685007E-3</v>
      </c>
      <c r="L143" s="51">
        <v>81.700613457362351</v>
      </c>
      <c r="M143" s="33">
        <v>8.5146689593784686E-3</v>
      </c>
      <c r="N143" s="32">
        <v>0</v>
      </c>
      <c r="O143" s="19" t="s">
        <v>17</v>
      </c>
      <c r="P143" s="33">
        <v>-1.7587709530409001E-3</v>
      </c>
      <c r="Q143" s="32">
        <v>-2.5808667010930006E-4</v>
      </c>
      <c r="R143" s="32">
        <v>1.4999999999999999E-4</v>
      </c>
      <c r="S143" s="19" t="s">
        <v>17</v>
      </c>
      <c r="T143" s="33">
        <v>2.4886324645018551E-3</v>
      </c>
      <c r="U143" s="32">
        <v>2.3451292600320788E-4</v>
      </c>
      <c r="V143" s="19" t="s">
        <v>17</v>
      </c>
      <c r="W143" s="33">
        <v>0</v>
      </c>
      <c r="X143" s="32">
        <v>0</v>
      </c>
      <c r="Y143" s="31" t="s">
        <v>17</v>
      </c>
      <c r="Z143" s="149">
        <v>10</v>
      </c>
      <c r="AA143" s="62">
        <v>20</v>
      </c>
      <c r="AB143" s="150">
        <v>5</v>
      </c>
      <c r="AC143" s="33">
        <f t="shared" si="15"/>
        <v>1007.9876812675659</v>
      </c>
      <c r="AD143" s="32">
        <f t="shared" si="13"/>
        <v>6.0663098904989183E-3</v>
      </c>
      <c r="AE143" s="103">
        <f t="shared" si="14"/>
        <v>82.274268200248912</v>
      </c>
    </row>
    <row r="144" spans="1:31" s="137" customFormat="1">
      <c r="A144" s="146" t="s">
        <v>40</v>
      </c>
      <c r="B144" s="32">
        <v>9.9886999999999997</v>
      </c>
      <c r="C144" s="30">
        <v>2.9999999999999997E-4</v>
      </c>
      <c r="D144" s="133">
        <f t="shared" si="11"/>
        <v>0.75656107883008916</v>
      </c>
      <c r="E144" s="32">
        <f t="shared" si="12"/>
        <v>2.2696832364902674E-4</v>
      </c>
      <c r="F144" s="51">
        <v>6</v>
      </c>
      <c r="G144" s="147">
        <v>20</v>
      </c>
      <c r="H144" s="55">
        <v>10</v>
      </c>
      <c r="I144" s="148">
        <v>41981</v>
      </c>
      <c r="J144" s="33">
        <v>1010.2006699795237</v>
      </c>
      <c r="K144" s="32">
        <v>6.0682364824523449E-3</v>
      </c>
      <c r="L144" s="51">
        <v>82.374689354117891</v>
      </c>
      <c r="M144" s="33">
        <v>8.4807953647896284E-3</v>
      </c>
      <c r="N144" s="32">
        <v>0</v>
      </c>
      <c r="O144" s="19" t="s">
        <v>17</v>
      </c>
      <c r="P144" s="33">
        <v>-1.7626525404114519E-3</v>
      </c>
      <c r="Q144" s="32">
        <v>-2.5865626443735728E-4</v>
      </c>
      <c r="R144" s="32">
        <v>1.4999999999999999E-4</v>
      </c>
      <c r="S144" s="19" t="s">
        <v>17</v>
      </c>
      <c r="T144" s="33">
        <v>2.4941248490801481E-3</v>
      </c>
      <c r="U144" s="32">
        <v>2.3503049346106398E-4</v>
      </c>
      <c r="V144" s="19" t="s">
        <v>17</v>
      </c>
      <c r="W144" s="33">
        <v>0</v>
      </c>
      <c r="X144" s="32">
        <v>0</v>
      </c>
      <c r="Y144" s="31" t="s">
        <v>17</v>
      </c>
      <c r="Z144" s="149">
        <v>10</v>
      </c>
      <c r="AA144" s="62">
        <v>20</v>
      </c>
      <c r="AB144" s="150">
        <v>10</v>
      </c>
      <c r="AC144" s="33">
        <f t="shared" si="15"/>
        <v>1010.2081606463153</v>
      </c>
      <c r="AD144" s="32">
        <f t="shared" si="13"/>
        <v>6.0788771956474174E-3</v>
      </c>
      <c r="AE144" s="103">
        <f t="shared" si="14"/>
        <v>82.951761360333975</v>
      </c>
    </row>
    <row r="145" spans="1:31" s="137" customFormat="1">
      <c r="A145" s="146" t="s">
        <v>40</v>
      </c>
      <c r="B145" s="32">
        <v>9.9886999999999997</v>
      </c>
      <c r="C145" s="30">
        <v>2.9999999999999997E-4</v>
      </c>
      <c r="D145" s="133">
        <f t="shared" si="11"/>
        <v>0.75656107575235543</v>
      </c>
      <c r="E145" s="32">
        <f t="shared" si="12"/>
        <v>2.2696832272570662E-4</v>
      </c>
      <c r="F145" s="51">
        <v>6</v>
      </c>
      <c r="G145" s="147">
        <v>20</v>
      </c>
      <c r="H145" s="55">
        <v>15</v>
      </c>
      <c r="I145" s="148">
        <v>41981</v>
      </c>
      <c r="J145" s="33">
        <v>1012.4014448134844</v>
      </c>
      <c r="K145" s="32">
        <v>1.547209189010143E-2</v>
      </c>
      <c r="L145" s="51">
        <v>3480.1312148453258</v>
      </c>
      <c r="M145" s="33">
        <v>8.4474922581421197E-3</v>
      </c>
      <c r="N145" s="32">
        <v>0</v>
      </c>
      <c r="O145" s="19" t="s">
        <v>17</v>
      </c>
      <c r="P145" s="33">
        <v>-1.7664945528738888E-3</v>
      </c>
      <c r="Q145" s="32">
        <v>-2.5922005143943073E-4</v>
      </c>
      <c r="R145" s="32">
        <v>1.4999999999999999E-4</v>
      </c>
      <c r="S145" s="19" t="s">
        <v>17</v>
      </c>
      <c r="T145" s="33">
        <v>2.4995612358085098E-3</v>
      </c>
      <c r="U145" s="32">
        <v>2.3554278403700818E-4</v>
      </c>
      <c r="V145" s="19" t="s">
        <v>17</v>
      </c>
      <c r="W145" s="33">
        <v>0</v>
      </c>
      <c r="X145" s="32">
        <v>0</v>
      </c>
      <c r="Y145" s="31" t="s">
        <v>17</v>
      </c>
      <c r="Z145" s="149">
        <v>10</v>
      </c>
      <c r="AA145" s="62">
        <v>20</v>
      </c>
      <c r="AB145" s="150">
        <v>15</v>
      </c>
      <c r="AC145" s="33">
        <f t="shared" si="15"/>
        <v>1012.4089000190081</v>
      </c>
      <c r="AD145" s="32">
        <f t="shared" si="13"/>
        <v>1.5476276117928863E-2</v>
      </c>
      <c r="AE145" s="103">
        <f t="shared" si="14"/>
        <v>3483.8037931240083</v>
      </c>
    </row>
    <row r="146" spans="1:31" s="137" customFormat="1">
      <c r="A146" s="146" t="s">
        <v>40</v>
      </c>
      <c r="B146" s="32">
        <v>9.9886999999999997</v>
      </c>
      <c r="C146" s="30">
        <v>2.9999999999999997E-4</v>
      </c>
      <c r="D146" s="133">
        <f t="shared" si="11"/>
        <v>0.75656107267462192</v>
      </c>
      <c r="E146" s="32">
        <f t="shared" si="12"/>
        <v>2.2696832180238655E-4</v>
      </c>
      <c r="F146" s="51">
        <v>6</v>
      </c>
      <c r="G146" s="147">
        <v>20</v>
      </c>
      <c r="H146" s="55">
        <v>20</v>
      </c>
      <c r="I146" s="148">
        <v>41981</v>
      </c>
      <c r="J146" s="33">
        <v>1014.5821759684261</v>
      </c>
      <c r="K146" s="32">
        <v>1.550779052992593E-2</v>
      </c>
      <c r="L146" s="51">
        <v>3509.266720282023</v>
      </c>
      <c r="M146" s="33">
        <v>8.4147341399329889E-3</v>
      </c>
      <c r="N146" s="32">
        <v>0</v>
      </c>
      <c r="O146" s="19" t="s">
        <v>17</v>
      </c>
      <c r="P146" s="33">
        <v>-1.7702976468569388E-3</v>
      </c>
      <c r="Q146" s="32">
        <v>-2.5977812744159634E-4</v>
      </c>
      <c r="R146" s="32">
        <v>1.4999999999999999E-4</v>
      </c>
      <c r="S146" s="19" t="s">
        <v>17</v>
      </c>
      <c r="T146" s="33">
        <v>2.5049425535228964E-3</v>
      </c>
      <c r="U146" s="32">
        <v>2.360498852586449E-4</v>
      </c>
      <c r="V146" s="19" t="s">
        <v>17</v>
      </c>
      <c r="W146" s="33">
        <v>0</v>
      </c>
      <c r="X146" s="32">
        <v>0</v>
      </c>
      <c r="Y146" s="31" t="s">
        <v>17</v>
      </c>
      <c r="Z146" s="149">
        <v>10</v>
      </c>
      <c r="AA146" s="62">
        <v>20</v>
      </c>
      <c r="AB146" s="150">
        <v>20</v>
      </c>
      <c r="AC146" s="33">
        <f t="shared" si="15"/>
        <v>1014.589596279532</v>
      </c>
      <c r="AD146" s="32">
        <f t="shared" si="13"/>
        <v>1.5511972836731398E-2</v>
      </c>
      <c r="AE146" s="103">
        <f t="shared" si="14"/>
        <v>3512.9596426610092</v>
      </c>
    </row>
    <row r="147" spans="1:31" s="137" customFormat="1">
      <c r="A147" s="146" t="s">
        <v>40</v>
      </c>
      <c r="B147" s="32">
        <v>9.9886999999999997</v>
      </c>
      <c r="C147" s="30">
        <v>2.9999999999999997E-4</v>
      </c>
      <c r="D147" s="133">
        <f t="shared" si="11"/>
        <v>0.75656106898134146</v>
      </c>
      <c r="E147" s="32">
        <f t="shared" si="12"/>
        <v>2.2696832069440243E-4</v>
      </c>
      <c r="F147" s="51">
        <v>6</v>
      </c>
      <c r="G147" s="147">
        <v>20</v>
      </c>
      <c r="H147" s="55">
        <v>26</v>
      </c>
      <c r="I147" s="148">
        <v>41981</v>
      </c>
      <c r="J147" s="33">
        <v>1017.1658072120618</v>
      </c>
      <c r="K147" s="32">
        <v>1.5551165982030506E-2</v>
      </c>
      <c r="L147" s="51">
        <v>3540.385228280913</v>
      </c>
      <c r="M147" s="33">
        <v>8.3761091619862782E-3</v>
      </c>
      <c r="N147" s="32">
        <v>0</v>
      </c>
      <c r="O147" s="19" t="s">
        <v>17</v>
      </c>
      <c r="P147" s="33">
        <v>-1.7748108823952703E-3</v>
      </c>
      <c r="Q147" s="32">
        <v>-2.6044041148119403E-4</v>
      </c>
      <c r="R147" s="32">
        <v>1.4999999999999999E-4</v>
      </c>
      <c r="S147" s="19" t="s">
        <v>17</v>
      </c>
      <c r="T147" s="33">
        <v>2.5113287100642745E-3</v>
      </c>
      <c r="U147" s="32">
        <v>2.3665167611277687E-4</v>
      </c>
      <c r="V147" s="19" t="s">
        <v>17</v>
      </c>
      <c r="W147" s="33">
        <v>0</v>
      </c>
      <c r="X147" s="32">
        <v>0</v>
      </c>
      <c r="Y147" s="31" t="s">
        <v>17</v>
      </c>
      <c r="Z147" s="149">
        <v>10</v>
      </c>
      <c r="AA147" s="62">
        <v>20</v>
      </c>
      <c r="AB147" s="150">
        <v>26</v>
      </c>
      <c r="AC147" s="33">
        <f t="shared" si="15"/>
        <v>1017.1731863629847</v>
      </c>
      <c r="AD147" s="32">
        <f t="shared" si="13"/>
        <v>1.5555345770347525E-2</v>
      </c>
      <c r="AE147" s="103">
        <f t="shared" si="14"/>
        <v>3544.098164213965</v>
      </c>
    </row>
    <row r="148" spans="1:31" s="137" customFormat="1">
      <c r="A148" s="146" t="s">
        <v>40</v>
      </c>
      <c r="B148" s="32">
        <v>9.9886999999999997</v>
      </c>
      <c r="C148" s="30">
        <v>2.9999999999999997E-4</v>
      </c>
      <c r="D148" s="133">
        <f t="shared" si="11"/>
        <v>0.75656106467251427</v>
      </c>
      <c r="E148" s="32">
        <f t="shared" si="12"/>
        <v>2.2696831940175426E-4</v>
      </c>
      <c r="F148" s="51">
        <v>6</v>
      </c>
      <c r="G148" s="147">
        <v>20</v>
      </c>
      <c r="H148" s="55">
        <v>33</v>
      </c>
      <c r="I148" s="148">
        <v>41981</v>
      </c>
      <c r="J148" s="33">
        <v>1020.142899727006</v>
      </c>
      <c r="K148" s="32">
        <v>1.5602472822558498E-2</v>
      </c>
      <c r="L148" s="51">
        <v>3567.3222982875122</v>
      </c>
      <c r="M148" s="33">
        <v>8.3319395523631101E-3</v>
      </c>
      <c r="N148" s="32">
        <v>0</v>
      </c>
      <c r="O148" s="19" t="s">
        <v>17</v>
      </c>
      <c r="P148" s="33">
        <v>-1.7800080679120671E-3</v>
      </c>
      <c r="Q148" s="32">
        <v>-2.6120306013743393E-4</v>
      </c>
      <c r="R148" s="32">
        <v>1.4999999999999999E-4</v>
      </c>
      <c r="S148" s="19" t="s">
        <v>17</v>
      </c>
      <c r="T148" s="33">
        <v>2.5186826447762527E-3</v>
      </c>
      <c r="U148" s="32">
        <v>2.3734466423840105E-4</v>
      </c>
      <c r="V148" s="19" t="s">
        <v>17</v>
      </c>
      <c r="W148" s="33">
        <v>0</v>
      </c>
      <c r="X148" s="32">
        <v>0</v>
      </c>
      <c r="Y148" s="31" t="s">
        <v>17</v>
      </c>
      <c r="Z148" s="149">
        <v>10</v>
      </c>
      <c r="AA148" s="62">
        <v>20</v>
      </c>
      <c r="AB148" s="150">
        <v>33</v>
      </c>
      <c r="AC148" s="33">
        <f t="shared" si="15"/>
        <v>1020.1502317889214</v>
      </c>
      <c r="AD148" s="32">
        <f t="shared" si="13"/>
        <v>1.5606649393330108E-2</v>
      </c>
      <c r="AE148" s="103">
        <f t="shared" si="14"/>
        <v>3571.0484511497016</v>
      </c>
    </row>
    <row r="149" spans="1:31" s="137" customFormat="1">
      <c r="A149" s="146" t="s">
        <v>40</v>
      </c>
      <c r="B149" s="32">
        <v>9.9886999999999997</v>
      </c>
      <c r="C149" s="30">
        <v>2.9999999999999997E-4</v>
      </c>
      <c r="D149" s="133">
        <f t="shared" si="11"/>
        <v>0.75656105944036722</v>
      </c>
      <c r="E149" s="32">
        <f t="shared" si="12"/>
        <v>2.2696831783211016E-4</v>
      </c>
      <c r="F149" s="51">
        <v>6</v>
      </c>
      <c r="G149" s="147">
        <v>20</v>
      </c>
      <c r="H149" s="55">
        <v>41.5</v>
      </c>
      <c r="I149" s="148">
        <v>41981</v>
      </c>
      <c r="J149" s="33">
        <v>1023.7017716888414</v>
      </c>
      <c r="K149" s="32">
        <v>1.5665729228046269E-2</v>
      </c>
      <c r="L149" s="51">
        <v>3578.1571100836986</v>
      </c>
      <c r="M149" s="33">
        <v>8.2795144015790356E-3</v>
      </c>
      <c r="N149" s="32">
        <v>0</v>
      </c>
      <c r="O149" s="19" t="s">
        <v>17</v>
      </c>
      <c r="P149" s="33">
        <v>-1.7862223492241482E-3</v>
      </c>
      <c r="Q149" s="32">
        <v>-2.6211496010268207E-4</v>
      </c>
      <c r="R149" s="32">
        <v>1.4999999999999999E-4</v>
      </c>
      <c r="S149" s="19" t="s">
        <v>17</v>
      </c>
      <c r="T149" s="33">
        <v>2.5274757536064259E-3</v>
      </c>
      <c r="U149" s="32">
        <v>2.3817327099727063E-4</v>
      </c>
      <c r="V149" s="19" t="s">
        <v>17</v>
      </c>
      <c r="W149" s="33">
        <v>0</v>
      </c>
      <c r="X149" s="32">
        <v>0</v>
      </c>
      <c r="Y149" s="31" t="s">
        <v>17</v>
      </c>
      <c r="Z149" s="149">
        <v>10</v>
      </c>
      <c r="AA149" s="62">
        <v>20</v>
      </c>
      <c r="AB149" s="150">
        <v>41.5</v>
      </c>
      <c r="AC149" s="33">
        <f t="shared" si="15"/>
        <v>1023.7090478348784</v>
      </c>
      <c r="AD149" s="32">
        <f t="shared" si="13"/>
        <v>1.5669901511202303E-2</v>
      </c>
      <c r="AE149" s="103">
        <f t="shared" si="14"/>
        <v>3581.8764234921591</v>
      </c>
    </row>
    <row r="150" spans="1:31" s="137" customFormat="1">
      <c r="A150" s="146" t="s">
        <v>40</v>
      </c>
      <c r="B150" s="32">
        <v>9.9886999999999997</v>
      </c>
      <c r="C150" s="30">
        <v>2.9999999999999997E-4</v>
      </c>
      <c r="D150" s="133">
        <f t="shared" si="11"/>
        <v>0.75656105297712717</v>
      </c>
      <c r="E150" s="32">
        <f t="shared" si="12"/>
        <v>2.2696831589313812E-4</v>
      </c>
      <c r="F150" s="51">
        <v>6</v>
      </c>
      <c r="G150" s="147">
        <v>20</v>
      </c>
      <c r="H150" s="55">
        <v>52</v>
      </c>
      <c r="I150" s="148">
        <v>41981</v>
      </c>
      <c r="J150" s="33">
        <v>1028.0182437150258</v>
      </c>
      <c r="K150" s="32">
        <v>1.5745213952574638E-2</v>
      </c>
      <c r="L150" s="51">
        <v>3542.2532541982237</v>
      </c>
      <c r="M150" s="33">
        <v>8.2164458428906073E-3</v>
      </c>
      <c r="N150" s="32">
        <v>0</v>
      </c>
      <c r="O150" s="19" t="s">
        <v>17</v>
      </c>
      <c r="P150" s="33">
        <v>-1.7937564822062824E-3</v>
      </c>
      <c r="Q150" s="32">
        <v>-2.6322053856937079E-4</v>
      </c>
      <c r="R150" s="32">
        <v>1.4999999999999999E-4</v>
      </c>
      <c r="S150" s="19" t="s">
        <v>17</v>
      </c>
      <c r="T150" s="33">
        <v>2.5381364312264641E-3</v>
      </c>
      <c r="U150" s="32">
        <v>2.3917786558386118E-4</v>
      </c>
      <c r="V150" s="19" t="s">
        <v>17</v>
      </c>
      <c r="W150" s="33">
        <v>0</v>
      </c>
      <c r="X150" s="32">
        <v>0</v>
      </c>
      <c r="Y150" s="31" t="s">
        <v>17</v>
      </c>
      <c r="Z150" s="149">
        <v>10</v>
      </c>
      <c r="AA150" s="62">
        <v>20</v>
      </c>
      <c r="AB150" s="150">
        <v>52</v>
      </c>
      <c r="AC150" s="33">
        <f t="shared" si="15"/>
        <v>1028.0254525603812</v>
      </c>
      <c r="AD150" s="32">
        <f t="shared" si="13"/>
        <v>1.5749380403055721E-2</v>
      </c>
      <c r="AE150" s="103">
        <f t="shared" si="14"/>
        <v>3545.9137130908039</v>
      </c>
    </row>
    <row r="151" spans="1:31" s="46" customFormat="1">
      <c r="A151" s="151" t="s">
        <v>40</v>
      </c>
      <c r="B151" s="40">
        <v>9.9886999999999997</v>
      </c>
      <c r="C151" s="38">
        <v>2.9999999999999997E-4</v>
      </c>
      <c r="D151" s="139">
        <f t="shared" si="11"/>
        <v>0.75656104497502052</v>
      </c>
      <c r="E151" s="40">
        <f t="shared" si="12"/>
        <v>2.2696831349250615E-4</v>
      </c>
      <c r="F151" s="52">
        <v>6</v>
      </c>
      <c r="G151" s="152">
        <v>20</v>
      </c>
      <c r="H151" s="57">
        <v>65</v>
      </c>
      <c r="I151" s="153">
        <v>41981</v>
      </c>
      <c r="J151" s="42">
        <v>1033.2399623457786</v>
      </c>
      <c r="K151" s="40">
        <v>1.5845511917131253E-2</v>
      </c>
      <c r="L151" s="52">
        <v>3397.3655501607486</v>
      </c>
      <c r="M151" s="42">
        <v>8.1407232564743026E-3</v>
      </c>
      <c r="N151" s="40">
        <v>0</v>
      </c>
      <c r="O151" s="41" t="s">
        <v>17</v>
      </c>
      <c r="P151" s="42">
        <v>-1.8028735678004449E-3</v>
      </c>
      <c r="Q151" s="40">
        <v>-2.6455840366091695E-4</v>
      </c>
      <c r="R151" s="40">
        <v>1.4999999999999999E-4</v>
      </c>
      <c r="S151" s="41" t="s">
        <v>17</v>
      </c>
      <c r="T151" s="42">
        <v>2.5510369612198464E-3</v>
      </c>
      <c r="U151" s="40">
        <v>2.4039352963988153E-4</v>
      </c>
      <c r="V151" s="41" t="s">
        <v>17</v>
      </c>
      <c r="W151" s="42">
        <v>0</v>
      </c>
      <c r="X151" s="40">
        <v>0</v>
      </c>
      <c r="Y151" s="39" t="s">
        <v>17</v>
      </c>
      <c r="Z151" s="154">
        <v>10</v>
      </c>
      <c r="AA151" s="63">
        <v>20</v>
      </c>
      <c r="AB151" s="155">
        <v>65</v>
      </c>
      <c r="AC151" s="42">
        <f t="shared" si="15"/>
        <v>1033.2470903472381</v>
      </c>
      <c r="AD151" s="40">
        <f t="shared" si="13"/>
        <v>1.5849670393429979E-2</v>
      </c>
      <c r="AE151" s="142">
        <f t="shared" si="14"/>
        <v>3400.8522942888189</v>
      </c>
    </row>
    <row r="152" spans="1:31" s="137" customFormat="1">
      <c r="A152" s="146" t="s">
        <v>40</v>
      </c>
      <c r="B152" s="32">
        <v>9.9886999999999997</v>
      </c>
      <c r="C152" s="30">
        <v>2.9999999999999997E-4</v>
      </c>
      <c r="D152" s="133">
        <f t="shared" si="11"/>
        <v>0.74882785495430393</v>
      </c>
      <c r="E152" s="32">
        <f t="shared" si="12"/>
        <v>2.2464835648629115E-4</v>
      </c>
      <c r="F152" s="51">
        <v>6</v>
      </c>
      <c r="G152" s="147">
        <v>25</v>
      </c>
      <c r="H152" s="55">
        <v>5</v>
      </c>
      <c r="I152" s="148">
        <v>42023</v>
      </c>
      <c r="J152" s="33">
        <v>1006.7123205535388</v>
      </c>
      <c r="K152" s="32">
        <v>6.0556671601685007E-3</v>
      </c>
      <c r="L152" s="51">
        <v>81.700613457362351</v>
      </c>
      <c r="M152" s="33">
        <v>8.4297531510628687E-3</v>
      </c>
      <c r="N152" s="32">
        <v>0</v>
      </c>
      <c r="O152" s="19" t="s">
        <v>17</v>
      </c>
      <c r="P152" s="33">
        <v>-1.7565544379853281E-3</v>
      </c>
      <c r="Q152" s="32">
        <v>-2.5776141286704764E-4</v>
      </c>
      <c r="R152" s="32">
        <v>1.4999999999999999E-4</v>
      </c>
      <c r="S152" s="19" t="s">
        <v>17</v>
      </c>
      <c r="T152" s="33">
        <v>2.561638257322666E-3</v>
      </c>
      <c r="U152" s="32">
        <v>2.4139252848923406E-4</v>
      </c>
      <c r="V152" s="19" t="s">
        <v>17</v>
      </c>
      <c r="W152" s="33">
        <v>1.8279901834151297E-4</v>
      </c>
      <c r="X152" s="32">
        <v>2.0000000000000001E-4</v>
      </c>
      <c r="Y152" s="31" t="s">
        <v>17</v>
      </c>
      <c r="Z152" s="149">
        <v>10</v>
      </c>
      <c r="AA152" s="62">
        <v>25</v>
      </c>
      <c r="AB152" s="150">
        <v>5</v>
      </c>
      <c r="AC152" s="33">
        <f t="shared" si="15"/>
        <v>1006.719870260476</v>
      </c>
      <c r="AD152" s="32">
        <f t="shared" si="13"/>
        <v>6.0697892872508888E-3</v>
      </c>
      <c r="AE152" s="103">
        <f t="shared" si="14"/>
        <v>82.463277011870616</v>
      </c>
    </row>
    <row r="153" spans="1:31" s="137" customFormat="1">
      <c r="A153" s="146" t="s">
        <v>40</v>
      </c>
      <c r="B153" s="32">
        <v>9.9886999999999997</v>
      </c>
      <c r="C153" s="30">
        <v>2.9999999999999997E-4</v>
      </c>
      <c r="D153" s="133">
        <f t="shared" si="11"/>
        <v>0.74882785209452951</v>
      </c>
      <c r="E153" s="32">
        <f t="shared" si="12"/>
        <v>2.2464835562835883E-4</v>
      </c>
      <c r="F153" s="51">
        <v>6</v>
      </c>
      <c r="G153" s="147">
        <v>25</v>
      </c>
      <c r="H153" s="55">
        <v>10</v>
      </c>
      <c r="I153" s="148">
        <v>42023</v>
      </c>
      <c r="J153" s="33">
        <v>1008.9037690675693</v>
      </c>
      <c r="K153" s="32">
        <v>6.0682364824523449E-3</v>
      </c>
      <c r="L153" s="51">
        <v>82.374689354117891</v>
      </c>
      <c r="M153" s="33">
        <v>8.3983507823859327E-3</v>
      </c>
      <c r="N153" s="32">
        <v>0</v>
      </c>
      <c r="O153" s="19" t="s">
        <v>17</v>
      </c>
      <c r="P153" s="33">
        <v>-1.7603803320701396E-3</v>
      </c>
      <c r="Q153" s="32">
        <v>-2.5832283461604377E-4</v>
      </c>
      <c r="R153" s="32">
        <v>1.4999999999999999E-4</v>
      </c>
      <c r="S153" s="19" t="s">
        <v>17</v>
      </c>
      <c r="T153" s="33">
        <v>2.5672176795247326E-3</v>
      </c>
      <c r="U153" s="32">
        <v>2.4191829782025331E-4</v>
      </c>
      <c r="V153" s="19" t="s">
        <v>17</v>
      </c>
      <c r="W153" s="33">
        <v>1.8279901834151297E-4</v>
      </c>
      <c r="X153" s="32">
        <v>2.0000000000000001E-4</v>
      </c>
      <c r="Y153" s="31" t="s">
        <v>17</v>
      </c>
      <c r="Z153" s="149">
        <v>10</v>
      </c>
      <c r="AA153" s="62">
        <v>25</v>
      </c>
      <c r="AB153" s="150">
        <v>10</v>
      </c>
      <c r="AC153" s="33">
        <f t="shared" si="15"/>
        <v>1008.911285057188</v>
      </c>
      <c r="AD153" s="32">
        <f t="shared" si="13"/>
        <v>6.0823503149253404E-3</v>
      </c>
      <c r="AE153" s="103">
        <f t="shared" si="14"/>
        <v>83.141589213577575</v>
      </c>
    </row>
    <row r="154" spans="1:31" s="137" customFormat="1">
      <c r="A154" s="146" t="s">
        <v>40</v>
      </c>
      <c r="B154" s="32">
        <v>9.9886999999999997</v>
      </c>
      <c r="C154" s="30">
        <v>2.9999999999999997E-4</v>
      </c>
      <c r="D154" s="133">
        <f t="shared" si="11"/>
        <v>0.74882784923475498</v>
      </c>
      <c r="E154" s="32">
        <f t="shared" si="12"/>
        <v>2.2464835477042648E-4</v>
      </c>
      <c r="F154" s="51">
        <v>6</v>
      </c>
      <c r="G154" s="147">
        <v>25</v>
      </c>
      <c r="H154" s="55">
        <v>15</v>
      </c>
      <c r="I154" s="148">
        <v>42023</v>
      </c>
      <c r="J154" s="33">
        <v>1011.0722647964728</v>
      </c>
      <c r="K154" s="32">
        <v>1.547209189010143E-2</v>
      </c>
      <c r="L154" s="51">
        <v>3480.1312148453258</v>
      </c>
      <c r="M154" s="33">
        <v>8.3675144012431701E-3</v>
      </c>
      <c r="N154" s="32">
        <v>0</v>
      </c>
      <c r="O154" s="19" t="s">
        <v>17</v>
      </c>
      <c r="P154" s="33">
        <v>-1.7641673951244953E-3</v>
      </c>
      <c r="Q154" s="32">
        <v>-2.5887855819761805E-4</v>
      </c>
      <c r="R154" s="32">
        <v>1.4999999999999999E-4</v>
      </c>
      <c r="S154" s="19" t="s">
        <v>17</v>
      </c>
      <c r="T154" s="33">
        <v>2.5727404732263219E-3</v>
      </c>
      <c r="U154" s="32">
        <v>2.4243873084085643E-4</v>
      </c>
      <c r="V154" s="19" t="s">
        <v>17</v>
      </c>
      <c r="W154" s="33">
        <v>1.8279901834151297E-4</v>
      </c>
      <c r="X154" s="32">
        <v>2.0000000000000001E-4</v>
      </c>
      <c r="Y154" s="31" t="s">
        <v>17</v>
      </c>
      <c r="Z154" s="149">
        <v>10</v>
      </c>
      <c r="AA154" s="62">
        <v>25</v>
      </c>
      <c r="AB154" s="150">
        <v>15</v>
      </c>
      <c r="AC154" s="33">
        <f t="shared" si="15"/>
        <v>1011.0797476582562</v>
      </c>
      <c r="AD154" s="32">
        <f t="shared" si="13"/>
        <v>1.5477640998461467E-2</v>
      </c>
      <c r="AE154" s="103">
        <f t="shared" si="14"/>
        <v>3485.0366962399303</v>
      </c>
    </row>
    <row r="155" spans="1:31" s="137" customFormat="1">
      <c r="A155" s="146" t="s">
        <v>40</v>
      </c>
      <c r="B155" s="32">
        <v>9.9886999999999997</v>
      </c>
      <c r="C155" s="30">
        <v>2.9999999999999997E-4</v>
      </c>
      <c r="D155" s="133">
        <f t="shared" si="11"/>
        <v>0.74882784637498057</v>
      </c>
      <c r="E155" s="32">
        <f t="shared" si="12"/>
        <v>2.2464835391249415E-4</v>
      </c>
      <c r="F155" s="51">
        <v>6</v>
      </c>
      <c r="G155" s="147">
        <v>25</v>
      </c>
      <c r="H155" s="55">
        <v>20</v>
      </c>
      <c r="I155" s="148">
        <v>42023</v>
      </c>
      <c r="J155" s="33">
        <v>1013.2208495100119</v>
      </c>
      <c r="K155" s="32">
        <v>1.550779052992593E-2</v>
      </c>
      <c r="L155" s="51">
        <v>3509.266720282023</v>
      </c>
      <c r="M155" s="33">
        <v>8.3372106920478473E-3</v>
      </c>
      <c r="N155" s="32">
        <v>0</v>
      </c>
      <c r="O155" s="19" t="s">
        <v>17</v>
      </c>
      <c r="P155" s="33">
        <v>-1.7679163036262882E-3</v>
      </c>
      <c r="Q155" s="32">
        <v>-2.594286828799135E-4</v>
      </c>
      <c r="R155" s="32">
        <v>1.4999999999999999E-4</v>
      </c>
      <c r="S155" s="19" t="s">
        <v>17</v>
      </c>
      <c r="T155" s="33">
        <v>2.5782076249562138E-3</v>
      </c>
      <c r="U155" s="32">
        <v>2.4295392051525345E-4</v>
      </c>
      <c r="V155" s="19" t="s">
        <v>17</v>
      </c>
      <c r="W155" s="33">
        <v>1.8279901834151297E-4</v>
      </c>
      <c r="X155" s="32">
        <v>2.0000000000000001E-4</v>
      </c>
      <c r="Y155" s="31" t="s">
        <v>17</v>
      </c>
      <c r="Z155" s="149">
        <v>10</v>
      </c>
      <c r="AA155" s="62">
        <v>25</v>
      </c>
      <c r="AB155" s="150">
        <v>20</v>
      </c>
      <c r="AC155" s="33">
        <f t="shared" si="15"/>
        <v>1013.2282997997181</v>
      </c>
      <c r="AD155" s="32">
        <f t="shared" si="13"/>
        <v>1.5513334928714383E-2</v>
      </c>
      <c r="AE155" s="103">
        <f t="shared" si="14"/>
        <v>3514.1974812440603</v>
      </c>
    </row>
    <row r="156" spans="1:31" s="137" customFormat="1">
      <c r="A156" s="146" t="s">
        <v>40</v>
      </c>
      <c r="B156" s="32">
        <v>9.9886999999999997</v>
      </c>
      <c r="C156" s="30">
        <v>2.9999999999999997E-4</v>
      </c>
      <c r="D156" s="133">
        <f t="shared" si="11"/>
        <v>0.74882784294325144</v>
      </c>
      <c r="E156" s="32">
        <f t="shared" si="12"/>
        <v>2.2464835288297543E-4</v>
      </c>
      <c r="F156" s="51">
        <v>6</v>
      </c>
      <c r="G156" s="147">
        <v>25</v>
      </c>
      <c r="H156" s="55">
        <v>26</v>
      </c>
      <c r="I156" s="148">
        <v>42023</v>
      </c>
      <c r="J156" s="33">
        <v>1015.769139150832</v>
      </c>
      <c r="K156" s="32">
        <v>1.5551165982030506E-2</v>
      </c>
      <c r="L156" s="51">
        <v>3540.385228280913</v>
      </c>
      <c r="M156" s="33">
        <v>8.3015043369414343E-3</v>
      </c>
      <c r="N156" s="32">
        <v>0</v>
      </c>
      <c r="O156" s="19" t="s">
        <v>17</v>
      </c>
      <c r="P156" s="33">
        <v>-1.7723655511103706E-3</v>
      </c>
      <c r="Q156" s="32">
        <v>-2.6008157714432789E-4</v>
      </c>
      <c r="R156" s="32">
        <v>1.4999999999999999E-4</v>
      </c>
      <c r="S156" s="19" t="s">
        <v>17</v>
      </c>
      <c r="T156" s="33">
        <v>2.5846961029280112E-3</v>
      </c>
      <c r="U156" s="32">
        <v>2.435653534914676E-4</v>
      </c>
      <c r="V156" s="19" t="s">
        <v>17</v>
      </c>
      <c r="W156" s="33">
        <v>1.8279901834151297E-4</v>
      </c>
      <c r="X156" s="32">
        <v>2.0000000000000001E-4</v>
      </c>
      <c r="Y156" s="31" t="s">
        <v>17</v>
      </c>
      <c r="Z156" s="149">
        <v>10</v>
      </c>
      <c r="AA156" s="62">
        <v>25</v>
      </c>
      <c r="AB156" s="150">
        <v>26</v>
      </c>
      <c r="AC156" s="33">
        <f t="shared" si="15"/>
        <v>1015.7765510420584</v>
      </c>
      <c r="AD156" s="32">
        <f t="shared" si="13"/>
        <v>1.5556704482779677E-2</v>
      </c>
      <c r="AE156" s="103">
        <f t="shared" si="14"/>
        <v>3545.3404132997994</v>
      </c>
    </row>
    <row r="157" spans="1:31" s="137" customFormat="1">
      <c r="A157" s="146" t="s">
        <v>40</v>
      </c>
      <c r="B157" s="32">
        <v>9.9886999999999997</v>
      </c>
      <c r="C157" s="30">
        <v>2.9999999999999997E-4</v>
      </c>
      <c r="D157" s="133">
        <f t="shared" si="11"/>
        <v>0.74882783893956739</v>
      </c>
      <c r="E157" s="32">
        <f t="shared" si="12"/>
        <v>2.2464835168187021E-4</v>
      </c>
      <c r="F157" s="51">
        <v>6</v>
      </c>
      <c r="G157" s="147">
        <v>25</v>
      </c>
      <c r="H157" s="55">
        <v>33</v>
      </c>
      <c r="I157" s="148">
        <v>42023</v>
      </c>
      <c r="J157" s="33">
        <v>1018.7035598084489</v>
      </c>
      <c r="K157" s="32">
        <v>1.5602472822558498E-2</v>
      </c>
      <c r="L157" s="51">
        <v>3567.3222982875122</v>
      </c>
      <c r="M157" s="33">
        <v>8.2606879155946444E-3</v>
      </c>
      <c r="N157" s="32">
        <v>0</v>
      </c>
      <c r="O157" s="19" t="s">
        <v>17</v>
      </c>
      <c r="P157" s="33">
        <v>-1.7774895472252249E-3</v>
      </c>
      <c r="Q157" s="32">
        <v>-2.608334857954512E-4</v>
      </c>
      <c r="R157" s="32">
        <v>1.4999999999999999E-4</v>
      </c>
      <c r="S157" s="19" t="s">
        <v>17</v>
      </c>
      <c r="T157" s="33">
        <v>2.592168587933374E-3</v>
      </c>
      <c r="U157" s="32">
        <v>2.442695130442015E-4</v>
      </c>
      <c r="V157" s="19" t="s">
        <v>17</v>
      </c>
      <c r="W157" s="33">
        <v>1.8279901834151297E-4</v>
      </c>
      <c r="X157" s="32">
        <v>2.0000000000000001E-4</v>
      </c>
      <c r="Y157" s="31" t="s">
        <v>17</v>
      </c>
      <c r="Z157" s="149">
        <v>10</v>
      </c>
      <c r="AA157" s="62">
        <v>25</v>
      </c>
      <c r="AB157" s="150">
        <v>33</v>
      </c>
      <c r="AC157" s="33">
        <f t="shared" si="15"/>
        <v>1018.7109277828563</v>
      </c>
      <c r="AD157" s="32">
        <f t="shared" si="13"/>
        <v>1.5608004121462578E-2</v>
      </c>
      <c r="AE157" s="103">
        <f t="shared" si="14"/>
        <v>3572.2923749399033</v>
      </c>
    </row>
    <row r="158" spans="1:31" s="137" customFormat="1">
      <c r="A158" s="146" t="s">
        <v>40</v>
      </c>
      <c r="B158" s="32">
        <v>9.9886999999999997</v>
      </c>
      <c r="C158" s="30">
        <v>2.9999999999999997E-4</v>
      </c>
      <c r="D158" s="133">
        <f t="shared" si="11"/>
        <v>0.74882783407795128</v>
      </c>
      <c r="E158" s="32">
        <f t="shared" si="12"/>
        <v>2.2464835022338538E-4</v>
      </c>
      <c r="F158" s="51">
        <v>6</v>
      </c>
      <c r="G158" s="147">
        <v>25</v>
      </c>
      <c r="H158" s="55">
        <v>41.5</v>
      </c>
      <c r="I158" s="148">
        <v>42023</v>
      </c>
      <c r="J158" s="33">
        <v>1022.2139993364206</v>
      </c>
      <c r="K158" s="32">
        <v>1.5665729228046269E-2</v>
      </c>
      <c r="L158" s="51">
        <v>3578.1571100836986</v>
      </c>
      <c r="M158" s="33">
        <v>8.2122354250486751E-3</v>
      </c>
      <c r="N158" s="32">
        <v>0</v>
      </c>
      <c r="O158" s="19" t="s">
        <v>17</v>
      </c>
      <c r="P158" s="33">
        <v>-1.7836171308699448E-3</v>
      </c>
      <c r="Q158" s="32">
        <v>-2.6173266351722763E-4</v>
      </c>
      <c r="R158" s="32">
        <v>1.4999999999999999E-4</v>
      </c>
      <c r="S158" s="19" t="s">
        <v>17</v>
      </c>
      <c r="T158" s="33">
        <v>2.6011046360231347E-3</v>
      </c>
      <c r="U158" s="32">
        <v>2.4511158949153849E-4</v>
      </c>
      <c r="V158" s="19" t="s">
        <v>17</v>
      </c>
      <c r="W158" s="33">
        <v>1.8279901834151297E-4</v>
      </c>
      <c r="X158" s="32">
        <v>2.0000000000000001E-4</v>
      </c>
      <c r="Y158" s="31" t="s">
        <v>17</v>
      </c>
      <c r="Z158" s="149">
        <v>10</v>
      </c>
      <c r="AA158" s="62">
        <v>25</v>
      </c>
      <c r="AB158" s="150">
        <v>41.5</v>
      </c>
      <c r="AC158" s="33">
        <f t="shared" si="15"/>
        <v>1022.2213151506953</v>
      </c>
      <c r="AD158" s="32">
        <f t="shared" si="13"/>
        <v>1.5671251348217993E-2</v>
      </c>
      <c r="AE158" s="103">
        <f t="shared" si="14"/>
        <v>3583.1145740775801</v>
      </c>
    </row>
    <row r="159" spans="1:31" s="137" customFormat="1">
      <c r="A159" s="146" t="s">
        <v>40</v>
      </c>
      <c r="B159" s="32">
        <v>9.9886999999999997</v>
      </c>
      <c r="C159" s="30">
        <v>2.9999999999999997E-4</v>
      </c>
      <c r="D159" s="133">
        <f t="shared" si="11"/>
        <v>0.74882782807242576</v>
      </c>
      <c r="E159" s="32">
        <f t="shared" si="12"/>
        <v>2.246483484217277E-4</v>
      </c>
      <c r="F159" s="51">
        <v>6</v>
      </c>
      <c r="G159" s="147">
        <v>25</v>
      </c>
      <c r="H159" s="55">
        <v>52</v>
      </c>
      <c r="I159" s="148">
        <v>42023</v>
      </c>
      <c r="J159" s="33">
        <v>1026.4686812125838</v>
      </c>
      <c r="K159" s="32">
        <v>1.5745213952574638E-2</v>
      </c>
      <c r="L159" s="51">
        <v>3542.2532541982237</v>
      </c>
      <c r="M159" s="33">
        <v>8.1538853087295138E-3</v>
      </c>
      <c r="N159" s="32">
        <v>0</v>
      </c>
      <c r="O159" s="19" t="s">
        <v>17</v>
      </c>
      <c r="P159" s="33">
        <v>-1.7910475475446733E-3</v>
      </c>
      <c r="Q159" s="32">
        <v>-2.62823022380495E-4</v>
      </c>
      <c r="R159" s="32">
        <v>1.4999999999999999E-4</v>
      </c>
      <c r="S159" s="19" t="s">
        <v>17</v>
      </c>
      <c r="T159" s="33">
        <v>2.6119406462699482E-3</v>
      </c>
      <c r="U159" s="32">
        <v>2.4613270631189215E-4</v>
      </c>
      <c r="V159" s="19" t="s">
        <v>17</v>
      </c>
      <c r="W159" s="33">
        <v>1.8279901834151297E-4</v>
      </c>
      <c r="X159" s="32">
        <v>2.0000000000000001E-4</v>
      </c>
      <c r="Y159" s="31" t="s">
        <v>17</v>
      </c>
      <c r="Z159" s="149">
        <v>10</v>
      </c>
      <c r="AA159" s="62">
        <v>25</v>
      </c>
      <c r="AB159" s="150">
        <v>52</v>
      </c>
      <c r="AC159" s="33">
        <f t="shared" si="15"/>
        <v>1026.4759341807896</v>
      </c>
      <c r="AD159" s="32">
        <f t="shared" si="13"/>
        <v>1.5750724129446114E-2</v>
      </c>
      <c r="AE159" s="103">
        <f t="shared" si="14"/>
        <v>3547.1276483276679</v>
      </c>
    </row>
    <row r="160" spans="1:31" s="46" customFormat="1">
      <c r="A160" s="151" t="s">
        <v>40</v>
      </c>
      <c r="B160" s="40">
        <v>9.9886999999999997</v>
      </c>
      <c r="C160" s="38">
        <v>2.9999999999999997E-4</v>
      </c>
      <c r="D160" s="139">
        <f t="shared" si="11"/>
        <v>0.74882782063701314</v>
      </c>
      <c r="E160" s="40">
        <f t="shared" si="12"/>
        <v>2.2464834619110392E-4</v>
      </c>
      <c r="F160" s="52">
        <v>6</v>
      </c>
      <c r="G160" s="152">
        <v>25</v>
      </c>
      <c r="H160" s="57">
        <v>65</v>
      </c>
      <c r="I160" s="153">
        <v>42023</v>
      </c>
      <c r="J160" s="42">
        <v>1031.6185286605116</v>
      </c>
      <c r="K160" s="40">
        <v>1.5845511917131253E-2</v>
      </c>
      <c r="L160" s="52">
        <v>3397.3655501607486</v>
      </c>
      <c r="M160" s="42">
        <v>8.0836536556034844E-3</v>
      </c>
      <c r="N160" s="40">
        <v>0</v>
      </c>
      <c r="O160" s="41" t="s">
        <v>17</v>
      </c>
      <c r="P160" s="42">
        <v>-1.8000415249172584E-3</v>
      </c>
      <c r="Q160" s="40">
        <v>-2.6414282224818982E-4</v>
      </c>
      <c r="R160" s="40">
        <v>1.4999999999999999E-4</v>
      </c>
      <c r="S160" s="41" t="s">
        <v>17</v>
      </c>
      <c r="T160" s="42">
        <v>2.6250568459879591E-3</v>
      </c>
      <c r="U160" s="40">
        <v>2.4736869371372365E-4</v>
      </c>
      <c r="V160" s="41" t="s">
        <v>17</v>
      </c>
      <c r="W160" s="42">
        <v>1.8279901834151297E-4</v>
      </c>
      <c r="X160" s="40">
        <v>2.0000000000000001E-4</v>
      </c>
      <c r="Y160" s="39" t="s">
        <v>17</v>
      </c>
      <c r="Z160" s="154">
        <v>10</v>
      </c>
      <c r="AA160" s="63">
        <v>25</v>
      </c>
      <c r="AB160" s="155">
        <v>65</v>
      </c>
      <c r="AC160" s="42">
        <f t="shared" si="15"/>
        <v>1031.6257059550423</v>
      </c>
      <c r="AD160" s="40">
        <f t="shared" si="13"/>
        <v>1.5851006468550335E-2</v>
      </c>
      <c r="AE160" s="142">
        <f t="shared" si="14"/>
        <v>3402.0024268282841</v>
      </c>
    </row>
    <row r="161" spans="1:31" s="137" customFormat="1">
      <c r="A161" s="146" t="s">
        <v>40</v>
      </c>
      <c r="B161" s="32">
        <v>9.9886999999999997</v>
      </c>
      <c r="C161" s="30">
        <v>2.9999999999999997E-4</v>
      </c>
      <c r="D161" s="133">
        <f t="shared" si="11"/>
        <v>0.74241881612858851</v>
      </c>
      <c r="E161" s="32">
        <f t="shared" si="12"/>
        <v>2.2272564483857653E-4</v>
      </c>
      <c r="F161" s="51">
        <v>6</v>
      </c>
      <c r="G161" s="147">
        <v>30</v>
      </c>
      <c r="H161" s="55">
        <v>5</v>
      </c>
      <c r="I161" s="148">
        <v>42072</v>
      </c>
      <c r="J161" s="33">
        <v>1005.2249877548147</v>
      </c>
      <c r="K161" s="32">
        <v>6.0556671601685007E-3</v>
      </c>
      <c r="L161" s="51">
        <v>81.700613457362351</v>
      </c>
      <c r="M161" s="33">
        <v>8.3592422068932137E-3</v>
      </c>
      <c r="N161" s="32">
        <v>0</v>
      </c>
      <c r="O161" s="19" t="s">
        <v>17</v>
      </c>
      <c r="P161" s="33">
        <v>-1.7539589368623047E-3</v>
      </c>
      <c r="Q161" s="32">
        <v>-2.5738054221362467E-4</v>
      </c>
      <c r="R161" s="32">
        <v>1.4999999999999999E-4</v>
      </c>
      <c r="S161" s="19" t="s">
        <v>17</v>
      </c>
      <c r="T161" s="33">
        <v>2.6465543760761266E-3</v>
      </c>
      <c r="U161" s="32">
        <v>2.4939448448625835E-4</v>
      </c>
      <c r="V161" s="19" t="s">
        <v>17</v>
      </c>
      <c r="W161" s="33">
        <v>3.1203051988971443E-4</v>
      </c>
      <c r="X161" s="32">
        <v>2.0000000000000001E-4</v>
      </c>
      <c r="Y161" s="31" t="s">
        <v>17</v>
      </c>
      <c r="Z161" s="149">
        <v>10</v>
      </c>
      <c r="AA161" s="62">
        <v>30</v>
      </c>
      <c r="AB161" s="150">
        <v>5</v>
      </c>
      <c r="AC161" s="33">
        <f t="shared" si="15"/>
        <v>1005.2325090515602</v>
      </c>
      <c r="AD161" s="32">
        <f t="shared" si="13"/>
        <v>6.0700419336693354E-3</v>
      </c>
      <c r="AE161" s="103">
        <f t="shared" si="14"/>
        <v>82.477079426884544</v>
      </c>
    </row>
    <row r="162" spans="1:31" s="137" customFormat="1">
      <c r="A162" s="146" t="s">
        <v>40</v>
      </c>
      <c r="B162" s="32">
        <v>9.9886999999999997</v>
      </c>
      <c r="C162" s="30">
        <v>2.9999999999999997E-4</v>
      </c>
      <c r="D162" s="133">
        <f t="shared" si="11"/>
        <v>0.74241881343620186</v>
      </c>
      <c r="E162" s="32">
        <f t="shared" si="12"/>
        <v>2.2272564403086055E-4</v>
      </c>
      <c r="F162" s="51">
        <v>6</v>
      </c>
      <c r="G162" s="147">
        <v>30</v>
      </c>
      <c r="H162" s="55">
        <v>10</v>
      </c>
      <c r="I162" s="148">
        <v>42072</v>
      </c>
      <c r="J162" s="33">
        <v>1007.3909707388341</v>
      </c>
      <c r="K162" s="32">
        <v>6.0682364824523449E-3</v>
      </c>
      <c r="L162" s="51">
        <v>82.374689354117891</v>
      </c>
      <c r="M162" s="33">
        <v>8.3297783169200557E-3</v>
      </c>
      <c r="N162" s="32">
        <v>0</v>
      </c>
      <c r="O162" s="19" t="s">
        <v>17</v>
      </c>
      <c r="P162" s="33">
        <v>-1.7577414504016682E-3</v>
      </c>
      <c r="Q162" s="32">
        <v>-2.5793559818741691E-4</v>
      </c>
      <c r="R162" s="32">
        <v>1.4999999999999999E-4</v>
      </c>
      <c r="S162" s="19" t="s">
        <v>17</v>
      </c>
      <c r="T162" s="33">
        <v>2.6522618244050507E-3</v>
      </c>
      <c r="U162" s="32">
        <v>2.4993231818678271E-4</v>
      </c>
      <c r="V162" s="19" t="s">
        <v>17</v>
      </c>
      <c r="W162" s="33">
        <v>3.1203051988971443E-4</v>
      </c>
      <c r="X162" s="32">
        <v>2.0000000000000001E-4</v>
      </c>
      <c r="Y162" s="31" t="s">
        <v>17</v>
      </c>
      <c r="Z162" s="149">
        <v>10</v>
      </c>
      <c r="AA162" s="62">
        <v>30</v>
      </c>
      <c r="AB162" s="150">
        <v>10</v>
      </c>
      <c r="AC162" s="33">
        <f t="shared" si="15"/>
        <v>1007.3984600916988</v>
      </c>
      <c r="AD162" s="32">
        <f t="shared" si="13"/>
        <v>6.0826036269963201E-3</v>
      </c>
      <c r="AE162" s="103">
        <f t="shared" si="14"/>
        <v>83.155512966371305</v>
      </c>
    </row>
    <row r="163" spans="1:31" s="137" customFormat="1">
      <c r="A163" s="146" t="s">
        <v>40</v>
      </c>
      <c r="B163" s="32">
        <v>9.9886999999999997</v>
      </c>
      <c r="C163" s="30">
        <v>2.9999999999999997E-4</v>
      </c>
      <c r="D163" s="133">
        <f t="shared" si="11"/>
        <v>0.74241881074381522</v>
      </c>
      <c r="E163" s="32">
        <f t="shared" si="12"/>
        <v>2.2272564322314454E-4</v>
      </c>
      <c r="F163" s="51">
        <v>6</v>
      </c>
      <c r="G163" s="147">
        <v>30</v>
      </c>
      <c r="H163" s="55">
        <v>15</v>
      </c>
      <c r="I163" s="148">
        <v>42072</v>
      </c>
      <c r="J163" s="33">
        <v>1009.5366657101531</v>
      </c>
      <c r="K163" s="32">
        <v>1.547209189010143E-2</v>
      </c>
      <c r="L163" s="51">
        <v>3480.1312148453258</v>
      </c>
      <c r="M163" s="33">
        <v>8.3008957690253737E-3</v>
      </c>
      <c r="N163" s="32">
        <v>0</v>
      </c>
      <c r="O163" s="19" t="s">
        <v>17</v>
      </c>
      <c r="P163" s="33">
        <v>-1.7614855602748555E-3</v>
      </c>
      <c r="Q163" s="32">
        <v>-2.5848501870634434E-4</v>
      </c>
      <c r="R163" s="32">
        <v>1.4999999999999999E-4</v>
      </c>
      <c r="S163" s="19" t="s">
        <v>17</v>
      </c>
      <c r="T163" s="33">
        <v>2.6579113253219328E-3</v>
      </c>
      <c r="U163" s="32">
        <v>2.5046469129103737E-4</v>
      </c>
      <c r="V163" s="19" t="s">
        <v>17</v>
      </c>
      <c r="W163" s="33">
        <v>3.1203051988971443E-4</v>
      </c>
      <c r="X163" s="32">
        <v>2.0000000000000001E-4</v>
      </c>
      <c r="Y163" s="31" t="s">
        <v>17</v>
      </c>
      <c r="Z163" s="149">
        <v>10</v>
      </c>
      <c r="AA163" s="62">
        <v>30</v>
      </c>
      <c r="AB163" s="150">
        <v>15</v>
      </c>
      <c r="AC163" s="33">
        <f t="shared" si="15"/>
        <v>1009.5441237256583</v>
      </c>
      <c r="AD163" s="32">
        <f t="shared" si="13"/>
        <v>1.5477741008605718E-2</v>
      </c>
      <c r="AE163" s="103">
        <f t="shared" si="14"/>
        <v>3485.1298090122427</v>
      </c>
    </row>
    <row r="164" spans="1:31" s="137" customFormat="1">
      <c r="A164" s="146" t="s">
        <v>40</v>
      </c>
      <c r="B164" s="32">
        <v>9.9886999999999997</v>
      </c>
      <c r="C164" s="30">
        <v>2.9999999999999997E-4</v>
      </c>
      <c r="D164" s="133">
        <f t="shared" si="11"/>
        <v>0.74241880805142868</v>
      </c>
      <c r="E164" s="32">
        <f t="shared" si="12"/>
        <v>2.2272564241542859E-4</v>
      </c>
      <c r="F164" s="51">
        <v>6</v>
      </c>
      <c r="G164" s="147">
        <v>30</v>
      </c>
      <c r="H164" s="55">
        <v>20</v>
      </c>
      <c r="I164" s="148">
        <v>42072</v>
      </c>
      <c r="J164" s="33">
        <v>1011.6588295818106</v>
      </c>
      <c r="K164" s="32">
        <v>1.550779052992593E-2</v>
      </c>
      <c r="L164" s="51">
        <v>3509.266720282023</v>
      </c>
      <c r="M164" s="33">
        <v>8.2725491016617525E-3</v>
      </c>
      <c r="N164" s="32">
        <v>0</v>
      </c>
      <c r="O164" s="19" t="s">
        <v>17</v>
      </c>
      <c r="P164" s="33">
        <v>-1.7651919633841578E-3</v>
      </c>
      <c r="Q164" s="32">
        <v>-2.5902890603568004E-4</v>
      </c>
      <c r="R164" s="32">
        <v>1.4999999999999999E-4</v>
      </c>
      <c r="S164" s="19" t="s">
        <v>17</v>
      </c>
      <c r="T164" s="33">
        <v>2.6635039303848349E-3</v>
      </c>
      <c r="U164" s="32">
        <v>2.5099170289117901E-4</v>
      </c>
      <c r="V164" s="19" t="s">
        <v>17</v>
      </c>
      <c r="W164" s="33">
        <v>3.1203051988971443E-4</v>
      </c>
      <c r="X164" s="32">
        <v>2.0000000000000001E-4</v>
      </c>
      <c r="Y164" s="31" t="s">
        <v>17</v>
      </c>
      <c r="Z164" s="149">
        <v>10</v>
      </c>
      <c r="AA164" s="62">
        <v>30</v>
      </c>
      <c r="AB164" s="150">
        <v>20</v>
      </c>
      <c r="AC164" s="33">
        <f t="shared" si="15"/>
        <v>1011.6662568205591</v>
      </c>
      <c r="AD164" s="32">
        <f t="shared" si="13"/>
        <v>1.5513435166550635E-2</v>
      </c>
      <c r="AE164" s="103">
        <f t="shared" si="14"/>
        <v>3514.2913677621182</v>
      </c>
    </row>
    <row r="165" spans="1:31" s="137" customFormat="1">
      <c r="A165" s="146" t="s">
        <v>40</v>
      </c>
      <c r="B165" s="32">
        <v>9.9886999999999997</v>
      </c>
      <c r="C165" s="30">
        <v>2.9999999999999997E-4</v>
      </c>
      <c r="D165" s="133">
        <f t="shared" si="11"/>
        <v>0.74241880482056488</v>
      </c>
      <c r="E165" s="32">
        <f t="shared" si="12"/>
        <v>2.2272564144616943E-4</v>
      </c>
      <c r="F165" s="51">
        <v>6</v>
      </c>
      <c r="G165" s="147">
        <v>30</v>
      </c>
      <c r="H165" s="55">
        <v>26</v>
      </c>
      <c r="I165" s="148">
        <v>42072</v>
      </c>
      <c r="J165" s="33">
        <v>1014.1769089531729</v>
      </c>
      <c r="K165" s="32">
        <v>1.5551165982030506E-2</v>
      </c>
      <c r="L165" s="51">
        <v>3540.385228280913</v>
      </c>
      <c r="M165" s="33">
        <v>8.2391795889407149E-3</v>
      </c>
      <c r="N165" s="32">
        <v>0</v>
      </c>
      <c r="O165" s="19" t="s">
        <v>17</v>
      </c>
      <c r="P165" s="33">
        <v>-1.7695908230063839E-3</v>
      </c>
      <c r="Q165" s="32">
        <v>-2.5967440625287189E-4</v>
      </c>
      <c r="R165" s="32">
        <v>1.4999999999999999E-4</v>
      </c>
      <c r="S165" s="19" t="s">
        <v>17</v>
      </c>
      <c r="T165" s="33">
        <v>2.6701413853521456E-3</v>
      </c>
      <c r="U165" s="32">
        <v>2.5161717451376757E-4</v>
      </c>
      <c r="V165" s="19" t="s">
        <v>17</v>
      </c>
      <c r="W165" s="33">
        <v>3.1203051988971443E-4</v>
      </c>
      <c r="X165" s="32">
        <v>2.0000000000000001E-4</v>
      </c>
      <c r="Y165" s="31" t="s">
        <v>17</v>
      </c>
      <c r="Z165" s="149">
        <v>10</v>
      </c>
      <c r="AA165" s="62">
        <v>30</v>
      </c>
      <c r="AB165" s="150">
        <v>26</v>
      </c>
      <c r="AC165" s="33">
        <f t="shared" si="15"/>
        <v>1014.1842999383131</v>
      </c>
      <c r="AD165" s="32">
        <f t="shared" si="13"/>
        <v>1.5556804984138958E-2</v>
      </c>
      <c r="AE165" s="103">
        <f t="shared" si="14"/>
        <v>3545.4351093892751</v>
      </c>
    </row>
    <row r="166" spans="1:31" s="137" customFormat="1">
      <c r="A166" s="146" t="s">
        <v>40</v>
      </c>
      <c r="B166" s="32">
        <v>9.9886999999999997</v>
      </c>
      <c r="C166" s="30">
        <v>2.9999999999999997E-4</v>
      </c>
      <c r="D166" s="133">
        <f t="shared" si="11"/>
        <v>0.74241880105122404</v>
      </c>
      <c r="E166" s="32">
        <f t="shared" si="12"/>
        <v>2.227256403153672E-4</v>
      </c>
      <c r="F166" s="51">
        <v>6</v>
      </c>
      <c r="G166" s="147">
        <v>30</v>
      </c>
      <c r="H166" s="55">
        <v>33</v>
      </c>
      <c r="I166" s="148">
        <v>42072</v>
      </c>
      <c r="J166" s="33">
        <v>1017.0795763532875</v>
      </c>
      <c r="K166" s="32">
        <v>1.5602472822558498E-2</v>
      </c>
      <c r="L166" s="51">
        <v>3567.3222982875122</v>
      </c>
      <c r="M166" s="33">
        <v>8.2010511122234675E-3</v>
      </c>
      <c r="N166" s="32">
        <v>0</v>
      </c>
      <c r="O166" s="19" t="s">
        <v>17</v>
      </c>
      <c r="P166" s="33">
        <v>-1.7746569267537359E-3</v>
      </c>
      <c r="Q166" s="32">
        <v>-2.6041781962589909E-4</v>
      </c>
      <c r="R166" s="32">
        <v>1.4999999999999999E-4</v>
      </c>
      <c r="S166" s="19" t="s">
        <v>17</v>
      </c>
      <c r="T166" s="33">
        <v>2.6777856471708783E-3</v>
      </c>
      <c r="U166" s="32">
        <v>2.52337521222981E-4</v>
      </c>
      <c r="V166" s="19" t="s">
        <v>17</v>
      </c>
      <c r="W166" s="33">
        <v>3.1203051988971443E-4</v>
      </c>
      <c r="X166" s="32">
        <v>2.0000000000000001E-4</v>
      </c>
      <c r="Y166" s="31" t="s">
        <v>17</v>
      </c>
      <c r="Z166" s="149">
        <v>10</v>
      </c>
      <c r="AA166" s="62">
        <v>30</v>
      </c>
      <c r="AB166" s="150">
        <v>33</v>
      </c>
      <c r="AC166" s="33">
        <f t="shared" si="15"/>
        <v>1017.0869258883796</v>
      </c>
      <c r="AD166" s="32">
        <f t="shared" si="13"/>
        <v>1.5608104917450656E-2</v>
      </c>
      <c r="AE166" s="103">
        <f t="shared" si="14"/>
        <v>3572.387739929829</v>
      </c>
    </row>
    <row r="167" spans="1:31" s="137" customFormat="1">
      <c r="A167" s="146" t="s">
        <v>40</v>
      </c>
      <c r="B167" s="32">
        <v>9.9886999999999997</v>
      </c>
      <c r="C167" s="30">
        <v>2.9999999999999997E-4</v>
      </c>
      <c r="D167" s="133">
        <f t="shared" si="11"/>
        <v>0.74241879647416731</v>
      </c>
      <c r="E167" s="32">
        <f t="shared" si="12"/>
        <v>2.2272563894225016E-4</v>
      </c>
      <c r="F167" s="51">
        <v>6</v>
      </c>
      <c r="G167" s="147">
        <v>30</v>
      </c>
      <c r="H167" s="55">
        <v>41.5</v>
      </c>
      <c r="I167" s="148">
        <v>42072</v>
      </c>
      <c r="J167" s="33">
        <v>1020.5482897344814</v>
      </c>
      <c r="K167" s="32">
        <v>1.5665729228046269E-2</v>
      </c>
      <c r="L167" s="51">
        <v>3578.1571100836986</v>
      </c>
      <c r="M167" s="33">
        <v>8.1557723129890292E-3</v>
      </c>
      <c r="N167" s="32">
        <v>0</v>
      </c>
      <c r="O167" s="19" t="s">
        <v>17</v>
      </c>
      <c r="P167" s="33">
        <v>-1.7807155717998624E-3</v>
      </c>
      <c r="Q167" s="32">
        <v>-2.6130688111660963E-4</v>
      </c>
      <c r="R167" s="32">
        <v>1.4999999999999999E-4</v>
      </c>
      <c r="S167" s="19" t="s">
        <v>17</v>
      </c>
      <c r="T167" s="33">
        <v>2.6869275578130986E-3</v>
      </c>
      <c r="U167" s="32">
        <v>2.5319899685047835E-4</v>
      </c>
      <c r="V167" s="19" t="s">
        <v>17</v>
      </c>
      <c r="W167" s="33">
        <v>3.1203051988971443E-4</v>
      </c>
      <c r="X167" s="32">
        <v>2.0000000000000001E-4</v>
      </c>
      <c r="Y167" s="31" t="s">
        <v>17</v>
      </c>
      <c r="Z167" s="149">
        <v>10</v>
      </c>
      <c r="AA167" s="62">
        <v>30</v>
      </c>
      <c r="AB167" s="150">
        <v>41.5</v>
      </c>
      <c r="AC167" s="33">
        <f t="shared" si="15"/>
        <v>1020.5555900184472</v>
      </c>
      <c r="AD167" s="32">
        <f t="shared" si="13"/>
        <v>1.5671352484348994E-2</v>
      </c>
      <c r="AE167" s="103">
        <f t="shared" si="14"/>
        <v>3583.2101250729011</v>
      </c>
    </row>
    <row r="168" spans="1:31" s="137" customFormat="1">
      <c r="A168" s="146" t="s">
        <v>40</v>
      </c>
      <c r="B168" s="32">
        <v>9.9886999999999997</v>
      </c>
      <c r="C168" s="30">
        <v>2.9999999999999997E-4</v>
      </c>
      <c r="D168" s="133">
        <f t="shared" si="11"/>
        <v>0.74241879082015649</v>
      </c>
      <c r="E168" s="32">
        <f t="shared" si="12"/>
        <v>2.2272563724604693E-4</v>
      </c>
      <c r="F168" s="51">
        <v>6</v>
      </c>
      <c r="G168" s="147">
        <v>30</v>
      </c>
      <c r="H168" s="55">
        <v>52</v>
      </c>
      <c r="I168" s="148">
        <v>42072</v>
      </c>
      <c r="J168" s="33">
        <v>1024.7563365295243</v>
      </c>
      <c r="K168" s="32">
        <v>1.5745213952574638E-2</v>
      </c>
      <c r="L168" s="51">
        <v>3542.2532541982237</v>
      </c>
      <c r="M168" s="33">
        <v>8.1011559934722754E-3</v>
      </c>
      <c r="N168" s="32">
        <v>0</v>
      </c>
      <c r="O168" s="19" t="s">
        <v>17</v>
      </c>
      <c r="P168" s="33">
        <v>-1.7880629975600877E-3</v>
      </c>
      <c r="Q168" s="32">
        <v>-2.623850616750576E-4</v>
      </c>
      <c r="R168" s="32">
        <v>1.4999999999999999E-4</v>
      </c>
      <c r="S168" s="19" t="s">
        <v>17</v>
      </c>
      <c r="T168" s="33">
        <v>2.6980141139051014E-3</v>
      </c>
      <c r="U168" s="32">
        <v>2.5424372352085659E-4</v>
      </c>
      <c r="V168" s="19" t="s">
        <v>17</v>
      </c>
      <c r="W168" s="33">
        <v>3.1203051988971443E-4</v>
      </c>
      <c r="X168" s="32">
        <v>2.0000000000000001E-4</v>
      </c>
      <c r="Y168" s="31" t="s">
        <v>17</v>
      </c>
      <c r="Z168" s="149">
        <v>10</v>
      </c>
      <c r="AA168" s="62">
        <v>30</v>
      </c>
      <c r="AB168" s="150">
        <v>52</v>
      </c>
      <c r="AC168" s="33">
        <f t="shared" si="15"/>
        <v>1024.7635773798595</v>
      </c>
      <c r="AD168" s="32">
        <f t="shared" si="13"/>
        <v>1.575082566066895E-2</v>
      </c>
      <c r="AE168" s="103">
        <f t="shared" si="14"/>
        <v>3547.2220432298304</v>
      </c>
    </row>
    <row r="169" spans="1:31" s="46" customFormat="1">
      <c r="A169" s="151" t="s">
        <v>40</v>
      </c>
      <c r="B169" s="40">
        <v>9.9886999999999997</v>
      </c>
      <c r="C169" s="38">
        <v>2.9999999999999997E-4</v>
      </c>
      <c r="D169" s="139">
        <f t="shared" si="11"/>
        <v>0.74241878381995263</v>
      </c>
      <c r="E169" s="40">
        <f t="shared" si="12"/>
        <v>2.2272563514598578E-4</v>
      </c>
      <c r="F169" s="52">
        <v>6</v>
      </c>
      <c r="G169" s="152">
        <v>30</v>
      </c>
      <c r="H169" s="57">
        <v>65</v>
      </c>
      <c r="I169" s="153">
        <v>42072</v>
      </c>
      <c r="J169" s="42">
        <v>1029.8488134921261</v>
      </c>
      <c r="K169" s="40">
        <v>1.5845511917131253E-2</v>
      </c>
      <c r="L169" s="52">
        <v>3397.3655501607486</v>
      </c>
      <c r="M169" s="42">
        <v>8.0351855474418699E-3</v>
      </c>
      <c r="N169" s="40">
        <v>0</v>
      </c>
      <c r="O169" s="41" t="s">
        <v>17</v>
      </c>
      <c r="P169" s="42">
        <v>-1.7969577289296357E-3</v>
      </c>
      <c r="Q169" s="40">
        <v>-2.6369029792353802E-4</v>
      </c>
      <c r="R169" s="40">
        <v>1.4999999999999999E-4</v>
      </c>
      <c r="S169" s="41" t="s">
        <v>17</v>
      </c>
      <c r="T169" s="42">
        <v>2.7114354045111029E-3</v>
      </c>
      <c r="U169" s="40">
        <v>2.5550846075130288E-4</v>
      </c>
      <c r="V169" s="41" t="s">
        <v>17</v>
      </c>
      <c r="W169" s="42">
        <v>3.1203051988971443E-4</v>
      </c>
      <c r="X169" s="40">
        <v>2.0000000000000001E-4</v>
      </c>
      <c r="Y169" s="39" t="s">
        <v>17</v>
      </c>
      <c r="Z169" s="154">
        <v>10</v>
      </c>
      <c r="AA169" s="63">
        <v>30</v>
      </c>
      <c r="AB169" s="155">
        <v>65</v>
      </c>
      <c r="AC169" s="42">
        <f t="shared" si="15"/>
        <v>1029.8559825402197</v>
      </c>
      <c r="AD169" s="40">
        <f t="shared" si="13"/>
        <v>1.5851108453291688E-2</v>
      </c>
      <c r="AE169" s="142">
        <f t="shared" si="14"/>
        <v>3402.0926113696078</v>
      </c>
    </row>
    <row r="170" spans="1:31" s="137" customFormat="1">
      <c r="A170" s="146" t="s">
        <v>40</v>
      </c>
      <c r="B170" s="32">
        <v>9.9886999999999997</v>
      </c>
      <c r="C170" s="30">
        <v>2.9999999999999997E-4</v>
      </c>
      <c r="D170" s="133">
        <f t="shared" si="11"/>
        <v>0.73731811515584855</v>
      </c>
      <c r="E170" s="32">
        <f t="shared" si="12"/>
        <v>2.2119543454675455E-4</v>
      </c>
      <c r="F170" s="51">
        <v>6</v>
      </c>
      <c r="G170" s="147">
        <v>35</v>
      </c>
      <c r="H170" s="55">
        <v>5</v>
      </c>
      <c r="I170" s="148">
        <v>42086</v>
      </c>
      <c r="J170" s="33">
        <v>1003.5350965965681</v>
      </c>
      <c r="K170" s="32">
        <v>6.0556671601685007E-3</v>
      </c>
      <c r="L170" s="51">
        <v>81.700613457362351</v>
      </c>
      <c r="M170" s="33">
        <v>8.3029275753006004E-3</v>
      </c>
      <c r="N170" s="32">
        <v>0</v>
      </c>
      <c r="O170" s="19" t="s">
        <v>17</v>
      </c>
      <c r="P170" s="33">
        <v>-1.7510208835642539E-3</v>
      </c>
      <c r="Q170" s="32">
        <v>-2.5694940455412069E-4</v>
      </c>
      <c r="R170" s="32">
        <v>1.4999999999999999E-4</v>
      </c>
      <c r="S170" s="19" t="s">
        <v>17</v>
      </c>
      <c r="T170" s="33">
        <v>2.6674219003174045E-3</v>
      </c>
      <c r="U170" s="32">
        <v>2.5136090750696113E-4</v>
      </c>
      <c r="V170" s="19" t="s">
        <v>17</v>
      </c>
      <c r="W170" s="33">
        <v>3.9931461393321623E-4</v>
      </c>
      <c r="X170" s="32">
        <v>2.0000000000000001E-4</v>
      </c>
      <c r="Y170" s="31" t="s">
        <v>17</v>
      </c>
      <c r="Z170" s="149">
        <v>10</v>
      </c>
      <c r="AA170" s="62">
        <v>35</v>
      </c>
      <c r="AB170" s="150">
        <v>5</v>
      </c>
      <c r="AC170" s="33">
        <f t="shared" si="15"/>
        <v>1003.5426254883361</v>
      </c>
      <c r="AD170" s="32">
        <f t="shared" si="13"/>
        <v>6.0700670903071812E-3</v>
      </c>
      <c r="AE170" s="103">
        <f t="shared" si="14"/>
        <v>82.478502603458139</v>
      </c>
    </row>
    <row r="171" spans="1:31" s="137" customFormat="1">
      <c r="A171" s="146" t="s">
        <v>40</v>
      </c>
      <c r="B171" s="32">
        <v>9.9886999999999997</v>
      </c>
      <c r="C171" s="30">
        <v>2.9999999999999997E-4</v>
      </c>
      <c r="D171" s="133">
        <f t="shared" si="11"/>
        <v>0.73731811257802238</v>
      </c>
      <c r="E171" s="32">
        <f t="shared" si="12"/>
        <v>2.2119543377340669E-4</v>
      </c>
      <c r="F171" s="51">
        <v>6</v>
      </c>
      <c r="G171" s="147">
        <v>35</v>
      </c>
      <c r="H171" s="55">
        <v>10</v>
      </c>
      <c r="I171" s="148">
        <v>42086</v>
      </c>
      <c r="J171" s="33">
        <v>1005.6844355170186</v>
      </c>
      <c r="K171" s="32">
        <v>6.0682364824523449E-3</v>
      </c>
      <c r="L171" s="51">
        <v>82.374689354117891</v>
      </c>
      <c r="M171" s="33">
        <v>8.2748366952500874E-3</v>
      </c>
      <c r="N171" s="32">
        <v>0</v>
      </c>
      <c r="O171" s="19" t="s">
        <v>17</v>
      </c>
      <c r="P171" s="33">
        <v>-1.7547705568816353E-3</v>
      </c>
      <c r="Q171" s="32">
        <v>-2.5749964146746488E-4</v>
      </c>
      <c r="R171" s="32">
        <v>1.4999999999999999E-4</v>
      </c>
      <c r="S171" s="19" t="s">
        <v>17</v>
      </c>
      <c r="T171" s="33">
        <v>2.673133975528267E-3</v>
      </c>
      <c r="U171" s="32">
        <v>2.5189917721546868E-4</v>
      </c>
      <c r="V171" s="19" t="s">
        <v>17</v>
      </c>
      <c r="W171" s="33">
        <v>3.9931461393321623E-4</v>
      </c>
      <c r="X171" s="32">
        <v>2.0000000000000001E-4</v>
      </c>
      <c r="Y171" s="31" t="s">
        <v>17</v>
      </c>
      <c r="Z171" s="149">
        <v>10</v>
      </c>
      <c r="AA171" s="62">
        <v>35</v>
      </c>
      <c r="AB171" s="150">
        <v>10</v>
      </c>
      <c r="AC171" s="33">
        <f t="shared" si="15"/>
        <v>1005.6919338052676</v>
      </c>
      <c r="AD171" s="32">
        <f t="shared" si="13"/>
        <v>6.0826289236126877E-3</v>
      </c>
      <c r="AE171" s="103">
        <f t="shared" si="14"/>
        <v>83.156952653028483</v>
      </c>
    </row>
    <row r="172" spans="1:31" s="137" customFormat="1">
      <c r="A172" s="146" t="s">
        <v>40</v>
      </c>
      <c r="B172" s="32">
        <v>9.9886999999999997</v>
      </c>
      <c r="C172" s="30">
        <v>2.9999999999999997E-4</v>
      </c>
      <c r="D172" s="133">
        <f t="shared" si="11"/>
        <v>0.73731811000019631</v>
      </c>
      <c r="E172" s="32">
        <f t="shared" si="12"/>
        <v>2.2119543300005886E-4</v>
      </c>
      <c r="F172" s="51">
        <v>6</v>
      </c>
      <c r="G172" s="147">
        <v>35</v>
      </c>
      <c r="H172" s="55">
        <v>15</v>
      </c>
      <c r="I172" s="148">
        <v>42086</v>
      </c>
      <c r="J172" s="33">
        <v>1007.8103606230653</v>
      </c>
      <c r="K172" s="32">
        <v>1.547209189010143E-2</v>
      </c>
      <c r="L172" s="51">
        <v>3480.1312148453258</v>
      </c>
      <c r="M172" s="33">
        <v>8.2473588499851758E-3</v>
      </c>
      <c r="N172" s="32">
        <v>0</v>
      </c>
      <c r="O172" s="19" t="s">
        <v>17</v>
      </c>
      <c r="P172" s="33">
        <v>-1.7584819979286179E-3</v>
      </c>
      <c r="Q172" s="32">
        <v>-2.5804426807701097E-4</v>
      </c>
      <c r="R172" s="32">
        <v>1.4999999999999999E-4</v>
      </c>
      <c r="S172" s="19" t="s">
        <v>17</v>
      </c>
      <c r="T172" s="33">
        <v>2.6787878095229515E-3</v>
      </c>
      <c r="U172" s="32">
        <v>2.5243195864146971E-4</v>
      </c>
      <c r="V172" s="19" t="s">
        <v>17</v>
      </c>
      <c r="W172" s="33">
        <v>3.9931461393321623E-4</v>
      </c>
      <c r="X172" s="32">
        <v>2.0000000000000001E-4</v>
      </c>
      <c r="Y172" s="31" t="s">
        <v>17</v>
      </c>
      <c r="Z172" s="149">
        <v>10</v>
      </c>
      <c r="AA172" s="62">
        <v>35</v>
      </c>
      <c r="AB172" s="150">
        <v>15</v>
      </c>
      <c r="AC172" s="33">
        <f t="shared" si="15"/>
        <v>1007.8178289464496</v>
      </c>
      <c r="AD172" s="32">
        <f t="shared" si="13"/>
        <v>1.5477751024262734E-2</v>
      </c>
      <c r="AE172" s="103">
        <f t="shared" si="14"/>
        <v>3485.141190969844</v>
      </c>
    </row>
    <row r="173" spans="1:31" s="137" customFormat="1">
      <c r="A173" s="146" t="s">
        <v>40</v>
      </c>
      <c r="B173" s="32">
        <v>9.9886999999999997</v>
      </c>
      <c r="C173" s="30">
        <v>2.9999999999999997E-4</v>
      </c>
      <c r="D173" s="133">
        <f t="shared" si="11"/>
        <v>0.73731810742237003</v>
      </c>
      <c r="E173" s="32">
        <f t="shared" si="12"/>
        <v>2.2119543222671098E-4</v>
      </c>
      <c r="F173" s="51">
        <v>6</v>
      </c>
      <c r="G173" s="147">
        <v>35</v>
      </c>
      <c r="H173" s="55">
        <v>20</v>
      </c>
      <c r="I173" s="148">
        <v>42086</v>
      </c>
      <c r="J173" s="33">
        <v>1009.9148874425873</v>
      </c>
      <c r="K173" s="32">
        <v>1.550779052992593E-2</v>
      </c>
      <c r="L173" s="51">
        <v>3509.266720282023</v>
      </c>
      <c r="M173" s="33">
        <v>8.2204331864659252E-3</v>
      </c>
      <c r="N173" s="32">
        <v>0</v>
      </c>
      <c r="O173" s="19" t="s">
        <v>17</v>
      </c>
      <c r="P173" s="33">
        <v>-1.7621559236676604E-3</v>
      </c>
      <c r="Q173" s="32">
        <v>-2.5858338959171355E-4</v>
      </c>
      <c r="R173" s="32">
        <v>1.4999999999999999E-4</v>
      </c>
      <c r="S173" s="19" t="s">
        <v>17</v>
      </c>
      <c r="T173" s="33">
        <v>2.6843844944878701E-3</v>
      </c>
      <c r="U173" s="32">
        <v>2.5295935470567876E-4</v>
      </c>
      <c r="V173" s="19" t="s">
        <v>17</v>
      </c>
      <c r="W173" s="33">
        <v>3.9931461393321623E-4</v>
      </c>
      <c r="X173" s="32">
        <v>2.0000000000000001E-4</v>
      </c>
      <c r="Y173" s="31" t="s">
        <v>17</v>
      </c>
      <c r="Z173" s="149">
        <v>10</v>
      </c>
      <c r="AA173" s="62">
        <v>35</v>
      </c>
      <c r="AB173" s="150">
        <v>20</v>
      </c>
      <c r="AC173" s="33">
        <f t="shared" si="15"/>
        <v>1009.9223263784272</v>
      </c>
      <c r="AD173" s="32">
        <f t="shared" si="13"/>
        <v>1.5513445232263253E-2</v>
      </c>
      <c r="AE173" s="103">
        <f t="shared" si="14"/>
        <v>3514.3028672871524</v>
      </c>
    </row>
    <row r="174" spans="1:31" s="137" customFormat="1">
      <c r="A174" s="146" t="s">
        <v>40</v>
      </c>
      <c r="B174" s="32">
        <v>9.9886999999999997</v>
      </c>
      <c r="C174" s="30">
        <v>2.9999999999999997E-4</v>
      </c>
      <c r="D174" s="133">
        <f t="shared" si="11"/>
        <v>0.73731810432897915</v>
      </c>
      <c r="E174" s="32">
        <f t="shared" si="12"/>
        <v>2.2119543129869374E-4</v>
      </c>
      <c r="F174" s="51">
        <v>6</v>
      </c>
      <c r="G174" s="147">
        <v>35</v>
      </c>
      <c r="H174" s="55">
        <v>26</v>
      </c>
      <c r="I174" s="148">
        <v>42086</v>
      </c>
      <c r="J174" s="33">
        <v>1012.4092713346683</v>
      </c>
      <c r="K174" s="32">
        <v>1.5551165982030506E-2</v>
      </c>
      <c r="L174" s="51">
        <v>3540.385228280913</v>
      </c>
      <c r="M174" s="33">
        <v>8.1887701273899438E-3</v>
      </c>
      <c r="N174" s="32">
        <v>0</v>
      </c>
      <c r="O174" s="19" t="s">
        <v>17</v>
      </c>
      <c r="P174" s="33">
        <v>-1.7665160913219388E-3</v>
      </c>
      <c r="Q174" s="32">
        <v>-2.592232120478812E-4</v>
      </c>
      <c r="R174" s="32">
        <v>1.4999999999999999E-4</v>
      </c>
      <c r="S174" s="19" t="s">
        <v>17</v>
      </c>
      <c r="T174" s="33">
        <v>2.6910265677424308E-3</v>
      </c>
      <c r="U174" s="32">
        <v>2.5358526152634162E-4</v>
      </c>
      <c r="V174" s="19" t="s">
        <v>17</v>
      </c>
      <c r="W174" s="33">
        <v>3.9931461393321623E-4</v>
      </c>
      <c r="X174" s="32">
        <v>2.0000000000000001E-4</v>
      </c>
      <c r="Y174" s="31" t="s">
        <v>17</v>
      </c>
      <c r="Z174" s="149">
        <v>10</v>
      </c>
      <c r="AA174" s="62">
        <v>35</v>
      </c>
      <c r="AB174" s="150">
        <v>26</v>
      </c>
      <c r="AC174" s="33">
        <f t="shared" si="15"/>
        <v>1012.4166756857211</v>
      </c>
      <c r="AD174" s="32">
        <f t="shared" si="13"/>
        <v>1.555681510799539E-2</v>
      </c>
      <c r="AE174" s="103">
        <f t="shared" si="14"/>
        <v>3545.4467325568567</v>
      </c>
    </row>
    <row r="175" spans="1:31" s="137" customFormat="1">
      <c r="A175" s="146" t="s">
        <v>40</v>
      </c>
      <c r="B175" s="32">
        <v>9.9886999999999997</v>
      </c>
      <c r="C175" s="30">
        <v>2.9999999999999997E-4</v>
      </c>
      <c r="D175" s="133">
        <f t="shared" si="11"/>
        <v>0.73731810072002302</v>
      </c>
      <c r="E175" s="32">
        <f t="shared" si="12"/>
        <v>2.2119543021600687E-4</v>
      </c>
      <c r="F175" s="51">
        <v>6</v>
      </c>
      <c r="G175" s="147">
        <v>35</v>
      </c>
      <c r="H175" s="55">
        <v>33</v>
      </c>
      <c r="I175" s="148">
        <v>42086</v>
      </c>
      <c r="J175" s="33">
        <v>1015.2863900989046</v>
      </c>
      <c r="K175" s="32">
        <v>1.5602472822558498E-2</v>
      </c>
      <c r="L175" s="51">
        <v>3567.3222982875122</v>
      </c>
      <c r="M175" s="33">
        <v>8.1526089874159879E-3</v>
      </c>
      <c r="N175" s="32">
        <v>0</v>
      </c>
      <c r="O175" s="19" t="s">
        <v>17</v>
      </c>
      <c r="P175" s="33">
        <v>-1.7715374852084842E-3</v>
      </c>
      <c r="Q175" s="32">
        <v>-2.5996006457847652E-4</v>
      </c>
      <c r="R175" s="32">
        <v>1.4999999999999999E-4</v>
      </c>
      <c r="S175" s="19" t="s">
        <v>17</v>
      </c>
      <c r="T175" s="33">
        <v>2.6986759215868669E-3</v>
      </c>
      <c r="U175" s="32">
        <v>2.5430608807573398E-4</v>
      </c>
      <c r="V175" s="19" t="s">
        <v>17</v>
      </c>
      <c r="W175" s="33">
        <v>3.9931461393321623E-4</v>
      </c>
      <c r="X175" s="32">
        <v>2.0000000000000001E-4</v>
      </c>
      <c r="Y175" s="31" t="s">
        <v>17</v>
      </c>
      <c r="Z175" s="149">
        <v>10</v>
      </c>
      <c r="AA175" s="62">
        <v>35</v>
      </c>
      <c r="AB175" s="150">
        <v>33</v>
      </c>
      <c r="AC175" s="33">
        <f t="shared" si="15"/>
        <v>1015.2937549240049</v>
      </c>
      <c r="AD175" s="32">
        <f t="shared" si="13"/>
        <v>1.560811510668272E-2</v>
      </c>
      <c r="AE175" s="103">
        <f t="shared" si="14"/>
        <v>3572.3994672859726</v>
      </c>
    </row>
    <row r="176" spans="1:31" s="137" customFormat="1">
      <c r="A176" s="146" t="s">
        <v>40</v>
      </c>
      <c r="B176" s="32">
        <v>9.9886999999999997</v>
      </c>
      <c r="C176" s="30">
        <v>2.9999999999999997E-4</v>
      </c>
      <c r="D176" s="133">
        <f t="shared" si="11"/>
        <v>0.73731809633771916</v>
      </c>
      <c r="E176" s="32">
        <f t="shared" si="12"/>
        <v>2.2119542890131573E-4</v>
      </c>
      <c r="F176" s="51">
        <v>6</v>
      </c>
      <c r="G176" s="147">
        <v>35</v>
      </c>
      <c r="H176" s="55">
        <v>41.5</v>
      </c>
      <c r="I176" s="148">
        <v>42086</v>
      </c>
      <c r="J176" s="33">
        <v>1018.7244461647743</v>
      </c>
      <c r="K176" s="32">
        <v>1.5665729228046269E-2</v>
      </c>
      <c r="L176" s="51">
        <v>3578.1571100836986</v>
      </c>
      <c r="M176" s="33">
        <v>8.1096432386402739E-3</v>
      </c>
      <c r="N176" s="32">
        <v>0</v>
      </c>
      <c r="O176" s="19" t="s">
        <v>17</v>
      </c>
      <c r="P176" s="33">
        <v>-1.7775425381806294E-3</v>
      </c>
      <c r="Q176" s="32">
        <v>-2.6084126182745955E-4</v>
      </c>
      <c r="R176" s="32">
        <v>1.4999999999999999E-4</v>
      </c>
      <c r="S176" s="19" t="s">
        <v>17</v>
      </c>
      <c r="T176" s="33">
        <v>2.7078237348914448E-3</v>
      </c>
      <c r="U176" s="32">
        <v>2.5516811993266271E-4</v>
      </c>
      <c r="V176" s="19" t="s">
        <v>17</v>
      </c>
      <c r="W176" s="33">
        <v>3.9931461393321623E-4</v>
      </c>
      <c r="X176" s="32">
        <v>2.0000000000000001E-4</v>
      </c>
      <c r="Y176" s="31" t="s">
        <v>17</v>
      </c>
      <c r="Z176" s="149">
        <v>10</v>
      </c>
      <c r="AA176" s="62">
        <v>35</v>
      </c>
      <c r="AB176" s="150">
        <v>41.5</v>
      </c>
      <c r="AC176" s="33">
        <f t="shared" si="15"/>
        <v>1018.7317640001684</v>
      </c>
      <c r="AD176" s="32">
        <f t="shared" si="13"/>
        <v>1.5671362749731112E-2</v>
      </c>
      <c r="AE176" s="103">
        <f t="shared" si="14"/>
        <v>3583.221888403064</v>
      </c>
    </row>
    <row r="177" spans="1:31" s="137" customFormat="1">
      <c r="A177" s="146" t="s">
        <v>40</v>
      </c>
      <c r="B177" s="32">
        <v>9.9886999999999997</v>
      </c>
      <c r="C177" s="30">
        <v>2.9999999999999997E-4</v>
      </c>
      <c r="D177" s="133">
        <f t="shared" si="11"/>
        <v>0.73731809092428557</v>
      </c>
      <c r="E177" s="32">
        <f t="shared" si="12"/>
        <v>2.2119542727728564E-4</v>
      </c>
      <c r="F177" s="51">
        <v>6</v>
      </c>
      <c r="G177" s="147">
        <v>35</v>
      </c>
      <c r="H177" s="55">
        <v>52</v>
      </c>
      <c r="I177" s="148">
        <v>42086</v>
      </c>
      <c r="J177" s="33">
        <v>1022.8939511170288</v>
      </c>
      <c r="K177" s="32">
        <v>1.5745213952574638E-2</v>
      </c>
      <c r="L177" s="51">
        <v>3542.2532541982237</v>
      </c>
      <c r="M177" s="33">
        <v>8.0577111522188716E-3</v>
      </c>
      <c r="N177" s="32">
        <v>0</v>
      </c>
      <c r="O177" s="19" t="s">
        <v>17</v>
      </c>
      <c r="P177" s="33">
        <v>-1.7848249554667738E-3</v>
      </c>
      <c r="Q177" s="32">
        <v>-2.6190990287163748E-4</v>
      </c>
      <c r="R177" s="32">
        <v>1.4999999999999999E-4</v>
      </c>
      <c r="S177" s="19" t="s">
        <v>17</v>
      </c>
      <c r="T177" s="33">
        <v>2.7189174242302685E-3</v>
      </c>
      <c r="U177" s="32">
        <v>2.5621351879494064E-4</v>
      </c>
      <c r="V177" s="19" t="s">
        <v>17</v>
      </c>
      <c r="W177" s="33">
        <v>3.9931461393321623E-4</v>
      </c>
      <c r="X177" s="32">
        <v>2.0000000000000001E-4</v>
      </c>
      <c r="Y177" s="31" t="s">
        <v>17</v>
      </c>
      <c r="Z177" s="149">
        <v>10</v>
      </c>
      <c r="AA177" s="62">
        <v>35</v>
      </c>
      <c r="AB177" s="150">
        <v>52</v>
      </c>
      <c r="AC177" s="33">
        <f t="shared" si="15"/>
        <v>1022.9012121404234</v>
      </c>
      <c r="AD177" s="32">
        <f t="shared" si="13"/>
        <v>1.5750836015799689E-2</v>
      </c>
      <c r="AE177" s="103">
        <f t="shared" si="14"/>
        <v>3547.2336521404827</v>
      </c>
    </row>
    <row r="178" spans="1:31" s="29" customFormat="1" ht="15.75" thickBot="1">
      <c r="A178" s="156" t="s">
        <v>40</v>
      </c>
      <c r="B178" s="22">
        <v>9.9886999999999997</v>
      </c>
      <c r="C178" s="20">
        <v>2.9999999999999997E-4</v>
      </c>
      <c r="D178" s="144">
        <f t="shared" si="11"/>
        <v>0.73731808422193912</v>
      </c>
      <c r="E178" s="22">
        <f t="shared" si="12"/>
        <v>2.2119542526658173E-4</v>
      </c>
      <c r="F178" s="131">
        <v>6</v>
      </c>
      <c r="G178" s="157">
        <v>35</v>
      </c>
      <c r="H178" s="59">
        <v>65</v>
      </c>
      <c r="I178" s="158">
        <v>42086</v>
      </c>
      <c r="J178" s="24">
        <v>1027.9426482879287</v>
      </c>
      <c r="K178" s="22">
        <v>1.5845511917131253E-2</v>
      </c>
      <c r="L178" s="131">
        <v>3397.3655501607486</v>
      </c>
      <c r="M178" s="24">
        <v>7.9947323938540649E-3</v>
      </c>
      <c r="N178" s="22">
        <v>0</v>
      </c>
      <c r="O178" s="128" t="s">
        <v>17</v>
      </c>
      <c r="P178" s="24">
        <v>-1.7936412807327761E-3</v>
      </c>
      <c r="Q178" s="22">
        <v>-2.6320363360250319E-4</v>
      </c>
      <c r="R178" s="22">
        <v>1.4999999999999999E-4</v>
      </c>
      <c r="S178" s="128" t="s">
        <v>17</v>
      </c>
      <c r="T178" s="24">
        <v>2.7323477960218634E-3</v>
      </c>
      <c r="U178" s="22">
        <v>2.5747911177867125E-4</v>
      </c>
      <c r="V178" s="128" t="s">
        <v>17</v>
      </c>
      <c r="W178" s="24">
        <v>3.9931461393321623E-4</v>
      </c>
      <c r="X178" s="22">
        <v>2.0000000000000001E-4</v>
      </c>
      <c r="Y178" s="21" t="s">
        <v>17</v>
      </c>
      <c r="Z178" s="159">
        <v>10</v>
      </c>
      <c r="AA178" s="64">
        <v>35</v>
      </c>
      <c r="AB178" s="160">
        <v>65</v>
      </c>
      <c r="AC178" s="24">
        <f t="shared" si="15"/>
        <v>1027.9498404247879</v>
      </c>
      <c r="AD178" s="22">
        <f t="shared" si="13"/>
        <v>1.5851118913979216E-2</v>
      </c>
      <c r="AE178" s="127">
        <f t="shared" si="14"/>
        <v>3402.1036372608219</v>
      </c>
    </row>
    <row r="179" spans="1:31" s="137" customFormat="1">
      <c r="A179" s="146" t="s">
        <v>39</v>
      </c>
      <c r="B179" s="32">
        <v>14.9999</v>
      </c>
      <c r="C179" s="32">
        <v>2.2000000000000001E-4</v>
      </c>
      <c r="D179" s="133">
        <f t="shared" si="11"/>
        <v>0.79004309025974739</v>
      </c>
      <c r="E179" s="32">
        <f t="shared" si="12"/>
        <v>1.7380947985714442E-4</v>
      </c>
      <c r="F179" s="51">
        <v>8</v>
      </c>
      <c r="G179" s="147">
        <v>5</v>
      </c>
      <c r="H179" s="55">
        <v>5</v>
      </c>
      <c r="I179" s="148">
        <v>41894</v>
      </c>
      <c r="J179" s="33">
        <v>1014.1787239764338</v>
      </c>
      <c r="K179" s="32">
        <v>6.2709779086151151E-3</v>
      </c>
      <c r="L179" s="51">
        <v>93.226096289896958</v>
      </c>
      <c r="M179" s="33">
        <v>7.8602363601021352E-5</v>
      </c>
      <c r="N179" s="32">
        <v>0</v>
      </c>
      <c r="O179" s="19" t="s">
        <v>17</v>
      </c>
      <c r="P179" s="33">
        <v>-1.4165687036081676E-3</v>
      </c>
      <c r="Q179" s="32">
        <v>-2.586543302541472E-4</v>
      </c>
      <c r="R179" s="32">
        <v>1.4999999999999999E-4</v>
      </c>
      <c r="S179" s="19" t="s">
        <v>17</v>
      </c>
      <c r="T179" s="33">
        <v>1.6600472432378075E-3</v>
      </c>
      <c r="U179" s="32">
        <v>1.6517762451506016E-4</v>
      </c>
      <c r="V179" s="19" t="s">
        <v>17</v>
      </c>
      <c r="W179" s="33">
        <v>-1.049105386645035E-3</v>
      </c>
      <c r="X179" s="32">
        <v>2.0000000000000001E-4</v>
      </c>
      <c r="Y179" s="31" t="s">
        <v>17</v>
      </c>
      <c r="Z179" s="149">
        <v>15</v>
      </c>
      <c r="AA179" s="62">
        <v>5</v>
      </c>
      <c r="AB179" s="150">
        <v>5</v>
      </c>
      <c r="AC179" s="33">
        <f t="shared" si="15"/>
        <v>1014.1772513405408</v>
      </c>
      <c r="AD179" s="32">
        <f t="shared" si="13"/>
        <v>6.2805379796055244E-3</v>
      </c>
      <c r="AE179" s="103">
        <f t="shared" si="14"/>
        <v>93.79524323510438</v>
      </c>
    </row>
    <row r="180" spans="1:31" s="137" customFormat="1">
      <c r="A180" s="146" t="s">
        <v>39</v>
      </c>
      <c r="B180" s="32">
        <v>14.9999</v>
      </c>
      <c r="C180" s="32">
        <v>2.2000000000000001E-4</v>
      </c>
      <c r="D180" s="133">
        <f t="shared" si="11"/>
        <v>0.79004308620660801</v>
      </c>
      <c r="E180" s="32">
        <f t="shared" si="12"/>
        <v>1.7380947896545378E-4</v>
      </c>
      <c r="F180" s="51">
        <v>8</v>
      </c>
      <c r="G180" s="147">
        <v>5</v>
      </c>
      <c r="H180" s="55">
        <v>10</v>
      </c>
      <c r="I180" s="148">
        <v>41894</v>
      </c>
      <c r="J180" s="33">
        <v>1016.5343502389695</v>
      </c>
      <c r="K180" s="32">
        <v>6.2868058248113793E-3</v>
      </c>
      <c r="L180" s="51">
        <v>94.134524981899318</v>
      </c>
      <c r="M180" s="33">
        <v>7.8207990441114816E-5</v>
      </c>
      <c r="N180" s="32">
        <v>0</v>
      </c>
      <c r="O180" s="19" t="s">
        <v>17</v>
      </c>
      <c r="P180" s="33">
        <v>-1.4198602462514756E-3</v>
      </c>
      <c r="Q180" s="32">
        <v>-2.5925534011391556E-4</v>
      </c>
      <c r="R180" s="32">
        <v>1.4999999999999999E-4</v>
      </c>
      <c r="S180" s="19" t="s">
        <v>17</v>
      </c>
      <c r="T180" s="33">
        <v>1.6639045340273873E-3</v>
      </c>
      <c r="U180" s="32">
        <v>1.6556143174240384E-4</v>
      </c>
      <c r="V180" s="19" t="s">
        <v>17</v>
      </c>
      <c r="W180" s="33">
        <v>-1.049105386645035E-3</v>
      </c>
      <c r="X180" s="32">
        <v>2.0000000000000001E-4</v>
      </c>
      <c r="Y180" s="31" t="s">
        <v>17</v>
      </c>
      <c r="Z180" s="149">
        <v>15</v>
      </c>
      <c r="AA180" s="62">
        <v>5</v>
      </c>
      <c r="AB180" s="150">
        <v>10</v>
      </c>
      <c r="AC180" s="33">
        <f t="shared" si="15"/>
        <v>1016.5328760419455</v>
      </c>
      <c r="AD180" s="32">
        <f t="shared" si="13"/>
        <v>6.2963519439069738E-3</v>
      </c>
      <c r="AE180" s="103">
        <f t="shared" si="14"/>
        <v>94.706926912880519</v>
      </c>
    </row>
    <row r="181" spans="1:31" s="137" customFormat="1">
      <c r="A181" s="146" t="s">
        <v>39</v>
      </c>
      <c r="B181" s="32">
        <v>14.9999</v>
      </c>
      <c r="C181" s="32">
        <v>2.2000000000000001E-4</v>
      </c>
      <c r="D181" s="133">
        <f t="shared" si="11"/>
        <v>0.79004308215346919</v>
      </c>
      <c r="E181" s="32">
        <f t="shared" si="12"/>
        <v>1.7380947807376322E-4</v>
      </c>
      <c r="F181" s="51">
        <v>8</v>
      </c>
      <c r="G181" s="147">
        <v>5</v>
      </c>
      <c r="H181" s="55">
        <v>15</v>
      </c>
      <c r="I181" s="148">
        <v>41894</v>
      </c>
      <c r="J181" s="33">
        <v>1018.8646892934611</v>
      </c>
      <c r="K181" s="32">
        <v>1.5561597444487952E-2</v>
      </c>
      <c r="L181" s="51">
        <v>3527.9647086714713</v>
      </c>
      <c r="M181" s="33">
        <v>7.7820060482736153E-5</v>
      </c>
      <c r="N181" s="32">
        <v>0</v>
      </c>
      <c r="O181" s="19" t="s">
        <v>17</v>
      </c>
      <c r="P181" s="33">
        <v>-1.4231164606342283E-3</v>
      </c>
      <c r="Q181" s="32">
        <v>-2.5984989931050772E-4</v>
      </c>
      <c r="R181" s="32">
        <v>1.4999999999999999E-4</v>
      </c>
      <c r="S181" s="19" t="s">
        <v>17</v>
      </c>
      <c r="T181" s="33">
        <v>1.6677204243707715E-3</v>
      </c>
      <c r="U181" s="32">
        <v>1.6594111955243313E-4</v>
      </c>
      <c r="V181" s="19" t="s">
        <v>17</v>
      </c>
      <c r="W181" s="33">
        <v>-1.049105386645035E-3</v>
      </c>
      <c r="X181" s="32">
        <v>2.0000000000000001E-4</v>
      </c>
      <c r="Y181" s="31" t="s">
        <v>17</v>
      </c>
      <c r="Z181" s="149">
        <v>15</v>
      </c>
      <c r="AA181" s="62">
        <v>5</v>
      </c>
      <c r="AB181" s="150">
        <v>15</v>
      </c>
      <c r="AC181" s="33">
        <f t="shared" si="15"/>
        <v>1018.8632135542719</v>
      </c>
      <c r="AD181" s="32">
        <f t="shared" si="13"/>
        <v>1.5565460520463908E-2</v>
      </c>
      <c r="AE181" s="103">
        <f t="shared" si="14"/>
        <v>3531.4449640019311</v>
      </c>
    </row>
    <row r="182" spans="1:31" s="137" customFormat="1">
      <c r="A182" s="146" t="s">
        <v>39</v>
      </c>
      <c r="B182" s="32">
        <v>14.9999</v>
      </c>
      <c r="C182" s="32">
        <v>2.2000000000000001E-4</v>
      </c>
      <c r="D182" s="133">
        <f t="shared" ref="D182:D245" si="16">(180933049598656000-70217404855.3724*B182^(3/2)-2411496819706270*(273.15+G182)+12133507562259.2*(273.15+G182)^2-27213992297.7291*(273.15+G182)^3+22948343.3209092*(273.15+G182)^4+B182*(-986223018279.287+5588298236.68746*(273.15+G182))+H182^4*(4.14228669971578E-18-2.84030880139861E-20*(273.15+G182)+4.88118864268547E-23*(273.15+G182)^2)+H182^3*(-4.60634713142169E-09+6.38477966854137E-13*B182^(1/2)+4.32453227698831E-11*(273.15+G182)-1.34218004872788E-13*(273.15+G182)^2+1.37169433780665E-16*(273.15+G182)^3)+B182^(1/2)*(-31615794934111600+431007926946557*(273.15+G182)-2205502533336.5*(273.15+G182)^2+5019118813.35267*(273.15+G182)^3-4285824.63256474*(273.15+G182)^4)+H182^2*(7.38339902048758+0.0000892679242246957*B182-0.096042820483349*(273.15+G182)+0.000470171646450579*(273.15+G182)^2-1.02639472453813E-06*(273.15+G182)^3+8.43281282661061E-10*(273.15+G182)^4+B182^(1/2)*(-0.0205578045636448+0.000133188310047582*(273.15+G182)-2.24867936653958E-07*(273.15+G182)^2))+H182*(-972628294.966113+786.947400129572*B182+12720147.8550018*(273.15+G182)-62817.2657452456*(273.15+G182)^2+138.633438438488*(273.15+G182)^3-0.115307153207807*(273.15+G182)^4+B182^(1/2)*(2948588.31630423-19282.1584177255*(273.15+G182)+31.7305761235273*(273.15+G182)^2)))/(4847359709.68344-9.20851008396336E-38*H182^5+1*B182^(5/2)+B182^2*(17.5565983304036-0.0994820701540762*(273.15+G182))-107008975.310052*(273.15+G182)+1022309.86798468*(273.15+G182)^2-5442.77481585981*(273.15+G182)^3+17.4281345323534*(273.15+G182)^4-0.033546222870963*(273.15+G182)^5+0.0000359270580846177*(273.15+G182)^6-1.65104865052154E-08*(273.15+G182)^7+B182*(-6441887.51960168+85858.2293333562*(273.15+G182)-431.997863893246*(273.15+G182)^2+0.968919043425989*(273.15+G182)^3-0.00081704612154836*(273.15+G182)^4)+B182^(3/2)*(750426.360321704-10230.3203371089*(273.15+G182)+52.3493792334251*(273.15+G182)^2-0.119132828099875*(273.15+G182)^3+0.000101727500026342*(273.15+G182)^4)+H182^4*(1.05457104339275E-26-1.03261725441393E-28*(273.15+G182)+3.37169024124539E-31*(273.15+G182)^2-3.64926668949088E-34*(273.15+G182)^3+B182*(-1.47480767348483E-28+1.01125526044747E-30*(273.15+G182)-1.73788416587714E-33*(273.15+G182)^2))+H182^3*(-1.93205295772041E-16-1.51547888582424E-23*B182^(3/2)+3.13693952646223E-18*(273.15+G182)-2.04162339636161E-20*(273.15+G182)^2+6.65638151180278E-23*(273.15+G182)^3-1.08701562791094E-25*(273.15+G182)^4+7.11160414975473E-29*(273.15+G182)^5+B182*(1.64003039592158E-19-1.5396938572052E-21*(273.15+G182)+4.77865869399613E-24*(273.15+G182)^2-4.8837405078981E-27*(273.15+G182)^3))+H182^2*(1.74553499428988E-07-1.58913456728716E-15*B182^2-3.2876024514833E-09*(273.15+G182)+2.58258276033744E-11*(273.15+G182)^2-1.08253012780061E-13*(273.15+G182)^3+2.55269599678852E-16*(273.15+G182)^4-3.20972019258198E-19*(273.15+G182)^5+1.68081652867846E-22*(273.15+G182)^6+B182^(3/2)*(4.87956051304468E-13-3.16133182653483E-15*(273.15+G182)+5.33742161498565E-18*(273.15+G182)^2)+B182*(-2.62876384982301E-10+3.41948056472499E-12*(273.15+G182)-1.67398541507977E-14*(273.15+G182)^2+3.654345837233E-17*(273.15+G182)^3-3.00239408020695E-20*(273.15+G182)^4))+H182*(-27.6073273980211-1.40091228405275E-08*B182^2+0.528940190260874*(273.15+G182)-0.00424025071791743*(273.15+G182)^2+0.000018182085052347*(273.15+G182)^3-4.39551726846363E-08*(273.15+G182)^4+5.67758383987514E-11*(273.15+G182)^5-3.0602950731846E-14*(273.15+G182)^6+B182^(3/2)*(-0.0000699871188721533+4.57677562456233E-07*(273.15+G182)-7.53150784312503E-10*(273.15+G182)^2)+B182*(0.0346291740975562-0.000452884433752633*(273.15+G182)+2.23652760574928E-06*(273.15+G182)^2-4.93586450268395E-09*(273.15+G182)^3+4.10536224762602E-12*(273.15+G182)^4)))^2</f>
        <v>0.79004307810033048</v>
      </c>
      <c r="E182" s="32">
        <f t="shared" ref="E182:E245" si="17">C182*D182</f>
        <v>1.7380947718207272E-4</v>
      </c>
      <c r="F182" s="51">
        <v>8</v>
      </c>
      <c r="G182" s="147">
        <v>5</v>
      </c>
      <c r="H182" s="55">
        <v>20</v>
      </c>
      <c r="I182" s="148">
        <v>41894</v>
      </c>
      <c r="J182" s="33">
        <v>1021.1705904457378</v>
      </c>
      <c r="K182" s="32">
        <v>1.560053213876956E-2</v>
      </c>
      <c r="L182" s="51">
        <v>3547.7810162349656</v>
      </c>
      <c r="M182" s="33">
        <v>7.7438544280994392E-5</v>
      </c>
      <c r="N182" s="32">
        <v>0</v>
      </c>
      <c r="O182" s="19" t="s">
        <v>17</v>
      </c>
      <c r="P182" s="33">
        <v>-1.4263378309983155E-3</v>
      </c>
      <c r="Q182" s="32">
        <v>-2.6043809626269317E-4</v>
      </c>
      <c r="R182" s="32">
        <v>1.4999999999999999E-4</v>
      </c>
      <c r="S182" s="19" t="s">
        <v>17</v>
      </c>
      <c r="T182" s="33">
        <v>1.6714954817408465E-3</v>
      </c>
      <c r="U182" s="32">
        <v>1.6631674440969977E-4</v>
      </c>
      <c r="V182" s="19" t="s">
        <v>17</v>
      </c>
      <c r="W182" s="33">
        <v>-1.049105386645035E-3</v>
      </c>
      <c r="X182" s="32">
        <v>2.0000000000000001E-4</v>
      </c>
      <c r="Y182" s="31" t="s">
        <v>17</v>
      </c>
      <c r="Z182" s="149">
        <v>15</v>
      </c>
      <c r="AA182" s="62">
        <v>5</v>
      </c>
      <c r="AB182" s="150">
        <v>20</v>
      </c>
      <c r="AC182" s="33">
        <f t="shared" si="15"/>
        <v>1021.1691131831485</v>
      </c>
      <c r="AD182" s="32">
        <f t="shared" ref="AD182:AD245" si="18">SQRT(SUMSQ(E182,K182,R182,U182,N182,X182))</f>
        <v>1.560438957494369E-2</v>
      </c>
      <c r="AE182" s="103">
        <f t="shared" ref="AE182:AE245" si="19">AD182^4/(E182^4/F182+K182^4/L182)</f>
        <v>3551.2669941047288</v>
      </c>
    </row>
    <row r="183" spans="1:31" s="137" customFormat="1">
      <c r="A183" s="146" t="s">
        <v>39</v>
      </c>
      <c r="B183" s="32">
        <v>14.9999</v>
      </c>
      <c r="C183" s="32">
        <v>2.2000000000000001E-4</v>
      </c>
      <c r="D183" s="133">
        <f t="shared" si="16"/>
        <v>0.79004307323656353</v>
      </c>
      <c r="E183" s="32">
        <f t="shared" si="17"/>
        <v>1.7380947611204397E-4</v>
      </c>
      <c r="F183" s="51">
        <v>8</v>
      </c>
      <c r="G183" s="147">
        <v>5</v>
      </c>
      <c r="H183" s="55">
        <v>26</v>
      </c>
      <c r="I183" s="148">
        <v>41894</v>
      </c>
      <c r="J183" s="33">
        <v>1023.90443588365</v>
      </c>
      <c r="K183" s="32">
        <v>1.5649002725159625E-2</v>
      </c>
      <c r="L183" s="51">
        <v>3550.6139183336172</v>
      </c>
      <c r="M183" s="33">
        <v>7.6988796308796736E-5</v>
      </c>
      <c r="N183" s="32">
        <v>0</v>
      </c>
      <c r="O183" s="19" t="s">
        <v>17</v>
      </c>
      <c r="P183" s="33">
        <v>-1.4301581495708149E-3</v>
      </c>
      <c r="Q183" s="32">
        <v>-2.6113565645812198E-4</v>
      </c>
      <c r="R183" s="32">
        <v>1.4999999999999999E-4</v>
      </c>
      <c r="S183" s="19" t="s">
        <v>17</v>
      </c>
      <c r="T183" s="33">
        <v>1.6759724339972554E-3</v>
      </c>
      <c r="U183" s="32">
        <v>1.6676220904439211E-4</v>
      </c>
      <c r="V183" s="19" t="s">
        <v>17</v>
      </c>
      <c r="W183" s="33">
        <v>-1.049105386645035E-3</v>
      </c>
      <c r="X183" s="32">
        <v>2.0000000000000001E-4</v>
      </c>
      <c r="Y183" s="31" t="s">
        <v>17</v>
      </c>
      <c r="Z183" s="149">
        <v>15</v>
      </c>
      <c r="AA183" s="62">
        <v>5</v>
      </c>
      <c r="AB183" s="150">
        <v>26</v>
      </c>
      <c r="AC183" s="33">
        <f t="shared" si="15"/>
        <v>1023.9029568171187</v>
      </c>
      <c r="AD183" s="32">
        <f t="shared" si="18"/>
        <v>1.5652852955944006E-2</v>
      </c>
      <c r="AE183" s="103">
        <f t="shared" si="19"/>
        <v>3554.0855308315981</v>
      </c>
    </row>
    <row r="184" spans="1:31" s="137" customFormat="1">
      <c r="A184" s="146" t="s">
        <v>39</v>
      </c>
      <c r="B184" s="32">
        <v>14.9999</v>
      </c>
      <c r="C184" s="32">
        <v>2.2000000000000001E-4</v>
      </c>
      <c r="D184" s="133">
        <f t="shared" si="16"/>
        <v>0.79004306756216935</v>
      </c>
      <c r="E184" s="32">
        <f t="shared" si="17"/>
        <v>1.7380947486367727E-4</v>
      </c>
      <c r="F184" s="51">
        <v>8</v>
      </c>
      <c r="G184" s="147">
        <v>5</v>
      </c>
      <c r="H184" s="55">
        <v>33</v>
      </c>
      <c r="I184" s="148">
        <v>41894</v>
      </c>
      <c r="J184" s="33">
        <v>1027.050421240848</v>
      </c>
      <c r="K184" s="32">
        <v>1.5707859250034515E-2</v>
      </c>
      <c r="L184" s="51">
        <v>3507.3160356924909</v>
      </c>
      <c r="M184" s="33">
        <v>7.6474657589642447E-5</v>
      </c>
      <c r="N184" s="32">
        <v>0</v>
      </c>
      <c r="O184" s="19" t="s">
        <v>17</v>
      </c>
      <c r="P184" s="33">
        <v>-1.4345537087592296E-3</v>
      </c>
      <c r="Q184" s="32">
        <v>-2.619382510764246E-4</v>
      </c>
      <c r="R184" s="32">
        <v>1.4999999999999999E-4</v>
      </c>
      <c r="S184" s="19" t="s">
        <v>17</v>
      </c>
      <c r="T184" s="33">
        <v>1.6811234987090136E-3</v>
      </c>
      <c r="U184" s="32">
        <v>1.672747490556945E-4</v>
      </c>
      <c r="V184" s="19" t="s">
        <v>17</v>
      </c>
      <c r="W184" s="33">
        <v>-1.049105386645035E-3</v>
      </c>
      <c r="X184" s="32">
        <v>2.0000000000000001E-4</v>
      </c>
      <c r="Y184" s="31" t="s">
        <v>17</v>
      </c>
      <c r="Z184" s="149">
        <v>15</v>
      </c>
      <c r="AA184" s="62">
        <v>5</v>
      </c>
      <c r="AB184" s="150">
        <v>33</v>
      </c>
      <c r="AC184" s="33">
        <f t="shared" si="15"/>
        <v>1027.0489401020779</v>
      </c>
      <c r="AD184" s="32">
        <f t="shared" si="18"/>
        <v>1.571170050612342E-2</v>
      </c>
      <c r="AE184" s="103">
        <f t="shared" si="19"/>
        <v>3510.7249876095202</v>
      </c>
    </row>
    <row r="185" spans="1:31" s="137" customFormat="1">
      <c r="A185" s="146" t="s">
        <v>39</v>
      </c>
      <c r="B185" s="32">
        <v>14.9999</v>
      </c>
      <c r="C185" s="32">
        <v>2.2000000000000001E-4</v>
      </c>
      <c r="D185" s="133">
        <f t="shared" si="16"/>
        <v>0.79004306067183361</v>
      </c>
      <c r="E185" s="32">
        <f t="shared" si="17"/>
        <v>1.7380947334780339E-4</v>
      </c>
      <c r="F185" s="51">
        <v>8</v>
      </c>
      <c r="G185" s="147">
        <v>5</v>
      </c>
      <c r="H185" s="55">
        <v>41.5</v>
      </c>
      <c r="I185" s="148">
        <v>41894</v>
      </c>
      <c r="J185" s="33">
        <v>1030.8067217364207</v>
      </c>
      <c r="K185" s="32">
        <v>1.5782498992813591E-2</v>
      </c>
      <c r="L185" s="51">
        <v>3359.9631303579013</v>
      </c>
      <c r="M185" s="33">
        <v>7.5864791369895102E-5</v>
      </c>
      <c r="N185" s="32">
        <v>0</v>
      </c>
      <c r="O185" s="19" t="s">
        <v>17</v>
      </c>
      <c r="P185" s="33">
        <v>-1.4398038855100747E-3</v>
      </c>
      <c r="Q185" s="32">
        <v>-2.628968921559196E-4</v>
      </c>
      <c r="R185" s="32">
        <v>1.4999999999999999E-4</v>
      </c>
      <c r="S185" s="19" t="s">
        <v>17</v>
      </c>
      <c r="T185" s="33">
        <v>1.6872760718798555E-3</v>
      </c>
      <c r="U185" s="32">
        <v>1.6788694092261544E-4</v>
      </c>
      <c r="V185" s="19" t="s">
        <v>17</v>
      </c>
      <c r="W185" s="33">
        <v>-1.049105386645035E-3</v>
      </c>
      <c r="X185" s="32">
        <v>2.0000000000000001E-4</v>
      </c>
      <c r="Y185" s="31" t="s">
        <v>17</v>
      </c>
      <c r="Z185" s="149">
        <v>15</v>
      </c>
      <c r="AA185" s="62">
        <v>5</v>
      </c>
      <c r="AB185" s="150">
        <v>41.5</v>
      </c>
      <c r="AC185" s="33">
        <f t="shared" si="15"/>
        <v>1030.8052381267469</v>
      </c>
      <c r="AD185" s="32">
        <f t="shared" si="18"/>
        <v>1.5786328585713643E-2</v>
      </c>
      <c r="AE185" s="103">
        <f t="shared" si="19"/>
        <v>3363.204694505504</v>
      </c>
    </row>
    <row r="186" spans="1:31" s="137" customFormat="1">
      <c r="A186" s="146" t="s">
        <v>39</v>
      </c>
      <c r="B186" s="32">
        <v>14.9999</v>
      </c>
      <c r="C186" s="32">
        <v>2.2000000000000001E-4</v>
      </c>
      <c r="D186" s="133">
        <f t="shared" si="16"/>
        <v>0.79004305216024284</v>
      </c>
      <c r="E186" s="32">
        <f t="shared" si="17"/>
        <v>1.7380947147525343E-4</v>
      </c>
      <c r="F186" s="51">
        <v>8</v>
      </c>
      <c r="G186" s="147">
        <v>5</v>
      </c>
      <c r="H186" s="55">
        <v>52</v>
      </c>
      <c r="I186" s="148">
        <v>41894</v>
      </c>
      <c r="J186" s="33">
        <v>1035.3561121036039</v>
      </c>
      <c r="K186" s="32">
        <v>1.5879212778790171E-2</v>
      </c>
      <c r="L186" s="51">
        <v>3016.7241583755049</v>
      </c>
      <c r="M186" s="33">
        <v>7.5131720677745761E-5</v>
      </c>
      <c r="N186" s="32">
        <v>0</v>
      </c>
      <c r="O186" s="19" t="s">
        <v>17</v>
      </c>
      <c r="P186" s="33">
        <v>-1.4461603174093908E-3</v>
      </c>
      <c r="Q186" s="32">
        <v>-2.6405752674535805E-4</v>
      </c>
      <c r="R186" s="32">
        <v>1.4999999999999999E-4</v>
      </c>
      <c r="S186" s="19" t="s">
        <v>17</v>
      </c>
      <c r="T186" s="33">
        <v>1.69472504233752E-3</v>
      </c>
      <c r="U186" s="32">
        <v>1.6862812660289769E-4</v>
      </c>
      <c r="V186" s="19" t="s">
        <v>17</v>
      </c>
      <c r="W186" s="33">
        <v>-1.049105386645035E-3</v>
      </c>
      <c r="X186" s="32">
        <v>2.0000000000000001E-4</v>
      </c>
      <c r="Y186" s="31" t="s">
        <v>17</v>
      </c>
      <c r="Z186" s="149">
        <v>15</v>
      </c>
      <c r="AA186" s="62">
        <v>5</v>
      </c>
      <c r="AB186" s="150">
        <v>52</v>
      </c>
      <c r="AC186" s="33">
        <f t="shared" si="15"/>
        <v>1035.354625507686</v>
      </c>
      <c r="AD186" s="32">
        <f t="shared" si="18"/>
        <v>1.5883026904578018E-2</v>
      </c>
      <c r="AE186" s="103">
        <f t="shared" si="19"/>
        <v>3019.6072803640868</v>
      </c>
    </row>
    <row r="187" spans="1:31" s="46" customFormat="1">
      <c r="A187" s="151" t="s">
        <v>39</v>
      </c>
      <c r="B187" s="40">
        <v>14.9999</v>
      </c>
      <c r="C187" s="40">
        <v>2.2000000000000001E-4</v>
      </c>
      <c r="D187" s="139">
        <f t="shared" si="16"/>
        <v>0.79004304162208305</v>
      </c>
      <c r="E187" s="40">
        <f t="shared" si="17"/>
        <v>1.7380946915685828E-4</v>
      </c>
      <c r="F187" s="52">
        <v>8</v>
      </c>
      <c r="G187" s="152">
        <v>5</v>
      </c>
      <c r="H187" s="57">
        <v>65</v>
      </c>
      <c r="I187" s="153">
        <v>41894</v>
      </c>
      <c r="J187" s="42">
        <v>1040.8511266896994</v>
      </c>
      <c r="K187" s="40">
        <v>1.6005360377797692E-2</v>
      </c>
      <c r="L187" s="52">
        <v>2418.223438866507</v>
      </c>
      <c r="M187" s="42">
        <v>7.4254494393244386E-5</v>
      </c>
      <c r="N187" s="40">
        <v>0</v>
      </c>
      <c r="O187" s="41" t="s">
        <v>17</v>
      </c>
      <c r="P187" s="42">
        <v>-1.4538382700408122E-3</v>
      </c>
      <c r="Q187" s="40">
        <v>-2.654594606512428E-4</v>
      </c>
      <c r="R187" s="40">
        <v>1.4999999999999999E-4</v>
      </c>
      <c r="S187" s="41" t="s">
        <v>17</v>
      </c>
      <c r="T187" s="42">
        <v>1.7037226753210683E-3</v>
      </c>
      <c r="U187" s="40">
        <v>1.6952340693213828E-4</v>
      </c>
      <c r="V187" s="41" t="s">
        <v>17</v>
      </c>
      <c r="W187" s="42">
        <v>-1.049105386645035E-3</v>
      </c>
      <c r="X187" s="40">
        <v>2.0000000000000001E-4</v>
      </c>
      <c r="Y187" s="39" t="s">
        <v>17</v>
      </c>
      <c r="Z187" s="154">
        <v>15</v>
      </c>
      <c r="AA187" s="63">
        <v>5</v>
      </c>
      <c r="AB187" s="155">
        <v>65</v>
      </c>
      <c r="AC187" s="42">
        <f t="shared" si="15"/>
        <v>1040.849636494941</v>
      </c>
      <c r="AD187" s="40">
        <f t="shared" si="18"/>
        <v>1.6009153904571055E-2</v>
      </c>
      <c r="AE187" s="142">
        <f t="shared" si="19"/>
        <v>2420.5067095956606</v>
      </c>
    </row>
    <row r="188" spans="1:31" s="137" customFormat="1">
      <c r="A188" s="146" t="s">
        <v>39</v>
      </c>
      <c r="B188" s="32">
        <v>14.9999</v>
      </c>
      <c r="C188" s="32">
        <v>2.2000000000000001E-4</v>
      </c>
      <c r="D188" s="133">
        <f t="shared" si="16"/>
        <v>0.77691069161110193</v>
      </c>
      <c r="E188" s="32">
        <f t="shared" si="17"/>
        <v>1.7092035215444243E-4</v>
      </c>
      <c r="F188" s="51">
        <v>8</v>
      </c>
      <c r="G188" s="147">
        <v>10</v>
      </c>
      <c r="H188" s="55">
        <v>5</v>
      </c>
      <c r="I188" s="148">
        <v>41897</v>
      </c>
      <c r="J188" s="33">
        <v>1013.6440153923993</v>
      </c>
      <c r="K188" s="32">
        <v>6.2709779086151151E-3</v>
      </c>
      <c r="L188" s="51">
        <v>93.226096289896958</v>
      </c>
      <c r="M188" s="33">
        <v>7.7331405805125542E-5</v>
      </c>
      <c r="N188" s="32">
        <v>0</v>
      </c>
      <c r="O188" s="19" t="s">
        <v>17</v>
      </c>
      <c r="P188" s="33">
        <v>-1.4158267559500393E-3</v>
      </c>
      <c r="Q188" s="32">
        <v>-2.5851885643342256E-4</v>
      </c>
      <c r="R188" s="32">
        <v>1.4999999999999999E-4</v>
      </c>
      <c r="S188" s="19" t="s">
        <v>17</v>
      </c>
      <c r="T188" s="33">
        <v>1.6638824410780636E-3</v>
      </c>
      <c r="U188" s="32">
        <v>1.6555923345503419E-4</v>
      </c>
      <c r="V188" s="19" t="s">
        <v>17</v>
      </c>
      <c r="W188" s="33">
        <v>-5.9276917219845378E-4</v>
      </c>
      <c r="X188" s="32">
        <v>2.0000000000000001E-4</v>
      </c>
      <c r="Y188" s="31" t="s">
        <v>17</v>
      </c>
      <c r="Z188" s="149">
        <v>15</v>
      </c>
      <c r="AA188" s="62">
        <v>10</v>
      </c>
      <c r="AB188" s="150">
        <v>5</v>
      </c>
      <c r="AC188" s="33">
        <f t="shared" si="15"/>
        <v>1013.6429933800914</v>
      </c>
      <c r="AD188" s="32">
        <f t="shared" si="18"/>
        <v>6.2804687370371986E-3</v>
      </c>
      <c r="AE188" s="103">
        <f t="shared" si="19"/>
        <v>93.791148783157482</v>
      </c>
    </row>
    <row r="189" spans="1:31" s="137" customFormat="1">
      <c r="A189" s="146" t="s">
        <v>39</v>
      </c>
      <c r="B189" s="32">
        <v>14.9999</v>
      </c>
      <c r="C189" s="32">
        <v>2.2000000000000001E-4</v>
      </c>
      <c r="D189" s="133">
        <f t="shared" si="16"/>
        <v>0.77691068798553709</v>
      </c>
      <c r="E189" s="32">
        <f t="shared" si="17"/>
        <v>1.7092035135681818E-4</v>
      </c>
      <c r="F189" s="51">
        <v>8</v>
      </c>
      <c r="G189" s="147">
        <v>10</v>
      </c>
      <c r="H189" s="55">
        <v>10</v>
      </c>
      <c r="I189" s="148">
        <v>41897</v>
      </c>
      <c r="J189" s="33">
        <v>1015.9432527536251</v>
      </c>
      <c r="K189" s="32">
        <v>6.2868058248113793E-3</v>
      </c>
      <c r="L189" s="51">
        <v>94.134524981899318</v>
      </c>
      <c r="M189" s="33">
        <v>7.697733906297799E-5</v>
      </c>
      <c r="N189" s="32">
        <v>0</v>
      </c>
      <c r="O189" s="19" t="s">
        <v>17</v>
      </c>
      <c r="P189" s="33">
        <v>-1.4190348997587133E-3</v>
      </c>
      <c r="Q189" s="32">
        <v>-2.5910463832037092E-4</v>
      </c>
      <c r="R189" s="32">
        <v>1.4999999999999999E-4</v>
      </c>
      <c r="S189" s="19" t="s">
        <v>17</v>
      </c>
      <c r="T189" s="33">
        <v>1.667652658905508E-3</v>
      </c>
      <c r="U189" s="32">
        <v>1.6593437676928527E-4</v>
      </c>
      <c r="V189" s="19" t="s">
        <v>17</v>
      </c>
      <c r="W189" s="33">
        <v>-5.9276917219845378E-4</v>
      </c>
      <c r="X189" s="32">
        <v>2.0000000000000001E-4</v>
      </c>
      <c r="Y189" s="31" t="s">
        <v>17</v>
      </c>
      <c r="Z189" s="149">
        <v>15</v>
      </c>
      <c r="AA189" s="62">
        <v>10</v>
      </c>
      <c r="AB189" s="150">
        <v>10</v>
      </c>
      <c r="AC189" s="33">
        <f t="shared" si="15"/>
        <v>1015.9422292393946</v>
      </c>
      <c r="AD189" s="32">
        <f t="shared" si="18"/>
        <v>6.2962826701780184E-3</v>
      </c>
      <c r="AE189" s="103">
        <f t="shared" si="19"/>
        <v>94.702801261586899</v>
      </c>
    </row>
    <row r="190" spans="1:31" s="137" customFormat="1">
      <c r="A190" s="146" t="s">
        <v>39</v>
      </c>
      <c r="B190" s="32">
        <v>14.9999</v>
      </c>
      <c r="C190" s="32">
        <v>2.2000000000000001E-4</v>
      </c>
      <c r="D190" s="133">
        <f t="shared" si="16"/>
        <v>0.77691068435997246</v>
      </c>
      <c r="E190" s="32">
        <f t="shared" si="17"/>
        <v>1.7092035055919395E-4</v>
      </c>
      <c r="F190" s="51">
        <v>8</v>
      </c>
      <c r="G190" s="147">
        <v>10</v>
      </c>
      <c r="H190" s="55">
        <v>15</v>
      </c>
      <c r="I190" s="148">
        <v>41897</v>
      </c>
      <c r="J190" s="33">
        <v>1018.2167195897059</v>
      </c>
      <c r="K190" s="32">
        <v>1.5561597444487952E-2</v>
      </c>
      <c r="L190" s="51">
        <v>3527.9647086714713</v>
      </c>
      <c r="M190" s="33">
        <v>7.6628382089438674E-5</v>
      </c>
      <c r="N190" s="32">
        <v>0</v>
      </c>
      <c r="O190" s="19" t="s">
        <v>17</v>
      </c>
      <c r="P190" s="33">
        <v>-1.4222095179338931E-3</v>
      </c>
      <c r="Q190" s="32">
        <v>-2.5968429868970013E-4</v>
      </c>
      <c r="R190" s="32">
        <v>1.4999999999999999E-4</v>
      </c>
      <c r="S190" s="19" t="s">
        <v>17</v>
      </c>
      <c r="T190" s="33">
        <v>1.6713834773448336E-3</v>
      </c>
      <c r="U190" s="32">
        <v>1.6630559977502506E-4</v>
      </c>
      <c r="V190" s="19" t="s">
        <v>17</v>
      </c>
      <c r="W190" s="33">
        <v>-5.9276917219845378E-4</v>
      </c>
      <c r="X190" s="32">
        <v>2.0000000000000001E-4</v>
      </c>
      <c r="Y190" s="31" t="s">
        <v>17</v>
      </c>
      <c r="Z190" s="149">
        <v>15</v>
      </c>
      <c r="AA190" s="62">
        <v>10</v>
      </c>
      <c r="AB190" s="150">
        <v>15</v>
      </c>
      <c r="AC190" s="33">
        <f t="shared" si="15"/>
        <v>1018.2156945906577</v>
      </c>
      <c r="AD190" s="32">
        <f t="shared" si="18"/>
        <v>1.556543241747706E-2</v>
      </c>
      <c r="AE190" s="103">
        <f t="shared" si="19"/>
        <v>3531.4210320793068</v>
      </c>
    </row>
    <row r="191" spans="1:31" s="137" customFormat="1">
      <c r="A191" s="146" t="s">
        <v>39</v>
      </c>
      <c r="B191" s="32">
        <v>14.9999</v>
      </c>
      <c r="C191" s="32">
        <v>2.2000000000000001E-4</v>
      </c>
      <c r="D191" s="133">
        <f t="shared" si="16"/>
        <v>0.77691068073440805</v>
      </c>
      <c r="E191" s="32">
        <f t="shared" si="17"/>
        <v>1.7092034976156977E-4</v>
      </c>
      <c r="F191" s="51">
        <v>8</v>
      </c>
      <c r="G191" s="147">
        <v>10</v>
      </c>
      <c r="H191" s="55">
        <v>20</v>
      </c>
      <c r="I191" s="148">
        <v>41897</v>
      </c>
      <c r="J191" s="33">
        <v>1020.4610536489388</v>
      </c>
      <c r="K191" s="32">
        <v>1.560053213876956E-2</v>
      </c>
      <c r="L191" s="51">
        <v>3547.7810162349656</v>
      </c>
      <c r="M191" s="33">
        <v>7.6285152317723259E-5</v>
      </c>
      <c r="N191" s="32">
        <v>0</v>
      </c>
      <c r="O191" s="19" t="s">
        <v>17</v>
      </c>
      <c r="P191" s="33">
        <v>-1.4253510979605243E-3</v>
      </c>
      <c r="Q191" s="32">
        <v>-2.6025792655233633E-4</v>
      </c>
      <c r="R191" s="32">
        <v>1.4999999999999999E-4</v>
      </c>
      <c r="S191" s="19" t="s">
        <v>17</v>
      </c>
      <c r="T191" s="33">
        <v>1.6750754692892694E-3</v>
      </c>
      <c r="U191" s="32">
        <v>1.6667295947613887E-4</v>
      </c>
      <c r="V191" s="19" t="s">
        <v>17</v>
      </c>
      <c r="W191" s="33">
        <v>-5.9276917219845378E-4</v>
      </c>
      <c r="X191" s="32">
        <v>2.0000000000000001E-4</v>
      </c>
      <c r="Y191" s="31" t="s">
        <v>17</v>
      </c>
      <c r="Z191" s="149">
        <v>15</v>
      </c>
      <c r="AA191" s="62">
        <v>10</v>
      </c>
      <c r="AB191" s="150">
        <v>20</v>
      </c>
      <c r="AC191" s="33">
        <f t="shared" si="15"/>
        <v>1020.460027182621</v>
      </c>
      <c r="AD191" s="32">
        <f t="shared" si="18"/>
        <v>1.5604361462557994E-2</v>
      </c>
      <c r="AE191" s="103">
        <f t="shared" si="19"/>
        <v>3551.2429763483215</v>
      </c>
    </row>
    <row r="192" spans="1:31" s="137" customFormat="1">
      <c r="A192" s="146" t="s">
        <v>39</v>
      </c>
      <c r="B192" s="32">
        <v>14.9999</v>
      </c>
      <c r="C192" s="32">
        <v>2.2000000000000001E-4</v>
      </c>
      <c r="D192" s="133">
        <f t="shared" si="16"/>
        <v>0.77691067638373035</v>
      </c>
      <c r="E192" s="32">
        <f t="shared" si="17"/>
        <v>1.7092034880442067E-4</v>
      </c>
      <c r="F192" s="51">
        <v>8</v>
      </c>
      <c r="G192" s="147">
        <v>10</v>
      </c>
      <c r="H192" s="55">
        <v>26</v>
      </c>
      <c r="I192" s="148">
        <v>41897</v>
      </c>
      <c r="J192" s="33">
        <v>1023.1265424550863</v>
      </c>
      <c r="K192" s="32">
        <v>1.5649002725159625E-2</v>
      </c>
      <c r="L192" s="51">
        <v>3550.6139183336172</v>
      </c>
      <c r="M192" s="33">
        <v>7.5879500286646362E-5</v>
      </c>
      <c r="N192" s="32">
        <v>0</v>
      </c>
      <c r="O192" s="19" t="s">
        <v>17</v>
      </c>
      <c r="P192" s="33">
        <v>-1.429078052727627E-3</v>
      </c>
      <c r="Q192" s="32">
        <v>-2.6093843924947349E-4</v>
      </c>
      <c r="R192" s="32">
        <v>1.4999999999999999E-4</v>
      </c>
      <c r="S192" s="19" t="s">
        <v>17</v>
      </c>
      <c r="T192" s="33">
        <v>1.6794553948066941E-3</v>
      </c>
      <c r="U192" s="32">
        <v>1.6710876977941072E-4</v>
      </c>
      <c r="V192" s="19" t="s">
        <v>17</v>
      </c>
      <c r="W192" s="33">
        <v>-5.9276917219845378E-4</v>
      </c>
      <c r="X192" s="32">
        <v>2.0000000000000001E-4</v>
      </c>
      <c r="Y192" s="31" t="s">
        <v>17</v>
      </c>
      <c r="Z192" s="149">
        <v>15</v>
      </c>
      <c r="AA192" s="62">
        <v>10</v>
      </c>
      <c r="AB192" s="150">
        <v>26</v>
      </c>
      <c r="AC192" s="33">
        <f t="shared" si="15"/>
        <v>1023.1255142496332</v>
      </c>
      <c r="AD192" s="32">
        <f t="shared" si="18"/>
        <v>1.5652824837665114E-2</v>
      </c>
      <c r="AE192" s="103">
        <f t="shared" si="19"/>
        <v>3554.061549778854</v>
      </c>
    </row>
    <row r="193" spans="1:31" s="137" customFormat="1">
      <c r="A193" s="146" t="s">
        <v>39</v>
      </c>
      <c r="B193" s="32">
        <v>14.9999</v>
      </c>
      <c r="C193" s="32">
        <v>2.2000000000000001E-4</v>
      </c>
      <c r="D193" s="133">
        <f t="shared" si="16"/>
        <v>0.77691067130794011</v>
      </c>
      <c r="E193" s="32">
        <f t="shared" si="17"/>
        <v>1.7092034768774684E-4</v>
      </c>
      <c r="F193" s="51">
        <v>8</v>
      </c>
      <c r="G193" s="147">
        <v>10</v>
      </c>
      <c r="H193" s="55">
        <v>33</v>
      </c>
      <c r="I193" s="148">
        <v>41897</v>
      </c>
      <c r="J193" s="33">
        <v>1026.1971938401005</v>
      </c>
      <c r="K193" s="32">
        <v>1.5707859250034515E-2</v>
      </c>
      <c r="L193" s="51">
        <v>3507.3160356924909</v>
      </c>
      <c r="M193" s="33">
        <v>7.5414882758195745E-5</v>
      </c>
      <c r="N193" s="32">
        <v>0</v>
      </c>
      <c r="O193" s="19" t="s">
        <v>17</v>
      </c>
      <c r="P193" s="33">
        <v>-1.4333679703304732E-3</v>
      </c>
      <c r="Q193" s="32">
        <v>-2.6172174454316196E-4</v>
      </c>
      <c r="R193" s="32">
        <v>1.4999999999999999E-4</v>
      </c>
      <c r="S193" s="19" t="s">
        <v>17</v>
      </c>
      <c r="T193" s="33">
        <v>1.6844969153826743E-3</v>
      </c>
      <c r="U193" s="32">
        <v>1.6761040995626498E-4</v>
      </c>
      <c r="V193" s="19" t="s">
        <v>17</v>
      </c>
      <c r="W193" s="33">
        <v>-5.9276917219845378E-4</v>
      </c>
      <c r="X193" s="32">
        <v>2.0000000000000001E-4</v>
      </c>
      <c r="Y193" s="31" t="s">
        <v>17</v>
      </c>
      <c r="Z193" s="149">
        <v>15</v>
      </c>
      <c r="AA193" s="62">
        <v>10</v>
      </c>
      <c r="AB193" s="150">
        <v>33</v>
      </c>
      <c r="AC193" s="33">
        <f t="shared" si="15"/>
        <v>1026.1961636351214</v>
      </c>
      <c r="AD193" s="32">
        <f t="shared" si="18"/>
        <v>1.5711672388185615E-2</v>
      </c>
      <c r="AE193" s="103">
        <f t="shared" si="19"/>
        <v>3510.7013525301254</v>
      </c>
    </row>
    <row r="194" spans="1:31" s="137" customFormat="1">
      <c r="A194" s="146" t="s">
        <v>39</v>
      </c>
      <c r="B194" s="32">
        <v>14.9999</v>
      </c>
      <c r="C194" s="32">
        <v>2.2000000000000001E-4</v>
      </c>
      <c r="D194" s="133">
        <f t="shared" si="16"/>
        <v>0.77691066514448071</v>
      </c>
      <c r="E194" s="32">
        <f t="shared" si="17"/>
        <v>1.7092034633178576E-4</v>
      </c>
      <c r="F194" s="51">
        <v>8</v>
      </c>
      <c r="G194" s="147">
        <v>10</v>
      </c>
      <c r="H194" s="55">
        <v>41.5</v>
      </c>
      <c r="I194" s="148">
        <v>41897</v>
      </c>
      <c r="J194" s="33">
        <v>1029.8673228922148</v>
      </c>
      <c r="K194" s="32">
        <v>1.5782498992813591E-2</v>
      </c>
      <c r="L194" s="51">
        <v>3359.9631303579013</v>
      </c>
      <c r="M194" s="33">
        <v>7.4862609835690819E-5</v>
      </c>
      <c r="N194" s="32">
        <v>0</v>
      </c>
      <c r="O194" s="19" t="s">
        <v>17</v>
      </c>
      <c r="P194" s="33">
        <v>-1.4384945996826649E-3</v>
      </c>
      <c r="Q194" s="32">
        <v>-2.6265782683707034E-4</v>
      </c>
      <c r="R194" s="32">
        <v>1.4999999999999999E-4</v>
      </c>
      <c r="S194" s="19" t="s">
        <v>17</v>
      </c>
      <c r="T194" s="33">
        <v>1.6905217412909654E-3</v>
      </c>
      <c r="U194" s="32">
        <v>1.6820989074556306E-4</v>
      </c>
      <c r="V194" s="19" t="s">
        <v>17</v>
      </c>
      <c r="W194" s="33">
        <v>-5.9276917219845378E-4</v>
      </c>
      <c r="X194" s="32">
        <v>2.0000000000000001E-4</v>
      </c>
      <c r="Y194" s="31" t="s">
        <v>17</v>
      </c>
      <c r="Z194" s="149">
        <v>15</v>
      </c>
      <c r="AA194" s="62">
        <v>10</v>
      </c>
      <c r="AB194" s="150">
        <v>41.5</v>
      </c>
      <c r="AC194" s="33">
        <f t="shared" si="15"/>
        <v>1029.8662903006839</v>
      </c>
      <c r="AD194" s="32">
        <f t="shared" si="18"/>
        <v>1.5786300478272192E-2</v>
      </c>
      <c r="AE194" s="103">
        <f t="shared" si="19"/>
        <v>3363.1820893135196</v>
      </c>
    </row>
    <row r="195" spans="1:31" s="137" customFormat="1">
      <c r="A195" s="146" t="s">
        <v>39</v>
      </c>
      <c r="B195" s="32">
        <v>14.9999</v>
      </c>
      <c r="C195" s="32">
        <v>2.2000000000000001E-4</v>
      </c>
      <c r="D195" s="133">
        <f t="shared" si="16"/>
        <v>0.77691065753079591</v>
      </c>
      <c r="E195" s="32">
        <f t="shared" si="17"/>
        <v>1.7092034465677509E-4</v>
      </c>
      <c r="F195" s="51">
        <v>8</v>
      </c>
      <c r="G195" s="147">
        <v>10</v>
      </c>
      <c r="H195" s="55">
        <v>52</v>
      </c>
      <c r="I195" s="148">
        <v>41897</v>
      </c>
      <c r="J195" s="33">
        <v>1034.3139327356107</v>
      </c>
      <c r="K195" s="32">
        <v>1.5879212778790171E-2</v>
      </c>
      <c r="L195" s="51">
        <v>3016.7241583755049</v>
      </c>
      <c r="M195" s="33">
        <v>7.4197487947458285E-5</v>
      </c>
      <c r="N195" s="32">
        <v>0</v>
      </c>
      <c r="O195" s="19" t="s">
        <v>17</v>
      </c>
      <c r="P195" s="33">
        <v>-1.4447055122267219E-3</v>
      </c>
      <c r="Q195" s="32">
        <v>-2.6379189073404781E-4</v>
      </c>
      <c r="R195" s="32">
        <v>1.4999999999999999E-4</v>
      </c>
      <c r="S195" s="19" t="s">
        <v>17</v>
      </c>
      <c r="T195" s="33">
        <v>1.6978208189893534E-3</v>
      </c>
      <c r="U195" s="32">
        <v>1.6893616183229372E-4</v>
      </c>
      <c r="V195" s="19" t="s">
        <v>17</v>
      </c>
      <c r="W195" s="33">
        <v>-5.9276917219845378E-4</v>
      </c>
      <c r="X195" s="32">
        <v>2.0000000000000001E-4</v>
      </c>
      <c r="Y195" s="31" t="s">
        <v>17</v>
      </c>
      <c r="Z195" s="149">
        <v>15</v>
      </c>
      <c r="AA195" s="62">
        <v>10</v>
      </c>
      <c r="AB195" s="150">
        <v>52</v>
      </c>
      <c r="AC195" s="33">
        <f t="shared" si="15"/>
        <v>1034.312897256729</v>
      </c>
      <c r="AD195" s="32">
        <f t="shared" si="18"/>
        <v>1.5882998824689413E-2</v>
      </c>
      <c r="AE195" s="103">
        <f t="shared" si="19"/>
        <v>3019.5869866823141</v>
      </c>
    </row>
    <row r="196" spans="1:31" s="46" customFormat="1">
      <c r="A196" s="151" t="s">
        <v>39</v>
      </c>
      <c r="B196" s="40">
        <v>14.9999</v>
      </c>
      <c r="C196" s="40">
        <v>2.2000000000000001E-4</v>
      </c>
      <c r="D196" s="139">
        <f t="shared" si="16"/>
        <v>0.7769106481043293</v>
      </c>
      <c r="E196" s="40">
        <f t="shared" si="17"/>
        <v>1.7092034258295245E-4</v>
      </c>
      <c r="F196" s="52">
        <v>8</v>
      </c>
      <c r="G196" s="152">
        <v>10</v>
      </c>
      <c r="H196" s="57">
        <v>65</v>
      </c>
      <c r="I196" s="153">
        <v>41897</v>
      </c>
      <c r="J196" s="42">
        <v>1039.6887144955936</v>
      </c>
      <c r="K196" s="40">
        <v>1.6005360377797692E-2</v>
      </c>
      <c r="L196" s="52">
        <v>2418.223438866507</v>
      </c>
      <c r="M196" s="42">
        <v>7.339888793467253E-5</v>
      </c>
      <c r="N196" s="40">
        <v>0</v>
      </c>
      <c r="O196" s="41" t="s">
        <v>17</v>
      </c>
      <c r="P196" s="42">
        <v>-1.4522139772681307E-3</v>
      </c>
      <c r="Q196" s="40">
        <v>-2.6516287753587079E-4</v>
      </c>
      <c r="R196" s="40">
        <v>1.4999999999999999E-4</v>
      </c>
      <c r="S196" s="41" t="s">
        <v>17</v>
      </c>
      <c r="T196" s="42">
        <v>1.706644782995837E-3</v>
      </c>
      <c r="U196" s="40">
        <v>1.6981416179243618E-4</v>
      </c>
      <c r="V196" s="41" t="s">
        <v>17</v>
      </c>
      <c r="W196" s="42">
        <v>-5.9276917219845378E-4</v>
      </c>
      <c r="X196" s="40">
        <v>2.0000000000000001E-4</v>
      </c>
      <c r="Y196" s="39" t="s">
        <v>17</v>
      </c>
      <c r="Z196" s="154">
        <v>15</v>
      </c>
      <c r="AA196" s="63">
        <v>10</v>
      </c>
      <c r="AB196" s="155">
        <v>65</v>
      </c>
      <c r="AC196" s="42">
        <f t="shared" si="15"/>
        <v>1039.6876755316259</v>
      </c>
      <c r="AD196" s="40">
        <f t="shared" si="18"/>
        <v>1.6009125879829611E-2</v>
      </c>
      <c r="AE196" s="142">
        <f t="shared" si="19"/>
        <v>2420.4904206751239</v>
      </c>
    </row>
    <row r="197" spans="1:31" s="137" customFormat="1">
      <c r="A197" s="146" t="s">
        <v>39</v>
      </c>
      <c r="B197" s="32">
        <v>14.9999</v>
      </c>
      <c r="C197" s="32">
        <v>2.2000000000000001E-4</v>
      </c>
      <c r="D197" s="133">
        <f t="shared" si="16"/>
        <v>0.76604621347811908</v>
      </c>
      <c r="E197" s="32">
        <f t="shared" si="17"/>
        <v>1.6853016696518621E-4</v>
      </c>
      <c r="F197" s="51">
        <v>8</v>
      </c>
      <c r="G197" s="147">
        <v>15</v>
      </c>
      <c r="H197" s="55">
        <v>5</v>
      </c>
      <c r="I197" s="148">
        <v>42158</v>
      </c>
      <c r="J197" s="33">
        <v>1012.8306993674692</v>
      </c>
      <c r="K197" s="32">
        <v>6.2709779086151151E-3</v>
      </c>
      <c r="L197" s="51">
        <v>93.226096289896958</v>
      </c>
      <c r="M197" s="33">
        <v>7.6277824291537399E-5</v>
      </c>
      <c r="N197" s="32">
        <v>0</v>
      </c>
      <c r="O197" s="19" t="s">
        <v>17</v>
      </c>
      <c r="P197" s="33">
        <v>-1.4146846364783763E-3</v>
      </c>
      <c r="Q197" s="32">
        <v>-2.583103143794715E-4</v>
      </c>
      <c r="R197" s="32">
        <v>1.4999999999999999E-4</v>
      </c>
      <c r="S197" s="19" t="s">
        <v>17</v>
      </c>
      <c r="T197" s="33">
        <v>2.0715157222298479E-3</v>
      </c>
      <c r="U197" s="32">
        <v>2.0611946288718284E-4</v>
      </c>
      <c r="V197" s="19" t="s">
        <v>17</v>
      </c>
      <c r="W197" s="33">
        <v>-2.5179381636447422E-4</v>
      </c>
      <c r="X197" s="32">
        <v>2.0000000000000001E-4</v>
      </c>
      <c r="Y197" s="31" t="s">
        <v>17</v>
      </c>
      <c r="Z197" s="149">
        <v>15</v>
      </c>
      <c r="AA197" s="62">
        <v>15</v>
      </c>
      <c r="AB197" s="150">
        <v>5</v>
      </c>
      <c r="AC197" s="33">
        <f t="shared" ref="AC197:AC260" si="20">J197-P197-T197+M197+Q197+W197</f>
        <v>1012.829608710077</v>
      </c>
      <c r="AD197" s="32">
        <f t="shared" si="18"/>
        <v>6.2816042203004971E-3</v>
      </c>
      <c r="AE197" s="103">
        <f t="shared" si="19"/>
        <v>93.85902847870328</v>
      </c>
    </row>
    <row r="198" spans="1:31" s="137" customFormat="1">
      <c r="A198" s="146" t="s">
        <v>39</v>
      </c>
      <c r="B198" s="32">
        <v>14.9999</v>
      </c>
      <c r="C198" s="32">
        <v>2.2000000000000001E-4</v>
      </c>
      <c r="D198" s="133">
        <f t="shared" si="16"/>
        <v>0.76604621018499486</v>
      </c>
      <c r="E198" s="32">
        <f t="shared" si="17"/>
        <v>1.6853016624069887E-4</v>
      </c>
      <c r="F198" s="51">
        <v>8</v>
      </c>
      <c r="G198" s="147">
        <v>15</v>
      </c>
      <c r="H198" s="55">
        <v>10</v>
      </c>
      <c r="I198" s="148">
        <v>42158</v>
      </c>
      <c r="J198" s="33">
        <v>1015.0789210116259</v>
      </c>
      <c r="K198" s="32">
        <v>6.2868058248113793E-3</v>
      </c>
      <c r="L198" s="51">
        <v>94.134524981899318</v>
      </c>
      <c r="M198" s="33">
        <v>7.5955894772050669E-5</v>
      </c>
      <c r="N198" s="32">
        <v>0</v>
      </c>
      <c r="O198" s="19" t="s">
        <v>17</v>
      </c>
      <c r="P198" s="33">
        <v>-1.417825291643697E-3</v>
      </c>
      <c r="Q198" s="32">
        <v>-2.5888377336968926E-4</v>
      </c>
      <c r="R198" s="32">
        <v>1.4999999999999999E-4</v>
      </c>
      <c r="S198" s="19" t="s">
        <v>17</v>
      </c>
      <c r="T198" s="33">
        <v>2.0761145690566716E-3</v>
      </c>
      <c r="U198" s="32">
        <v>2.0657705624632232E-4</v>
      </c>
      <c r="V198" s="19" t="s">
        <v>17</v>
      </c>
      <c r="W198" s="33">
        <v>-2.5179381636447422E-4</v>
      </c>
      <c r="X198" s="32">
        <v>2.0000000000000001E-4</v>
      </c>
      <c r="Y198" s="31" t="s">
        <v>17</v>
      </c>
      <c r="Z198" s="149">
        <v>15</v>
      </c>
      <c r="AA198" s="62">
        <v>15</v>
      </c>
      <c r="AB198" s="150">
        <v>10</v>
      </c>
      <c r="AC198" s="33">
        <f t="shared" si="20"/>
        <v>1015.0778280006535</v>
      </c>
      <c r="AD198" s="32">
        <f t="shared" si="18"/>
        <v>6.2974204223620643E-3</v>
      </c>
      <c r="AE198" s="103">
        <f t="shared" si="19"/>
        <v>94.771305210039131</v>
      </c>
    </row>
    <row r="199" spans="1:31" s="137" customFormat="1">
      <c r="A199" s="146" t="s">
        <v>39</v>
      </c>
      <c r="B199" s="32">
        <v>14.9999</v>
      </c>
      <c r="C199" s="32">
        <v>2.2000000000000001E-4</v>
      </c>
      <c r="D199" s="133">
        <f t="shared" si="16"/>
        <v>0.76604620689187064</v>
      </c>
      <c r="E199" s="32">
        <f t="shared" si="17"/>
        <v>1.6853016551621154E-4</v>
      </c>
      <c r="F199" s="51">
        <v>8</v>
      </c>
      <c r="G199" s="147">
        <v>15</v>
      </c>
      <c r="H199" s="55">
        <v>15</v>
      </c>
      <c r="I199" s="148">
        <v>42158</v>
      </c>
      <c r="J199" s="33">
        <v>1017.3042513493039</v>
      </c>
      <c r="K199" s="32">
        <v>1.5561597444487952E-2</v>
      </c>
      <c r="L199" s="51">
        <v>3527.9647086714713</v>
      </c>
      <c r="M199" s="33">
        <v>7.5638658245225088E-5</v>
      </c>
      <c r="N199" s="32">
        <v>0</v>
      </c>
      <c r="O199" s="19" t="s">
        <v>17</v>
      </c>
      <c r="P199" s="33">
        <v>-1.4209337007655342E-3</v>
      </c>
      <c r="Q199" s="32">
        <v>-2.594513444853838E-4</v>
      </c>
      <c r="R199" s="32">
        <v>1.4999999999999999E-4</v>
      </c>
      <c r="S199" s="19" t="s">
        <v>17</v>
      </c>
      <c r="T199" s="33">
        <v>2.0806661981657088E-3</v>
      </c>
      <c r="U199" s="32">
        <v>2.0702995135937822E-4</v>
      </c>
      <c r="V199" s="19" t="s">
        <v>17</v>
      </c>
      <c r="W199" s="33">
        <v>-2.5179381636447422E-4</v>
      </c>
      <c r="X199" s="32">
        <v>2.0000000000000001E-4</v>
      </c>
      <c r="Y199" s="31" t="s">
        <v>17</v>
      </c>
      <c r="Z199" s="149">
        <v>15</v>
      </c>
      <c r="AA199" s="62">
        <v>15</v>
      </c>
      <c r="AB199" s="150">
        <v>15</v>
      </c>
      <c r="AC199" s="33">
        <f t="shared" si="20"/>
        <v>1017.3031560103038</v>
      </c>
      <c r="AD199" s="32">
        <f t="shared" si="18"/>
        <v>1.5565894733093333E-2</v>
      </c>
      <c r="AE199" s="103">
        <f t="shared" si="19"/>
        <v>3531.841845365725</v>
      </c>
    </row>
    <row r="200" spans="1:31" s="137" customFormat="1">
      <c r="A200" s="146" t="s">
        <v>39</v>
      </c>
      <c r="B200" s="32">
        <v>14.9999</v>
      </c>
      <c r="C200" s="32">
        <v>2.2000000000000001E-4</v>
      </c>
      <c r="D200" s="133">
        <f t="shared" si="16"/>
        <v>0.7660462035987462</v>
      </c>
      <c r="E200" s="32">
        <f t="shared" si="17"/>
        <v>1.6853016479172417E-4</v>
      </c>
      <c r="F200" s="51">
        <v>8</v>
      </c>
      <c r="G200" s="147">
        <v>15</v>
      </c>
      <c r="H200" s="55">
        <v>20</v>
      </c>
      <c r="I200" s="148">
        <v>42158</v>
      </c>
      <c r="J200" s="33">
        <v>1019.5059930660501</v>
      </c>
      <c r="K200" s="32">
        <v>1.560053213876956E-2</v>
      </c>
      <c r="L200" s="51">
        <v>3547.7810162349656</v>
      </c>
      <c r="M200" s="33">
        <v>7.5325937700654322E-5</v>
      </c>
      <c r="N200" s="32">
        <v>0</v>
      </c>
      <c r="O200" s="19" t="s">
        <v>17</v>
      </c>
      <c r="P200" s="33">
        <v>-1.4240103619727264E-3</v>
      </c>
      <c r="Q200" s="32">
        <v>-2.6001311868097213E-4</v>
      </c>
      <c r="R200" s="32">
        <v>1.4999999999999999E-4</v>
      </c>
      <c r="S200" s="19" t="s">
        <v>17</v>
      </c>
      <c r="T200" s="33">
        <v>2.0851713389644869E-3</v>
      </c>
      <c r="U200" s="32">
        <v>2.0747822080368432E-4</v>
      </c>
      <c r="V200" s="19" t="s">
        <v>17</v>
      </c>
      <c r="W200" s="33">
        <v>-2.5179381636447422E-4</v>
      </c>
      <c r="X200" s="32">
        <v>2.0000000000000001E-4</v>
      </c>
      <c r="Y200" s="31" t="s">
        <v>17</v>
      </c>
      <c r="Z200" s="149">
        <v>15</v>
      </c>
      <c r="AA200" s="62">
        <v>15</v>
      </c>
      <c r="AB200" s="150">
        <v>20</v>
      </c>
      <c r="AC200" s="33">
        <f t="shared" si="20"/>
        <v>1019.5048954240758</v>
      </c>
      <c r="AD200" s="32">
        <f t="shared" si="18"/>
        <v>1.5604824659102534E-2</v>
      </c>
      <c r="AE200" s="103">
        <f t="shared" si="19"/>
        <v>3551.6658955427961</v>
      </c>
    </row>
    <row r="201" spans="1:31" s="137" customFormat="1">
      <c r="A201" s="146" t="s">
        <v>39</v>
      </c>
      <c r="B201" s="32">
        <v>14.9999</v>
      </c>
      <c r="C201" s="32">
        <v>2.2000000000000001E-4</v>
      </c>
      <c r="D201" s="133">
        <f t="shared" si="16"/>
        <v>0.76604619964699727</v>
      </c>
      <c r="E201" s="32">
        <f t="shared" si="17"/>
        <v>1.6853016392233939E-4</v>
      </c>
      <c r="F201" s="51">
        <v>8</v>
      </c>
      <c r="G201" s="147">
        <v>15</v>
      </c>
      <c r="H201" s="55">
        <v>26</v>
      </c>
      <c r="I201" s="148">
        <v>42158</v>
      </c>
      <c r="J201" s="33">
        <v>1022.1185128417778</v>
      </c>
      <c r="K201" s="32">
        <v>1.5649002725159625E-2</v>
      </c>
      <c r="L201" s="51">
        <v>3550.6139183336172</v>
      </c>
      <c r="M201" s="33">
        <v>7.4956397497771832E-5</v>
      </c>
      <c r="N201" s="32">
        <v>0</v>
      </c>
      <c r="O201" s="19" t="s">
        <v>17</v>
      </c>
      <c r="P201" s="33">
        <v>-1.4276611292976457E-3</v>
      </c>
      <c r="Q201" s="32">
        <v>-2.6067972014896698E-4</v>
      </c>
      <c r="R201" s="32">
        <v>1.4999999999999999E-4</v>
      </c>
      <c r="S201" s="19" t="s">
        <v>17</v>
      </c>
      <c r="T201" s="33">
        <v>2.0905171405202769E-3</v>
      </c>
      <c r="U201" s="32">
        <v>2.0801013747395451E-4</v>
      </c>
      <c r="V201" s="19" t="s">
        <v>17</v>
      </c>
      <c r="W201" s="33">
        <v>-2.5179381636447422E-4</v>
      </c>
      <c r="X201" s="32">
        <v>2.0000000000000001E-4</v>
      </c>
      <c r="Y201" s="31" t="s">
        <v>17</v>
      </c>
      <c r="Z201" s="149">
        <v>15</v>
      </c>
      <c r="AA201" s="62">
        <v>15</v>
      </c>
      <c r="AB201" s="150">
        <v>26</v>
      </c>
      <c r="AC201" s="33">
        <f t="shared" si="20"/>
        <v>1022.1174124686275</v>
      </c>
      <c r="AD201" s="32">
        <f t="shared" si="18"/>
        <v>1.5653289013031636E-2</v>
      </c>
      <c r="AE201" s="103">
        <f t="shared" si="19"/>
        <v>3554.4843726814888</v>
      </c>
    </row>
    <row r="202" spans="1:31" s="137" customFormat="1">
      <c r="A202" s="146" t="s">
        <v>39</v>
      </c>
      <c r="B202" s="32">
        <v>14.9999</v>
      </c>
      <c r="C202" s="32">
        <v>2.2000000000000001E-4</v>
      </c>
      <c r="D202" s="133">
        <f t="shared" si="16"/>
        <v>0.76604619503662341</v>
      </c>
      <c r="E202" s="32">
        <f t="shared" si="17"/>
        <v>1.6853016290805715E-4</v>
      </c>
      <c r="F202" s="51">
        <v>8</v>
      </c>
      <c r="G202" s="147">
        <v>15</v>
      </c>
      <c r="H202" s="55">
        <v>33</v>
      </c>
      <c r="I202" s="148">
        <v>42158</v>
      </c>
      <c r="J202" s="33">
        <v>1025.1257515368736</v>
      </c>
      <c r="K202" s="32">
        <v>1.5707859250034515E-2</v>
      </c>
      <c r="L202" s="51">
        <v>3507.3160356924909</v>
      </c>
      <c r="M202" s="33">
        <v>7.4532818644001964E-5</v>
      </c>
      <c r="N202" s="32">
        <v>0</v>
      </c>
      <c r="O202" s="19" t="s">
        <v>17</v>
      </c>
      <c r="P202" s="33">
        <v>-1.431864539996099E-3</v>
      </c>
      <c r="Q202" s="32">
        <v>-2.6144722996068471E-4</v>
      </c>
      <c r="R202" s="32">
        <v>1.4999999999999999E-4</v>
      </c>
      <c r="S202" s="19" t="s">
        <v>17</v>
      </c>
      <c r="T202" s="33">
        <v>2.0966721750439437E-3</v>
      </c>
      <c r="U202" s="32">
        <v>2.0862257424981669E-4</v>
      </c>
      <c r="V202" s="19" t="s">
        <v>17</v>
      </c>
      <c r="W202" s="33">
        <v>-2.5179381636447422E-4</v>
      </c>
      <c r="X202" s="32">
        <v>2.0000000000000001E-4</v>
      </c>
      <c r="Y202" s="31" t="s">
        <v>17</v>
      </c>
      <c r="Z202" s="149">
        <v>15</v>
      </c>
      <c r="AA202" s="62">
        <v>15</v>
      </c>
      <c r="AB202" s="150">
        <v>33</v>
      </c>
      <c r="AC202" s="33">
        <f t="shared" si="20"/>
        <v>1025.1246480210109</v>
      </c>
      <c r="AD202" s="32">
        <f t="shared" si="18"/>
        <v>1.5712137601650238E-2</v>
      </c>
      <c r="AE202" s="103">
        <f t="shared" si="19"/>
        <v>3511.1183522690844</v>
      </c>
    </row>
    <row r="203" spans="1:31" s="137" customFormat="1">
      <c r="A203" s="146" t="s">
        <v>39</v>
      </c>
      <c r="B203" s="32">
        <v>14.9999</v>
      </c>
      <c r="C203" s="32">
        <v>2.2000000000000001E-4</v>
      </c>
      <c r="D203" s="133">
        <f t="shared" si="16"/>
        <v>0.76604618943831237</v>
      </c>
      <c r="E203" s="32">
        <f t="shared" si="17"/>
        <v>1.6853016167642872E-4</v>
      </c>
      <c r="F203" s="51">
        <v>8</v>
      </c>
      <c r="G203" s="147">
        <v>15</v>
      </c>
      <c r="H203" s="55">
        <v>41.5</v>
      </c>
      <c r="I203" s="148">
        <v>42158</v>
      </c>
      <c r="J203" s="33">
        <v>1028.7222393527456</v>
      </c>
      <c r="K203" s="32">
        <v>1.5782498992813591E-2</v>
      </c>
      <c r="L203" s="51">
        <v>3359.9631303579013</v>
      </c>
      <c r="M203" s="33">
        <v>7.4028869903486338E-5</v>
      </c>
      <c r="N203" s="32">
        <v>0</v>
      </c>
      <c r="O203" s="19" t="s">
        <v>17</v>
      </c>
      <c r="P203" s="33">
        <v>-1.436889582212981E-3</v>
      </c>
      <c r="Q203" s="32">
        <v>-2.6236476324078319E-4</v>
      </c>
      <c r="R203" s="32">
        <v>1.4999999999999999E-4</v>
      </c>
      <c r="S203" s="19" t="s">
        <v>17</v>
      </c>
      <c r="T203" s="33">
        <v>2.1040303205490767E-3</v>
      </c>
      <c r="U203" s="32">
        <v>2.0935472268735365E-4</v>
      </c>
      <c r="V203" s="19" t="s">
        <v>17</v>
      </c>
      <c r="W203" s="33">
        <v>-2.5179381636447422E-4</v>
      </c>
      <c r="X203" s="32">
        <v>2.0000000000000001E-4</v>
      </c>
      <c r="Y203" s="31" t="s">
        <v>17</v>
      </c>
      <c r="Z203" s="149">
        <v>15</v>
      </c>
      <c r="AA203" s="62">
        <v>15</v>
      </c>
      <c r="AB203" s="150">
        <v>41.5</v>
      </c>
      <c r="AC203" s="33">
        <f t="shared" si="20"/>
        <v>1028.7211320822973</v>
      </c>
      <c r="AD203" s="32">
        <f t="shared" si="18"/>
        <v>1.5786766808737886E-2</v>
      </c>
      <c r="AE203" s="103">
        <f t="shared" si="19"/>
        <v>3363.5805675735587</v>
      </c>
    </row>
    <row r="204" spans="1:31" s="137" customFormat="1">
      <c r="A204" s="146" t="s">
        <v>39</v>
      </c>
      <c r="B204" s="32">
        <v>14.9999</v>
      </c>
      <c r="C204" s="32">
        <v>2.2000000000000001E-4</v>
      </c>
      <c r="D204" s="133">
        <f t="shared" si="16"/>
        <v>0.76604618252275203</v>
      </c>
      <c r="E204" s="32">
        <f t="shared" si="17"/>
        <v>1.6853016015500546E-4</v>
      </c>
      <c r="F204" s="51">
        <v>8</v>
      </c>
      <c r="G204" s="147">
        <v>15</v>
      </c>
      <c r="H204" s="55">
        <v>52</v>
      </c>
      <c r="I204" s="148">
        <v>42158</v>
      </c>
      <c r="J204" s="33">
        <v>1033.0826928854033</v>
      </c>
      <c r="K204" s="32">
        <v>1.5879212778790171E-2</v>
      </c>
      <c r="L204" s="51">
        <v>3016.7241583755049</v>
      </c>
      <c r="M204" s="33">
        <v>7.3421239903836977E-5</v>
      </c>
      <c r="N204" s="32">
        <v>0</v>
      </c>
      <c r="O204" s="19" t="s">
        <v>17</v>
      </c>
      <c r="P204" s="33">
        <v>-1.4429802414672079E-3</v>
      </c>
      <c r="Q204" s="32">
        <v>-2.6347686983059818E-4</v>
      </c>
      <c r="R204" s="32">
        <v>1.4999999999999999E-4</v>
      </c>
      <c r="S204" s="19" t="s">
        <v>17</v>
      </c>
      <c r="T204" s="33">
        <v>2.1129488438282277E-3</v>
      </c>
      <c r="U204" s="32">
        <v>2.1024213146167208E-4</v>
      </c>
      <c r="V204" s="19" t="s">
        <v>17</v>
      </c>
      <c r="W204" s="33">
        <v>-2.5179381636447422E-4</v>
      </c>
      <c r="X204" s="32">
        <v>2.0000000000000001E-4</v>
      </c>
      <c r="Y204" s="31" t="s">
        <v>17</v>
      </c>
      <c r="Z204" s="149">
        <v>15</v>
      </c>
      <c r="AA204" s="62">
        <v>15</v>
      </c>
      <c r="AB204" s="150">
        <v>52</v>
      </c>
      <c r="AC204" s="33">
        <f t="shared" si="20"/>
        <v>1033.0815810673546</v>
      </c>
      <c r="AD204" s="32">
        <f t="shared" si="18"/>
        <v>1.5883466329577319E-2</v>
      </c>
      <c r="AE204" s="103">
        <f t="shared" si="19"/>
        <v>3019.9433573425854</v>
      </c>
    </row>
    <row r="205" spans="1:31" s="46" customFormat="1">
      <c r="A205" s="151" t="s">
        <v>39</v>
      </c>
      <c r="B205" s="40">
        <v>14.9999</v>
      </c>
      <c r="C205" s="40">
        <v>2.2000000000000001E-4</v>
      </c>
      <c r="D205" s="139">
        <f t="shared" si="16"/>
        <v>0.76604617396063013</v>
      </c>
      <c r="E205" s="40">
        <f t="shared" si="17"/>
        <v>1.6853015827133862E-4</v>
      </c>
      <c r="F205" s="52">
        <v>8</v>
      </c>
      <c r="G205" s="152">
        <v>15</v>
      </c>
      <c r="H205" s="57">
        <v>65</v>
      </c>
      <c r="I205" s="153">
        <v>42158</v>
      </c>
      <c r="J205" s="42">
        <v>1038.3558852191497</v>
      </c>
      <c r="K205" s="40">
        <v>1.6005360377797692E-2</v>
      </c>
      <c r="L205" s="52">
        <v>2418.223438866507</v>
      </c>
      <c r="M205" s="42">
        <v>7.2690484103077324E-5</v>
      </c>
      <c r="N205" s="40">
        <v>0</v>
      </c>
      <c r="O205" s="41" t="s">
        <v>17</v>
      </c>
      <c r="P205" s="42">
        <v>-1.4503477921173802E-3</v>
      </c>
      <c r="Q205" s="40">
        <v>-2.6482212677025798E-4</v>
      </c>
      <c r="R205" s="40">
        <v>1.4999999999999999E-4</v>
      </c>
      <c r="S205" s="41" t="s">
        <v>17</v>
      </c>
      <c r="T205" s="42">
        <v>2.1237371128840442E-3</v>
      </c>
      <c r="U205" s="40">
        <v>2.1131558323392018E-4</v>
      </c>
      <c r="V205" s="41" t="s">
        <v>17</v>
      </c>
      <c r="W205" s="42">
        <v>-2.5179381636447422E-4</v>
      </c>
      <c r="X205" s="40">
        <v>2.0000000000000001E-4</v>
      </c>
      <c r="Y205" s="39" t="s">
        <v>17</v>
      </c>
      <c r="Z205" s="154">
        <v>15</v>
      </c>
      <c r="AA205" s="63">
        <v>15</v>
      </c>
      <c r="AB205" s="155">
        <v>65</v>
      </c>
      <c r="AC205" s="42">
        <f t="shared" si="20"/>
        <v>1038.3547679043697</v>
      </c>
      <c r="AD205" s="40">
        <f t="shared" si="18"/>
        <v>1.6009594545557383E-2</v>
      </c>
      <c r="AE205" s="142">
        <f t="shared" si="19"/>
        <v>2420.7743929379562</v>
      </c>
    </row>
    <row r="206" spans="1:31" s="137" customFormat="1">
      <c r="A206" s="146" t="s">
        <v>39</v>
      </c>
      <c r="B206" s="32">
        <v>14.9999</v>
      </c>
      <c r="C206" s="32">
        <v>2.2000000000000001E-4</v>
      </c>
      <c r="D206" s="133">
        <f t="shared" si="16"/>
        <v>0.75699856501706231</v>
      </c>
      <c r="E206" s="32">
        <f t="shared" si="17"/>
        <v>1.6653968430375372E-4</v>
      </c>
      <c r="F206" s="51">
        <v>8</v>
      </c>
      <c r="G206" s="147">
        <v>20</v>
      </c>
      <c r="H206" s="55">
        <v>5</v>
      </c>
      <c r="I206" s="148">
        <v>42142</v>
      </c>
      <c r="J206" s="33">
        <v>1011.7574191055338</v>
      </c>
      <c r="K206" s="32">
        <v>6.2709779086151151E-3</v>
      </c>
      <c r="L206" s="51">
        <v>93.226096289896958</v>
      </c>
      <c r="M206" s="33">
        <v>7.5399269007903058E-5</v>
      </c>
      <c r="N206" s="32">
        <v>0</v>
      </c>
      <c r="O206" s="19" t="s">
        <v>17</v>
      </c>
      <c r="P206" s="33">
        <v>-1.4131833294917279E-3</v>
      </c>
      <c r="Q206" s="32">
        <v>-2.5803618750362825E-4</v>
      </c>
      <c r="R206" s="32">
        <v>1.4999999999999999E-4</v>
      </c>
      <c r="S206" s="19" t="s">
        <v>17</v>
      </c>
      <c r="T206" s="33">
        <v>2.044272687321361E-3</v>
      </c>
      <c r="U206" s="32">
        <v>2.0340873293109564E-4</v>
      </c>
      <c r="V206" s="19" t="s">
        <v>17</v>
      </c>
      <c r="W206" s="33">
        <v>0</v>
      </c>
      <c r="X206" s="32">
        <v>0</v>
      </c>
      <c r="Y206" s="31" t="s">
        <v>17</v>
      </c>
      <c r="Z206" s="149">
        <v>15</v>
      </c>
      <c r="AA206" s="62">
        <v>20</v>
      </c>
      <c r="AB206" s="150">
        <v>5</v>
      </c>
      <c r="AC206" s="33">
        <f t="shared" si="20"/>
        <v>1011.7566053792576</v>
      </c>
      <c r="AD206" s="32">
        <f t="shared" si="18"/>
        <v>6.2782779891797907E-3</v>
      </c>
      <c r="AE206" s="103">
        <f t="shared" si="19"/>
        <v>93.660412055675991</v>
      </c>
    </row>
    <row r="207" spans="1:31" s="137" customFormat="1">
      <c r="A207" s="146" t="s">
        <v>39</v>
      </c>
      <c r="B207" s="32">
        <v>14.9999</v>
      </c>
      <c r="C207" s="32">
        <v>2.2000000000000001E-4</v>
      </c>
      <c r="D207" s="133">
        <f t="shared" si="16"/>
        <v>0.75699856198728876</v>
      </c>
      <c r="E207" s="32">
        <f t="shared" si="17"/>
        <v>1.6653968363720354E-4</v>
      </c>
      <c r="F207" s="51">
        <v>8</v>
      </c>
      <c r="G207" s="147">
        <v>20</v>
      </c>
      <c r="H207" s="55">
        <v>10</v>
      </c>
      <c r="I207" s="148">
        <v>42142</v>
      </c>
      <c r="J207" s="33">
        <v>1013.9670206496069</v>
      </c>
      <c r="K207" s="32">
        <v>6.2868058248113793E-3</v>
      </c>
      <c r="L207" s="51">
        <v>94.134524981899318</v>
      </c>
      <c r="M207" s="33">
        <v>7.5103281915289699E-5</v>
      </c>
      <c r="N207" s="32">
        <v>0</v>
      </c>
      <c r="O207" s="19" t="s">
        <v>17</v>
      </c>
      <c r="P207" s="33">
        <v>-1.4162697189257659E-3</v>
      </c>
      <c r="Q207" s="32">
        <v>-2.5859973799710682E-4</v>
      </c>
      <c r="R207" s="32">
        <v>1.4999999999999999E-4</v>
      </c>
      <c r="S207" s="19" t="s">
        <v>17</v>
      </c>
      <c r="T207" s="33">
        <v>2.0487373755675546E-3</v>
      </c>
      <c r="U207" s="32">
        <v>2.0385297727517119E-4</v>
      </c>
      <c r="V207" s="19" t="s">
        <v>17</v>
      </c>
      <c r="W207" s="33">
        <v>0</v>
      </c>
      <c r="X207" s="32">
        <v>0</v>
      </c>
      <c r="Y207" s="31" t="s">
        <v>17</v>
      </c>
      <c r="Z207" s="149">
        <v>15</v>
      </c>
      <c r="AA207" s="62">
        <v>20</v>
      </c>
      <c r="AB207" s="150">
        <v>10</v>
      </c>
      <c r="AC207" s="33">
        <f t="shared" si="20"/>
        <v>1013.9662046854941</v>
      </c>
      <c r="AD207" s="32">
        <f t="shared" si="18"/>
        <v>6.2941019201671828E-3</v>
      </c>
      <c r="AE207" s="103">
        <f t="shared" si="19"/>
        <v>94.571726165429226</v>
      </c>
    </row>
    <row r="208" spans="1:31" s="137" customFormat="1">
      <c r="A208" s="146" t="s">
        <v>39</v>
      </c>
      <c r="B208" s="32">
        <v>14.9999</v>
      </c>
      <c r="C208" s="32">
        <v>2.2000000000000001E-4</v>
      </c>
      <c r="D208" s="133">
        <f t="shared" si="16"/>
        <v>0.75699855895751489</v>
      </c>
      <c r="E208" s="32">
        <f t="shared" si="17"/>
        <v>1.6653968297065328E-4</v>
      </c>
      <c r="F208" s="51">
        <v>8</v>
      </c>
      <c r="G208" s="147">
        <v>20</v>
      </c>
      <c r="H208" s="55">
        <v>15</v>
      </c>
      <c r="I208" s="148">
        <v>42142</v>
      </c>
      <c r="J208" s="33">
        <v>1016.1533039058925</v>
      </c>
      <c r="K208" s="32">
        <v>1.5561597444487952E-2</v>
      </c>
      <c r="L208" s="51">
        <v>3527.9647086714713</v>
      </c>
      <c r="M208" s="33">
        <v>7.4811701097132755E-5</v>
      </c>
      <c r="N208" s="32">
        <v>0</v>
      </c>
      <c r="O208" s="19" t="s">
        <v>17</v>
      </c>
      <c r="P208" s="33">
        <v>-1.419324754979264E-3</v>
      </c>
      <c r="Q208" s="32">
        <v>-2.5915756360931123E-4</v>
      </c>
      <c r="R208" s="32">
        <v>1.4999999999999999E-4</v>
      </c>
      <c r="S208" s="19" t="s">
        <v>17</v>
      </c>
      <c r="T208" s="33">
        <v>2.0531567088677852E-3</v>
      </c>
      <c r="U208" s="32">
        <v>2.0429270872224047E-4</v>
      </c>
      <c r="V208" s="19" t="s">
        <v>17</v>
      </c>
      <c r="W208" s="33">
        <v>0</v>
      </c>
      <c r="X208" s="32">
        <v>0</v>
      </c>
      <c r="Y208" s="31" t="s">
        <v>17</v>
      </c>
      <c r="Z208" s="149">
        <v>15</v>
      </c>
      <c r="AA208" s="62">
        <v>20</v>
      </c>
      <c r="AB208" s="150">
        <v>15</v>
      </c>
      <c r="AC208" s="33">
        <f t="shared" si="20"/>
        <v>1016.1524857280762</v>
      </c>
      <c r="AD208" s="32">
        <f t="shared" si="18"/>
        <v>1.5564552226168761E-2</v>
      </c>
      <c r="AE208" s="103">
        <f t="shared" si="19"/>
        <v>3530.624558354823</v>
      </c>
    </row>
    <row r="209" spans="1:31" s="137" customFormat="1">
      <c r="A209" s="146" t="s">
        <v>39</v>
      </c>
      <c r="B209" s="32">
        <v>14.9999</v>
      </c>
      <c r="C209" s="32">
        <v>2.2000000000000001E-4</v>
      </c>
      <c r="D209" s="133">
        <f t="shared" si="16"/>
        <v>0.75699855592774123</v>
      </c>
      <c r="E209" s="32">
        <f t="shared" si="17"/>
        <v>1.6653968230410308E-4</v>
      </c>
      <c r="F209" s="51">
        <v>8</v>
      </c>
      <c r="G209" s="147">
        <v>20</v>
      </c>
      <c r="H209" s="55">
        <v>20</v>
      </c>
      <c r="I209" s="148">
        <v>42142</v>
      </c>
      <c r="J209" s="33">
        <v>1018.3152798860893</v>
      </c>
      <c r="K209" s="32">
        <v>1.560053213876956E-2</v>
      </c>
      <c r="L209" s="51">
        <v>3547.7810162349656</v>
      </c>
      <c r="M209" s="33">
        <v>7.4523775083434884E-5</v>
      </c>
      <c r="N209" s="32">
        <v>0</v>
      </c>
      <c r="O209" s="19" t="s">
        <v>17</v>
      </c>
      <c r="P209" s="33">
        <v>-1.4223489482466905E-3</v>
      </c>
      <c r="Q209" s="32">
        <v>-2.5970975757078508E-4</v>
      </c>
      <c r="R209" s="32">
        <v>1.4999999999999999E-4</v>
      </c>
      <c r="S209" s="19" t="s">
        <v>17</v>
      </c>
      <c r="T209" s="33">
        <v>2.0575314258341007E-3</v>
      </c>
      <c r="U209" s="32">
        <v>2.0472800076550324E-4</v>
      </c>
      <c r="V209" s="19" t="s">
        <v>17</v>
      </c>
      <c r="W209" s="33">
        <v>0</v>
      </c>
      <c r="X209" s="32">
        <v>0</v>
      </c>
      <c r="Y209" s="31" t="s">
        <v>17</v>
      </c>
      <c r="Z209" s="149">
        <v>15</v>
      </c>
      <c r="AA209" s="62">
        <v>20</v>
      </c>
      <c r="AB209" s="150">
        <v>20</v>
      </c>
      <c r="AC209" s="33">
        <f t="shared" si="20"/>
        <v>1018.3144595176293</v>
      </c>
      <c r="AD209" s="32">
        <f t="shared" si="18"/>
        <v>1.560348525275239E-2</v>
      </c>
      <c r="AE209" s="103">
        <f t="shared" si="19"/>
        <v>3550.4476495767062</v>
      </c>
    </row>
    <row r="210" spans="1:31" s="137" customFormat="1">
      <c r="A210" s="146" t="s">
        <v>39</v>
      </c>
      <c r="B210" s="32">
        <v>14.9999</v>
      </c>
      <c r="C210" s="32">
        <v>2.2000000000000001E-4</v>
      </c>
      <c r="D210" s="133">
        <f t="shared" si="16"/>
        <v>0.75699855229201296</v>
      </c>
      <c r="E210" s="32">
        <f t="shared" si="17"/>
        <v>1.6653968150424285E-4</v>
      </c>
      <c r="F210" s="51">
        <v>8</v>
      </c>
      <c r="G210" s="147">
        <v>20</v>
      </c>
      <c r="H210" s="55">
        <v>26</v>
      </c>
      <c r="I210" s="148">
        <v>42142</v>
      </c>
      <c r="J210" s="33">
        <v>1020.8839225106415</v>
      </c>
      <c r="K210" s="32">
        <v>1.5649002725159625E-2</v>
      </c>
      <c r="L210" s="51">
        <v>3550.6139183336172</v>
      </c>
      <c r="M210" s="33">
        <v>7.4184763434459455E-5</v>
      </c>
      <c r="N210" s="32">
        <v>0</v>
      </c>
      <c r="O210" s="19" t="s">
        <v>17</v>
      </c>
      <c r="P210" s="33">
        <v>-1.4259379641712675E-3</v>
      </c>
      <c r="Q210" s="32">
        <v>-2.6036508371760618E-4</v>
      </c>
      <c r="R210" s="32">
        <v>1.4999999999999999E-4</v>
      </c>
      <c r="S210" s="19" t="s">
        <v>17</v>
      </c>
      <c r="T210" s="33">
        <v>2.0627231999473432E-3</v>
      </c>
      <c r="U210" s="32">
        <v>2.0524459143395407E-4</v>
      </c>
      <c r="V210" s="19" t="s">
        <v>17</v>
      </c>
      <c r="W210" s="33">
        <v>0</v>
      </c>
      <c r="X210" s="32">
        <v>0</v>
      </c>
      <c r="Y210" s="31" t="s">
        <v>17</v>
      </c>
      <c r="Z210" s="149">
        <v>15</v>
      </c>
      <c r="AA210" s="62">
        <v>20</v>
      </c>
      <c r="AB210" s="150">
        <v>26</v>
      </c>
      <c r="AC210" s="33">
        <f t="shared" si="20"/>
        <v>1020.8830995450854</v>
      </c>
      <c r="AD210" s="32">
        <f t="shared" si="18"/>
        <v>1.5651953459548805E-2</v>
      </c>
      <c r="AE210" s="103">
        <f t="shared" si="19"/>
        <v>3553.2724245579661</v>
      </c>
    </row>
    <row r="211" spans="1:31" s="137" customFormat="1">
      <c r="A211" s="146" t="s">
        <v>39</v>
      </c>
      <c r="B211" s="32">
        <v>14.9999</v>
      </c>
      <c r="C211" s="32">
        <v>2.2000000000000001E-4</v>
      </c>
      <c r="D211" s="133">
        <f t="shared" si="16"/>
        <v>0.75699854805032996</v>
      </c>
      <c r="E211" s="32">
        <f t="shared" si="17"/>
        <v>1.6653968057107259E-4</v>
      </c>
      <c r="F211" s="51">
        <v>8</v>
      </c>
      <c r="G211" s="147">
        <v>20</v>
      </c>
      <c r="H211" s="55">
        <v>33</v>
      </c>
      <c r="I211" s="148">
        <v>42142</v>
      </c>
      <c r="J211" s="33">
        <v>1023.8407445340074</v>
      </c>
      <c r="K211" s="32">
        <v>1.5707859250034515E-2</v>
      </c>
      <c r="L211" s="51">
        <v>3507.3160356924909</v>
      </c>
      <c r="M211" s="33">
        <v>7.3795503340079449E-5</v>
      </c>
      <c r="N211" s="32">
        <v>0</v>
      </c>
      <c r="O211" s="19" t="s">
        <v>17</v>
      </c>
      <c r="P211" s="33">
        <v>-1.4300710201421345E-3</v>
      </c>
      <c r="Q211" s="32">
        <v>-2.6111974730810096E-4</v>
      </c>
      <c r="R211" s="32">
        <v>1.4999999999999999E-4</v>
      </c>
      <c r="S211" s="19" t="s">
        <v>17</v>
      </c>
      <c r="T211" s="33">
        <v>2.068701967647238E-3</v>
      </c>
      <c r="U211" s="32">
        <v>2.058394893503952E-4</v>
      </c>
      <c r="V211" s="19" t="s">
        <v>17</v>
      </c>
      <c r="W211" s="33">
        <v>0</v>
      </c>
      <c r="X211" s="32">
        <v>0</v>
      </c>
      <c r="Y211" s="31" t="s">
        <v>17</v>
      </c>
      <c r="Z211" s="149">
        <v>15</v>
      </c>
      <c r="AA211" s="62">
        <v>20</v>
      </c>
      <c r="AB211" s="150">
        <v>33</v>
      </c>
      <c r="AC211" s="33">
        <f t="shared" si="20"/>
        <v>1023.839918578816</v>
      </c>
      <c r="AD211" s="32">
        <f t="shared" si="18"/>
        <v>1.5710806713198265E-2</v>
      </c>
      <c r="AE211" s="103">
        <f t="shared" si="19"/>
        <v>3509.92981996136</v>
      </c>
    </row>
    <row r="212" spans="1:31" s="137" customFormat="1">
      <c r="A212" s="146" t="s">
        <v>39</v>
      </c>
      <c r="B212" s="32">
        <v>14.9999</v>
      </c>
      <c r="C212" s="32">
        <v>2.2000000000000001E-4</v>
      </c>
      <c r="D212" s="133">
        <f t="shared" si="16"/>
        <v>0.75699854289971535</v>
      </c>
      <c r="E212" s="32">
        <f t="shared" si="17"/>
        <v>1.6653967943793739E-4</v>
      </c>
      <c r="F212" s="51">
        <v>8</v>
      </c>
      <c r="G212" s="147">
        <v>20</v>
      </c>
      <c r="H212" s="55">
        <v>41.5</v>
      </c>
      <c r="I212" s="148">
        <v>42142</v>
      </c>
      <c r="J212" s="33">
        <v>1027.3763873133016</v>
      </c>
      <c r="K212" s="32">
        <v>1.5782498992813591E-2</v>
      </c>
      <c r="L212" s="51">
        <v>3359.9631303579013</v>
      </c>
      <c r="M212" s="33">
        <v>7.3332195597686223E-5</v>
      </c>
      <c r="N212" s="32">
        <v>0</v>
      </c>
      <c r="O212" s="19" t="s">
        <v>17</v>
      </c>
      <c r="P212" s="33">
        <v>-1.4350131034720044E-3</v>
      </c>
      <c r="Q212" s="32">
        <v>-2.6202213294636317E-4</v>
      </c>
      <c r="R212" s="32">
        <v>1.4999999999999999E-4</v>
      </c>
      <c r="S212" s="19" t="s">
        <v>17</v>
      </c>
      <c r="T212" s="33">
        <v>2.0758510523976956E-3</v>
      </c>
      <c r="U212" s="32">
        <v>2.0655083587462679E-4</v>
      </c>
      <c r="V212" s="19" t="s">
        <v>17</v>
      </c>
      <c r="W212" s="33">
        <v>0</v>
      </c>
      <c r="X212" s="32">
        <v>0</v>
      </c>
      <c r="Y212" s="31" t="s">
        <v>17</v>
      </c>
      <c r="Z212" s="149">
        <v>15</v>
      </c>
      <c r="AA212" s="62">
        <v>20</v>
      </c>
      <c r="AB212" s="150">
        <v>41.5</v>
      </c>
      <c r="AC212" s="33">
        <f t="shared" si="20"/>
        <v>1027.3755577854151</v>
      </c>
      <c r="AD212" s="32">
        <f t="shared" si="18"/>
        <v>1.5785441811073574E-2</v>
      </c>
      <c r="AE212" s="103">
        <f t="shared" si="19"/>
        <v>3362.45232846096</v>
      </c>
    </row>
    <row r="213" spans="1:31" s="137" customFormat="1">
      <c r="A213" s="146" t="s">
        <v>39</v>
      </c>
      <c r="B213" s="32">
        <v>14.9999</v>
      </c>
      <c r="C213" s="32">
        <v>2.2000000000000001E-4</v>
      </c>
      <c r="D213" s="133">
        <f t="shared" si="16"/>
        <v>0.75699853653719118</v>
      </c>
      <c r="E213" s="32">
        <f t="shared" si="17"/>
        <v>1.6653967803818208E-4</v>
      </c>
      <c r="F213" s="51">
        <v>8</v>
      </c>
      <c r="G213" s="147">
        <v>20</v>
      </c>
      <c r="H213" s="55">
        <v>52</v>
      </c>
      <c r="I213" s="148">
        <v>42142</v>
      </c>
      <c r="J213" s="33">
        <v>1031.6635867538857</v>
      </c>
      <c r="K213" s="32">
        <v>1.5879212778790171E-2</v>
      </c>
      <c r="L213" s="51">
        <v>3016.7241583755049</v>
      </c>
      <c r="M213" s="33">
        <v>7.2773046667862218E-5</v>
      </c>
      <c r="N213" s="32">
        <v>0</v>
      </c>
      <c r="O213" s="19" t="s">
        <v>17</v>
      </c>
      <c r="P213" s="33">
        <v>-1.4410050598018236E-3</v>
      </c>
      <c r="Q213" s="32">
        <v>-2.6311621715664811E-4</v>
      </c>
      <c r="R213" s="32">
        <v>1.4999999999999999E-4</v>
      </c>
      <c r="S213" s="19" t="s">
        <v>17</v>
      </c>
      <c r="T213" s="33">
        <v>2.0845188549754416E-3</v>
      </c>
      <c r="U213" s="32">
        <v>2.0741329749756539E-4</v>
      </c>
      <c r="V213" s="19" t="s">
        <v>17</v>
      </c>
      <c r="W213" s="33">
        <v>0</v>
      </c>
      <c r="X213" s="32">
        <v>0</v>
      </c>
      <c r="Y213" s="31" t="s">
        <v>17</v>
      </c>
      <c r="Z213" s="149">
        <v>15</v>
      </c>
      <c r="AA213" s="62">
        <v>20</v>
      </c>
      <c r="AB213" s="150">
        <v>52</v>
      </c>
      <c r="AC213" s="33">
        <f t="shared" si="20"/>
        <v>1031.6627528969202</v>
      </c>
      <c r="AD213" s="32">
        <f t="shared" si="18"/>
        <v>1.5882148916769197E-2</v>
      </c>
      <c r="AE213" s="103">
        <f t="shared" si="19"/>
        <v>3018.9422269934616</v>
      </c>
    </row>
    <row r="214" spans="1:31" s="46" customFormat="1">
      <c r="A214" s="151" t="s">
        <v>39</v>
      </c>
      <c r="B214" s="40">
        <v>14.9999</v>
      </c>
      <c r="C214" s="40">
        <v>2.2000000000000001E-4</v>
      </c>
      <c r="D214" s="139">
        <f t="shared" si="16"/>
        <v>0.75699852865978057</v>
      </c>
      <c r="E214" s="40">
        <f t="shared" si="17"/>
        <v>1.6653967630515172E-4</v>
      </c>
      <c r="F214" s="52">
        <v>8</v>
      </c>
      <c r="G214" s="152">
        <v>20</v>
      </c>
      <c r="H214" s="57">
        <v>65</v>
      </c>
      <c r="I214" s="153">
        <v>42142</v>
      </c>
      <c r="J214" s="42">
        <v>1036.8463024354014</v>
      </c>
      <c r="K214" s="40">
        <v>1.6005360377797692E-2</v>
      </c>
      <c r="L214" s="52">
        <v>2418.223438866507</v>
      </c>
      <c r="M214" s="42">
        <v>7.2099368253475404E-5</v>
      </c>
      <c r="N214" s="40">
        <v>0</v>
      </c>
      <c r="O214" s="41" t="s">
        <v>17</v>
      </c>
      <c r="P214" s="42">
        <v>-1.4482562108202293E-3</v>
      </c>
      <c r="Q214" s="40">
        <v>-2.6444022043687026E-4</v>
      </c>
      <c r="R214" s="40">
        <v>1.4999999999999999E-4</v>
      </c>
      <c r="S214" s="41" t="s">
        <v>17</v>
      </c>
      <c r="T214" s="42">
        <v>2.0950081744630219E-3</v>
      </c>
      <c r="U214" s="40">
        <v>2.0845700326123915E-4</v>
      </c>
      <c r="V214" s="41" t="s">
        <v>17</v>
      </c>
      <c r="W214" s="42">
        <v>0</v>
      </c>
      <c r="X214" s="40">
        <v>0</v>
      </c>
      <c r="Y214" s="39" t="s">
        <v>17</v>
      </c>
      <c r="Z214" s="154">
        <v>15</v>
      </c>
      <c r="AA214" s="63">
        <v>20</v>
      </c>
      <c r="AB214" s="155">
        <v>65</v>
      </c>
      <c r="AC214" s="42">
        <f t="shared" si="20"/>
        <v>1036.8454633425856</v>
      </c>
      <c r="AD214" s="40">
        <f t="shared" si="18"/>
        <v>1.6008286935495903E-2</v>
      </c>
      <c r="AE214" s="142">
        <f t="shared" si="19"/>
        <v>2419.984024204135</v>
      </c>
    </row>
    <row r="215" spans="1:31" s="137" customFormat="1">
      <c r="A215" s="146" t="s">
        <v>39</v>
      </c>
      <c r="B215" s="32">
        <v>14.9999</v>
      </c>
      <c r="C215" s="32">
        <v>2.2000000000000001E-4</v>
      </c>
      <c r="D215" s="133">
        <f t="shared" si="16"/>
        <v>0.74942591100433076</v>
      </c>
      <c r="E215" s="32">
        <f t="shared" si="17"/>
        <v>1.6487370042095277E-4</v>
      </c>
      <c r="F215" s="51">
        <v>8</v>
      </c>
      <c r="G215" s="147">
        <v>25</v>
      </c>
      <c r="H215" s="55">
        <v>5</v>
      </c>
      <c r="I215" s="148">
        <v>42121</v>
      </c>
      <c r="J215" s="33">
        <v>1010.4471427018597</v>
      </c>
      <c r="K215" s="32">
        <v>6.2709779086151151E-3</v>
      </c>
      <c r="L215" s="51">
        <v>93.226096289896958</v>
      </c>
      <c r="M215" s="33">
        <v>7.4663164582489117E-5</v>
      </c>
      <c r="N215" s="32">
        <v>0</v>
      </c>
      <c r="O215" s="19" t="s">
        <v>17</v>
      </c>
      <c r="P215" s="33">
        <v>-1.4113569390594295E-3</v>
      </c>
      <c r="Q215" s="32">
        <v>-2.5770270294135791E-4</v>
      </c>
      <c r="R215" s="32">
        <v>1.4999999999999999E-4</v>
      </c>
      <c r="S215" s="19" t="s">
        <v>17</v>
      </c>
      <c r="T215" s="33">
        <v>2.0088020190350726E-3</v>
      </c>
      <c r="U215" s="32">
        <v>1.9987933896272684E-4</v>
      </c>
      <c r="V215" s="19" t="s">
        <v>17</v>
      </c>
      <c r="W215" s="33">
        <v>1.8279901834151297E-4</v>
      </c>
      <c r="X215" s="32">
        <v>2.0000000000000001E-4</v>
      </c>
      <c r="Y215" s="31" t="s">
        <v>17</v>
      </c>
      <c r="Z215" s="149">
        <v>15</v>
      </c>
      <c r="AA215" s="62">
        <v>25</v>
      </c>
      <c r="AB215" s="150">
        <v>5</v>
      </c>
      <c r="AC215" s="33">
        <f t="shared" si="20"/>
        <v>1010.4465450162597</v>
      </c>
      <c r="AD215" s="32">
        <f t="shared" si="18"/>
        <v>6.2813055185664607E-3</v>
      </c>
      <c r="AE215" s="103">
        <f t="shared" si="19"/>
        <v>93.841224997692251</v>
      </c>
    </row>
    <row r="216" spans="1:31" s="137" customFormat="1">
      <c r="A216" s="146" t="s">
        <v>39</v>
      </c>
      <c r="B216" s="32">
        <v>14.9999</v>
      </c>
      <c r="C216" s="32">
        <v>2.2000000000000001E-4</v>
      </c>
      <c r="D216" s="133">
        <f t="shared" si="16"/>
        <v>0.74942590818580312</v>
      </c>
      <c r="E216" s="32">
        <f t="shared" si="17"/>
        <v>1.648736998008767E-4</v>
      </c>
      <c r="F216" s="51">
        <v>8</v>
      </c>
      <c r="G216" s="147">
        <v>25</v>
      </c>
      <c r="H216" s="55">
        <v>10</v>
      </c>
      <c r="I216" s="148">
        <v>42121</v>
      </c>
      <c r="J216" s="33">
        <v>1012.6252410902915</v>
      </c>
      <c r="K216" s="32">
        <v>6.2868058248113793E-3</v>
      </c>
      <c r="L216" s="51">
        <v>94.134524981899318</v>
      </c>
      <c r="M216" s="33">
        <v>7.4388360530974751E-5</v>
      </c>
      <c r="N216" s="32">
        <v>0</v>
      </c>
      <c r="O216" s="19" t="s">
        <v>17</v>
      </c>
      <c r="P216" s="33">
        <v>-1.4144002511598825E-3</v>
      </c>
      <c r="Q216" s="32">
        <v>-2.582583878517276E-4</v>
      </c>
      <c r="R216" s="32">
        <v>1.4999999999999999E-4</v>
      </c>
      <c r="S216" s="19" t="s">
        <v>17</v>
      </c>
      <c r="T216" s="33">
        <v>2.0131336042460896E-3</v>
      </c>
      <c r="U216" s="32">
        <v>2.0031033932037015E-4</v>
      </c>
      <c r="V216" s="19" t="s">
        <v>17</v>
      </c>
      <c r="W216" s="33">
        <v>1.8279901834151297E-4</v>
      </c>
      <c r="X216" s="32">
        <v>2.0000000000000001E-4</v>
      </c>
      <c r="Y216" s="31" t="s">
        <v>17</v>
      </c>
      <c r="Z216" s="149">
        <v>15</v>
      </c>
      <c r="AA216" s="62">
        <v>25</v>
      </c>
      <c r="AB216" s="150">
        <v>10</v>
      </c>
      <c r="AC216" s="33">
        <f t="shared" si="20"/>
        <v>1012.6246412859296</v>
      </c>
      <c r="AD216" s="32">
        <f t="shared" si="18"/>
        <v>6.2971211714407211E-3</v>
      </c>
      <c r="AE216" s="103">
        <f t="shared" si="19"/>
        <v>94.753340879112898</v>
      </c>
    </row>
    <row r="217" spans="1:31" s="137" customFormat="1">
      <c r="A217" s="146" t="s">
        <v>39</v>
      </c>
      <c r="B217" s="32">
        <v>14.9999</v>
      </c>
      <c r="C217" s="32">
        <v>2.2000000000000001E-4</v>
      </c>
      <c r="D217" s="133">
        <f t="shared" si="16"/>
        <v>0.74942590536727571</v>
      </c>
      <c r="E217" s="32">
        <f t="shared" si="17"/>
        <v>1.6487369918080066E-4</v>
      </c>
      <c r="F217" s="51">
        <v>8</v>
      </c>
      <c r="G217" s="147">
        <v>25</v>
      </c>
      <c r="H217" s="55">
        <v>15</v>
      </c>
      <c r="I217" s="148">
        <v>42121</v>
      </c>
      <c r="J217" s="33">
        <v>1014.7815125333607</v>
      </c>
      <c r="K217" s="32">
        <v>1.5561597444487952E-2</v>
      </c>
      <c r="L217" s="51">
        <v>3527.9647086714713</v>
      </c>
      <c r="M217" s="33">
        <v>7.4117910912718798E-5</v>
      </c>
      <c r="N217" s="32">
        <v>0</v>
      </c>
      <c r="O217" s="19" t="s">
        <v>17</v>
      </c>
      <c r="P217" s="33">
        <v>-1.4174128021722809E-3</v>
      </c>
      <c r="Q217" s="32">
        <v>-2.588084560287836E-4</v>
      </c>
      <c r="R217" s="32">
        <v>1.4999999999999999E-4</v>
      </c>
      <c r="S217" s="19" t="s">
        <v>17</v>
      </c>
      <c r="T217" s="33">
        <v>2.0174214068190504E-3</v>
      </c>
      <c r="U217" s="32">
        <v>2.0073698322841332E-4</v>
      </c>
      <c r="V217" s="19" t="s">
        <v>17</v>
      </c>
      <c r="W217" s="33">
        <v>1.8279901834151297E-4</v>
      </c>
      <c r="X217" s="32">
        <v>2.0000000000000001E-4</v>
      </c>
      <c r="Y217" s="31" t="s">
        <v>17</v>
      </c>
      <c r="Z217" s="149">
        <v>15</v>
      </c>
      <c r="AA217" s="62">
        <v>25</v>
      </c>
      <c r="AB217" s="150">
        <v>15</v>
      </c>
      <c r="AC217" s="33">
        <f t="shared" si="20"/>
        <v>1014.7809106332294</v>
      </c>
      <c r="AD217" s="32">
        <f t="shared" si="18"/>
        <v>1.556577314807752E-2</v>
      </c>
      <c r="AE217" s="103">
        <f t="shared" si="19"/>
        <v>3531.7332976559178</v>
      </c>
    </row>
    <row r="218" spans="1:31" s="137" customFormat="1">
      <c r="A218" s="146" t="s">
        <v>39</v>
      </c>
      <c r="B218" s="32">
        <v>14.9999</v>
      </c>
      <c r="C218" s="32">
        <v>2.2000000000000001E-4</v>
      </c>
      <c r="D218" s="133">
        <f t="shared" si="16"/>
        <v>0.74942590254874775</v>
      </c>
      <c r="E218" s="32">
        <f t="shared" si="17"/>
        <v>1.6487369856072452E-4</v>
      </c>
      <c r="F218" s="51">
        <v>8</v>
      </c>
      <c r="G218" s="147">
        <v>25</v>
      </c>
      <c r="H218" s="55">
        <v>20</v>
      </c>
      <c r="I218" s="148">
        <v>42121</v>
      </c>
      <c r="J218" s="33">
        <v>1016.9139081074741</v>
      </c>
      <c r="K218" s="32">
        <v>1.560053213876956E-2</v>
      </c>
      <c r="L218" s="51">
        <v>3547.7810162349656</v>
      </c>
      <c r="M218" s="33">
        <v>7.3851546858350048E-5</v>
      </c>
      <c r="N218" s="32">
        <v>0</v>
      </c>
      <c r="O218" s="19" t="s">
        <v>17</v>
      </c>
      <c r="P218" s="33">
        <v>-1.4203951138803009E-3</v>
      </c>
      <c r="Q218" s="32">
        <v>-2.593530027461311E-4</v>
      </c>
      <c r="R218" s="32">
        <v>1.4999999999999999E-4</v>
      </c>
      <c r="S218" s="19" t="s">
        <v>17</v>
      </c>
      <c r="T218" s="33">
        <v>2.0216661694151409E-3</v>
      </c>
      <c r="U218" s="32">
        <v>2.0115934458295228E-4</v>
      </c>
      <c r="V218" s="19" t="s">
        <v>17</v>
      </c>
      <c r="W218" s="33">
        <v>1.8279901834151297E-4</v>
      </c>
      <c r="X218" s="32">
        <v>2.0000000000000001E-4</v>
      </c>
      <c r="Y218" s="31" t="s">
        <v>17</v>
      </c>
      <c r="Z218" s="149">
        <v>15</v>
      </c>
      <c r="AA218" s="62">
        <v>25</v>
      </c>
      <c r="AB218" s="150">
        <v>20</v>
      </c>
      <c r="AC218" s="33">
        <f t="shared" si="20"/>
        <v>1016.913304133981</v>
      </c>
      <c r="AD218" s="32">
        <f t="shared" si="18"/>
        <v>1.5604702862636382E-2</v>
      </c>
      <c r="AE218" s="103">
        <f t="shared" si="19"/>
        <v>3551.5568149543828</v>
      </c>
    </row>
    <row r="219" spans="1:31" s="137" customFormat="1">
      <c r="A219" s="146" t="s">
        <v>39</v>
      </c>
      <c r="B219" s="32">
        <v>14.9999</v>
      </c>
      <c r="C219" s="32">
        <v>2.2000000000000001E-4</v>
      </c>
      <c r="D219" s="133">
        <f t="shared" si="16"/>
        <v>0.74942589916651492</v>
      </c>
      <c r="E219" s="32">
        <f t="shared" si="17"/>
        <v>1.6487369781663329E-4</v>
      </c>
      <c r="F219" s="51">
        <v>8</v>
      </c>
      <c r="G219" s="147">
        <v>25</v>
      </c>
      <c r="H219" s="55">
        <v>26</v>
      </c>
      <c r="I219" s="148">
        <v>42121</v>
      </c>
      <c r="J219" s="33">
        <v>1019.4454843314504</v>
      </c>
      <c r="K219" s="32">
        <v>1.5649002725159625E-2</v>
      </c>
      <c r="L219" s="51">
        <v>3550.6139183336172</v>
      </c>
      <c r="M219" s="33">
        <v>7.3536943204999261E-5</v>
      </c>
      <c r="N219" s="32">
        <v>0</v>
      </c>
      <c r="O219" s="19" t="s">
        <v>17</v>
      </c>
      <c r="P219" s="33">
        <v>-1.4239346829821664E-3</v>
      </c>
      <c r="Q219" s="32">
        <v>-2.5999930029110672E-4</v>
      </c>
      <c r="R219" s="32">
        <v>1.4999999999999999E-4</v>
      </c>
      <c r="S219" s="19" t="s">
        <v>17</v>
      </c>
      <c r="T219" s="33">
        <v>2.0267040834492096E-3</v>
      </c>
      <c r="U219" s="32">
        <v>2.0166062590253422E-4</v>
      </c>
      <c r="V219" s="19" t="s">
        <v>17</v>
      </c>
      <c r="W219" s="33">
        <v>1.8279901834151297E-4</v>
      </c>
      <c r="X219" s="32">
        <v>2.0000000000000001E-4</v>
      </c>
      <c r="Y219" s="31" t="s">
        <v>17</v>
      </c>
      <c r="Z219" s="149">
        <v>15</v>
      </c>
      <c r="AA219" s="62">
        <v>25</v>
      </c>
      <c r="AB219" s="150">
        <v>26</v>
      </c>
      <c r="AC219" s="33">
        <f t="shared" si="20"/>
        <v>1019.4448778987112</v>
      </c>
      <c r="AD219" s="32">
        <f t="shared" si="18"/>
        <v>1.5653166984234353E-2</v>
      </c>
      <c r="AE219" s="103">
        <f t="shared" si="19"/>
        <v>3554.3753172654383</v>
      </c>
    </row>
    <row r="220" spans="1:31" s="137" customFormat="1">
      <c r="A220" s="146" t="s">
        <v>39</v>
      </c>
      <c r="B220" s="32">
        <v>14.9999</v>
      </c>
      <c r="C220" s="32">
        <v>2.2000000000000001E-4</v>
      </c>
      <c r="D220" s="133">
        <f t="shared" si="16"/>
        <v>0.74942589522057645</v>
      </c>
      <c r="E220" s="32">
        <f t="shared" si="17"/>
        <v>1.6487369694852684E-4</v>
      </c>
      <c r="F220" s="51">
        <v>8</v>
      </c>
      <c r="G220" s="147">
        <v>25</v>
      </c>
      <c r="H220" s="55">
        <v>33</v>
      </c>
      <c r="I220" s="148">
        <v>42121</v>
      </c>
      <c r="J220" s="33">
        <v>1022.3605017694774</v>
      </c>
      <c r="K220" s="32">
        <v>1.5707859250034515E-2</v>
      </c>
      <c r="L220" s="51">
        <v>3507.3160356924909</v>
      </c>
      <c r="M220" s="33">
        <v>7.3176319915546628E-5</v>
      </c>
      <c r="N220" s="32">
        <v>0</v>
      </c>
      <c r="O220" s="19" t="s">
        <v>17</v>
      </c>
      <c r="P220" s="33">
        <v>-1.4280111894388282E-3</v>
      </c>
      <c r="Q220" s="32">
        <v>-2.6074363838402015E-4</v>
      </c>
      <c r="R220" s="32">
        <v>1.4999999999999999E-4</v>
      </c>
      <c r="S220" s="19" t="s">
        <v>17</v>
      </c>
      <c r="T220" s="33">
        <v>2.0325062271560833E-3</v>
      </c>
      <c r="U220" s="32">
        <v>2.0223794942058487E-4</v>
      </c>
      <c r="V220" s="19" t="s">
        <v>17</v>
      </c>
      <c r="W220" s="33">
        <v>1.8279901834151297E-4</v>
      </c>
      <c r="X220" s="32">
        <v>2.0000000000000001E-4</v>
      </c>
      <c r="Y220" s="31" t="s">
        <v>17</v>
      </c>
      <c r="Z220" s="149">
        <v>15</v>
      </c>
      <c r="AA220" s="62">
        <v>25</v>
      </c>
      <c r="AB220" s="150">
        <v>33</v>
      </c>
      <c r="AC220" s="33">
        <f t="shared" si="20"/>
        <v>1022.3598925061397</v>
      </c>
      <c r="AD220" s="32">
        <f t="shared" si="18"/>
        <v>1.5712015330409595E-2</v>
      </c>
      <c r="AE220" s="103">
        <f t="shared" si="19"/>
        <v>3511.0107733363898</v>
      </c>
    </row>
    <row r="221" spans="1:31" s="137" customFormat="1">
      <c r="A221" s="146" t="s">
        <v>39</v>
      </c>
      <c r="B221" s="32">
        <v>14.9999</v>
      </c>
      <c r="C221" s="32">
        <v>2.2000000000000001E-4</v>
      </c>
      <c r="D221" s="133">
        <f t="shared" si="16"/>
        <v>0.74942589042908003</v>
      </c>
      <c r="E221" s="32">
        <f t="shared" si="17"/>
        <v>1.6487369589439761E-4</v>
      </c>
      <c r="F221" s="51">
        <v>8</v>
      </c>
      <c r="G221" s="147">
        <v>25</v>
      </c>
      <c r="H221" s="55">
        <v>41.5</v>
      </c>
      <c r="I221" s="148">
        <v>42121</v>
      </c>
      <c r="J221" s="33">
        <v>1025.8486833710101</v>
      </c>
      <c r="K221" s="32">
        <v>1.5782498992813591E-2</v>
      </c>
      <c r="L221" s="51">
        <v>3359.9631303579013</v>
      </c>
      <c r="M221" s="33">
        <v>7.2746871865092544E-5</v>
      </c>
      <c r="N221" s="32">
        <v>0</v>
      </c>
      <c r="O221" s="19" t="s">
        <v>17</v>
      </c>
      <c r="P221" s="33">
        <v>-1.4328862841332653E-3</v>
      </c>
      <c r="Q221" s="32">
        <v>-2.616337924230748E-4</v>
      </c>
      <c r="R221" s="32">
        <v>1.4999999999999999E-4</v>
      </c>
      <c r="S221" s="19" t="s">
        <v>17</v>
      </c>
      <c r="T221" s="33">
        <v>2.0394450115187712E-3</v>
      </c>
      <c r="U221" s="32">
        <v>2.029283706858349E-4</v>
      </c>
      <c r="V221" s="19" t="s">
        <v>17</v>
      </c>
      <c r="W221" s="33">
        <v>1.8279901834151297E-4</v>
      </c>
      <c r="X221" s="32">
        <v>2.0000000000000001E-4</v>
      </c>
      <c r="Y221" s="31" t="s">
        <v>17</v>
      </c>
      <c r="Z221" s="149">
        <v>15</v>
      </c>
      <c r="AA221" s="62">
        <v>25</v>
      </c>
      <c r="AB221" s="150">
        <v>41.5</v>
      </c>
      <c r="AC221" s="33">
        <f t="shared" si="20"/>
        <v>1025.8480707243807</v>
      </c>
      <c r="AD221" s="32">
        <f t="shared" si="18"/>
        <v>1.5786644282981394E-2</v>
      </c>
      <c r="AE221" s="103">
        <f t="shared" si="19"/>
        <v>3363.4776886715354</v>
      </c>
    </row>
    <row r="222" spans="1:31" s="137" customFormat="1">
      <c r="A222" s="146" t="s">
        <v>39</v>
      </c>
      <c r="B222" s="32">
        <v>14.9999</v>
      </c>
      <c r="C222" s="32">
        <v>2.2000000000000001E-4</v>
      </c>
      <c r="D222" s="133">
        <f t="shared" si="16"/>
        <v>0.74942588451017245</v>
      </c>
      <c r="E222" s="32">
        <f t="shared" si="17"/>
        <v>1.6487369459223795E-4</v>
      </c>
      <c r="F222" s="51">
        <v>8</v>
      </c>
      <c r="G222" s="147">
        <v>25</v>
      </c>
      <c r="H222" s="55">
        <v>52</v>
      </c>
      <c r="I222" s="148">
        <v>42121</v>
      </c>
      <c r="J222" s="33">
        <v>1030.0797076276076</v>
      </c>
      <c r="K222" s="32">
        <v>1.5879212778790171E-2</v>
      </c>
      <c r="L222" s="51">
        <v>3016.7241583755049</v>
      </c>
      <c r="M222" s="33">
        <v>7.2227255714096827E-5</v>
      </c>
      <c r="N222" s="32">
        <v>0</v>
      </c>
      <c r="O222" s="19" t="s">
        <v>17</v>
      </c>
      <c r="P222" s="33">
        <v>-1.4387980771481581E-3</v>
      </c>
      <c r="Q222" s="32">
        <v>-2.6271323944105095E-4</v>
      </c>
      <c r="R222" s="32">
        <v>1.4999999999999999E-4</v>
      </c>
      <c r="S222" s="19" t="s">
        <v>17</v>
      </c>
      <c r="T222" s="33">
        <v>2.0478593416047935E-3</v>
      </c>
      <c r="U222" s="32">
        <v>2.0376561134941021E-4</v>
      </c>
      <c r="V222" s="19" t="s">
        <v>17</v>
      </c>
      <c r="W222" s="33">
        <v>1.8279901834151297E-4</v>
      </c>
      <c r="X222" s="32">
        <v>2.0000000000000001E-4</v>
      </c>
      <c r="Y222" s="31" t="s">
        <v>17</v>
      </c>
      <c r="Z222" s="149">
        <v>15</v>
      </c>
      <c r="AA222" s="62">
        <v>25</v>
      </c>
      <c r="AB222" s="150">
        <v>52</v>
      </c>
      <c r="AC222" s="33">
        <f t="shared" si="20"/>
        <v>1030.0790908793776</v>
      </c>
      <c r="AD222" s="32">
        <f t="shared" si="18"/>
        <v>1.5883343547050479E-2</v>
      </c>
      <c r="AE222" s="103">
        <f t="shared" si="19"/>
        <v>3019.8511929353926</v>
      </c>
    </row>
    <row r="223" spans="1:31" s="46" customFormat="1">
      <c r="A223" s="151" t="s">
        <v>39</v>
      </c>
      <c r="B223" s="40">
        <v>14.9999</v>
      </c>
      <c r="C223" s="40">
        <v>2.2000000000000001E-4</v>
      </c>
      <c r="D223" s="139">
        <f t="shared" si="16"/>
        <v>0.74942587718200193</v>
      </c>
      <c r="E223" s="40">
        <f t="shared" si="17"/>
        <v>1.6487369298004044E-4</v>
      </c>
      <c r="F223" s="52">
        <v>8</v>
      </c>
      <c r="G223" s="152">
        <v>25</v>
      </c>
      <c r="H223" s="57">
        <v>65</v>
      </c>
      <c r="I223" s="153">
        <v>42121</v>
      </c>
      <c r="J223" s="42">
        <v>1035.2008976146346</v>
      </c>
      <c r="K223" s="40">
        <v>1.6005360377797692E-2</v>
      </c>
      <c r="L223" s="52">
        <v>2418.223438866507</v>
      </c>
      <c r="M223" s="42">
        <v>7.1600589535592007E-5</v>
      </c>
      <c r="N223" s="40">
        <v>0</v>
      </c>
      <c r="O223" s="41" t="s">
        <v>17</v>
      </c>
      <c r="P223" s="42">
        <v>-1.4459540025056137E-3</v>
      </c>
      <c r="Q223" s="40">
        <v>-2.6401985526276642E-4</v>
      </c>
      <c r="R223" s="40">
        <v>1.4999999999999999E-4</v>
      </c>
      <c r="S223" s="41" t="s">
        <v>17</v>
      </c>
      <c r="T223" s="42">
        <v>2.0580444608606918E-3</v>
      </c>
      <c r="U223" s="40">
        <v>2.0477904865424891E-4</v>
      </c>
      <c r="V223" s="41" t="s">
        <v>17</v>
      </c>
      <c r="W223" s="42">
        <v>1.8279901834151297E-4</v>
      </c>
      <c r="X223" s="40">
        <v>2.0000000000000001E-4</v>
      </c>
      <c r="Y223" s="39" t="s">
        <v>17</v>
      </c>
      <c r="Z223" s="154">
        <v>15</v>
      </c>
      <c r="AA223" s="63">
        <v>25</v>
      </c>
      <c r="AB223" s="155">
        <v>65</v>
      </c>
      <c r="AC223" s="42">
        <f t="shared" si="20"/>
        <v>1035.200275903929</v>
      </c>
      <c r="AD223" s="40">
        <f t="shared" si="18"/>
        <v>1.6009471528335369E-2</v>
      </c>
      <c r="AE223" s="142">
        <f t="shared" si="19"/>
        <v>2420.7007447562719</v>
      </c>
    </row>
    <row r="224" spans="1:31" s="137" customFormat="1">
      <c r="A224" s="146" t="s">
        <v>39</v>
      </c>
      <c r="B224" s="32">
        <v>14.9999</v>
      </c>
      <c r="C224" s="32">
        <v>2.2000000000000001E-4</v>
      </c>
      <c r="D224" s="133">
        <f t="shared" si="16"/>
        <v>0.7431013894395686</v>
      </c>
      <c r="E224" s="32">
        <f t="shared" si="17"/>
        <v>1.6348230567670509E-4</v>
      </c>
      <c r="F224" s="51">
        <v>8</v>
      </c>
      <c r="G224" s="147">
        <v>30</v>
      </c>
      <c r="H224" s="55">
        <v>5</v>
      </c>
      <c r="I224" s="148">
        <v>42061</v>
      </c>
      <c r="J224" s="33">
        <v>1008.9285811335425</v>
      </c>
      <c r="K224" s="32">
        <v>6.2709779086151151E-3</v>
      </c>
      <c r="L224" s="51">
        <v>93.226096289896958</v>
      </c>
      <c r="M224" s="33">
        <v>7.4047499538210104E-5</v>
      </c>
      <c r="N224" s="32">
        <v>0</v>
      </c>
      <c r="O224" s="19" t="s">
        <v>17</v>
      </c>
      <c r="P224" s="33">
        <v>-1.4092358348744647E-3</v>
      </c>
      <c r="Q224" s="32">
        <v>-2.5731540596030502E-4</v>
      </c>
      <c r="R224" s="32">
        <v>1.4999999999999999E-4</v>
      </c>
      <c r="S224" s="19" t="s">
        <v>17</v>
      </c>
      <c r="T224" s="33">
        <v>1.9121277954548207E-3</v>
      </c>
      <c r="U224" s="32">
        <v>1.9026008344583052E-4</v>
      </c>
      <c r="V224" s="19" t="s">
        <v>17</v>
      </c>
      <c r="W224" s="33">
        <v>3.1203051988971443E-4</v>
      </c>
      <c r="X224" s="32">
        <v>2.0000000000000001E-4</v>
      </c>
      <c r="Y224" s="31" t="s">
        <v>17</v>
      </c>
      <c r="Z224" s="149">
        <v>15</v>
      </c>
      <c r="AA224" s="62">
        <v>30</v>
      </c>
      <c r="AB224" s="150">
        <v>5</v>
      </c>
      <c r="AC224" s="33">
        <f t="shared" si="20"/>
        <v>1008.9282070041954</v>
      </c>
      <c r="AD224" s="32">
        <f t="shared" si="18"/>
        <v>6.2809704102121822E-3</v>
      </c>
      <c r="AE224" s="103">
        <f t="shared" si="19"/>
        <v>93.821218253444414</v>
      </c>
    </row>
    <row r="225" spans="1:31" s="137" customFormat="1">
      <c r="A225" s="146" t="s">
        <v>39</v>
      </c>
      <c r="B225" s="32">
        <v>14.9999</v>
      </c>
      <c r="C225" s="32">
        <v>2.2000000000000001E-4</v>
      </c>
      <c r="D225" s="133">
        <f t="shared" si="16"/>
        <v>0.74310138678750481</v>
      </c>
      <c r="E225" s="32">
        <f t="shared" si="17"/>
        <v>1.6348230509325107E-4</v>
      </c>
      <c r="F225" s="51">
        <v>8</v>
      </c>
      <c r="G225" s="147">
        <v>30</v>
      </c>
      <c r="H225" s="55">
        <v>10</v>
      </c>
      <c r="I225" s="148">
        <v>42061</v>
      </c>
      <c r="J225" s="33">
        <v>1011.0826984195218</v>
      </c>
      <c r="K225" s="32">
        <v>6.2868058248113793E-3</v>
      </c>
      <c r="L225" s="51">
        <v>94.134524981899318</v>
      </c>
      <c r="M225" s="33">
        <v>7.3789682346614427E-5</v>
      </c>
      <c r="N225" s="32">
        <v>0</v>
      </c>
      <c r="O225" s="19" t="s">
        <v>17</v>
      </c>
      <c r="P225" s="33">
        <v>-1.412245614855299E-3</v>
      </c>
      <c r="Q225" s="32">
        <v>-2.5786496816874028E-4</v>
      </c>
      <c r="R225" s="32">
        <v>1.4999999999999999E-4</v>
      </c>
      <c r="S225" s="19" t="s">
        <v>17</v>
      </c>
      <c r="T225" s="33">
        <v>1.9162116294752336E-3</v>
      </c>
      <c r="U225" s="32">
        <v>1.906664321236488E-4</v>
      </c>
      <c r="V225" s="19" t="s">
        <v>17</v>
      </c>
      <c r="W225" s="33">
        <v>3.1203051988971443E-4</v>
      </c>
      <c r="X225" s="32">
        <v>2.0000000000000001E-4</v>
      </c>
      <c r="Y225" s="31" t="s">
        <v>17</v>
      </c>
      <c r="Z225" s="149">
        <v>15</v>
      </c>
      <c r="AA225" s="62">
        <v>30</v>
      </c>
      <c r="AB225" s="150">
        <v>10</v>
      </c>
      <c r="AC225" s="33">
        <f t="shared" si="20"/>
        <v>1011.0823224087412</v>
      </c>
      <c r="AD225" s="32">
        <f t="shared" si="18"/>
        <v>6.2967854998641683E-3</v>
      </c>
      <c r="AE225" s="103">
        <f t="shared" si="19"/>
        <v>94.733156549782407</v>
      </c>
    </row>
    <row r="226" spans="1:31" s="137" customFormat="1">
      <c r="A226" s="146" t="s">
        <v>39</v>
      </c>
      <c r="B226" s="32">
        <v>14.9999</v>
      </c>
      <c r="C226" s="32">
        <v>2.2000000000000001E-4</v>
      </c>
      <c r="D226" s="133">
        <f t="shared" si="16"/>
        <v>0.74310138413544036</v>
      </c>
      <c r="E226" s="32">
        <f t="shared" si="17"/>
        <v>1.6348230450979689E-4</v>
      </c>
      <c r="F226" s="51">
        <v>8</v>
      </c>
      <c r="G226" s="147">
        <v>30</v>
      </c>
      <c r="H226" s="55">
        <v>15</v>
      </c>
      <c r="I226" s="148">
        <v>42061</v>
      </c>
      <c r="J226" s="33">
        <v>1013.2148335248893</v>
      </c>
      <c r="K226" s="32">
        <v>1.5561597444487952E-2</v>
      </c>
      <c r="L226" s="51">
        <v>3527.9647086714713</v>
      </c>
      <c r="M226" s="33">
        <v>7.3536302693355537E-5</v>
      </c>
      <c r="N226" s="32">
        <v>0</v>
      </c>
      <c r="O226" s="19" t="s">
        <v>17</v>
      </c>
      <c r="P226" s="33">
        <v>-1.4152249834774471E-3</v>
      </c>
      <c r="Q226" s="32">
        <v>-2.5840897750170025E-4</v>
      </c>
      <c r="R226" s="32">
        <v>1.4999999999999999E-4</v>
      </c>
      <c r="S226" s="19" t="s">
        <v>17</v>
      </c>
      <c r="T226" s="33">
        <v>1.9202541997146824E-3</v>
      </c>
      <c r="U226" s="32">
        <v>1.9106867498258401E-4</v>
      </c>
      <c r="V226" s="19" t="s">
        <v>17</v>
      </c>
      <c r="W226" s="33">
        <v>3.1203051988971443E-4</v>
      </c>
      <c r="X226" s="32">
        <v>2.0000000000000001E-4</v>
      </c>
      <c r="Y226" s="31" t="s">
        <v>17</v>
      </c>
      <c r="Z226" s="149">
        <v>15</v>
      </c>
      <c r="AA226" s="62">
        <v>30</v>
      </c>
      <c r="AB226" s="150">
        <v>15</v>
      </c>
      <c r="AC226" s="33">
        <f t="shared" si="20"/>
        <v>1013.2144556535181</v>
      </c>
      <c r="AD226" s="32">
        <f t="shared" si="18"/>
        <v>1.5565636791559201E-2</v>
      </c>
      <c r="AE226" s="103">
        <f t="shared" si="19"/>
        <v>3531.6102011438493</v>
      </c>
    </row>
    <row r="227" spans="1:31" s="137" customFormat="1">
      <c r="A227" s="146" t="s">
        <v>39</v>
      </c>
      <c r="B227" s="32">
        <v>14.9999</v>
      </c>
      <c r="C227" s="32">
        <v>2.2000000000000001E-4</v>
      </c>
      <c r="D227" s="133">
        <f t="shared" si="16"/>
        <v>0.74310138148337612</v>
      </c>
      <c r="E227" s="32">
        <f t="shared" si="17"/>
        <v>1.6348230392634276E-4</v>
      </c>
      <c r="F227" s="51">
        <v>8</v>
      </c>
      <c r="G227" s="147">
        <v>30</v>
      </c>
      <c r="H227" s="55">
        <v>20</v>
      </c>
      <c r="I227" s="148">
        <v>42061</v>
      </c>
      <c r="J227" s="33">
        <v>1015.3253243295899</v>
      </c>
      <c r="K227" s="32">
        <v>1.560053213876956E-2</v>
      </c>
      <c r="L227" s="51">
        <v>3547.7810162349656</v>
      </c>
      <c r="M227" s="33">
        <v>7.3286982683384849E-5</v>
      </c>
      <c r="N227" s="32">
        <v>0</v>
      </c>
      <c r="O227" s="19" t="s">
        <v>17</v>
      </c>
      <c r="P227" s="33">
        <v>-1.4181744712814138E-3</v>
      </c>
      <c r="Q227" s="32">
        <v>-2.5894753083171847E-4</v>
      </c>
      <c r="R227" s="32">
        <v>1.4999999999999999E-4</v>
      </c>
      <c r="S227" s="19" t="s">
        <v>17</v>
      </c>
      <c r="T227" s="33">
        <v>1.9242562260393095E-3</v>
      </c>
      <c r="U227" s="32">
        <v>1.914668836505851E-4</v>
      </c>
      <c r="V227" s="19" t="s">
        <v>17</v>
      </c>
      <c r="W227" s="33">
        <v>3.1203051988971443E-4</v>
      </c>
      <c r="X227" s="32">
        <v>2.0000000000000001E-4</v>
      </c>
      <c r="Y227" s="31" t="s">
        <v>17</v>
      </c>
      <c r="Z227" s="149">
        <v>15</v>
      </c>
      <c r="AA227" s="62">
        <v>30</v>
      </c>
      <c r="AB227" s="150">
        <v>20</v>
      </c>
      <c r="AC227" s="33">
        <f t="shared" si="20"/>
        <v>1015.3249446178069</v>
      </c>
      <c r="AD227" s="32">
        <f t="shared" si="18"/>
        <v>1.5604566288238E-2</v>
      </c>
      <c r="AE227" s="103">
        <f t="shared" si="19"/>
        <v>3551.4331367271075</v>
      </c>
    </row>
    <row r="228" spans="1:31" s="137" customFormat="1">
      <c r="A228" s="146" t="s">
        <v>39</v>
      </c>
      <c r="B228" s="32">
        <v>14.9999</v>
      </c>
      <c r="C228" s="32">
        <v>2.2000000000000001E-4</v>
      </c>
      <c r="D228" s="133">
        <f t="shared" si="16"/>
        <v>0.74310137830089951</v>
      </c>
      <c r="E228" s="32">
        <f t="shared" si="17"/>
        <v>1.634823032261979E-4</v>
      </c>
      <c r="F228" s="51">
        <v>8</v>
      </c>
      <c r="G228" s="147">
        <v>30</v>
      </c>
      <c r="H228" s="55">
        <v>26</v>
      </c>
      <c r="I228" s="148">
        <v>42061</v>
      </c>
      <c r="J228" s="33">
        <v>1017.8280351796125</v>
      </c>
      <c r="K228" s="32">
        <v>1.5649002725159625E-2</v>
      </c>
      <c r="L228" s="51">
        <v>3550.6139183336172</v>
      </c>
      <c r="M228" s="33">
        <v>7.2992653826986498E-5</v>
      </c>
      <c r="N228" s="32">
        <v>0</v>
      </c>
      <c r="O228" s="19" t="s">
        <v>17</v>
      </c>
      <c r="P228" s="33">
        <v>-1.421675137032289E-3</v>
      </c>
      <c r="Q228" s="32">
        <v>-2.5958672493005621E-4</v>
      </c>
      <c r="R228" s="32">
        <v>1.4999999999999999E-4</v>
      </c>
      <c r="S228" s="19" t="s">
        <v>17</v>
      </c>
      <c r="T228" s="33">
        <v>1.9290061205729488E-3</v>
      </c>
      <c r="U228" s="32">
        <v>1.9193950652259044E-4</v>
      </c>
      <c r="V228" s="19" t="s">
        <v>17</v>
      </c>
      <c r="W228" s="33">
        <v>3.1203051988971443E-4</v>
      </c>
      <c r="X228" s="32">
        <v>2.0000000000000001E-4</v>
      </c>
      <c r="Y228" s="31" t="s">
        <v>17</v>
      </c>
      <c r="Z228" s="149">
        <v>15</v>
      </c>
      <c r="AA228" s="62">
        <v>30</v>
      </c>
      <c r="AB228" s="150">
        <v>26</v>
      </c>
      <c r="AC228" s="33">
        <f t="shared" si="20"/>
        <v>1017.8276532850778</v>
      </c>
      <c r="AD228" s="32">
        <f t="shared" si="18"/>
        <v>1.5653030170854638E-2</v>
      </c>
      <c r="AE228" s="103">
        <f t="shared" si="19"/>
        <v>3554.2517015160151</v>
      </c>
    </row>
    <row r="229" spans="1:31" s="137" customFormat="1">
      <c r="A229" s="146" t="s">
        <v>39</v>
      </c>
      <c r="B229" s="32">
        <v>14.9999</v>
      </c>
      <c r="C229" s="32">
        <v>2.2000000000000001E-4</v>
      </c>
      <c r="D229" s="133">
        <f t="shared" si="16"/>
        <v>0.74310137458800984</v>
      </c>
      <c r="E229" s="32">
        <f t="shared" si="17"/>
        <v>1.6348230240936218E-4</v>
      </c>
      <c r="F229" s="51">
        <v>8</v>
      </c>
      <c r="G229" s="147">
        <v>30</v>
      </c>
      <c r="H229" s="55">
        <v>33</v>
      </c>
      <c r="I229" s="148">
        <v>42061</v>
      </c>
      <c r="J229" s="33">
        <v>1020.7123963988074</v>
      </c>
      <c r="K229" s="32">
        <v>1.5707859250034515E-2</v>
      </c>
      <c r="L229" s="51">
        <v>3507.3160356924909</v>
      </c>
      <c r="M229" s="33">
        <v>7.2655237659091654E-5</v>
      </c>
      <c r="N229" s="32">
        <v>0</v>
      </c>
      <c r="O229" s="19" t="s">
        <v>17</v>
      </c>
      <c r="P229" s="33">
        <v>-1.4257069438873785E-3</v>
      </c>
      <c r="Q229" s="32">
        <v>-2.6032290122645539E-4</v>
      </c>
      <c r="R229" s="32">
        <v>1.4999999999999999E-4</v>
      </c>
      <c r="S229" s="19" t="s">
        <v>17</v>
      </c>
      <c r="T229" s="33">
        <v>1.9344766962391107E-3</v>
      </c>
      <c r="U229" s="32">
        <v>1.9248383843660518E-4</v>
      </c>
      <c r="V229" s="19" t="s">
        <v>17</v>
      </c>
      <c r="W229" s="33">
        <v>3.1203051988971443E-4</v>
      </c>
      <c r="X229" s="32">
        <v>2.0000000000000001E-4</v>
      </c>
      <c r="Y229" s="31" t="s">
        <v>17</v>
      </c>
      <c r="Z229" s="149">
        <v>15</v>
      </c>
      <c r="AA229" s="62">
        <v>30</v>
      </c>
      <c r="AB229" s="150">
        <v>33</v>
      </c>
      <c r="AC229" s="33">
        <f t="shared" si="20"/>
        <v>1020.7120119919115</v>
      </c>
      <c r="AD229" s="32">
        <f t="shared" si="18"/>
        <v>1.5711878268054241E-2</v>
      </c>
      <c r="AE229" s="103">
        <f t="shared" si="19"/>
        <v>3510.8888857128231</v>
      </c>
    </row>
    <row r="230" spans="1:31" s="137" customFormat="1">
      <c r="A230" s="146" t="s">
        <v>39</v>
      </c>
      <c r="B230" s="32">
        <v>14.9999</v>
      </c>
      <c r="C230" s="32">
        <v>2.2000000000000001E-4</v>
      </c>
      <c r="D230" s="133">
        <f t="shared" si="16"/>
        <v>0.74310137007950106</v>
      </c>
      <c r="E230" s="32">
        <f t="shared" si="17"/>
        <v>1.6348230141749023E-4</v>
      </c>
      <c r="F230" s="51">
        <v>8</v>
      </c>
      <c r="G230" s="147">
        <v>30</v>
      </c>
      <c r="H230" s="55">
        <v>41.5</v>
      </c>
      <c r="I230" s="148">
        <v>42061</v>
      </c>
      <c r="J230" s="33">
        <v>1024.162409522603</v>
      </c>
      <c r="K230" s="32">
        <v>1.5782498992813591E-2</v>
      </c>
      <c r="L230" s="51">
        <v>3359.9631303579013</v>
      </c>
      <c r="M230" s="33">
        <v>7.2253015559908818E-5</v>
      </c>
      <c r="N230" s="32">
        <v>0</v>
      </c>
      <c r="O230" s="19" t="s">
        <v>17</v>
      </c>
      <c r="P230" s="33">
        <v>-1.4305287873166033E-3</v>
      </c>
      <c r="Q230" s="32">
        <v>-2.6120333200231518E-4</v>
      </c>
      <c r="R230" s="32">
        <v>1.4999999999999999E-4</v>
      </c>
      <c r="S230" s="19" t="s">
        <v>17</v>
      </c>
      <c r="T230" s="33">
        <v>1.9410192364885607E-3</v>
      </c>
      <c r="U230" s="32">
        <v>1.9313483271469001E-4</v>
      </c>
      <c r="V230" s="19" t="s">
        <v>17</v>
      </c>
      <c r="W230" s="33">
        <v>3.1203051988971443E-4</v>
      </c>
      <c r="X230" s="32">
        <v>2.0000000000000001E-4</v>
      </c>
      <c r="Y230" s="31" t="s">
        <v>17</v>
      </c>
      <c r="Z230" s="149">
        <v>15</v>
      </c>
      <c r="AA230" s="62">
        <v>30</v>
      </c>
      <c r="AB230" s="150">
        <v>41.5</v>
      </c>
      <c r="AC230" s="33">
        <f t="shared" si="20"/>
        <v>1024.1620221123571</v>
      </c>
      <c r="AD230" s="32">
        <f t="shared" si="18"/>
        <v>1.5786506959572989E-2</v>
      </c>
      <c r="AE230" s="103">
        <f t="shared" si="19"/>
        <v>3363.361219316198</v>
      </c>
    </row>
    <row r="231" spans="1:31" s="137" customFormat="1">
      <c r="A231" s="146" t="s">
        <v>39</v>
      </c>
      <c r="B231" s="32">
        <v>14.9999</v>
      </c>
      <c r="C231" s="32">
        <v>2.2000000000000001E-4</v>
      </c>
      <c r="D231" s="133">
        <f t="shared" si="16"/>
        <v>0.74310136451016695</v>
      </c>
      <c r="E231" s="32">
        <f t="shared" si="17"/>
        <v>1.6348230019223674E-4</v>
      </c>
      <c r="F231" s="51">
        <v>8</v>
      </c>
      <c r="G231" s="147">
        <v>30</v>
      </c>
      <c r="H231" s="55">
        <v>52</v>
      </c>
      <c r="I231" s="148">
        <v>42061</v>
      </c>
      <c r="J231" s="33">
        <v>1028.3449352165035</v>
      </c>
      <c r="K231" s="32">
        <v>1.5879212778790171E-2</v>
      </c>
      <c r="L231" s="51">
        <v>3016.7241583755049</v>
      </c>
      <c r="M231" s="33">
        <v>7.1765681013857829E-5</v>
      </c>
      <c r="N231" s="32">
        <v>0</v>
      </c>
      <c r="O231" s="19" t="s">
        <v>17</v>
      </c>
      <c r="P231" s="33">
        <v>-1.4363764099054887E-3</v>
      </c>
      <c r="Q231" s="32">
        <v>-2.6227106200401202E-4</v>
      </c>
      <c r="R231" s="32">
        <v>1.4999999999999999E-4</v>
      </c>
      <c r="S231" s="19" t="s">
        <v>17</v>
      </c>
      <c r="T231" s="33">
        <v>1.948953609680349E-3</v>
      </c>
      <c r="U231" s="32">
        <v>1.9392431682194912E-4</v>
      </c>
      <c r="V231" s="19" t="s">
        <v>17</v>
      </c>
      <c r="W231" s="33">
        <v>3.1203051988971443E-4</v>
      </c>
      <c r="X231" s="32">
        <v>2.0000000000000001E-4</v>
      </c>
      <c r="Y231" s="31" t="s">
        <v>17</v>
      </c>
      <c r="Z231" s="149">
        <v>15</v>
      </c>
      <c r="AA231" s="62">
        <v>30</v>
      </c>
      <c r="AB231" s="150">
        <v>52</v>
      </c>
      <c r="AC231" s="33">
        <f t="shared" si="20"/>
        <v>1028.3445441644426</v>
      </c>
      <c r="AD231" s="32">
        <f t="shared" si="18"/>
        <v>1.5883205960297311E-2</v>
      </c>
      <c r="AE231" s="103">
        <f t="shared" si="19"/>
        <v>3019.7469996369655</v>
      </c>
    </row>
    <row r="232" spans="1:31" s="46" customFormat="1">
      <c r="A232" s="151" t="s">
        <v>39</v>
      </c>
      <c r="B232" s="40">
        <v>14.9999</v>
      </c>
      <c r="C232" s="40">
        <v>2.2000000000000001E-4</v>
      </c>
      <c r="D232" s="139">
        <f t="shared" si="16"/>
        <v>0.74310135761480123</v>
      </c>
      <c r="E232" s="40">
        <f t="shared" si="17"/>
        <v>1.6348229867525627E-4</v>
      </c>
      <c r="F232" s="52">
        <v>8</v>
      </c>
      <c r="G232" s="152">
        <v>30</v>
      </c>
      <c r="H232" s="57">
        <v>65</v>
      </c>
      <c r="I232" s="153">
        <v>42061</v>
      </c>
      <c r="J232" s="42">
        <v>1033.4108007355578</v>
      </c>
      <c r="K232" s="40">
        <v>1.6005360377797692E-2</v>
      </c>
      <c r="L232" s="52">
        <v>2418.223438866507</v>
      </c>
      <c r="M232" s="42">
        <v>7.1174124514072901E-5</v>
      </c>
      <c r="N232" s="40">
        <v>0</v>
      </c>
      <c r="O232" s="41" t="s">
        <v>17</v>
      </c>
      <c r="P232" s="42">
        <v>-1.4434554538476003E-3</v>
      </c>
      <c r="Q232" s="40">
        <v>-2.6356363988253126E-4</v>
      </c>
      <c r="R232" s="40">
        <v>1.4999999999999999E-4</v>
      </c>
      <c r="S232" s="41" t="s">
        <v>17</v>
      </c>
      <c r="T232" s="42">
        <v>1.9585588423257261E-3</v>
      </c>
      <c r="U232" s="40">
        <v>1.9488005438769658E-4</v>
      </c>
      <c r="V232" s="41" t="s">
        <v>17</v>
      </c>
      <c r="W232" s="42">
        <v>3.1203051988971443E-4</v>
      </c>
      <c r="X232" s="40">
        <v>2.0000000000000001E-4</v>
      </c>
      <c r="Y232" s="39" t="s">
        <v>17</v>
      </c>
      <c r="Z232" s="154">
        <v>15</v>
      </c>
      <c r="AA232" s="63">
        <v>30</v>
      </c>
      <c r="AB232" s="155">
        <v>65</v>
      </c>
      <c r="AC232" s="42">
        <f t="shared" si="20"/>
        <v>1033.4104052731739</v>
      </c>
      <c r="AD232" s="40">
        <f t="shared" si="18"/>
        <v>1.6009333700087412E-2</v>
      </c>
      <c r="AE232" s="142">
        <f t="shared" si="19"/>
        <v>2420.6176595643537</v>
      </c>
    </row>
    <row r="233" spans="1:31" s="137" customFormat="1">
      <c r="A233" s="146" t="s">
        <v>39</v>
      </c>
      <c r="B233" s="32">
        <v>14.9999</v>
      </c>
      <c r="C233" s="32">
        <v>2.2000000000000001E-4</v>
      </c>
      <c r="D233" s="133">
        <f t="shared" si="16"/>
        <v>0.73791604960571311</v>
      </c>
      <c r="E233" s="32">
        <f t="shared" si="17"/>
        <v>1.6234153091325689E-4</v>
      </c>
      <c r="F233" s="51">
        <v>8</v>
      </c>
      <c r="G233" s="147">
        <v>35</v>
      </c>
      <c r="H233" s="55">
        <v>5</v>
      </c>
      <c r="I233" s="148">
        <v>42093</v>
      </c>
      <c r="J233" s="33">
        <v>1007.2185034318418</v>
      </c>
      <c r="K233" s="32">
        <v>6.2709779086151151E-3</v>
      </c>
      <c r="L233" s="51">
        <v>93.226096289896958</v>
      </c>
      <c r="M233" s="33">
        <v>7.3541088681849942E-5</v>
      </c>
      <c r="N233" s="32">
        <v>0</v>
      </c>
      <c r="O233" s="19" t="s">
        <v>17</v>
      </c>
      <c r="P233" s="33">
        <v>-1.4068487171881314E-3</v>
      </c>
      <c r="Q233" s="32">
        <v>-2.5687953700116202E-4</v>
      </c>
      <c r="R233" s="32">
        <v>1.4999999999999999E-4</v>
      </c>
      <c r="S233" s="19" t="s">
        <v>17</v>
      </c>
      <c r="T233" s="33">
        <v>1.9587536846485975E-3</v>
      </c>
      <c r="U233" s="32">
        <v>1.9489944154199473E-4</v>
      </c>
      <c r="V233" s="19" t="s">
        <v>17</v>
      </c>
      <c r="W233" s="33">
        <v>3.9931461393321623E-4</v>
      </c>
      <c r="X233" s="32">
        <v>2.0000000000000001E-4</v>
      </c>
      <c r="Y233" s="31" t="s">
        <v>17</v>
      </c>
      <c r="Z233" s="149">
        <v>15</v>
      </c>
      <c r="AA233" s="62">
        <v>35</v>
      </c>
      <c r="AB233" s="150">
        <v>5</v>
      </c>
      <c r="AC233" s="33">
        <f t="shared" si="20"/>
        <v>1007.2181675030399</v>
      </c>
      <c r="AD233" s="32">
        <f t="shared" si="18"/>
        <v>6.2810830670602851E-3</v>
      </c>
      <c r="AE233" s="103">
        <f t="shared" si="19"/>
        <v>93.827963575004503</v>
      </c>
    </row>
    <row r="234" spans="1:31" s="137" customFormat="1">
      <c r="A234" s="146" t="s">
        <v>39</v>
      </c>
      <c r="B234" s="32">
        <v>14.9999</v>
      </c>
      <c r="C234" s="32">
        <v>2.2000000000000001E-4</v>
      </c>
      <c r="D234" s="133">
        <f t="shared" si="16"/>
        <v>0.73791604707266389</v>
      </c>
      <c r="E234" s="32">
        <f t="shared" si="17"/>
        <v>1.6234153035598605E-4</v>
      </c>
      <c r="F234" s="51">
        <v>8</v>
      </c>
      <c r="G234" s="147">
        <v>35</v>
      </c>
      <c r="H234" s="55">
        <v>10</v>
      </c>
      <c r="I234" s="148">
        <v>42093</v>
      </c>
      <c r="J234" s="33">
        <v>1009.3557297592288</v>
      </c>
      <c r="K234" s="32">
        <v>6.2868058248113793E-3</v>
      </c>
      <c r="L234" s="51">
        <v>94.134524981899318</v>
      </c>
      <c r="M234" s="33">
        <v>7.3295731908729067E-5</v>
      </c>
      <c r="N234" s="32">
        <v>0</v>
      </c>
      <c r="O234" s="19" t="s">
        <v>17</v>
      </c>
      <c r="P234" s="33">
        <v>-1.4098330696645852E-3</v>
      </c>
      <c r="Q234" s="32">
        <v>-2.5742445634681274E-4</v>
      </c>
      <c r="R234" s="32">
        <v>1.4999999999999999E-4</v>
      </c>
      <c r="S234" s="19" t="s">
        <v>17</v>
      </c>
      <c r="T234" s="33">
        <v>1.9629087957511019E-3</v>
      </c>
      <c r="U234" s="32">
        <v>1.9531288241502026E-4</v>
      </c>
      <c r="V234" s="19" t="s">
        <v>17</v>
      </c>
      <c r="W234" s="33">
        <v>3.9931461393321623E-4</v>
      </c>
      <c r="X234" s="32">
        <v>2.0000000000000001E-4</v>
      </c>
      <c r="Y234" s="31" t="s">
        <v>17</v>
      </c>
      <c r="Z234" s="149">
        <v>15</v>
      </c>
      <c r="AA234" s="62">
        <v>35</v>
      </c>
      <c r="AB234" s="150">
        <v>10</v>
      </c>
      <c r="AC234" s="33">
        <f t="shared" si="20"/>
        <v>1009.3553918693922</v>
      </c>
      <c r="AD234" s="32">
        <f t="shared" si="18"/>
        <v>6.2968983931295788E-3</v>
      </c>
      <c r="AE234" s="103">
        <f t="shared" si="19"/>
        <v>94.739964586814736</v>
      </c>
    </row>
    <row r="235" spans="1:31" s="137" customFormat="1">
      <c r="A235" s="146" t="s">
        <v>39</v>
      </c>
      <c r="B235" s="32">
        <v>14.9999</v>
      </c>
      <c r="C235" s="32">
        <v>2.2000000000000001E-4</v>
      </c>
      <c r="D235" s="133">
        <f t="shared" si="16"/>
        <v>0.73791604453961479</v>
      </c>
      <c r="E235" s="32">
        <f t="shared" si="17"/>
        <v>1.6234152979871527E-4</v>
      </c>
      <c r="F235" s="51">
        <v>8</v>
      </c>
      <c r="G235" s="147">
        <v>35</v>
      </c>
      <c r="H235" s="55">
        <v>15</v>
      </c>
      <c r="I235" s="148">
        <v>42093</v>
      </c>
      <c r="J235" s="33">
        <v>1011.4690886676129</v>
      </c>
      <c r="K235" s="32">
        <v>1.5561597444487952E-2</v>
      </c>
      <c r="L235" s="51">
        <v>3527.9647086714713</v>
      </c>
      <c r="M235" s="33">
        <v>7.3054999120358843E-5</v>
      </c>
      <c r="N235" s="32">
        <v>0</v>
      </c>
      <c r="O235" s="19" t="s">
        <v>17</v>
      </c>
      <c r="P235" s="33">
        <v>-1.4127871642322727E-3</v>
      </c>
      <c r="Q235" s="32">
        <v>-2.5796385083573964E-4</v>
      </c>
      <c r="R235" s="32">
        <v>1.4999999999999999E-4</v>
      </c>
      <c r="S235" s="19" t="s">
        <v>17</v>
      </c>
      <c r="T235" s="33">
        <v>1.9670217788095236E-3</v>
      </c>
      <c r="U235" s="32">
        <v>1.9572213147346014E-4</v>
      </c>
      <c r="V235" s="19" t="s">
        <v>17</v>
      </c>
      <c r="W235" s="33">
        <v>3.9931461393321623E-4</v>
      </c>
      <c r="X235" s="32">
        <v>2.0000000000000001E-4</v>
      </c>
      <c r="Y235" s="31" t="s">
        <v>17</v>
      </c>
      <c r="Z235" s="149">
        <v>15</v>
      </c>
      <c r="AA235" s="62">
        <v>35</v>
      </c>
      <c r="AB235" s="150">
        <v>15</v>
      </c>
      <c r="AC235" s="33">
        <f t="shared" si="20"/>
        <v>1011.4687488387606</v>
      </c>
      <c r="AD235" s="32">
        <f t="shared" si="18"/>
        <v>1.5565682668914328E-2</v>
      </c>
      <c r="AE235" s="103">
        <f t="shared" si="19"/>
        <v>3531.6523608536809</v>
      </c>
    </row>
    <row r="236" spans="1:31" s="137" customFormat="1">
      <c r="A236" s="146" t="s">
        <v>39</v>
      </c>
      <c r="B236" s="32">
        <v>14.9999</v>
      </c>
      <c r="C236" s="32">
        <v>2.2000000000000001E-4</v>
      </c>
      <c r="D236" s="133">
        <f t="shared" si="16"/>
        <v>0.73791604200656558</v>
      </c>
      <c r="E236" s="32">
        <f t="shared" si="17"/>
        <v>1.6234152924144443E-4</v>
      </c>
      <c r="F236" s="51">
        <v>8</v>
      </c>
      <c r="G236" s="147">
        <v>35</v>
      </c>
      <c r="H236" s="55">
        <v>20</v>
      </c>
      <c r="I236" s="148">
        <v>42093</v>
      </c>
      <c r="J236" s="33">
        <v>1013.564458901129</v>
      </c>
      <c r="K236" s="32">
        <v>1.560053213876956E-2</v>
      </c>
      <c r="L236" s="51">
        <v>3547.7810162349656</v>
      </c>
      <c r="M236" s="33">
        <v>7.2818371791072423E-5</v>
      </c>
      <c r="N236" s="32">
        <v>0</v>
      </c>
      <c r="O236" s="19" t="s">
        <v>17</v>
      </c>
      <c r="P236" s="33">
        <v>-1.4157115378421383E-3</v>
      </c>
      <c r="Q236" s="32">
        <v>-2.5849781851097206E-4</v>
      </c>
      <c r="R236" s="32">
        <v>1.4999999999999999E-4</v>
      </c>
      <c r="S236" s="19" t="s">
        <v>17</v>
      </c>
      <c r="T236" s="33">
        <v>1.9710933814199218E-3</v>
      </c>
      <c r="U236" s="32">
        <v>1.9612726310443902E-4</v>
      </c>
      <c r="V236" s="19" t="s">
        <v>17</v>
      </c>
      <c r="W236" s="33">
        <v>3.9931461393321623E-4</v>
      </c>
      <c r="X236" s="32">
        <v>2.0000000000000001E-4</v>
      </c>
      <c r="Y236" s="31" t="s">
        <v>17</v>
      </c>
      <c r="Z236" s="149">
        <v>15</v>
      </c>
      <c r="AA236" s="62">
        <v>35</v>
      </c>
      <c r="AB236" s="150">
        <v>20</v>
      </c>
      <c r="AC236" s="33">
        <f t="shared" si="20"/>
        <v>1013.5641171544526</v>
      </c>
      <c r="AD236" s="32">
        <f t="shared" si="18"/>
        <v>1.5604612256901202E-2</v>
      </c>
      <c r="AE236" s="103">
        <f t="shared" si="19"/>
        <v>3551.4755094386364</v>
      </c>
    </row>
    <row r="237" spans="1:31" s="137" customFormat="1">
      <c r="A237" s="146" t="s">
        <v>39</v>
      </c>
      <c r="B237" s="32">
        <v>14.9999</v>
      </c>
      <c r="C237" s="32">
        <v>2.2000000000000001E-4</v>
      </c>
      <c r="D237" s="133">
        <f t="shared" si="16"/>
        <v>0.73791603896690683</v>
      </c>
      <c r="E237" s="32">
        <f t="shared" si="17"/>
        <v>1.6234152857271951E-4</v>
      </c>
      <c r="F237" s="51">
        <v>8</v>
      </c>
      <c r="G237" s="147">
        <v>35</v>
      </c>
      <c r="H237" s="55">
        <v>26</v>
      </c>
      <c r="I237" s="148">
        <v>42093</v>
      </c>
      <c r="J237" s="33">
        <v>1016.0458736104615</v>
      </c>
      <c r="K237" s="32">
        <v>1.5649002725159625E-2</v>
      </c>
      <c r="L237" s="51">
        <v>3550.6139183336172</v>
      </c>
      <c r="M237" s="33">
        <v>7.2539157827122835E-5</v>
      </c>
      <c r="N237" s="32">
        <v>0</v>
      </c>
      <c r="O237" s="19" t="s">
        <v>17</v>
      </c>
      <c r="P237" s="33">
        <v>-1.4191822877471188E-3</v>
      </c>
      <c r="Q237" s="32">
        <v>-2.591315502105824E-4</v>
      </c>
      <c r="R237" s="32">
        <v>1.4999999999999999E-4</v>
      </c>
      <c r="S237" s="19" t="s">
        <v>17</v>
      </c>
      <c r="T237" s="33">
        <v>1.9759257030583714E-3</v>
      </c>
      <c r="U237" s="32">
        <v>1.9660808761855041E-4</v>
      </c>
      <c r="V237" s="19" t="s">
        <v>17</v>
      </c>
      <c r="W237" s="33">
        <v>3.9931461393321623E-4</v>
      </c>
      <c r="X237" s="32">
        <v>2.0000000000000001E-4</v>
      </c>
      <c r="Y237" s="31" t="s">
        <v>17</v>
      </c>
      <c r="Z237" s="149">
        <v>15</v>
      </c>
      <c r="AA237" s="62">
        <v>35</v>
      </c>
      <c r="AB237" s="150">
        <v>26</v>
      </c>
      <c r="AC237" s="33">
        <f t="shared" si="20"/>
        <v>1016.0455295892676</v>
      </c>
      <c r="AD237" s="32">
        <f t="shared" si="18"/>
        <v>1.5653076240920494E-2</v>
      </c>
      <c r="AE237" s="103">
        <f t="shared" si="19"/>
        <v>3554.2940642256572</v>
      </c>
    </row>
    <row r="238" spans="1:31" s="137" customFormat="1">
      <c r="A238" s="146" t="s">
        <v>39</v>
      </c>
      <c r="B238" s="32">
        <v>14.9999</v>
      </c>
      <c r="C238" s="32">
        <v>2.2000000000000001E-4</v>
      </c>
      <c r="D238" s="133">
        <f t="shared" si="16"/>
        <v>0.73791603542063822</v>
      </c>
      <c r="E238" s="32">
        <f t="shared" si="17"/>
        <v>1.6234152779254042E-4</v>
      </c>
      <c r="F238" s="51">
        <v>8</v>
      </c>
      <c r="G238" s="147">
        <v>35</v>
      </c>
      <c r="H238" s="55">
        <v>33</v>
      </c>
      <c r="I238" s="148">
        <v>42093</v>
      </c>
      <c r="J238" s="33">
        <v>1018.9063808387306</v>
      </c>
      <c r="K238" s="32">
        <v>1.5707859250034515E-2</v>
      </c>
      <c r="L238" s="51">
        <v>3507.3160356924909</v>
      </c>
      <c r="M238" s="33">
        <v>7.221896703413222E-5</v>
      </c>
      <c r="N238" s="32">
        <v>0</v>
      </c>
      <c r="O238" s="19" t="s">
        <v>17</v>
      </c>
      <c r="P238" s="33">
        <v>-1.423179515528588E-3</v>
      </c>
      <c r="Q238" s="32">
        <v>-2.5986141263946119E-4</v>
      </c>
      <c r="R238" s="32">
        <v>1.4999999999999999E-4</v>
      </c>
      <c r="S238" s="19" t="s">
        <v>17</v>
      </c>
      <c r="T238" s="33">
        <v>1.981491039182875E-3</v>
      </c>
      <c r="U238" s="32">
        <v>1.9716184836507012E-4</v>
      </c>
      <c r="V238" s="19" t="s">
        <v>17</v>
      </c>
      <c r="W238" s="33">
        <v>3.9931461393321623E-4</v>
      </c>
      <c r="X238" s="32">
        <v>2.0000000000000001E-4</v>
      </c>
      <c r="Y238" s="31" t="s">
        <v>17</v>
      </c>
      <c r="Z238" s="149">
        <v>15</v>
      </c>
      <c r="AA238" s="62">
        <v>35</v>
      </c>
      <c r="AB238" s="150">
        <v>33</v>
      </c>
      <c r="AC238" s="33">
        <f t="shared" si="20"/>
        <v>1018.9060341993753</v>
      </c>
      <c r="AD238" s="32">
        <f t="shared" si="18"/>
        <v>1.5711924445623828E-2</v>
      </c>
      <c r="AE238" s="103">
        <f t="shared" si="19"/>
        <v>3510.9306590649976</v>
      </c>
    </row>
    <row r="239" spans="1:31" s="137" customFormat="1">
      <c r="A239" s="146" t="s">
        <v>39</v>
      </c>
      <c r="B239" s="32">
        <v>14.9999</v>
      </c>
      <c r="C239" s="32">
        <v>2.2000000000000001E-4</v>
      </c>
      <c r="D239" s="133">
        <f t="shared" si="16"/>
        <v>0.73791603111445525</v>
      </c>
      <c r="E239" s="32">
        <f t="shared" si="17"/>
        <v>1.6234152684518015E-4</v>
      </c>
      <c r="F239" s="51">
        <v>8</v>
      </c>
      <c r="G239" s="147">
        <v>35</v>
      </c>
      <c r="H239" s="55">
        <v>41.5</v>
      </c>
      <c r="I239" s="148">
        <v>42093</v>
      </c>
      <c r="J239" s="33">
        <v>1022.3245990759373</v>
      </c>
      <c r="K239" s="32">
        <v>1.5782498992813591E-2</v>
      </c>
      <c r="L239" s="51">
        <v>3359.9631303579013</v>
      </c>
      <c r="M239" s="33">
        <v>7.1836707888905948E-5</v>
      </c>
      <c r="N239" s="32">
        <v>0</v>
      </c>
      <c r="O239" s="19" t="s">
        <v>17</v>
      </c>
      <c r="P239" s="33">
        <v>-1.4279598721407582E-3</v>
      </c>
      <c r="Q239" s="32">
        <v>-2.6073426824805082E-4</v>
      </c>
      <c r="R239" s="32">
        <v>1.4999999999999999E-4</v>
      </c>
      <c r="S239" s="19" t="s">
        <v>17</v>
      </c>
      <c r="T239" s="33">
        <v>1.9881467245935432E-3</v>
      </c>
      <c r="U239" s="32">
        <v>1.9782410078597685E-4</v>
      </c>
      <c r="V239" s="19" t="s">
        <v>17</v>
      </c>
      <c r="W239" s="33">
        <v>3.9931461393321623E-4</v>
      </c>
      <c r="X239" s="32">
        <v>2.0000000000000001E-4</v>
      </c>
      <c r="Y239" s="31" t="s">
        <v>17</v>
      </c>
      <c r="Z239" s="149">
        <v>15</v>
      </c>
      <c r="AA239" s="62">
        <v>35</v>
      </c>
      <c r="AB239" s="150">
        <v>41.5</v>
      </c>
      <c r="AC239" s="33">
        <f t="shared" si="20"/>
        <v>1022.3242493061383</v>
      </c>
      <c r="AD239" s="32">
        <f t="shared" si="18"/>
        <v>1.5786553252827299E-2</v>
      </c>
      <c r="AE239" s="103">
        <f t="shared" si="19"/>
        <v>3363.4011203416057</v>
      </c>
    </row>
    <row r="240" spans="1:31" s="137" customFormat="1">
      <c r="A240" s="146" t="s">
        <v>39</v>
      </c>
      <c r="B240" s="32">
        <v>14.9999</v>
      </c>
      <c r="C240" s="32">
        <v>2.2000000000000001E-4</v>
      </c>
      <c r="D240" s="133">
        <f t="shared" si="16"/>
        <v>0.73791602579505255</v>
      </c>
      <c r="E240" s="32">
        <f t="shared" si="17"/>
        <v>1.6234152567491157E-4</v>
      </c>
      <c r="F240" s="51">
        <v>8</v>
      </c>
      <c r="G240" s="147">
        <v>35</v>
      </c>
      <c r="H240" s="55">
        <v>52</v>
      </c>
      <c r="I240" s="148">
        <v>42093</v>
      </c>
      <c r="J240" s="33">
        <v>1026.4695204950151</v>
      </c>
      <c r="K240" s="32">
        <v>1.5879212778790171E-2</v>
      </c>
      <c r="L240" s="51">
        <v>3016.7241583755049</v>
      </c>
      <c r="M240" s="33">
        <v>7.1372068532582489E-5</v>
      </c>
      <c r="N240" s="32">
        <v>0</v>
      </c>
      <c r="O240" s="19" t="s">
        <v>17</v>
      </c>
      <c r="P240" s="33">
        <v>-1.4337570793858455E-3</v>
      </c>
      <c r="Q240" s="32">
        <v>-2.6179279280355116E-4</v>
      </c>
      <c r="R240" s="32">
        <v>1.4999999999999999E-4</v>
      </c>
      <c r="S240" s="19" t="s">
        <v>17</v>
      </c>
      <c r="T240" s="33">
        <v>1.996218169861817E-3</v>
      </c>
      <c r="U240" s="32">
        <v>1.9862722380626898E-4</v>
      </c>
      <c r="V240" s="19" t="s">
        <v>17</v>
      </c>
      <c r="W240" s="33">
        <v>3.9931461393321623E-4</v>
      </c>
      <c r="X240" s="32">
        <v>2.0000000000000001E-4</v>
      </c>
      <c r="Y240" s="31" t="s">
        <v>17</v>
      </c>
      <c r="Z240" s="149">
        <v>15</v>
      </c>
      <c r="AA240" s="62">
        <v>35</v>
      </c>
      <c r="AB240" s="150">
        <v>52</v>
      </c>
      <c r="AC240" s="33">
        <f t="shared" si="20"/>
        <v>1026.4691669278145</v>
      </c>
      <c r="AD240" s="32">
        <f t="shared" si="18"/>
        <v>1.5883252375350852E-2</v>
      </c>
      <c r="AE240" s="103">
        <f t="shared" si="19"/>
        <v>3019.7826512523056</v>
      </c>
    </row>
    <row r="241" spans="1:31" s="29" customFormat="1" ht="15.75" thickBot="1">
      <c r="A241" s="156" t="s">
        <v>39</v>
      </c>
      <c r="B241" s="22">
        <v>14.9999</v>
      </c>
      <c r="C241" s="22">
        <v>2.2000000000000001E-4</v>
      </c>
      <c r="D241" s="144">
        <f t="shared" si="16"/>
        <v>0.73791601920912619</v>
      </c>
      <c r="E241" s="22">
        <f t="shared" si="17"/>
        <v>1.6234152422600777E-4</v>
      </c>
      <c r="F241" s="131">
        <v>8</v>
      </c>
      <c r="G241" s="157">
        <v>35</v>
      </c>
      <c r="H241" s="59">
        <v>65</v>
      </c>
      <c r="I241" s="158">
        <v>42093</v>
      </c>
      <c r="J241" s="24">
        <v>1031.4902588539433</v>
      </c>
      <c r="K241" s="22">
        <v>1.6005360377797692E-2</v>
      </c>
      <c r="L241" s="131">
        <v>2418.223438866507</v>
      </c>
      <c r="M241" s="24">
        <v>7.0804966981086181E-5</v>
      </c>
      <c r="N241" s="22">
        <v>0</v>
      </c>
      <c r="O241" s="128" t="s">
        <v>17</v>
      </c>
      <c r="P241" s="24">
        <v>-1.4407751388594188E-3</v>
      </c>
      <c r="Q241" s="22">
        <v>-2.6307423539662642E-4</v>
      </c>
      <c r="R241" s="22">
        <v>1.4999999999999999E-4</v>
      </c>
      <c r="S241" s="128" t="s">
        <v>17</v>
      </c>
      <c r="T241" s="24">
        <v>2.0059894061535762E-3</v>
      </c>
      <c r="U241" s="22">
        <v>1.9959947902721084E-4</v>
      </c>
      <c r="V241" s="128" t="s">
        <v>17</v>
      </c>
      <c r="W241" s="24">
        <v>3.9931461393321623E-4</v>
      </c>
      <c r="X241" s="22">
        <v>2.0000000000000001E-4</v>
      </c>
      <c r="Y241" s="21" t="s">
        <v>17</v>
      </c>
      <c r="Z241" s="159">
        <v>15</v>
      </c>
      <c r="AA241" s="64">
        <v>35</v>
      </c>
      <c r="AB241" s="160">
        <v>65</v>
      </c>
      <c r="AC241" s="24">
        <f t="shared" si="20"/>
        <v>1031.4899006850217</v>
      </c>
      <c r="AD241" s="22">
        <f t="shared" si="18"/>
        <v>1.6009380236151935E-2</v>
      </c>
      <c r="AE241" s="127">
        <f t="shared" si="19"/>
        <v>2420.6460247608998</v>
      </c>
    </row>
    <row r="242" spans="1:31" s="137" customFormat="1">
      <c r="A242" s="146" t="s">
        <v>39</v>
      </c>
      <c r="B242" s="32">
        <v>20.000900000000001</v>
      </c>
      <c r="C242" s="32">
        <v>2.7999999999999998E-4</v>
      </c>
      <c r="D242" s="133">
        <f t="shared" si="16"/>
        <v>0.79036208375619676</v>
      </c>
      <c r="E242" s="32">
        <f t="shared" si="17"/>
        <v>2.2130138345173507E-4</v>
      </c>
      <c r="F242" s="19">
        <v>7</v>
      </c>
      <c r="G242" s="147">
        <v>5</v>
      </c>
      <c r="H242" s="55">
        <v>5</v>
      </c>
      <c r="I242" s="148">
        <v>41931</v>
      </c>
      <c r="J242" s="33">
        <v>1018.1095890277925</v>
      </c>
      <c r="K242" s="32">
        <v>6.4786878031147903E-3</v>
      </c>
      <c r="L242" s="51">
        <v>104.95471394765084</v>
      </c>
      <c r="M242" s="33">
        <v>-7.0777953158085438E-4</v>
      </c>
      <c r="N242" s="32">
        <v>0</v>
      </c>
      <c r="O242" s="19" t="s">
        <v>17</v>
      </c>
      <c r="P242" s="33">
        <v>-1.0676116913536184E-3</v>
      </c>
      <c r="Q242" s="32">
        <v>-2.586433472252514E-4</v>
      </c>
      <c r="R242" s="32">
        <v>1.4999999999999999E-4</v>
      </c>
      <c r="S242" s="19" t="s">
        <v>17</v>
      </c>
      <c r="T242" s="33">
        <v>1.7355525513537799E-3</v>
      </c>
      <c r="U242" s="32">
        <v>1.3671993457072142E-4</v>
      </c>
      <c r="V242" s="19" t="s">
        <v>17</v>
      </c>
      <c r="W242" s="33">
        <v>-1.049105386645035E-3</v>
      </c>
      <c r="X242" s="32">
        <v>2.0000000000000001E-4</v>
      </c>
      <c r="Y242" s="31" t="s">
        <v>17</v>
      </c>
      <c r="Z242" s="149">
        <v>20</v>
      </c>
      <c r="AA242" s="62">
        <v>5</v>
      </c>
      <c r="AB242" s="150">
        <v>5</v>
      </c>
      <c r="AC242" s="33">
        <f t="shared" si="20"/>
        <v>1018.106905558667</v>
      </c>
      <c r="AD242" s="32">
        <f t="shared" si="18"/>
        <v>6.4887257834689719E-3</v>
      </c>
      <c r="AE242" s="103">
        <f t="shared" si="19"/>
        <v>105.60453254900554</v>
      </c>
    </row>
    <row r="243" spans="1:31" s="137" customFormat="1">
      <c r="A243" s="146" t="s">
        <v>39</v>
      </c>
      <c r="B243" s="32">
        <v>20.000900000000001</v>
      </c>
      <c r="C243" s="32">
        <v>2.7999999999999998E-4</v>
      </c>
      <c r="D243" s="133">
        <f t="shared" si="16"/>
        <v>0.79036207978093864</v>
      </c>
      <c r="E243" s="32">
        <f t="shared" si="17"/>
        <v>2.2130138233866279E-4</v>
      </c>
      <c r="F243" s="19">
        <v>7</v>
      </c>
      <c r="G243" s="147">
        <v>5</v>
      </c>
      <c r="H243" s="55">
        <v>10</v>
      </c>
      <c r="I243" s="148">
        <v>41931</v>
      </c>
      <c r="J243" s="33">
        <v>1020.4466533710216</v>
      </c>
      <c r="K243" s="32">
        <v>6.4990121196846443E-3</v>
      </c>
      <c r="L243" s="51">
        <v>106.15007902990389</v>
      </c>
      <c r="M243" s="33">
        <v>-7.0429462243737362E-4</v>
      </c>
      <c r="N243" s="32">
        <v>0</v>
      </c>
      <c r="O243" s="19" t="s">
        <v>17</v>
      </c>
      <c r="P243" s="33">
        <v>-1.0700623202373773E-3</v>
      </c>
      <c r="Q243" s="32">
        <v>-2.5923704516096682E-4</v>
      </c>
      <c r="R243" s="32">
        <v>1.4999999999999999E-4</v>
      </c>
      <c r="S243" s="19" t="s">
        <v>17</v>
      </c>
      <c r="T243" s="33">
        <v>1.7395363931562962E-3</v>
      </c>
      <c r="U243" s="32">
        <v>1.3703376579994885E-4</v>
      </c>
      <c r="V243" s="19" t="s">
        <v>17</v>
      </c>
      <c r="W243" s="33">
        <v>-1.049105386645035E-3</v>
      </c>
      <c r="X243" s="32">
        <v>2.0000000000000001E-4</v>
      </c>
      <c r="Y243" s="31" t="s">
        <v>17</v>
      </c>
      <c r="Z243" s="149">
        <v>20</v>
      </c>
      <c r="AA243" s="62">
        <v>5</v>
      </c>
      <c r="AB243" s="150">
        <v>10</v>
      </c>
      <c r="AC243" s="33">
        <f t="shared" si="20"/>
        <v>1020.4439712598944</v>
      </c>
      <c r="AD243" s="32">
        <f t="shared" si="18"/>
        <v>6.5090253561191644E-3</v>
      </c>
      <c r="AE243" s="103">
        <f t="shared" si="19"/>
        <v>106.80361033372228</v>
      </c>
    </row>
    <row r="244" spans="1:31" s="137" customFormat="1">
      <c r="A244" s="146" t="s">
        <v>39</v>
      </c>
      <c r="B244" s="32">
        <v>20.000900000000001</v>
      </c>
      <c r="C244" s="32">
        <v>2.7999999999999998E-4</v>
      </c>
      <c r="D244" s="133">
        <f t="shared" si="16"/>
        <v>0.79036207580568119</v>
      </c>
      <c r="E244" s="32">
        <f t="shared" si="17"/>
        <v>2.213013812255907E-4</v>
      </c>
      <c r="F244" s="19">
        <v>7</v>
      </c>
      <c r="G244" s="147">
        <v>5</v>
      </c>
      <c r="H244" s="55">
        <v>15</v>
      </c>
      <c r="I244" s="148">
        <v>41931</v>
      </c>
      <c r="J244" s="33">
        <v>1022.7582884212997</v>
      </c>
      <c r="K244" s="32">
        <v>1.5651990320442202E-2</v>
      </c>
      <c r="L244" s="51">
        <v>3552.7525124004433</v>
      </c>
      <c r="M244" s="33">
        <v>-7.0086824916870683E-4</v>
      </c>
      <c r="N244" s="32">
        <v>0</v>
      </c>
      <c r="O244" s="19" t="s">
        <v>17</v>
      </c>
      <c r="P244" s="33">
        <v>-1.0724867709818063E-3</v>
      </c>
      <c r="Q244" s="32">
        <v>-2.5982440108896979E-4</v>
      </c>
      <c r="R244" s="32">
        <v>1.4999999999999999E-4</v>
      </c>
      <c r="S244" s="19" t="s">
        <v>17</v>
      </c>
      <c r="T244" s="33">
        <v>1.7434776787251982E-3</v>
      </c>
      <c r="U244" s="32">
        <v>1.3734424461816987E-4</v>
      </c>
      <c r="V244" s="19" t="s">
        <v>17</v>
      </c>
      <c r="W244" s="33">
        <v>-1.049105386645035E-3</v>
      </c>
      <c r="X244" s="32">
        <v>2.0000000000000001E-4</v>
      </c>
      <c r="Y244" s="31" t="s">
        <v>17</v>
      </c>
      <c r="Z244" s="149">
        <v>20</v>
      </c>
      <c r="AA244" s="62">
        <v>5</v>
      </c>
      <c r="AB244" s="150">
        <v>15</v>
      </c>
      <c r="AC244" s="33">
        <f t="shared" si="20"/>
        <v>1022.7556076323551</v>
      </c>
      <c r="AD244" s="32">
        <f t="shared" si="18"/>
        <v>1.5656153382426936E-2</v>
      </c>
      <c r="AE244" s="103">
        <f t="shared" si="19"/>
        <v>3556.4616811939627</v>
      </c>
    </row>
    <row r="245" spans="1:31" s="137" customFormat="1">
      <c r="A245" s="146" t="s">
        <v>39</v>
      </c>
      <c r="B245" s="32">
        <v>20.000900000000001</v>
      </c>
      <c r="C245" s="32">
        <v>2.7999999999999998E-4</v>
      </c>
      <c r="D245" s="133">
        <f t="shared" si="16"/>
        <v>0.79036207183042351</v>
      </c>
      <c r="E245" s="32">
        <f t="shared" si="17"/>
        <v>2.2130138011251856E-4</v>
      </c>
      <c r="F245" s="19">
        <v>7</v>
      </c>
      <c r="G245" s="147">
        <v>5</v>
      </c>
      <c r="H245" s="55">
        <v>20</v>
      </c>
      <c r="I245" s="148">
        <v>41931</v>
      </c>
      <c r="J245" s="33">
        <v>1025.0436592965016</v>
      </c>
      <c r="K245" s="32">
        <v>1.5695493182000961E-2</v>
      </c>
      <c r="L245" s="51">
        <v>3543.93108519001</v>
      </c>
      <c r="M245" s="33">
        <v>-6.9749815429531736E-4</v>
      </c>
      <c r="N245" s="32">
        <v>0</v>
      </c>
      <c r="O245" s="19" t="s">
        <v>17</v>
      </c>
      <c r="P245" s="33">
        <v>-1.0748853918044637E-3</v>
      </c>
      <c r="Q245" s="32">
        <v>-2.6040549936966558E-4</v>
      </c>
      <c r="R245" s="32">
        <v>1.4999999999999999E-4</v>
      </c>
      <c r="S245" s="19" t="s">
        <v>17</v>
      </c>
      <c r="T245" s="33">
        <v>1.7473769741369097E-3</v>
      </c>
      <c r="U245" s="32">
        <v>1.3765141561863613E-4</v>
      </c>
      <c r="V245" s="19" t="s">
        <v>17</v>
      </c>
      <c r="W245" s="33">
        <v>-1.049105386645035E-3</v>
      </c>
      <c r="X245" s="32">
        <v>2.0000000000000001E-4</v>
      </c>
      <c r="Y245" s="31" t="s">
        <v>17</v>
      </c>
      <c r="Z245" s="149">
        <v>20</v>
      </c>
      <c r="AA245" s="62">
        <v>5</v>
      </c>
      <c r="AB245" s="150">
        <v>20</v>
      </c>
      <c r="AC245" s="33">
        <f t="shared" si="20"/>
        <v>1025.0409797958787</v>
      </c>
      <c r="AD245" s="32">
        <f t="shared" si="18"/>
        <v>1.5699647398565997E-2</v>
      </c>
      <c r="AE245" s="103">
        <f t="shared" si="19"/>
        <v>3547.6135616812362</v>
      </c>
    </row>
    <row r="246" spans="1:31" s="137" customFormat="1">
      <c r="A246" s="146" t="s">
        <v>39</v>
      </c>
      <c r="B246" s="32">
        <v>20.000900000000001</v>
      </c>
      <c r="C246" s="32">
        <v>2.7999999999999998E-4</v>
      </c>
      <c r="D246" s="133">
        <f t="shared" ref="D246:D309" si="21">(180933049598656000-70217404855.3724*B246^(3/2)-2411496819706270*(273.15+G246)+12133507562259.2*(273.15+G246)^2-27213992297.7291*(273.15+G246)^3+22948343.3209092*(273.15+G246)^4+B246*(-986223018279.287+5588298236.68746*(273.15+G246))+H246^4*(4.14228669971578E-18-2.84030880139861E-20*(273.15+G246)+4.88118864268547E-23*(273.15+G246)^2)+H246^3*(-4.60634713142169E-09+6.38477966854137E-13*B246^(1/2)+4.32453227698831E-11*(273.15+G246)-1.34218004872788E-13*(273.15+G246)^2+1.37169433780665E-16*(273.15+G246)^3)+B246^(1/2)*(-31615794934111600+431007926946557*(273.15+G246)-2205502533336.5*(273.15+G246)^2+5019118813.35267*(273.15+G246)^3-4285824.63256474*(273.15+G246)^4)+H246^2*(7.38339902048758+0.0000892679242246957*B246-0.096042820483349*(273.15+G246)+0.000470171646450579*(273.15+G246)^2-1.02639472453813E-06*(273.15+G246)^3+8.43281282661061E-10*(273.15+G246)^4+B246^(1/2)*(-0.0205578045636448+0.000133188310047582*(273.15+G246)-2.24867936653958E-07*(273.15+G246)^2))+H246*(-972628294.966113+786.947400129572*B246+12720147.8550018*(273.15+G246)-62817.2657452456*(273.15+G246)^2+138.633438438488*(273.15+G246)^3-0.115307153207807*(273.15+G246)^4+B246^(1/2)*(2948588.31630423-19282.1584177255*(273.15+G246)+31.7305761235273*(273.15+G246)^2)))/(4847359709.68344-9.20851008396336E-38*H246^5+1*B246^(5/2)+B246^2*(17.5565983304036-0.0994820701540762*(273.15+G246))-107008975.310052*(273.15+G246)+1022309.86798468*(273.15+G246)^2-5442.77481585981*(273.15+G246)^3+17.4281345323534*(273.15+G246)^4-0.033546222870963*(273.15+G246)^5+0.0000359270580846177*(273.15+G246)^6-1.65104865052154E-08*(273.15+G246)^7+B246*(-6441887.51960168+85858.2293333562*(273.15+G246)-431.997863893246*(273.15+G246)^2+0.968919043425989*(273.15+G246)^3-0.00081704612154836*(273.15+G246)^4)+B246^(3/2)*(750426.360321704-10230.3203371089*(273.15+G246)+52.3493792334251*(273.15+G246)^2-0.119132828099875*(273.15+G246)^3+0.000101727500026342*(273.15+G246)^4)+H246^4*(1.05457104339275E-26-1.03261725441393E-28*(273.15+G246)+3.37169024124539E-31*(273.15+G246)^2-3.64926668949088E-34*(273.15+G246)^3+B246*(-1.47480767348483E-28+1.01125526044747E-30*(273.15+G246)-1.73788416587714E-33*(273.15+G246)^2))+H246^3*(-1.93205295772041E-16-1.51547888582424E-23*B246^(3/2)+3.13693952646223E-18*(273.15+G246)-2.04162339636161E-20*(273.15+G246)^2+6.65638151180278E-23*(273.15+G246)^3-1.08701562791094E-25*(273.15+G246)^4+7.11160414975473E-29*(273.15+G246)^5+B246*(1.64003039592158E-19-1.5396938572052E-21*(273.15+G246)+4.77865869399613E-24*(273.15+G246)^2-4.8837405078981E-27*(273.15+G246)^3))+H246^2*(1.74553499428988E-07-1.58913456728716E-15*B246^2-3.2876024514833E-09*(273.15+G246)+2.58258276033744E-11*(273.15+G246)^2-1.08253012780061E-13*(273.15+G246)^3+2.55269599678852E-16*(273.15+G246)^4-3.20972019258198E-19*(273.15+G246)^5+1.68081652867846E-22*(273.15+G246)^6+B246^(3/2)*(4.87956051304468E-13-3.16133182653483E-15*(273.15+G246)+5.33742161498565E-18*(273.15+G246)^2)+B246*(-2.62876384982301E-10+3.41948056472499E-12*(273.15+G246)-1.67398541507977E-14*(273.15+G246)^2+3.654345837233E-17*(273.15+G246)^3-3.00239408020695E-20*(273.15+G246)^4))+H246*(-27.6073273980211-1.40091228405275E-08*B246^2+0.528940190260874*(273.15+G246)-0.00424025071791743*(273.15+G246)^2+0.000018182085052347*(273.15+G246)^3-4.39551726846363E-08*(273.15+G246)^4+5.67758383987514E-11*(273.15+G246)^5-3.0602950731846E-14*(273.15+G246)^6+B246^(3/2)*(-0.0000699871188721533+4.57677562456233E-07*(273.15+G246)-7.53150784312503E-10*(273.15+G246)^2)+B246*(0.0346291740975562-0.000452884433752633*(273.15+G246)+2.23652760574928E-06*(273.15+G246)^2-4.93586450268395E-09*(273.15+G246)^3+4.10536224762602E-12*(273.15+G246)^4)))^2</f>
        <v>0.79036206706011392</v>
      </c>
      <c r="E246" s="32">
        <f t="shared" ref="E246:E309" si="22">C246*D246</f>
        <v>2.2130137877683187E-4</v>
      </c>
      <c r="F246" s="19">
        <v>7</v>
      </c>
      <c r="G246" s="147">
        <v>5</v>
      </c>
      <c r="H246" s="55">
        <v>26</v>
      </c>
      <c r="I246" s="148">
        <v>41931</v>
      </c>
      <c r="J246" s="33">
        <v>1027.755670912755</v>
      </c>
      <c r="K246" s="32">
        <v>1.5751122856874373E-2</v>
      </c>
      <c r="L246" s="51">
        <v>3469.7094946988268</v>
      </c>
      <c r="M246" s="33">
        <v>-6.9352433638414368E-4</v>
      </c>
      <c r="N246" s="32">
        <v>0</v>
      </c>
      <c r="O246" s="19" t="s">
        <v>17</v>
      </c>
      <c r="P246" s="33">
        <v>-1.0777301229997732E-3</v>
      </c>
      <c r="Q246" s="32">
        <v>-2.6109467391156112E-4</v>
      </c>
      <c r="R246" s="32">
        <v>1.4999999999999999E-4</v>
      </c>
      <c r="S246" s="19" t="s">
        <v>17</v>
      </c>
      <c r="T246" s="33">
        <v>1.7520014845374447E-3</v>
      </c>
      <c r="U246" s="32">
        <v>1.3801571617461157E-4</v>
      </c>
      <c r="V246" s="19" t="s">
        <v>17</v>
      </c>
      <c r="W246" s="33">
        <v>-1.049105386645035E-3</v>
      </c>
      <c r="X246" s="32">
        <v>2.0000000000000001E-4</v>
      </c>
      <c r="Y246" s="31" t="s">
        <v>17</v>
      </c>
      <c r="Z246" s="149">
        <v>20</v>
      </c>
      <c r="AA246" s="62">
        <v>5</v>
      </c>
      <c r="AB246" s="150">
        <v>26</v>
      </c>
      <c r="AC246" s="33">
        <f t="shared" si="20"/>
        <v>1027.7529929169962</v>
      </c>
      <c r="AD246" s="32">
        <f t="shared" ref="AD246:AD309" si="23">SQRT(SUMSQ(E246,K246,R246,U246,N246,X246))</f>
        <v>1.5755265592509379E-2</v>
      </c>
      <c r="AE246" s="103">
        <f t="shared" ref="AE246:AE309" si="24">AD246^4/(E246^4/F246+K246^4/L246)</f>
        <v>3473.2941519005904</v>
      </c>
    </row>
    <row r="247" spans="1:31" s="137" customFormat="1">
      <c r="A247" s="146" t="s">
        <v>39</v>
      </c>
      <c r="B247" s="32">
        <v>20.000900000000001</v>
      </c>
      <c r="C247" s="32">
        <v>2.7999999999999998E-4</v>
      </c>
      <c r="D247" s="133">
        <f t="shared" si="21"/>
        <v>0.79036206149475374</v>
      </c>
      <c r="E247" s="32">
        <f t="shared" si="22"/>
        <v>2.2130137721853102E-4</v>
      </c>
      <c r="F247" s="19">
        <v>7</v>
      </c>
      <c r="G247" s="147">
        <v>5</v>
      </c>
      <c r="H247" s="55">
        <v>33</v>
      </c>
      <c r="I247" s="148">
        <v>41931</v>
      </c>
      <c r="J247" s="33">
        <v>1030.876855666264</v>
      </c>
      <c r="K247" s="32">
        <v>1.5820548236635187E-2</v>
      </c>
      <c r="L247" s="51">
        <v>3260.1897765014701</v>
      </c>
      <c r="M247" s="33">
        <v>-6.889810113079875E-4</v>
      </c>
      <c r="N247" s="32">
        <v>0</v>
      </c>
      <c r="O247" s="19" t="s">
        <v>17</v>
      </c>
      <c r="P247" s="33">
        <v>-1.0810033641592387E-3</v>
      </c>
      <c r="Q247" s="32">
        <v>-2.6188766077805579E-4</v>
      </c>
      <c r="R247" s="32">
        <v>1.4999999999999999E-4</v>
      </c>
      <c r="S247" s="19" t="s">
        <v>17</v>
      </c>
      <c r="T247" s="33">
        <v>1.7573225979950519E-3</v>
      </c>
      <c r="U247" s="32">
        <v>1.3843489235178925E-4</v>
      </c>
      <c r="V247" s="19" t="s">
        <v>17</v>
      </c>
      <c r="W247" s="33">
        <v>-1.049105386645035E-3</v>
      </c>
      <c r="X247" s="32">
        <v>2.0000000000000001E-4</v>
      </c>
      <c r="Y247" s="31" t="s">
        <v>17</v>
      </c>
      <c r="Z247" s="149">
        <v>20</v>
      </c>
      <c r="AA247" s="62">
        <v>5</v>
      </c>
      <c r="AB247" s="150">
        <v>33</v>
      </c>
      <c r="AC247" s="33">
        <f t="shared" si="20"/>
        <v>1030.8741793729712</v>
      </c>
      <c r="AD247" s="32">
        <f t="shared" si="23"/>
        <v>1.5824676458830997E-2</v>
      </c>
      <c r="AE247" s="103">
        <f t="shared" si="24"/>
        <v>3263.5357764870309</v>
      </c>
    </row>
    <row r="248" spans="1:31" s="137" customFormat="1">
      <c r="A248" s="146" t="s">
        <v>39</v>
      </c>
      <c r="B248" s="32">
        <v>20.000900000000001</v>
      </c>
      <c r="C248" s="32">
        <v>2.7999999999999998E-4</v>
      </c>
      <c r="D248" s="133">
        <f t="shared" si="21"/>
        <v>0.79036205473681642</v>
      </c>
      <c r="E248" s="32">
        <f t="shared" si="22"/>
        <v>2.2130137532630858E-4</v>
      </c>
      <c r="F248" s="19">
        <v>7</v>
      </c>
      <c r="G248" s="147">
        <v>5</v>
      </c>
      <c r="H248" s="55">
        <v>41.5</v>
      </c>
      <c r="I248" s="148">
        <v>41931</v>
      </c>
      <c r="J248" s="33">
        <v>1034.6033398121665</v>
      </c>
      <c r="K248" s="32">
        <v>1.5911069546570421E-2</v>
      </c>
      <c r="L248" s="51">
        <v>2821.7265466518052</v>
      </c>
      <c r="M248" s="33">
        <v>-6.8359162014530739E-4</v>
      </c>
      <c r="N248" s="32">
        <v>0</v>
      </c>
      <c r="O248" s="19" t="s">
        <v>17</v>
      </c>
      <c r="P248" s="33">
        <v>-1.0849132272761661E-3</v>
      </c>
      <c r="Q248" s="32">
        <v>-2.6283487790947606E-4</v>
      </c>
      <c r="R248" s="32">
        <v>1.4999999999999999E-4</v>
      </c>
      <c r="S248" s="19" t="s">
        <v>17</v>
      </c>
      <c r="T248" s="33">
        <v>1.7636786297473247E-3</v>
      </c>
      <c r="U248" s="32">
        <v>1.3893559528044578E-4</v>
      </c>
      <c r="V248" s="19" t="s">
        <v>17</v>
      </c>
      <c r="W248" s="33">
        <v>-1.049105386645035E-3</v>
      </c>
      <c r="X248" s="32">
        <v>2.0000000000000001E-4</v>
      </c>
      <c r="Y248" s="31" t="s">
        <v>17</v>
      </c>
      <c r="Z248" s="149">
        <v>20</v>
      </c>
      <c r="AA248" s="62">
        <v>5</v>
      </c>
      <c r="AB248" s="150">
        <v>41.5</v>
      </c>
      <c r="AC248" s="33">
        <f t="shared" si="20"/>
        <v>1034.6006655148792</v>
      </c>
      <c r="AD248" s="32">
        <f t="shared" si="23"/>
        <v>1.5915178651656973E-2</v>
      </c>
      <c r="AE248" s="103">
        <f t="shared" si="24"/>
        <v>2824.5999600550272</v>
      </c>
    </row>
    <row r="249" spans="1:31" s="137" customFormat="1">
      <c r="A249" s="146" t="s">
        <v>39</v>
      </c>
      <c r="B249" s="32">
        <v>20.000900000000001</v>
      </c>
      <c r="C249" s="32">
        <v>2.7999999999999998E-4</v>
      </c>
      <c r="D249" s="133">
        <f t="shared" si="21"/>
        <v>0.79036204638877594</v>
      </c>
      <c r="E249" s="32">
        <f t="shared" si="22"/>
        <v>2.2130137298885725E-4</v>
      </c>
      <c r="F249" s="19">
        <v>7</v>
      </c>
      <c r="G249" s="147">
        <v>5</v>
      </c>
      <c r="H249" s="55">
        <v>52</v>
      </c>
      <c r="I249" s="148">
        <v>41931</v>
      </c>
      <c r="J249" s="33">
        <v>1039.1168329497825</v>
      </c>
      <c r="K249" s="32">
        <v>1.6031732864831758E-2</v>
      </c>
      <c r="L249" s="51">
        <v>2134.2784451834514</v>
      </c>
      <c r="M249" s="33">
        <v>-6.7711695396610594E-4</v>
      </c>
      <c r="N249" s="32">
        <v>0</v>
      </c>
      <c r="O249" s="19" t="s">
        <v>17</v>
      </c>
      <c r="P249" s="33">
        <v>-1.0896472154208376E-3</v>
      </c>
      <c r="Q249" s="32">
        <v>-2.6398175045628202E-4</v>
      </c>
      <c r="R249" s="32">
        <v>1.4999999999999999E-4</v>
      </c>
      <c r="S249" s="19" t="s">
        <v>17</v>
      </c>
      <c r="T249" s="33">
        <v>1.771374392337325E-3</v>
      </c>
      <c r="U249" s="32">
        <v>1.3954183688169025E-4</v>
      </c>
      <c r="V249" s="19" t="s">
        <v>17</v>
      </c>
      <c r="W249" s="33">
        <v>-1.049105386645035E-3</v>
      </c>
      <c r="X249" s="32">
        <v>2.0000000000000001E-4</v>
      </c>
      <c r="Y249" s="31" t="s">
        <v>17</v>
      </c>
      <c r="Z249" s="149">
        <v>20</v>
      </c>
      <c r="AA249" s="62">
        <v>5</v>
      </c>
      <c r="AB249" s="150">
        <v>52</v>
      </c>
      <c r="AC249" s="33">
        <f t="shared" si="20"/>
        <v>1039.1141610185143</v>
      </c>
      <c r="AD249" s="32">
        <f t="shared" si="23"/>
        <v>1.6035816314464747E-2</v>
      </c>
      <c r="AE249" s="103">
        <f t="shared" si="24"/>
        <v>2136.4301167084541</v>
      </c>
    </row>
    <row r="250" spans="1:31" s="46" customFormat="1">
      <c r="A250" s="151" t="s">
        <v>39</v>
      </c>
      <c r="B250" s="40">
        <v>20.000900000000001</v>
      </c>
      <c r="C250" s="40">
        <v>2.7999999999999998E-4</v>
      </c>
      <c r="D250" s="139">
        <f t="shared" si="21"/>
        <v>0.79036203605310751</v>
      </c>
      <c r="E250" s="40">
        <f t="shared" si="22"/>
        <v>2.2130137009487009E-4</v>
      </c>
      <c r="F250" s="41">
        <v>7</v>
      </c>
      <c r="G250" s="152">
        <v>5</v>
      </c>
      <c r="H250" s="57">
        <v>65</v>
      </c>
      <c r="I250" s="153">
        <v>41931</v>
      </c>
      <c r="J250" s="42">
        <v>1044.5711101392228</v>
      </c>
      <c r="K250" s="40">
        <v>1.6193655215171431E-2</v>
      </c>
      <c r="L250" s="52">
        <v>1373.3177091932182</v>
      </c>
      <c r="M250" s="42">
        <v>-6.693690145311848E-4</v>
      </c>
      <c r="N250" s="40">
        <v>0</v>
      </c>
      <c r="O250" s="41" t="s">
        <v>17</v>
      </c>
      <c r="P250" s="42">
        <v>-1.0953658105638563E-3</v>
      </c>
      <c r="Q250" s="40">
        <v>-2.6536715734269505E-4</v>
      </c>
      <c r="R250" s="40">
        <v>1.4999999999999999E-4</v>
      </c>
      <c r="S250" s="41" t="s">
        <v>17</v>
      </c>
      <c r="T250" s="42">
        <v>1.7806707717209175E-3</v>
      </c>
      <c r="U250" s="40">
        <v>1.4027416871461454E-4</v>
      </c>
      <c r="V250" s="41" t="s">
        <v>17</v>
      </c>
      <c r="W250" s="42">
        <v>-1.049105386645035E-3</v>
      </c>
      <c r="X250" s="40">
        <v>2.0000000000000001E-4</v>
      </c>
      <c r="Y250" s="39" t="s">
        <v>17</v>
      </c>
      <c r="Z250" s="154">
        <v>20</v>
      </c>
      <c r="AA250" s="63">
        <v>5</v>
      </c>
      <c r="AB250" s="155">
        <v>65</v>
      </c>
      <c r="AC250" s="42">
        <f t="shared" si="20"/>
        <v>1044.568440992703</v>
      </c>
      <c r="AD250" s="40">
        <f t="shared" si="23"/>
        <v>1.6197704169624263E-2</v>
      </c>
      <c r="AE250" s="142">
        <f t="shared" si="24"/>
        <v>1374.6823189315833</v>
      </c>
    </row>
    <row r="251" spans="1:31" s="137" customFormat="1">
      <c r="A251" s="146" t="s">
        <v>39</v>
      </c>
      <c r="B251" s="32">
        <v>20.000900000000001</v>
      </c>
      <c r="C251" s="32">
        <v>2.7999999999999998E-4</v>
      </c>
      <c r="D251" s="133">
        <f t="shared" si="21"/>
        <v>0.77756296563084026</v>
      </c>
      <c r="E251" s="32">
        <f t="shared" si="22"/>
        <v>2.1771763037663525E-4</v>
      </c>
      <c r="F251" s="19">
        <v>7</v>
      </c>
      <c r="G251" s="147">
        <v>10</v>
      </c>
      <c r="H251" s="55">
        <v>5</v>
      </c>
      <c r="I251" s="148">
        <v>41931</v>
      </c>
      <c r="J251" s="33">
        <v>1017.5148057683091</v>
      </c>
      <c r="K251" s="32">
        <v>6.4786878031147903E-3</v>
      </c>
      <c r="L251" s="51">
        <v>104.95471394765084</v>
      </c>
      <c r="M251" s="33">
        <v>-6.9662318844621041E-4</v>
      </c>
      <c r="N251" s="32">
        <v>0</v>
      </c>
      <c r="O251" s="19" t="s">
        <v>17</v>
      </c>
      <c r="P251" s="33">
        <v>-1.0669888539738171E-3</v>
      </c>
      <c r="Q251" s="32">
        <v>-2.5849245646038482E-4</v>
      </c>
      <c r="R251" s="32">
        <v>1.4999999999999999E-4</v>
      </c>
      <c r="S251" s="19" t="s">
        <v>17</v>
      </c>
      <c r="T251" s="33">
        <v>1.7345400499873922E-3</v>
      </c>
      <c r="U251" s="32">
        <v>1.3664017373578888E-4</v>
      </c>
      <c r="V251" s="19" t="s">
        <v>17</v>
      </c>
      <c r="W251" s="33">
        <v>-5.9276917219845378E-4</v>
      </c>
      <c r="X251" s="32">
        <v>2.0000000000000001E-4</v>
      </c>
      <c r="Y251" s="31" t="s">
        <v>17</v>
      </c>
      <c r="Z251" s="149">
        <v>20</v>
      </c>
      <c r="AA251" s="62">
        <v>10</v>
      </c>
      <c r="AB251" s="150">
        <v>5</v>
      </c>
      <c r="AC251" s="33">
        <f t="shared" si="20"/>
        <v>1017.512590332296</v>
      </c>
      <c r="AD251" s="32">
        <f t="shared" si="23"/>
        <v>6.4886028660940337E-3</v>
      </c>
      <c r="AE251" s="103">
        <f t="shared" si="24"/>
        <v>105.59666708075173</v>
      </c>
    </row>
    <row r="252" spans="1:31" s="137" customFormat="1">
      <c r="A252" s="146" t="s">
        <v>39</v>
      </c>
      <c r="B252" s="32">
        <v>20.000900000000001</v>
      </c>
      <c r="C252" s="32">
        <v>2.7999999999999998E-4</v>
      </c>
      <c r="D252" s="133">
        <f t="shared" si="21"/>
        <v>0.77756296206563302</v>
      </c>
      <c r="E252" s="32">
        <f t="shared" si="22"/>
        <v>2.1771762937837722E-4</v>
      </c>
      <c r="F252" s="19">
        <v>7</v>
      </c>
      <c r="G252" s="147">
        <v>10</v>
      </c>
      <c r="H252" s="55">
        <v>10</v>
      </c>
      <c r="I252" s="148">
        <v>41931</v>
      </c>
      <c r="J252" s="33">
        <v>1019.7937654911404</v>
      </c>
      <c r="K252" s="32">
        <v>6.4990121196846443E-3</v>
      </c>
      <c r="L252" s="51">
        <v>106.15007902990389</v>
      </c>
      <c r="M252" s="33">
        <v>-6.9348867646112922E-4</v>
      </c>
      <c r="N252" s="32">
        <v>0</v>
      </c>
      <c r="O252" s="19" t="s">
        <v>17</v>
      </c>
      <c r="P252" s="33">
        <v>-1.0693789547574614E-3</v>
      </c>
      <c r="Q252" s="32">
        <v>-2.5907149064659132E-4</v>
      </c>
      <c r="R252" s="32">
        <v>1.4999999999999999E-4</v>
      </c>
      <c r="S252" s="19" t="s">
        <v>17</v>
      </c>
      <c r="T252" s="33">
        <v>1.7384254948910299E-3</v>
      </c>
      <c r="U252" s="32">
        <v>1.3694625364825774E-4</v>
      </c>
      <c r="V252" s="19" t="s">
        <v>17</v>
      </c>
      <c r="W252" s="33">
        <v>-5.9276917219845378E-4</v>
      </c>
      <c r="X252" s="32">
        <v>2.0000000000000001E-4</v>
      </c>
      <c r="Y252" s="31" t="s">
        <v>17</v>
      </c>
      <c r="Z252" s="149">
        <v>20</v>
      </c>
      <c r="AA252" s="62">
        <v>10</v>
      </c>
      <c r="AB252" s="150">
        <v>10</v>
      </c>
      <c r="AC252" s="33">
        <f t="shared" si="20"/>
        <v>1019.7915511152611</v>
      </c>
      <c r="AD252" s="32">
        <f t="shared" si="23"/>
        <v>6.5089026551591886E-3</v>
      </c>
      <c r="AE252" s="103">
        <f t="shared" si="24"/>
        <v>106.79569483281544</v>
      </c>
    </row>
    <row r="253" spans="1:31" s="137" customFormat="1">
      <c r="A253" s="146" t="s">
        <v>39</v>
      </c>
      <c r="B253" s="32">
        <v>20.000900000000001</v>
      </c>
      <c r="C253" s="32">
        <v>2.7999999999999998E-4</v>
      </c>
      <c r="D253" s="133">
        <f t="shared" si="21"/>
        <v>0.77756295850042634</v>
      </c>
      <c r="E253" s="32">
        <f t="shared" si="22"/>
        <v>2.1771762838011934E-4</v>
      </c>
      <c r="F253" s="19">
        <v>7</v>
      </c>
      <c r="G253" s="147">
        <v>10</v>
      </c>
      <c r="H253" s="55">
        <v>15</v>
      </c>
      <c r="I253" s="148">
        <v>41931</v>
      </c>
      <c r="J253" s="33">
        <v>1022.0469240547478</v>
      </c>
      <c r="K253" s="32">
        <v>1.5651990320442202E-2</v>
      </c>
      <c r="L253" s="51">
        <v>3552.7525124004433</v>
      </c>
      <c r="M253" s="33">
        <v>-6.904011347614869E-4</v>
      </c>
      <c r="N253" s="32">
        <v>0</v>
      </c>
      <c r="O253" s="19" t="s">
        <v>17</v>
      </c>
      <c r="P253" s="33">
        <v>-1.0717441630305189E-3</v>
      </c>
      <c r="Q253" s="32">
        <v>-2.596444942860071E-4</v>
      </c>
      <c r="R253" s="32">
        <v>1.4999999999999999E-4</v>
      </c>
      <c r="S253" s="19" t="s">
        <v>17</v>
      </c>
      <c r="T253" s="33">
        <v>1.7422704735306216E-3</v>
      </c>
      <c r="U253" s="32">
        <v>1.3724914578921928E-4</v>
      </c>
      <c r="V253" s="19" t="s">
        <v>17</v>
      </c>
      <c r="W253" s="33">
        <v>-5.9276917219845378E-4</v>
      </c>
      <c r="X253" s="32">
        <v>2.0000000000000001E-4</v>
      </c>
      <c r="Y253" s="31" t="s">
        <v>17</v>
      </c>
      <c r="Z253" s="149">
        <v>20</v>
      </c>
      <c r="AA253" s="62">
        <v>10</v>
      </c>
      <c r="AB253" s="150">
        <v>15</v>
      </c>
      <c r="AC253" s="33">
        <f t="shared" si="20"/>
        <v>1022.0447107136362</v>
      </c>
      <c r="AD253" s="32">
        <f t="shared" si="23"/>
        <v>1.5656102301816494E-2</v>
      </c>
      <c r="AE253" s="103">
        <f t="shared" si="24"/>
        <v>3556.4198275635531</v>
      </c>
    </row>
    <row r="254" spans="1:31" s="137" customFormat="1">
      <c r="A254" s="146" t="s">
        <v>39</v>
      </c>
      <c r="B254" s="32">
        <v>20.000900000000001</v>
      </c>
      <c r="C254" s="32">
        <v>2.7999999999999998E-4</v>
      </c>
      <c r="D254" s="133">
        <f t="shared" si="21"/>
        <v>0.77756295493521943</v>
      </c>
      <c r="E254" s="32">
        <f t="shared" si="22"/>
        <v>2.1771762738186142E-4</v>
      </c>
      <c r="F254" s="19">
        <v>7</v>
      </c>
      <c r="G254" s="147">
        <v>10</v>
      </c>
      <c r="H254" s="55">
        <v>20</v>
      </c>
      <c r="I254" s="148">
        <v>41931</v>
      </c>
      <c r="J254" s="33">
        <v>1024.2753507570455</v>
      </c>
      <c r="K254" s="32">
        <v>1.5695493182000961E-2</v>
      </c>
      <c r="L254" s="51">
        <v>3543.93108519001</v>
      </c>
      <c r="M254" s="33">
        <v>-6.8735972649847099E-4</v>
      </c>
      <c r="N254" s="32">
        <v>0</v>
      </c>
      <c r="O254" s="19" t="s">
        <v>17</v>
      </c>
      <c r="P254" s="33">
        <v>-1.0740848343793272E-3</v>
      </c>
      <c r="Q254" s="32">
        <v>-2.6021155352422363E-4</v>
      </c>
      <c r="R254" s="32">
        <v>1.4999999999999999E-4</v>
      </c>
      <c r="S254" s="19" t="s">
        <v>17</v>
      </c>
      <c r="T254" s="33">
        <v>1.7460755639615811E-3</v>
      </c>
      <c r="U254" s="32">
        <v>1.3754889569558235E-4</v>
      </c>
      <c r="V254" s="19" t="s">
        <v>17</v>
      </c>
      <c r="W254" s="33">
        <v>-5.9276917219845378E-4</v>
      </c>
      <c r="X254" s="32">
        <v>2.0000000000000001E-4</v>
      </c>
      <c r="Y254" s="31" t="s">
        <v>17</v>
      </c>
      <c r="Z254" s="149">
        <v>20</v>
      </c>
      <c r="AA254" s="62">
        <v>10</v>
      </c>
      <c r="AB254" s="150">
        <v>20</v>
      </c>
      <c r="AC254" s="33">
        <f t="shared" si="20"/>
        <v>1024.2731384258636</v>
      </c>
      <c r="AD254" s="32">
        <f t="shared" si="23"/>
        <v>1.5699596392589794E-2</v>
      </c>
      <c r="AE254" s="103">
        <f t="shared" si="24"/>
        <v>3547.5719465100592</v>
      </c>
    </row>
    <row r="255" spans="1:31" s="137" customFormat="1">
      <c r="A255" s="146" t="s">
        <v>39</v>
      </c>
      <c r="B255" s="32">
        <v>20.000900000000001</v>
      </c>
      <c r="C255" s="32">
        <v>2.7999999999999998E-4</v>
      </c>
      <c r="D255" s="133">
        <f t="shared" si="21"/>
        <v>0.77756295065697112</v>
      </c>
      <c r="E255" s="32">
        <f t="shared" si="22"/>
        <v>2.1771762618395189E-4</v>
      </c>
      <c r="F255" s="19">
        <v>7</v>
      </c>
      <c r="G255" s="147">
        <v>10</v>
      </c>
      <c r="H255" s="55">
        <v>26</v>
      </c>
      <c r="I255" s="148">
        <v>41931</v>
      </c>
      <c r="J255" s="33">
        <v>1026.9222221455552</v>
      </c>
      <c r="K255" s="32">
        <v>1.5751122856874373E-2</v>
      </c>
      <c r="L255" s="51">
        <v>3469.7094946988268</v>
      </c>
      <c r="M255" s="33">
        <v>-6.8376770104805473E-4</v>
      </c>
      <c r="N255" s="32">
        <v>0</v>
      </c>
      <c r="O255" s="19" t="s">
        <v>17</v>
      </c>
      <c r="P255" s="33">
        <v>-1.076861739992424E-3</v>
      </c>
      <c r="Q255" s="32">
        <v>-2.6088429640304058E-4</v>
      </c>
      <c r="R255" s="32">
        <v>1.4999999999999999E-4</v>
      </c>
      <c r="S255" s="19" t="s">
        <v>17</v>
      </c>
      <c r="T255" s="33">
        <v>1.7505898143851759E-3</v>
      </c>
      <c r="U255" s="32">
        <v>1.3790451040864205E-4</v>
      </c>
      <c r="V255" s="19" t="s">
        <v>17</v>
      </c>
      <c r="W255" s="33">
        <v>-5.9276917219845378E-4</v>
      </c>
      <c r="X255" s="32">
        <v>2.0000000000000001E-4</v>
      </c>
      <c r="Y255" s="31" t="s">
        <v>17</v>
      </c>
      <c r="Z255" s="149">
        <v>20</v>
      </c>
      <c r="AA255" s="62">
        <v>10</v>
      </c>
      <c r="AB255" s="150">
        <v>26</v>
      </c>
      <c r="AC255" s="33">
        <f t="shared" si="20"/>
        <v>1026.920010996311</v>
      </c>
      <c r="AD255" s="32">
        <f t="shared" si="23"/>
        <v>1.5755214688194269E-2</v>
      </c>
      <c r="AE255" s="103">
        <f t="shared" si="24"/>
        <v>3473.2535050589613</v>
      </c>
    </row>
    <row r="256" spans="1:31" s="137" customFormat="1">
      <c r="A256" s="146" t="s">
        <v>39</v>
      </c>
      <c r="B256" s="32">
        <v>20.000900000000001</v>
      </c>
      <c r="C256" s="32">
        <v>2.7999999999999998E-4</v>
      </c>
      <c r="D256" s="133">
        <f t="shared" si="21"/>
        <v>0.77756294566568152</v>
      </c>
      <c r="E256" s="32">
        <f t="shared" si="22"/>
        <v>2.1771762478639081E-4</v>
      </c>
      <c r="F256" s="19">
        <v>7</v>
      </c>
      <c r="G256" s="147">
        <v>10</v>
      </c>
      <c r="H256" s="55">
        <v>33</v>
      </c>
      <c r="I256" s="148">
        <v>41931</v>
      </c>
      <c r="J256" s="33">
        <v>1029.972320436942</v>
      </c>
      <c r="K256" s="32">
        <v>1.5820548236635187E-2</v>
      </c>
      <c r="L256" s="51">
        <v>3260.1897765014701</v>
      </c>
      <c r="M256" s="33">
        <v>-6.7965395464852918E-4</v>
      </c>
      <c r="N256" s="32">
        <v>0</v>
      </c>
      <c r="O256" s="19" t="s">
        <v>17</v>
      </c>
      <c r="P256" s="33">
        <v>-1.0800582194258239E-3</v>
      </c>
      <c r="Q256" s="32">
        <v>-2.6165868670495181E-4</v>
      </c>
      <c r="R256" s="32">
        <v>1.4999999999999999E-4</v>
      </c>
      <c r="S256" s="19" t="s">
        <v>17</v>
      </c>
      <c r="T256" s="33">
        <v>1.7557861409136638E-3</v>
      </c>
      <c r="U256" s="32">
        <v>1.3831385636732754E-4</v>
      </c>
      <c r="V256" s="19" t="s">
        <v>17</v>
      </c>
      <c r="W256" s="33">
        <v>-5.9276917219845378E-4</v>
      </c>
      <c r="X256" s="32">
        <v>2.0000000000000001E-4</v>
      </c>
      <c r="Y256" s="31" t="s">
        <v>17</v>
      </c>
      <c r="Z256" s="149">
        <v>20</v>
      </c>
      <c r="AA256" s="62">
        <v>10</v>
      </c>
      <c r="AB256" s="150">
        <v>33</v>
      </c>
      <c r="AC256" s="33">
        <f t="shared" si="20"/>
        <v>1029.9701106272071</v>
      </c>
      <c r="AD256" s="32">
        <f t="shared" si="23"/>
        <v>1.5824625688928839E-2</v>
      </c>
      <c r="AE256" s="103">
        <f t="shared" si="24"/>
        <v>3263.4975743442856</v>
      </c>
    </row>
    <row r="257" spans="1:31" s="137" customFormat="1">
      <c r="A257" s="146" t="s">
        <v>39</v>
      </c>
      <c r="B257" s="32">
        <v>20.000900000000001</v>
      </c>
      <c r="C257" s="32">
        <v>2.7999999999999998E-4</v>
      </c>
      <c r="D257" s="133">
        <f t="shared" si="21"/>
        <v>0.77756293960483025</v>
      </c>
      <c r="E257" s="32">
        <f t="shared" si="22"/>
        <v>2.1771762308935244E-4</v>
      </c>
      <c r="F257" s="19">
        <v>7</v>
      </c>
      <c r="G257" s="147">
        <v>10</v>
      </c>
      <c r="H257" s="55">
        <v>41.5</v>
      </c>
      <c r="I257" s="148">
        <v>41931</v>
      </c>
      <c r="J257" s="33">
        <v>1033.6168269200093</v>
      </c>
      <c r="K257" s="32">
        <v>1.5911069546570421E-2</v>
      </c>
      <c r="L257" s="51">
        <v>2821.7265466518052</v>
      </c>
      <c r="M257" s="33">
        <v>-6.7476561298462912E-4</v>
      </c>
      <c r="N257" s="32">
        <v>0</v>
      </c>
      <c r="O257" s="19" t="s">
        <v>17</v>
      </c>
      <c r="P257" s="33">
        <v>-1.0838782978705576E-3</v>
      </c>
      <c r="Q257" s="32">
        <v>-2.6258415228725188E-4</v>
      </c>
      <c r="R257" s="32">
        <v>1.4999999999999999E-4</v>
      </c>
      <c r="S257" s="19" t="s">
        <v>17</v>
      </c>
      <c r="T257" s="33">
        <v>1.7619962151158301E-3</v>
      </c>
      <c r="U257" s="32">
        <v>1.3880306134008232E-4</v>
      </c>
      <c r="V257" s="19" t="s">
        <v>17</v>
      </c>
      <c r="W257" s="33">
        <v>-5.9276917219845378E-4</v>
      </c>
      <c r="X257" s="32">
        <v>2.0000000000000001E-4</v>
      </c>
      <c r="Y257" s="31" t="s">
        <v>17</v>
      </c>
      <c r="Z257" s="149">
        <v>20</v>
      </c>
      <c r="AA257" s="62">
        <v>10</v>
      </c>
      <c r="AB257" s="150">
        <v>41.5</v>
      </c>
      <c r="AC257" s="33">
        <f t="shared" si="20"/>
        <v>1033.6146186831545</v>
      </c>
      <c r="AD257" s="32">
        <f t="shared" si="23"/>
        <v>1.5915128066372623E-2</v>
      </c>
      <c r="AE257" s="103">
        <f t="shared" si="24"/>
        <v>2824.5667427654166</v>
      </c>
    </row>
    <row r="258" spans="1:31" s="137" customFormat="1">
      <c r="A258" s="146" t="s">
        <v>39</v>
      </c>
      <c r="B258" s="32">
        <v>20.000900000000001</v>
      </c>
      <c r="C258" s="32">
        <v>2.7999999999999998E-4</v>
      </c>
      <c r="D258" s="133">
        <f t="shared" si="21"/>
        <v>0.77756293211789662</v>
      </c>
      <c r="E258" s="32">
        <f t="shared" si="22"/>
        <v>2.1771762099301103E-4</v>
      </c>
      <c r="F258" s="19">
        <v>7</v>
      </c>
      <c r="G258" s="147">
        <v>10</v>
      </c>
      <c r="H258" s="55">
        <v>52</v>
      </c>
      <c r="I258" s="148">
        <v>41931</v>
      </c>
      <c r="J258" s="33">
        <v>1038.0312063679635</v>
      </c>
      <c r="K258" s="32">
        <v>1.6031732864831758E-2</v>
      </c>
      <c r="L258" s="51">
        <v>2134.2784451834514</v>
      </c>
      <c r="M258" s="33">
        <v>-6.6888249989460746E-4</v>
      </c>
      <c r="N258" s="32">
        <v>0</v>
      </c>
      <c r="O258" s="19" t="s">
        <v>17</v>
      </c>
      <c r="P258" s="33">
        <v>-1.0885065328444118E-3</v>
      </c>
      <c r="Q258" s="32">
        <v>-2.6370540470053788E-4</v>
      </c>
      <c r="R258" s="32">
        <v>1.4999999999999999E-4</v>
      </c>
      <c r="S258" s="19" t="s">
        <v>17</v>
      </c>
      <c r="T258" s="33">
        <v>1.7695200611273661E-3</v>
      </c>
      <c r="U258" s="32">
        <v>1.3939576003630733E-4</v>
      </c>
      <c r="V258" s="19" t="s">
        <v>17</v>
      </c>
      <c r="W258" s="33">
        <v>-5.9276917219845378E-4</v>
      </c>
      <c r="X258" s="32">
        <v>2.0000000000000001E-4</v>
      </c>
      <c r="Y258" s="31" t="s">
        <v>17</v>
      </c>
      <c r="Z258" s="149">
        <v>20</v>
      </c>
      <c r="AA258" s="62">
        <v>10</v>
      </c>
      <c r="AB258" s="150">
        <v>52</v>
      </c>
      <c r="AC258" s="33">
        <f t="shared" si="20"/>
        <v>1038.0289999973584</v>
      </c>
      <c r="AD258" s="32">
        <f t="shared" si="23"/>
        <v>1.6035765986997116E-2</v>
      </c>
      <c r="AE258" s="103">
        <f t="shared" si="24"/>
        <v>2136.4047917841408</v>
      </c>
    </row>
    <row r="259" spans="1:31" s="46" customFormat="1">
      <c r="A259" s="151" t="s">
        <v>39</v>
      </c>
      <c r="B259" s="40">
        <v>20.000900000000001</v>
      </c>
      <c r="C259" s="40">
        <v>2.7999999999999998E-4</v>
      </c>
      <c r="D259" s="139">
        <f t="shared" si="21"/>
        <v>0.77756292284835971</v>
      </c>
      <c r="E259" s="40">
        <f t="shared" si="22"/>
        <v>2.177176183975407E-4</v>
      </c>
      <c r="F259" s="41">
        <v>7</v>
      </c>
      <c r="G259" s="152">
        <v>10</v>
      </c>
      <c r="H259" s="57">
        <v>65</v>
      </c>
      <c r="I259" s="153">
        <v>41931</v>
      </c>
      <c r="J259" s="42">
        <v>1043.3679864007206</v>
      </c>
      <c r="K259" s="40">
        <v>1.6193655215171431E-2</v>
      </c>
      <c r="L259" s="52">
        <v>1373.3177091932182</v>
      </c>
      <c r="M259" s="42">
        <v>-6.6182849400320265E-4</v>
      </c>
      <c r="N259" s="40">
        <v>0</v>
      </c>
      <c r="O259" s="41" t="s">
        <v>17</v>
      </c>
      <c r="P259" s="42">
        <v>-1.0941019758177999E-3</v>
      </c>
      <c r="Q259" s="40">
        <v>-2.6506097631104564E-4</v>
      </c>
      <c r="R259" s="40">
        <v>1.4999999999999999E-4</v>
      </c>
      <c r="S259" s="41" t="s">
        <v>17</v>
      </c>
      <c r="T259" s="42">
        <v>1.7786162394266038E-3</v>
      </c>
      <c r="U259" s="40">
        <v>1.4011232082321369E-4</v>
      </c>
      <c r="V259" s="41" t="s">
        <v>17</v>
      </c>
      <c r="W259" s="42">
        <v>-5.9276917219845378E-4</v>
      </c>
      <c r="X259" s="40">
        <v>2.0000000000000001E-4</v>
      </c>
      <c r="Y259" s="39" t="s">
        <v>17</v>
      </c>
      <c r="Z259" s="154">
        <v>20</v>
      </c>
      <c r="AA259" s="63">
        <v>10</v>
      </c>
      <c r="AB259" s="155">
        <v>65</v>
      </c>
      <c r="AC259" s="42">
        <f t="shared" si="20"/>
        <v>1043.3657822278146</v>
      </c>
      <c r="AD259" s="40">
        <f t="shared" si="23"/>
        <v>1.6197654202126183E-2</v>
      </c>
      <c r="AE259" s="142">
        <f t="shared" si="24"/>
        <v>1374.6659509193157</v>
      </c>
    </row>
    <row r="260" spans="1:31" s="137" customFormat="1">
      <c r="A260" s="146" t="s">
        <v>39</v>
      </c>
      <c r="B260" s="32">
        <v>20.000900000000001</v>
      </c>
      <c r="C260" s="32">
        <v>2.7999999999999998E-4</v>
      </c>
      <c r="D260" s="133">
        <f t="shared" si="21"/>
        <v>0.76692428179157712</v>
      </c>
      <c r="E260" s="32">
        <f t="shared" si="22"/>
        <v>2.1473879890164158E-4</v>
      </c>
      <c r="F260" s="19">
        <v>7</v>
      </c>
      <c r="G260" s="147">
        <v>15</v>
      </c>
      <c r="H260" s="55">
        <v>5</v>
      </c>
      <c r="I260" s="148">
        <v>41957</v>
      </c>
      <c r="J260" s="33">
        <v>1016.6447196768339</v>
      </c>
      <c r="K260" s="32">
        <v>6.4786878031147903E-3</v>
      </c>
      <c r="L260" s="51">
        <v>104.95471394765084</v>
      </c>
      <c r="M260" s="33">
        <v>-6.8733157252154342E-4</v>
      </c>
      <c r="N260" s="32">
        <v>0</v>
      </c>
      <c r="O260" s="19" t="s">
        <v>17</v>
      </c>
      <c r="P260" s="33">
        <v>-1.0660767205072439E-3</v>
      </c>
      <c r="Q260" s="32">
        <v>-2.5827147981239448E-4</v>
      </c>
      <c r="R260" s="32">
        <v>1.4999999999999999E-4</v>
      </c>
      <c r="S260" s="19" t="s">
        <v>17</v>
      </c>
      <c r="T260" s="33">
        <v>1.7742074752204367E-3</v>
      </c>
      <c r="U260" s="32">
        <v>1.3976501589526164E-4</v>
      </c>
      <c r="V260" s="19" t="s">
        <v>17</v>
      </c>
      <c r="W260" s="33">
        <v>-2.5179381636447422E-4</v>
      </c>
      <c r="X260" s="32">
        <v>2.0000000000000001E-4</v>
      </c>
      <c r="Y260" s="31" t="s">
        <v>17</v>
      </c>
      <c r="Z260" s="149">
        <v>20</v>
      </c>
      <c r="AA260" s="62">
        <v>15</v>
      </c>
      <c r="AB260" s="150">
        <v>5</v>
      </c>
      <c r="AC260" s="33">
        <f t="shared" si="20"/>
        <v>1016.6428141492105</v>
      </c>
      <c r="AD260" s="32">
        <f t="shared" si="23"/>
        <v>6.488570155407913E-3</v>
      </c>
      <c r="AE260" s="103">
        <f t="shared" si="24"/>
        <v>105.59464599519352</v>
      </c>
    </row>
    <row r="261" spans="1:31" s="137" customFormat="1">
      <c r="A261" s="146" t="s">
        <v>39</v>
      </c>
      <c r="B261" s="32">
        <v>20.000900000000001</v>
      </c>
      <c r="C261" s="32">
        <v>2.7999999999999998E-4</v>
      </c>
      <c r="D261" s="133">
        <f t="shared" si="21"/>
        <v>0.76692427854459888</v>
      </c>
      <c r="E261" s="32">
        <f t="shared" si="22"/>
        <v>2.1473879799248767E-4</v>
      </c>
      <c r="F261" s="19">
        <v>7</v>
      </c>
      <c r="G261" s="147">
        <v>15</v>
      </c>
      <c r="H261" s="55">
        <v>10</v>
      </c>
      <c r="I261" s="148">
        <v>41957</v>
      </c>
      <c r="J261" s="33">
        <v>1018.877462182454</v>
      </c>
      <c r="K261" s="32">
        <v>6.4990121196846443E-3</v>
      </c>
      <c r="L261" s="51">
        <v>106.15007902990389</v>
      </c>
      <c r="M261" s="33">
        <v>-6.8447415264927258E-4</v>
      </c>
      <c r="N261" s="32">
        <v>0</v>
      </c>
      <c r="O261" s="19" t="s">
        <v>17</v>
      </c>
      <c r="P261" s="33">
        <v>-1.0684178030327459E-3</v>
      </c>
      <c r="Q261" s="32">
        <v>-2.5883863866371681E-4</v>
      </c>
      <c r="R261" s="32">
        <v>1.4999999999999999E-4</v>
      </c>
      <c r="S261" s="19" t="s">
        <v>17</v>
      </c>
      <c r="T261" s="33">
        <v>1.7781035991374799E-3</v>
      </c>
      <c r="U261" s="32">
        <v>1.4007193705797843E-4</v>
      </c>
      <c r="V261" s="19" t="s">
        <v>17</v>
      </c>
      <c r="W261" s="33">
        <v>-2.5179381636447422E-4</v>
      </c>
      <c r="X261" s="32">
        <v>2.0000000000000001E-4</v>
      </c>
      <c r="Y261" s="31" t="s">
        <v>17</v>
      </c>
      <c r="Z261" s="149">
        <v>20</v>
      </c>
      <c r="AA261" s="62">
        <v>15</v>
      </c>
      <c r="AB261" s="150">
        <v>10</v>
      </c>
      <c r="AC261" s="33">
        <f t="shared" ref="AC261:AC324" si="25">J261-P261-T261+M261+Q261+W261</f>
        <v>1018.8755573900503</v>
      </c>
      <c r="AD261" s="32">
        <f t="shared" si="23"/>
        <v>6.5088702115438076E-3</v>
      </c>
      <c r="AE261" s="103">
        <f t="shared" si="24"/>
        <v>106.79367491058461</v>
      </c>
    </row>
    <row r="262" spans="1:31" s="137" customFormat="1">
      <c r="A262" s="146" t="s">
        <v>39</v>
      </c>
      <c r="B262" s="32">
        <v>20.000900000000001</v>
      </c>
      <c r="C262" s="32">
        <v>2.7999999999999998E-4</v>
      </c>
      <c r="D262" s="133">
        <f t="shared" si="21"/>
        <v>0.76692427529762053</v>
      </c>
      <c r="E262" s="32">
        <f t="shared" si="22"/>
        <v>2.1473879708333373E-4</v>
      </c>
      <c r="F262" s="19">
        <v>7</v>
      </c>
      <c r="G262" s="147">
        <v>15</v>
      </c>
      <c r="H262" s="55">
        <v>15</v>
      </c>
      <c r="I262" s="148">
        <v>41957</v>
      </c>
      <c r="J262" s="33">
        <v>1021.0872021540631</v>
      </c>
      <c r="K262" s="32">
        <v>1.5651990320442202E-2</v>
      </c>
      <c r="L262" s="51">
        <v>3552.7525124004433</v>
      </c>
      <c r="M262" s="33">
        <v>-6.8165820778176567E-4</v>
      </c>
      <c r="N262" s="32">
        <v>0</v>
      </c>
      <c r="O262" s="19" t="s">
        <v>17</v>
      </c>
      <c r="P262" s="33">
        <v>-1.070734918749413E-3</v>
      </c>
      <c r="Q262" s="32">
        <v>-2.5939999123199666E-4</v>
      </c>
      <c r="R262" s="32">
        <v>1.4999999999999999E-4</v>
      </c>
      <c r="S262" s="19" t="s">
        <v>17</v>
      </c>
      <c r="T262" s="33">
        <v>1.781959836537251E-3</v>
      </c>
      <c r="U262" s="32">
        <v>1.4037571611933536E-4</v>
      </c>
      <c r="V262" s="19" t="s">
        <v>17</v>
      </c>
      <c r="W262" s="33">
        <v>-2.5179381636447422E-4</v>
      </c>
      <c r="X262" s="32">
        <v>2.0000000000000001E-4</v>
      </c>
      <c r="Y262" s="31" t="s">
        <v>17</v>
      </c>
      <c r="Z262" s="149">
        <v>20</v>
      </c>
      <c r="AA262" s="62">
        <v>15</v>
      </c>
      <c r="AB262" s="150">
        <v>15</v>
      </c>
      <c r="AC262" s="33">
        <f t="shared" si="25"/>
        <v>1021.0852980771299</v>
      </c>
      <c r="AD262" s="32">
        <f t="shared" si="23"/>
        <v>1.5656088882088821E-2</v>
      </c>
      <c r="AE262" s="103">
        <f t="shared" si="24"/>
        <v>3556.4112568443124</v>
      </c>
    </row>
    <row r="263" spans="1:31" s="137" customFormat="1">
      <c r="A263" s="146" t="s">
        <v>39</v>
      </c>
      <c r="B263" s="32">
        <v>20.000900000000001</v>
      </c>
      <c r="C263" s="32">
        <v>2.7999999999999998E-4</v>
      </c>
      <c r="D263" s="133">
        <f t="shared" si="21"/>
        <v>0.76692427205064229</v>
      </c>
      <c r="E263" s="32">
        <f t="shared" si="22"/>
        <v>2.1473879617417982E-4</v>
      </c>
      <c r="F263" s="19">
        <v>7</v>
      </c>
      <c r="G263" s="147">
        <v>15</v>
      </c>
      <c r="H263" s="55">
        <v>20</v>
      </c>
      <c r="I263" s="148">
        <v>41957</v>
      </c>
      <c r="J263" s="33">
        <v>1023.2737173239672</v>
      </c>
      <c r="K263" s="32">
        <v>1.5695493182000961E-2</v>
      </c>
      <c r="L263" s="51">
        <v>3543.93108519001</v>
      </c>
      <c r="M263" s="33">
        <v>-6.7888182979913836E-4</v>
      </c>
      <c r="N263" s="32">
        <v>0</v>
      </c>
      <c r="O263" s="19" t="s">
        <v>17</v>
      </c>
      <c r="P263" s="33">
        <v>-1.0730284330271434E-3</v>
      </c>
      <c r="Q263" s="32">
        <v>-2.5995562603302531E-4</v>
      </c>
      <c r="R263" s="32">
        <v>1.4999999999999999E-4</v>
      </c>
      <c r="S263" s="19" t="s">
        <v>17</v>
      </c>
      <c r="T263" s="33">
        <v>1.7857767954828786E-3</v>
      </c>
      <c r="U263" s="32">
        <v>1.4067640098012983E-4</v>
      </c>
      <c r="V263" s="19" t="s">
        <v>17</v>
      </c>
      <c r="W263" s="33">
        <v>-2.5179381636447422E-4</v>
      </c>
      <c r="X263" s="32">
        <v>2.0000000000000001E-4</v>
      </c>
      <c r="Y263" s="31" t="s">
        <v>17</v>
      </c>
      <c r="Z263" s="149">
        <v>20</v>
      </c>
      <c r="AA263" s="62">
        <v>15</v>
      </c>
      <c r="AB263" s="150">
        <v>20</v>
      </c>
      <c r="AC263" s="33">
        <f t="shared" si="25"/>
        <v>1023.2718139443325</v>
      </c>
      <c r="AD263" s="32">
        <f t="shared" si="23"/>
        <v>1.5699583078114324E-2</v>
      </c>
      <c r="AE263" s="103">
        <f t="shared" si="24"/>
        <v>3547.5634771708615</v>
      </c>
    </row>
    <row r="264" spans="1:31" s="137" customFormat="1">
      <c r="A264" s="146" t="s">
        <v>39</v>
      </c>
      <c r="B264" s="32">
        <v>20.000900000000001</v>
      </c>
      <c r="C264" s="32">
        <v>2.7999999999999998E-4</v>
      </c>
      <c r="D264" s="133">
        <f t="shared" si="21"/>
        <v>0.76692426815426817</v>
      </c>
      <c r="E264" s="32">
        <f t="shared" si="22"/>
        <v>2.1473879508319507E-4</v>
      </c>
      <c r="F264" s="19">
        <v>7</v>
      </c>
      <c r="G264" s="147">
        <v>15</v>
      </c>
      <c r="H264" s="55">
        <v>26</v>
      </c>
      <c r="I264" s="148">
        <v>41957</v>
      </c>
      <c r="J264" s="33">
        <v>1025.867738985811</v>
      </c>
      <c r="K264" s="32">
        <v>1.5751122856874373E-2</v>
      </c>
      <c r="L264" s="51">
        <v>3469.7094946988268</v>
      </c>
      <c r="M264" s="33">
        <v>-6.7560259640231379E-4</v>
      </c>
      <c r="N264" s="32">
        <v>0</v>
      </c>
      <c r="O264" s="19" t="s">
        <v>17</v>
      </c>
      <c r="P264" s="33">
        <v>-1.0757499962564573E-3</v>
      </c>
      <c r="Q264" s="32">
        <v>-2.6061496147213281E-4</v>
      </c>
      <c r="R264" s="32">
        <v>1.4999999999999999E-4</v>
      </c>
      <c r="S264" s="19" t="s">
        <v>17</v>
      </c>
      <c r="T264" s="33">
        <v>1.7903061306021018E-3</v>
      </c>
      <c r="U264" s="32">
        <v>1.4103320400557902E-4</v>
      </c>
      <c r="V264" s="19" t="s">
        <v>17</v>
      </c>
      <c r="W264" s="33">
        <v>-2.5179381636447422E-4</v>
      </c>
      <c r="X264" s="32">
        <v>2.0000000000000001E-4</v>
      </c>
      <c r="Y264" s="31" t="s">
        <v>17</v>
      </c>
      <c r="Z264" s="149">
        <v>20</v>
      </c>
      <c r="AA264" s="62">
        <v>15</v>
      </c>
      <c r="AB264" s="150">
        <v>26</v>
      </c>
      <c r="AC264" s="33">
        <f t="shared" si="25"/>
        <v>1025.8658364183023</v>
      </c>
      <c r="AD264" s="32">
        <f t="shared" si="23"/>
        <v>1.5755201501951543E-2</v>
      </c>
      <c r="AE264" s="103">
        <f t="shared" si="24"/>
        <v>3473.2452466932054</v>
      </c>
    </row>
    <row r="265" spans="1:31" s="137" customFormat="1">
      <c r="A265" s="146" t="s">
        <v>39</v>
      </c>
      <c r="B265" s="32">
        <v>20.000900000000001</v>
      </c>
      <c r="C265" s="32">
        <v>2.7999999999999998E-4</v>
      </c>
      <c r="D265" s="133">
        <f t="shared" si="21"/>
        <v>0.76692426360849886</v>
      </c>
      <c r="E265" s="32">
        <f t="shared" si="22"/>
        <v>2.1473879381037967E-4</v>
      </c>
      <c r="F265" s="19">
        <v>7</v>
      </c>
      <c r="G265" s="147">
        <v>15</v>
      </c>
      <c r="H265" s="55">
        <v>33</v>
      </c>
      <c r="I265" s="148">
        <v>41957</v>
      </c>
      <c r="J265" s="33">
        <v>1028.8547151424202</v>
      </c>
      <c r="K265" s="32">
        <v>1.5820548236635187E-2</v>
      </c>
      <c r="L265" s="51">
        <v>3260.1897765014701</v>
      </c>
      <c r="M265" s="33">
        <v>-6.718442666624469E-4</v>
      </c>
      <c r="N265" s="32">
        <v>0</v>
      </c>
      <c r="O265" s="19" t="s">
        <v>17</v>
      </c>
      <c r="P265" s="33">
        <v>-1.0788836408308607E-3</v>
      </c>
      <c r="Q265" s="32">
        <v>-2.6137412918104984E-4</v>
      </c>
      <c r="R265" s="32">
        <v>1.4999999999999999E-4</v>
      </c>
      <c r="S265" s="19" t="s">
        <v>17</v>
      </c>
      <c r="T265" s="33">
        <v>1.7955212679671227E-3</v>
      </c>
      <c r="U265" s="32">
        <v>1.4144403180723033E-4</v>
      </c>
      <c r="V265" s="19" t="s">
        <v>17</v>
      </c>
      <c r="W265" s="33">
        <v>-2.5179381636447422E-4</v>
      </c>
      <c r="X265" s="32">
        <v>2.0000000000000001E-4</v>
      </c>
      <c r="Y265" s="31" t="s">
        <v>17</v>
      </c>
      <c r="Z265" s="149">
        <v>20</v>
      </c>
      <c r="AA265" s="62">
        <v>15</v>
      </c>
      <c r="AB265" s="150">
        <v>33</v>
      </c>
      <c r="AC265" s="33">
        <f t="shared" si="25"/>
        <v>1028.8528134925807</v>
      </c>
      <c r="AD265" s="32">
        <f t="shared" si="23"/>
        <v>1.5824612654703488E-2</v>
      </c>
      <c r="AE265" s="103">
        <f t="shared" si="24"/>
        <v>3263.4897450012095</v>
      </c>
    </row>
    <row r="266" spans="1:31" s="137" customFormat="1">
      <c r="A266" s="146" t="s">
        <v>39</v>
      </c>
      <c r="B266" s="32">
        <v>20.000900000000001</v>
      </c>
      <c r="C266" s="32">
        <v>2.7999999999999998E-4</v>
      </c>
      <c r="D266" s="133">
        <f t="shared" si="21"/>
        <v>0.76692425808863585</v>
      </c>
      <c r="E266" s="32">
        <f t="shared" si="22"/>
        <v>2.1473879226481803E-4</v>
      </c>
      <c r="F266" s="19">
        <v>7</v>
      </c>
      <c r="G266" s="147">
        <v>15</v>
      </c>
      <c r="H266" s="55">
        <v>41.5</v>
      </c>
      <c r="I266" s="148">
        <v>41957</v>
      </c>
      <c r="J266" s="33">
        <v>1032.4266649214806</v>
      </c>
      <c r="K266" s="32">
        <v>1.5911069546570421E-2</v>
      </c>
      <c r="L266" s="51">
        <v>2821.7265466518052</v>
      </c>
      <c r="M266" s="33">
        <v>-6.6737481984091573E-4</v>
      </c>
      <c r="N266" s="32">
        <v>0</v>
      </c>
      <c r="O266" s="19" t="s">
        <v>17</v>
      </c>
      <c r="P266" s="33">
        <v>-1.0826299403481584E-3</v>
      </c>
      <c r="Q266" s="32">
        <v>-2.6228172082200837E-4</v>
      </c>
      <c r="R266" s="32">
        <v>1.4999999999999999E-4</v>
      </c>
      <c r="S266" s="19" t="s">
        <v>17</v>
      </c>
      <c r="T266" s="33">
        <v>1.8017560101755842E-3</v>
      </c>
      <c r="U266" s="32">
        <v>1.4193518002751399E-4</v>
      </c>
      <c r="V266" s="19" t="s">
        <v>17</v>
      </c>
      <c r="W266" s="33">
        <v>-2.5179381636447422E-4</v>
      </c>
      <c r="X266" s="32">
        <v>2.0000000000000001E-4</v>
      </c>
      <c r="Y266" s="31" t="s">
        <v>17</v>
      </c>
      <c r="Z266" s="149">
        <v>20</v>
      </c>
      <c r="AA266" s="62">
        <v>15</v>
      </c>
      <c r="AB266" s="150">
        <v>41.5</v>
      </c>
      <c r="AC266" s="33">
        <f t="shared" si="25"/>
        <v>1032.4247643450537</v>
      </c>
      <c r="AD266" s="32">
        <f t="shared" si="23"/>
        <v>1.5915115219816454E-2</v>
      </c>
      <c r="AE266" s="103">
        <f t="shared" si="24"/>
        <v>2824.5597629789831</v>
      </c>
    </row>
    <row r="267" spans="1:31" s="137" customFormat="1">
      <c r="A267" s="146" t="s">
        <v>39</v>
      </c>
      <c r="B267" s="32">
        <v>20.000900000000001</v>
      </c>
      <c r="C267" s="32">
        <v>2.7999999999999998E-4</v>
      </c>
      <c r="D267" s="133">
        <f t="shared" si="21"/>
        <v>0.76692425126998198</v>
      </c>
      <c r="E267" s="32">
        <f t="shared" si="22"/>
        <v>2.1473879035559492E-4</v>
      </c>
      <c r="F267" s="19">
        <v>7</v>
      </c>
      <c r="G267" s="147">
        <v>15</v>
      </c>
      <c r="H267" s="55">
        <v>52</v>
      </c>
      <c r="I267" s="148">
        <v>41957</v>
      </c>
      <c r="J267" s="33">
        <v>1036.7569955757003</v>
      </c>
      <c r="K267" s="32">
        <v>1.6031732864831758E-2</v>
      </c>
      <c r="L267" s="51">
        <v>2134.2784451834514</v>
      </c>
      <c r="M267" s="33">
        <v>-6.6199294042235124E-4</v>
      </c>
      <c r="N267" s="32">
        <v>0</v>
      </c>
      <c r="O267" s="19" t="s">
        <v>17</v>
      </c>
      <c r="P267" s="33">
        <v>-1.0871708595173513E-3</v>
      </c>
      <c r="Q267" s="32">
        <v>-2.6338181980266892E-4</v>
      </c>
      <c r="R267" s="32">
        <v>1.4999999999999999E-4</v>
      </c>
      <c r="S267" s="19" t="s">
        <v>17</v>
      </c>
      <c r="T267" s="33">
        <v>1.8093131901693585E-3</v>
      </c>
      <c r="U267" s="32">
        <v>1.4253050464242239E-4</v>
      </c>
      <c r="V267" s="19" t="s">
        <v>17</v>
      </c>
      <c r="W267" s="33">
        <v>-2.5179381636447422E-4</v>
      </c>
      <c r="X267" s="32">
        <v>2.0000000000000001E-4</v>
      </c>
      <c r="Y267" s="31" t="s">
        <v>17</v>
      </c>
      <c r="Z267" s="149">
        <v>20</v>
      </c>
      <c r="AA267" s="62">
        <v>15</v>
      </c>
      <c r="AB267" s="150">
        <v>52</v>
      </c>
      <c r="AC267" s="33">
        <f t="shared" si="25"/>
        <v>1036.7550962647929</v>
      </c>
      <c r="AD267" s="32">
        <f t="shared" si="23"/>
        <v>1.6035753376195446E-2</v>
      </c>
      <c r="AE267" s="103">
        <f t="shared" si="24"/>
        <v>2136.3992592503205</v>
      </c>
    </row>
    <row r="268" spans="1:31" s="46" customFormat="1">
      <c r="A268" s="151" t="s">
        <v>39</v>
      </c>
      <c r="B268" s="40">
        <v>20.000900000000001</v>
      </c>
      <c r="C268" s="40">
        <v>2.7999999999999998E-4</v>
      </c>
      <c r="D268" s="139">
        <f t="shared" si="21"/>
        <v>0.76692424282783944</v>
      </c>
      <c r="E268" s="40">
        <f t="shared" si="22"/>
        <v>2.1473878799179501E-4</v>
      </c>
      <c r="F268" s="41">
        <v>7</v>
      </c>
      <c r="G268" s="152">
        <v>15</v>
      </c>
      <c r="H268" s="57">
        <v>65</v>
      </c>
      <c r="I268" s="153">
        <v>41957</v>
      </c>
      <c r="J268" s="42">
        <v>1041.9956554823073</v>
      </c>
      <c r="K268" s="40">
        <v>1.6193655215171431E-2</v>
      </c>
      <c r="L268" s="52">
        <v>1373.3177091932182</v>
      </c>
      <c r="M268" s="42">
        <v>-6.5553283525332517E-4</v>
      </c>
      <c r="N268" s="40">
        <v>0</v>
      </c>
      <c r="O268" s="41" t="s">
        <v>17</v>
      </c>
      <c r="P268" s="42">
        <v>-1.0926640174066596E-3</v>
      </c>
      <c r="Q268" s="40">
        <v>-2.6471261147049534E-4</v>
      </c>
      <c r="R268" s="40">
        <v>1.4999999999999999E-4</v>
      </c>
      <c r="S268" s="41" t="s">
        <v>17</v>
      </c>
      <c r="T268" s="42">
        <v>1.8184551239025732E-3</v>
      </c>
      <c r="U268" s="40">
        <v>1.4325066986062914E-4</v>
      </c>
      <c r="V268" s="41" t="s">
        <v>17</v>
      </c>
      <c r="W268" s="42">
        <v>-2.5179381636447422E-4</v>
      </c>
      <c r="X268" s="40">
        <v>2.0000000000000001E-4</v>
      </c>
      <c r="Y268" s="39" t="s">
        <v>17</v>
      </c>
      <c r="Z268" s="154">
        <v>20</v>
      </c>
      <c r="AA268" s="63">
        <v>15</v>
      </c>
      <c r="AB268" s="155">
        <v>65</v>
      </c>
      <c r="AC268" s="42">
        <f t="shared" si="25"/>
        <v>1041.9937576519378</v>
      </c>
      <c r="AD268" s="40">
        <f t="shared" si="23"/>
        <v>1.6197641887920989E-2</v>
      </c>
      <c r="AE268" s="142">
        <f t="shared" si="24"/>
        <v>1374.6622430294512</v>
      </c>
    </row>
    <row r="269" spans="1:31" s="137" customFormat="1">
      <c r="A269" s="146" t="s">
        <v>39</v>
      </c>
      <c r="B269" s="32">
        <v>20.000900000000001</v>
      </c>
      <c r="C269" s="32">
        <v>2.7999999999999998E-4</v>
      </c>
      <c r="D269" s="133">
        <f t="shared" si="21"/>
        <v>0.75805796636445255</v>
      </c>
      <c r="E269" s="32">
        <f t="shared" si="22"/>
        <v>2.122562305820467E-4</v>
      </c>
      <c r="F269" s="19">
        <v>7</v>
      </c>
      <c r="G269" s="147">
        <v>20</v>
      </c>
      <c r="H269" s="55">
        <v>5</v>
      </c>
      <c r="I269" s="148">
        <v>41988</v>
      </c>
      <c r="J269" s="33">
        <v>1015.5284993226519</v>
      </c>
      <c r="K269" s="32">
        <v>6.4786878031147903E-3</v>
      </c>
      <c r="L269" s="51">
        <v>104.95471394765084</v>
      </c>
      <c r="M269" s="33">
        <v>-6.7957892622416693E-4</v>
      </c>
      <c r="N269" s="32">
        <v>0</v>
      </c>
      <c r="O269" s="19" t="s">
        <v>17</v>
      </c>
      <c r="P269" s="33">
        <v>-1.0649039962159761E-3</v>
      </c>
      <c r="Q269" s="32">
        <v>-2.5798737151859973E-4</v>
      </c>
      <c r="R269" s="32">
        <v>1.4999999999999999E-4</v>
      </c>
      <c r="S269" s="19" t="s">
        <v>17</v>
      </c>
      <c r="T269" s="33">
        <v>1.8212655386683713E-3</v>
      </c>
      <c r="U269" s="32">
        <v>1.4347206316998E-4</v>
      </c>
      <c r="V269" s="19" t="s">
        <v>17</v>
      </c>
      <c r="W269" s="33">
        <v>0</v>
      </c>
      <c r="X269" s="32">
        <v>0</v>
      </c>
      <c r="Y269" s="31" t="s">
        <v>17</v>
      </c>
      <c r="Z269" s="149">
        <v>20</v>
      </c>
      <c r="AA269" s="62">
        <v>20</v>
      </c>
      <c r="AB269" s="150">
        <v>5</v>
      </c>
      <c r="AC269" s="33">
        <f t="shared" si="25"/>
        <v>1015.5268053948117</v>
      </c>
      <c r="AD269" s="32">
        <f t="shared" si="23"/>
        <v>6.4854863033206303E-3</v>
      </c>
      <c r="AE269" s="103">
        <f t="shared" si="24"/>
        <v>105.39412996368954</v>
      </c>
    </row>
    <row r="270" spans="1:31" s="137" customFormat="1">
      <c r="A270" s="146" t="s">
        <v>39</v>
      </c>
      <c r="B270" s="32">
        <v>20.000900000000001</v>
      </c>
      <c r="C270" s="32">
        <v>2.7999999999999998E-4</v>
      </c>
      <c r="D270" s="133">
        <f t="shared" si="21"/>
        <v>0.75805796337091158</v>
      </c>
      <c r="E270" s="32">
        <f t="shared" si="22"/>
        <v>2.1225622974385523E-4</v>
      </c>
      <c r="F270" s="19">
        <v>7</v>
      </c>
      <c r="G270" s="147">
        <v>20</v>
      </c>
      <c r="H270" s="55">
        <v>10</v>
      </c>
      <c r="I270" s="148">
        <v>41988</v>
      </c>
      <c r="J270" s="33">
        <v>1017.7235768945646</v>
      </c>
      <c r="K270" s="32">
        <v>6.4990121196846443E-3</v>
      </c>
      <c r="L270" s="51">
        <v>106.15007902990389</v>
      </c>
      <c r="M270" s="33">
        <v>-6.769457997961581E-4</v>
      </c>
      <c r="N270" s="32">
        <v>0</v>
      </c>
      <c r="O270" s="19" t="s">
        <v>17</v>
      </c>
      <c r="P270" s="33">
        <v>-1.0672056732453359E-3</v>
      </c>
      <c r="Q270" s="32">
        <v>-2.5854498385642475E-4</v>
      </c>
      <c r="R270" s="32">
        <v>1.4999999999999999E-4</v>
      </c>
      <c r="S270" s="19" t="s">
        <v>17</v>
      </c>
      <c r="T270" s="33">
        <v>1.8252020117997838E-3</v>
      </c>
      <c r="U270" s="32">
        <v>1.4378216288349563E-4</v>
      </c>
      <c r="V270" s="19" t="s">
        <v>17</v>
      </c>
      <c r="W270" s="33">
        <v>0</v>
      </c>
      <c r="X270" s="32">
        <v>0</v>
      </c>
      <c r="Y270" s="31" t="s">
        <v>17</v>
      </c>
      <c r="Z270" s="149">
        <v>20</v>
      </c>
      <c r="AA270" s="62">
        <v>20</v>
      </c>
      <c r="AB270" s="150">
        <v>10</v>
      </c>
      <c r="AC270" s="33">
        <f t="shared" si="25"/>
        <v>1017.7218834074425</v>
      </c>
      <c r="AD270" s="32">
        <f t="shared" si="23"/>
        <v>6.5057962271528628E-3</v>
      </c>
      <c r="AE270" s="103">
        <f t="shared" si="24"/>
        <v>106.59216090661315</v>
      </c>
    </row>
    <row r="271" spans="1:31" s="137" customFormat="1">
      <c r="A271" s="146" t="s">
        <v>39</v>
      </c>
      <c r="B271" s="32">
        <v>20.000900000000001</v>
      </c>
      <c r="C271" s="32">
        <v>2.7999999999999998E-4</v>
      </c>
      <c r="D271" s="133">
        <f t="shared" si="21"/>
        <v>0.75805796037737005</v>
      </c>
      <c r="E271" s="32">
        <f t="shared" si="22"/>
        <v>2.122562289056636E-4</v>
      </c>
      <c r="F271" s="19">
        <v>7</v>
      </c>
      <c r="G271" s="147">
        <v>20</v>
      </c>
      <c r="H271" s="55">
        <v>15</v>
      </c>
      <c r="I271" s="148">
        <v>41988</v>
      </c>
      <c r="J271" s="33">
        <v>1019.8944960325759</v>
      </c>
      <c r="K271" s="32">
        <v>1.5651990320442202E-2</v>
      </c>
      <c r="L271" s="51">
        <v>3552.7525124004433</v>
      </c>
      <c r="M271" s="33">
        <v>-6.7435285802730505E-4</v>
      </c>
      <c r="N271" s="32">
        <v>0</v>
      </c>
      <c r="O271" s="19" t="s">
        <v>17</v>
      </c>
      <c r="P271" s="33">
        <v>-1.069484039145174E-3</v>
      </c>
      <c r="Q271" s="32">
        <v>-2.5909694875837411E-4</v>
      </c>
      <c r="R271" s="32">
        <v>1.4999999999999999E-4</v>
      </c>
      <c r="S271" s="19" t="s">
        <v>17</v>
      </c>
      <c r="T271" s="33">
        <v>1.8290986167805333E-3</v>
      </c>
      <c r="U271" s="32">
        <v>1.440891219424999E-4</v>
      </c>
      <c r="V271" s="19" t="s">
        <v>17</v>
      </c>
      <c r="W271" s="33">
        <v>0</v>
      </c>
      <c r="X271" s="32">
        <v>0</v>
      </c>
      <c r="Y271" s="31" t="s">
        <v>17</v>
      </c>
      <c r="Z271" s="149">
        <v>20</v>
      </c>
      <c r="AA271" s="62">
        <v>20</v>
      </c>
      <c r="AB271" s="150">
        <v>15</v>
      </c>
      <c r="AC271" s="33">
        <f t="shared" si="25"/>
        <v>1019.8928029681915</v>
      </c>
      <c r="AD271" s="32">
        <f t="shared" si="23"/>
        <v>1.5654811253189474E-2</v>
      </c>
      <c r="AE271" s="103">
        <f t="shared" si="24"/>
        <v>3555.2534080681608</v>
      </c>
    </row>
    <row r="272" spans="1:31" s="137" customFormat="1">
      <c r="A272" s="146" t="s">
        <v>39</v>
      </c>
      <c r="B272" s="32">
        <v>20.000900000000001</v>
      </c>
      <c r="C272" s="32">
        <v>2.7999999999999998E-4</v>
      </c>
      <c r="D272" s="133">
        <f t="shared" si="21"/>
        <v>0.75805795738382875</v>
      </c>
      <c r="E272" s="32">
        <f t="shared" si="22"/>
        <v>2.1225622806747202E-4</v>
      </c>
      <c r="F272" s="19">
        <v>7</v>
      </c>
      <c r="G272" s="147">
        <v>20</v>
      </c>
      <c r="H272" s="55">
        <v>20</v>
      </c>
      <c r="I272" s="148">
        <v>41988</v>
      </c>
      <c r="J272" s="33">
        <v>1022.0420539998887</v>
      </c>
      <c r="K272" s="32">
        <v>1.5695493182000961E-2</v>
      </c>
      <c r="L272" s="51">
        <v>3543.93108519001</v>
      </c>
      <c r="M272" s="33">
        <v>-6.717969081364572E-4</v>
      </c>
      <c r="N272" s="32">
        <v>0</v>
      </c>
      <c r="O272" s="19" t="s">
        <v>17</v>
      </c>
      <c r="P272" s="33">
        <v>-1.0717394675271263E-3</v>
      </c>
      <c r="Q272" s="32">
        <v>-2.5964335673691106E-4</v>
      </c>
      <c r="R272" s="32">
        <v>1.4999999999999999E-4</v>
      </c>
      <c r="S272" s="19" t="s">
        <v>17</v>
      </c>
      <c r="T272" s="33">
        <v>1.8329559925845931E-3</v>
      </c>
      <c r="U272" s="32">
        <v>1.4439299068282378E-4</v>
      </c>
      <c r="V272" s="19" t="s">
        <v>17</v>
      </c>
      <c r="W272" s="33">
        <v>0</v>
      </c>
      <c r="X272" s="32">
        <v>0</v>
      </c>
      <c r="Y272" s="31" t="s">
        <v>17</v>
      </c>
      <c r="Z272" s="149">
        <v>20</v>
      </c>
      <c r="AA272" s="62">
        <v>20</v>
      </c>
      <c r="AB272" s="150">
        <v>20</v>
      </c>
      <c r="AC272" s="33">
        <f t="shared" si="25"/>
        <v>1022.0403613430989</v>
      </c>
      <c r="AD272" s="32">
        <f t="shared" si="23"/>
        <v>1.5698309089464076E-2</v>
      </c>
      <c r="AE272" s="103">
        <f t="shared" si="24"/>
        <v>3546.4149666745607</v>
      </c>
    </row>
    <row r="273" spans="1:31" s="137" customFormat="1">
      <c r="A273" s="146" t="s">
        <v>39</v>
      </c>
      <c r="B273" s="32">
        <v>20.000900000000001</v>
      </c>
      <c r="C273" s="32">
        <v>2.7999999999999998E-4</v>
      </c>
      <c r="D273" s="133">
        <f t="shared" si="21"/>
        <v>0.75805795379157936</v>
      </c>
      <c r="E273" s="32">
        <f t="shared" si="22"/>
        <v>2.1225622706164222E-4</v>
      </c>
      <c r="F273" s="19">
        <v>7</v>
      </c>
      <c r="G273" s="147">
        <v>20</v>
      </c>
      <c r="H273" s="55">
        <v>26</v>
      </c>
      <c r="I273" s="148">
        <v>41988</v>
      </c>
      <c r="J273" s="33">
        <v>1024.5947356632787</v>
      </c>
      <c r="K273" s="32">
        <v>1.5751122856874373E-2</v>
      </c>
      <c r="L273" s="51">
        <v>3469.7094946988268</v>
      </c>
      <c r="M273" s="33">
        <v>-6.687767281619017E-4</v>
      </c>
      <c r="N273" s="32">
        <v>0</v>
      </c>
      <c r="O273" s="19" t="s">
        <v>17</v>
      </c>
      <c r="P273" s="33">
        <v>-1.0744162139940047E-3</v>
      </c>
      <c r="Q273" s="32">
        <v>-2.6029183471019843E-4</v>
      </c>
      <c r="R273" s="32">
        <v>1.4999999999999999E-4</v>
      </c>
      <c r="S273" s="19" t="s">
        <v>17</v>
      </c>
      <c r="T273" s="33">
        <v>1.8375339329812616E-3</v>
      </c>
      <c r="U273" s="32">
        <v>1.4475362263891923E-4</v>
      </c>
      <c r="V273" s="19" t="s">
        <v>17</v>
      </c>
      <c r="W273" s="33">
        <v>0</v>
      </c>
      <c r="X273" s="32">
        <v>0</v>
      </c>
      <c r="Y273" s="31" t="s">
        <v>17</v>
      </c>
      <c r="Z273" s="149">
        <v>20</v>
      </c>
      <c r="AA273" s="62">
        <v>20</v>
      </c>
      <c r="AB273" s="150">
        <v>26</v>
      </c>
      <c r="AC273" s="33">
        <f t="shared" si="25"/>
        <v>1024.5930434769966</v>
      </c>
      <c r="AD273" s="32">
        <f t="shared" si="23"/>
        <v>1.5753932130409341E-2</v>
      </c>
      <c r="AE273" s="103">
        <f t="shared" si="24"/>
        <v>3472.1287486045621</v>
      </c>
    </row>
    <row r="274" spans="1:31" s="137" customFormat="1">
      <c r="A274" s="146" t="s">
        <v>39</v>
      </c>
      <c r="B274" s="32">
        <v>20.000900000000001</v>
      </c>
      <c r="C274" s="32">
        <v>2.7999999999999998E-4</v>
      </c>
      <c r="D274" s="133">
        <f t="shared" si="21"/>
        <v>0.75805794960062178</v>
      </c>
      <c r="E274" s="32">
        <f t="shared" si="22"/>
        <v>2.1225622588817407E-4</v>
      </c>
      <c r="F274" s="19">
        <v>7</v>
      </c>
      <c r="G274" s="147">
        <v>20</v>
      </c>
      <c r="H274" s="55">
        <v>33</v>
      </c>
      <c r="I274" s="148">
        <v>41988</v>
      </c>
      <c r="J274" s="33">
        <v>1027.5358467356307</v>
      </c>
      <c r="K274" s="32">
        <v>1.5820548236635187E-2</v>
      </c>
      <c r="L274" s="51">
        <v>3260.1897765014701</v>
      </c>
      <c r="M274" s="33">
        <v>-6.6531643437883758E-4</v>
      </c>
      <c r="N274" s="32">
        <v>0</v>
      </c>
      <c r="O274" s="19" t="s">
        <v>17</v>
      </c>
      <c r="P274" s="33">
        <v>-1.0774988069447234E-3</v>
      </c>
      <c r="Q274" s="32">
        <v>-2.610386344739738E-4</v>
      </c>
      <c r="R274" s="32">
        <v>1.4999999999999999E-4</v>
      </c>
      <c r="S274" s="19" t="s">
        <v>17</v>
      </c>
      <c r="T274" s="33">
        <v>1.8428059774699007E-3</v>
      </c>
      <c r="U274" s="32">
        <v>1.4516893335767472E-4</v>
      </c>
      <c r="V274" s="19" t="s">
        <v>17</v>
      </c>
      <c r="W274" s="33">
        <v>0</v>
      </c>
      <c r="X274" s="32">
        <v>0</v>
      </c>
      <c r="Y274" s="31" t="s">
        <v>17</v>
      </c>
      <c r="Z274" s="149">
        <v>20</v>
      </c>
      <c r="AA274" s="62">
        <v>20</v>
      </c>
      <c r="AB274" s="150">
        <v>33</v>
      </c>
      <c r="AC274" s="33">
        <f t="shared" si="25"/>
        <v>1027.5341550733913</v>
      </c>
      <c r="AD274" s="32">
        <f t="shared" si="23"/>
        <v>1.5823348989147057E-2</v>
      </c>
      <c r="AE274" s="103">
        <f t="shared" si="24"/>
        <v>3262.4497972523745</v>
      </c>
    </row>
    <row r="275" spans="1:31" s="137" customFormat="1">
      <c r="A275" s="146" t="s">
        <v>39</v>
      </c>
      <c r="B275" s="32">
        <v>20.000900000000001</v>
      </c>
      <c r="C275" s="32">
        <v>2.7999999999999998E-4</v>
      </c>
      <c r="D275" s="133">
        <f t="shared" si="21"/>
        <v>0.75805794451160191</v>
      </c>
      <c r="E275" s="32">
        <f t="shared" si="22"/>
        <v>2.1225622446324852E-4</v>
      </c>
      <c r="F275" s="19">
        <v>7</v>
      </c>
      <c r="G275" s="147">
        <v>20</v>
      </c>
      <c r="H275" s="55">
        <v>41.5</v>
      </c>
      <c r="I275" s="148">
        <v>41988</v>
      </c>
      <c r="J275" s="33">
        <v>1031.0509561816118</v>
      </c>
      <c r="K275" s="32">
        <v>1.5911069546570421E-2</v>
      </c>
      <c r="L275" s="51">
        <v>2821.7265466518052</v>
      </c>
      <c r="M275" s="33">
        <v>-6.6120132328251202E-4</v>
      </c>
      <c r="N275" s="32">
        <v>0</v>
      </c>
      <c r="O275" s="19" t="s">
        <v>17</v>
      </c>
      <c r="P275" s="33">
        <v>-1.0811849186215543E-3</v>
      </c>
      <c r="Q275" s="32">
        <v>-2.6193164479791745E-4</v>
      </c>
      <c r="R275" s="32">
        <v>1.4999999999999999E-4</v>
      </c>
      <c r="S275" s="19" t="s">
        <v>17</v>
      </c>
      <c r="T275" s="33">
        <v>1.8491101975068487E-3</v>
      </c>
      <c r="U275" s="32">
        <v>1.4566555476524815E-4</v>
      </c>
      <c r="V275" s="19" t="s">
        <v>17</v>
      </c>
      <c r="W275" s="33">
        <v>0</v>
      </c>
      <c r="X275" s="32">
        <v>0</v>
      </c>
      <c r="Y275" s="31" t="s">
        <v>17</v>
      </c>
      <c r="Z275" s="149">
        <v>20</v>
      </c>
      <c r="AA275" s="62">
        <v>20</v>
      </c>
      <c r="AB275" s="150">
        <v>41.5</v>
      </c>
      <c r="AC275" s="33">
        <f t="shared" si="25"/>
        <v>1031.0492651233646</v>
      </c>
      <c r="AD275" s="32">
        <f t="shared" si="23"/>
        <v>1.5913858905823853E-2</v>
      </c>
      <c r="AE275" s="103">
        <f t="shared" si="24"/>
        <v>2823.6697197324961</v>
      </c>
    </row>
    <row r="276" spans="1:31" s="137" customFormat="1">
      <c r="A276" s="146" t="s">
        <v>39</v>
      </c>
      <c r="B276" s="32">
        <v>20.000900000000001</v>
      </c>
      <c r="C276" s="32">
        <v>2.7999999999999998E-4</v>
      </c>
      <c r="D276" s="133">
        <f t="shared" si="21"/>
        <v>0.75805793822516576</v>
      </c>
      <c r="E276" s="32">
        <f t="shared" si="22"/>
        <v>2.122562227030464E-4</v>
      </c>
      <c r="F276" s="19">
        <v>7</v>
      </c>
      <c r="G276" s="147">
        <v>20</v>
      </c>
      <c r="H276" s="55">
        <v>52</v>
      </c>
      <c r="I276" s="148">
        <v>41988</v>
      </c>
      <c r="J276" s="33">
        <v>1035.310089051321</v>
      </c>
      <c r="K276" s="32">
        <v>1.6031732864831758E-2</v>
      </c>
      <c r="L276" s="51">
        <v>2134.2784451834514</v>
      </c>
      <c r="M276" s="33">
        <v>-6.5624005287645559E-4</v>
      </c>
      <c r="N276" s="32">
        <v>0</v>
      </c>
      <c r="O276" s="19" t="s">
        <v>17</v>
      </c>
      <c r="P276" s="33">
        <v>-1.0856542352168192E-3</v>
      </c>
      <c r="Q276" s="32">
        <v>-2.6301439708825914E-4</v>
      </c>
      <c r="R276" s="32">
        <v>1.4999999999999999E-4</v>
      </c>
      <c r="S276" s="19" t="s">
        <v>17</v>
      </c>
      <c r="T276" s="33">
        <v>1.8567539036793885E-3</v>
      </c>
      <c r="U276" s="32">
        <v>1.4626769556874748E-4</v>
      </c>
      <c r="V276" s="19" t="s">
        <v>17</v>
      </c>
      <c r="W276" s="33">
        <v>0</v>
      </c>
      <c r="X276" s="32">
        <v>0</v>
      </c>
      <c r="Y276" s="31" t="s">
        <v>17</v>
      </c>
      <c r="Z276" s="149">
        <v>20</v>
      </c>
      <c r="AA276" s="62">
        <v>20</v>
      </c>
      <c r="AB276" s="150">
        <v>52</v>
      </c>
      <c r="AC276" s="33">
        <f t="shared" si="25"/>
        <v>1035.3083986972026</v>
      </c>
      <c r="AD276" s="32">
        <f t="shared" si="23"/>
        <v>1.603450671496226E-2</v>
      </c>
      <c r="AE276" s="103">
        <f t="shared" si="24"/>
        <v>2135.7359323882151</v>
      </c>
    </row>
    <row r="277" spans="1:31" s="46" customFormat="1">
      <c r="A277" s="151" t="s">
        <v>39</v>
      </c>
      <c r="B277" s="40">
        <v>20.000900000000001</v>
      </c>
      <c r="C277" s="40">
        <v>2.7999999999999998E-4</v>
      </c>
      <c r="D277" s="139">
        <f t="shared" si="21"/>
        <v>0.75805793044195957</v>
      </c>
      <c r="E277" s="40">
        <f t="shared" si="22"/>
        <v>2.1225622052374867E-4</v>
      </c>
      <c r="F277" s="41">
        <v>7</v>
      </c>
      <c r="G277" s="152">
        <v>20</v>
      </c>
      <c r="H277" s="57">
        <v>65</v>
      </c>
      <c r="I277" s="153">
        <v>41988</v>
      </c>
      <c r="J277" s="42">
        <v>1040.4691307760752</v>
      </c>
      <c r="K277" s="40">
        <v>1.6193655215171431E-2</v>
      </c>
      <c r="L277" s="52">
        <v>1373.3177091932182</v>
      </c>
      <c r="M277" s="42">
        <v>-6.5027765344893851E-4</v>
      </c>
      <c r="N277" s="40">
        <v>0</v>
      </c>
      <c r="O277" s="41" t="s">
        <v>17</v>
      </c>
      <c r="P277" s="42">
        <v>-1.0910629496543396E-3</v>
      </c>
      <c r="Q277" s="40">
        <v>-2.6432473118972641E-4</v>
      </c>
      <c r="R277" s="40">
        <v>1.4999999999999999E-4</v>
      </c>
      <c r="S277" s="41" t="s">
        <v>17</v>
      </c>
      <c r="T277" s="42">
        <v>1.8660042269154095E-3</v>
      </c>
      <c r="U277" s="40">
        <v>1.4699639928134915E-4</v>
      </c>
      <c r="V277" s="41" t="s">
        <v>17</v>
      </c>
      <c r="W277" s="42">
        <v>0</v>
      </c>
      <c r="X277" s="40">
        <v>0</v>
      </c>
      <c r="Y277" s="39" t="s">
        <v>17</v>
      </c>
      <c r="Z277" s="154">
        <v>20</v>
      </c>
      <c r="AA277" s="63">
        <v>20</v>
      </c>
      <c r="AB277" s="155">
        <v>65</v>
      </c>
      <c r="AC277" s="42">
        <f t="shared" si="25"/>
        <v>1040.4674412324132</v>
      </c>
      <c r="AD277" s="40">
        <f t="shared" si="23"/>
        <v>1.6196407931155649E-2</v>
      </c>
      <c r="AE277" s="142">
        <f t="shared" si="24"/>
        <v>1374.2437757748889</v>
      </c>
    </row>
    <row r="278" spans="1:31" s="137" customFormat="1">
      <c r="A278" s="146" t="s">
        <v>39</v>
      </c>
      <c r="B278" s="32">
        <v>20.000900000000001</v>
      </c>
      <c r="C278" s="32">
        <v>2.7999999999999998E-4</v>
      </c>
      <c r="D278" s="133">
        <f t="shared" si="21"/>
        <v>0.75063707722277806</v>
      </c>
      <c r="E278" s="32">
        <f t="shared" si="22"/>
        <v>2.1017838162237784E-4</v>
      </c>
      <c r="F278" s="19">
        <v>7</v>
      </c>
      <c r="G278" s="147">
        <v>25</v>
      </c>
      <c r="H278" s="55">
        <v>5</v>
      </c>
      <c r="I278" s="148">
        <v>42026</v>
      </c>
      <c r="J278" s="33">
        <v>1014.1835856453289</v>
      </c>
      <c r="K278" s="32">
        <v>6.4786878031147903E-3</v>
      </c>
      <c r="L278" s="51">
        <v>104.95471394765084</v>
      </c>
      <c r="M278" s="33">
        <v>-6.7308536245036521E-4</v>
      </c>
      <c r="N278" s="32">
        <v>0</v>
      </c>
      <c r="O278" s="19" t="s">
        <v>17</v>
      </c>
      <c r="P278" s="33">
        <v>-1.063494617903998E-3</v>
      </c>
      <c r="Q278" s="32">
        <v>-2.5764593059296269E-4</v>
      </c>
      <c r="R278" s="32">
        <v>1.4999999999999999E-4</v>
      </c>
      <c r="S278" s="19" t="s">
        <v>17</v>
      </c>
      <c r="T278" s="33">
        <v>1.8788520978704167E-3</v>
      </c>
      <c r="U278" s="32">
        <v>1.4800850351004072E-4</v>
      </c>
      <c r="V278" s="19" t="s">
        <v>17</v>
      </c>
      <c r="W278" s="33">
        <v>1.8279901834151297E-4</v>
      </c>
      <c r="X278" s="32">
        <v>2.0000000000000001E-4</v>
      </c>
      <c r="Y278" s="31" t="s">
        <v>17</v>
      </c>
      <c r="Z278" s="149">
        <v>20</v>
      </c>
      <c r="AA278" s="62">
        <v>25</v>
      </c>
      <c r="AB278" s="150">
        <v>5</v>
      </c>
      <c r="AC278" s="33">
        <f t="shared" si="25"/>
        <v>1014.1820223555743</v>
      </c>
      <c r="AD278" s="32">
        <f t="shared" si="23"/>
        <v>6.4886036340218098E-3</v>
      </c>
      <c r="AE278" s="103">
        <f t="shared" si="24"/>
        <v>105.59698255930873</v>
      </c>
    </row>
    <row r="279" spans="1:31" s="137" customFormat="1">
      <c r="A279" s="146" t="s">
        <v>39</v>
      </c>
      <c r="B279" s="32">
        <v>20.000900000000001</v>
      </c>
      <c r="C279" s="32">
        <v>2.7999999999999998E-4</v>
      </c>
      <c r="D279" s="133">
        <f t="shared" si="21"/>
        <v>0.75063707443536687</v>
      </c>
      <c r="E279" s="32">
        <f t="shared" si="22"/>
        <v>2.1017838084190271E-4</v>
      </c>
      <c r="F279" s="19">
        <v>7</v>
      </c>
      <c r="G279" s="147">
        <v>25</v>
      </c>
      <c r="H279" s="55">
        <v>10</v>
      </c>
      <c r="I279" s="148">
        <v>42026</v>
      </c>
      <c r="J279" s="33">
        <v>1016.3484277898614</v>
      </c>
      <c r="K279" s="32">
        <v>6.4990121196846443E-3</v>
      </c>
      <c r="L279" s="51">
        <v>106.15007902990389</v>
      </c>
      <c r="M279" s="33">
        <v>-6.706392284741014E-4</v>
      </c>
      <c r="N279" s="32">
        <v>0</v>
      </c>
      <c r="O279" s="19" t="s">
        <v>17</v>
      </c>
      <c r="P279" s="33">
        <v>-1.0657650511095493E-3</v>
      </c>
      <c r="Q279" s="32">
        <v>-2.5819597369261305E-4</v>
      </c>
      <c r="R279" s="32">
        <v>1.4999999999999999E-4</v>
      </c>
      <c r="S279" s="19" t="s">
        <v>17</v>
      </c>
      <c r="T279" s="33">
        <v>1.8828632221968159E-3</v>
      </c>
      <c r="U279" s="32">
        <v>1.48324483948105E-4</v>
      </c>
      <c r="V279" s="19" t="s">
        <v>17</v>
      </c>
      <c r="W279" s="33">
        <v>1.8279901834151297E-4</v>
      </c>
      <c r="X279" s="32">
        <v>2.0000000000000001E-4</v>
      </c>
      <c r="Y279" s="31" t="s">
        <v>17</v>
      </c>
      <c r="Z279" s="149">
        <v>20</v>
      </c>
      <c r="AA279" s="62">
        <v>25</v>
      </c>
      <c r="AB279" s="150">
        <v>10</v>
      </c>
      <c r="AC279" s="33">
        <f t="shared" si="25"/>
        <v>1016.3468646555064</v>
      </c>
      <c r="AD279" s="32">
        <f t="shared" si="23"/>
        <v>6.5089041808986323E-3</v>
      </c>
      <c r="AE279" s="103">
        <f t="shared" si="24"/>
        <v>106.79606314858941</v>
      </c>
    </row>
    <row r="280" spans="1:31" s="137" customFormat="1">
      <c r="A280" s="146" t="s">
        <v>39</v>
      </c>
      <c r="B280" s="32">
        <v>20.000900000000001</v>
      </c>
      <c r="C280" s="32">
        <v>2.7999999999999998E-4</v>
      </c>
      <c r="D280" s="133">
        <f t="shared" si="21"/>
        <v>0.7506370716479559</v>
      </c>
      <c r="E280" s="32">
        <f t="shared" si="22"/>
        <v>2.1017838006142763E-4</v>
      </c>
      <c r="F280" s="19">
        <v>7</v>
      </c>
      <c r="G280" s="147">
        <v>25</v>
      </c>
      <c r="H280" s="55">
        <v>15</v>
      </c>
      <c r="I280" s="148">
        <v>42026</v>
      </c>
      <c r="J280" s="33">
        <v>1018.4927271580501</v>
      </c>
      <c r="K280" s="32">
        <v>1.5651990320442202E-2</v>
      </c>
      <c r="L280" s="51">
        <v>3552.7525124004433</v>
      </c>
      <c r="M280" s="33">
        <v>-6.6823106146784994E-4</v>
      </c>
      <c r="N280" s="32">
        <v>0</v>
      </c>
      <c r="O280" s="19" t="s">
        <v>17</v>
      </c>
      <c r="P280" s="33">
        <v>-1.0680126148463632E-3</v>
      </c>
      <c r="Q280" s="32">
        <v>-2.5874047635467601E-4</v>
      </c>
      <c r="R280" s="32">
        <v>1.4999999999999999E-4</v>
      </c>
      <c r="S280" s="19" t="s">
        <v>17</v>
      </c>
      <c r="T280" s="33">
        <v>1.8868339435492653E-3</v>
      </c>
      <c r="U280" s="32">
        <v>1.4863728160040426E-4</v>
      </c>
      <c r="V280" s="19" t="s">
        <v>17</v>
      </c>
      <c r="W280" s="33">
        <v>1.8279901834151297E-4</v>
      </c>
      <c r="X280" s="32">
        <v>2.0000000000000001E-4</v>
      </c>
      <c r="Y280" s="31" t="s">
        <v>17</v>
      </c>
      <c r="Z280" s="149">
        <v>20</v>
      </c>
      <c r="AA280" s="62">
        <v>25</v>
      </c>
      <c r="AB280" s="150">
        <v>15</v>
      </c>
      <c r="AC280" s="33">
        <f t="shared" si="25"/>
        <v>1018.4911641642019</v>
      </c>
      <c r="AD280" s="32">
        <f t="shared" si="23"/>
        <v>1.5656103250302839E-2</v>
      </c>
      <c r="AE280" s="103">
        <f t="shared" si="24"/>
        <v>3556.4295740787629</v>
      </c>
    </row>
    <row r="281" spans="1:31" s="137" customFormat="1">
      <c r="A281" s="146" t="s">
        <v>39</v>
      </c>
      <c r="B281" s="32">
        <v>20.000900000000001</v>
      </c>
      <c r="C281" s="32">
        <v>2.7999999999999998E-4</v>
      </c>
      <c r="D281" s="133">
        <f t="shared" si="21"/>
        <v>0.75063706886054471</v>
      </c>
      <c r="E281" s="32">
        <f t="shared" si="22"/>
        <v>2.101783792809525E-4</v>
      </c>
      <c r="F281" s="19">
        <v>7</v>
      </c>
      <c r="G281" s="147">
        <v>25</v>
      </c>
      <c r="H281" s="55">
        <v>20</v>
      </c>
      <c r="I281" s="148">
        <v>42026</v>
      </c>
      <c r="J281" s="33">
        <v>1020.6123675480175</v>
      </c>
      <c r="K281" s="32">
        <v>1.5695493182000961E-2</v>
      </c>
      <c r="L281" s="51">
        <v>3543.93108519001</v>
      </c>
      <c r="M281" s="33">
        <v>-6.6585923423190252E-4</v>
      </c>
      <c r="N281" s="32">
        <v>0</v>
      </c>
      <c r="O281" s="19" t="s">
        <v>17</v>
      </c>
      <c r="P281" s="33">
        <v>-1.0702376874526097E-3</v>
      </c>
      <c r="Q281" s="32">
        <v>-2.5927953023668172E-4</v>
      </c>
      <c r="R281" s="32">
        <v>1.4999999999999999E-4</v>
      </c>
      <c r="S281" s="19" t="s">
        <v>17</v>
      </c>
      <c r="T281" s="33">
        <v>1.8907649303292718E-3</v>
      </c>
      <c r="U281" s="32">
        <v>1.4894694912095363E-4</v>
      </c>
      <c r="V281" s="19" t="s">
        <v>17</v>
      </c>
      <c r="W281" s="33">
        <v>1.8279901834151297E-4</v>
      </c>
      <c r="X281" s="32">
        <v>2.0000000000000001E-4</v>
      </c>
      <c r="Y281" s="31" t="s">
        <v>17</v>
      </c>
      <c r="Z281" s="149">
        <v>20</v>
      </c>
      <c r="AA281" s="62">
        <v>25</v>
      </c>
      <c r="AB281" s="150">
        <v>20</v>
      </c>
      <c r="AC281" s="33">
        <f t="shared" si="25"/>
        <v>1020.6108046810285</v>
      </c>
      <c r="AD281" s="32">
        <f t="shared" si="23"/>
        <v>1.5699597649972058E-2</v>
      </c>
      <c r="AE281" s="103">
        <f t="shared" si="24"/>
        <v>3547.5818259857379</v>
      </c>
    </row>
    <row r="282" spans="1:31" s="137" customFormat="1">
      <c r="A282" s="146" t="s">
        <v>39</v>
      </c>
      <c r="B282" s="32">
        <v>20.000900000000001</v>
      </c>
      <c r="C282" s="32">
        <v>2.7999999999999998E-4</v>
      </c>
      <c r="D282" s="133">
        <f t="shared" si="21"/>
        <v>0.75063706551565157</v>
      </c>
      <c r="E282" s="32">
        <f t="shared" si="22"/>
        <v>2.1017837834438243E-4</v>
      </c>
      <c r="F282" s="19">
        <v>7</v>
      </c>
      <c r="G282" s="147">
        <v>25</v>
      </c>
      <c r="H282" s="55">
        <v>26</v>
      </c>
      <c r="I282" s="148">
        <v>42026</v>
      </c>
      <c r="J282" s="33">
        <v>1023.1293764729502</v>
      </c>
      <c r="K282" s="32">
        <v>1.5751122856874373E-2</v>
      </c>
      <c r="L282" s="51">
        <v>3469.7094946988268</v>
      </c>
      <c r="M282" s="33">
        <v>-6.6305812913469708E-4</v>
      </c>
      <c r="N282" s="32">
        <v>0</v>
      </c>
      <c r="O282" s="19" t="s">
        <v>17</v>
      </c>
      <c r="P282" s="33">
        <v>-1.0728786021762052E-3</v>
      </c>
      <c r="Q282" s="32">
        <v>-2.5991932748635509E-4</v>
      </c>
      <c r="R282" s="32">
        <v>1.4999999999999999E-4</v>
      </c>
      <c r="S282" s="19" t="s">
        <v>17</v>
      </c>
      <c r="T282" s="33">
        <v>1.8954305760598841E-3</v>
      </c>
      <c r="U282" s="32">
        <v>1.493144901548001E-4</v>
      </c>
      <c r="V282" s="19" t="s">
        <v>17</v>
      </c>
      <c r="W282" s="33">
        <v>1.8279901834151297E-4</v>
      </c>
      <c r="X282" s="32">
        <v>2.0000000000000001E-4</v>
      </c>
      <c r="Y282" s="31" t="s">
        <v>17</v>
      </c>
      <c r="Z282" s="149">
        <v>20</v>
      </c>
      <c r="AA282" s="62">
        <v>25</v>
      </c>
      <c r="AB282" s="150">
        <v>26</v>
      </c>
      <c r="AC282" s="33">
        <f t="shared" si="25"/>
        <v>1023.127813742538</v>
      </c>
      <c r="AD282" s="32">
        <f t="shared" si="23"/>
        <v>1.5755216311432983E-2</v>
      </c>
      <c r="AE282" s="103">
        <f t="shared" si="24"/>
        <v>3473.2631992210167</v>
      </c>
    </row>
    <row r="283" spans="1:31" s="137" customFormat="1">
      <c r="A283" s="146" t="s">
        <v>39</v>
      </c>
      <c r="B283" s="32">
        <v>20.000900000000001</v>
      </c>
      <c r="C283" s="32">
        <v>2.7999999999999998E-4</v>
      </c>
      <c r="D283" s="133">
        <f t="shared" si="21"/>
        <v>0.75063706161327592</v>
      </c>
      <c r="E283" s="32">
        <f t="shared" si="22"/>
        <v>2.1017837725171724E-4</v>
      </c>
      <c r="F283" s="19">
        <v>7</v>
      </c>
      <c r="G283" s="147">
        <v>25</v>
      </c>
      <c r="H283" s="55">
        <v>33</v>
      </c>
      <c r="I283" s="148">
        <v>42026</v>
      </c>
      <c r="J283" s="33">
        <v>1026.0297736228288</v>
      </c>
      <c r="K283" s="32">
        <v>1.5820548236635187E-2</v>
      </c>
      <c r="L283" s="51">
        <v>3260.1897765014701</v>
      </c>
      <c r="M283" s="33">
        <v>-6.5984819639197667E-4</v>
      </c>
      <c r="N283" s="32">
        <v>0</v>
      </c>
      <c r="O283" s="19" t="s">
        <v>17</v>
      </c>
      <c r="P283" s="33">
        <v>-1.0759202201169877E-3</v>
      </c>
      <c r="Q283" s="32">
        <v>-2.6065620050072513E-4</v>
      </c>
      <c r="R283" s="32">
        <v>1.4999999999999999E-4</v>
      </c>
      <c r="S283" s="19" t="s">
        <v>17</v>
      </c>
      <c r="T283" s="33">
        <v>1.9008041351865751E-3</v>
      </c>
      <c r="U283" s="32">
        <v>1.4973779779341932E-4</v>
      </c>
      <c r="V283" s="19" t="s">
        <v>17</v>
      </c>
      <c r="W283" s="33">
        <v>1.8279901834151297E-4</v>
      </c>
      <c r="X283" s="32">
        <v>2.0000000000000001E-4</v>
      </c>
      <c r="Y283" s="31" t="s">
        <v>17</v>
      </c>
      <c r="Z283" s="149">
        <v>20</v>
      </c>
      <c r="AA283" s="62">
        <v>25</v>
      </c>
      <c r="AB283" s="150">
        <v>33</v>
      </c>
      <c r="AC283" s="33">
        <f t="shared" si="25"/>
        <v>1026.0282110335352</v>
      </c>
      <c r="AD283" s="32">
        <f t="shared" si="23"/>
        <v>1.5824627732305519E-2</v>
      </c>
      <c r="AE283" s="103">
        <f t="shared" si="24"/>
        <v>3263.506427718869</v>
      </c>
    </row>
    <row r="284" spans="1:31" s="137" customFormat="1">
      <c r="A284" s="146" t="s">
        <v>39</v>
      </c>
      <c r="B284" s="32">
        <v>20.000900000000001</v>
      </c>
      <c r="C284" s="32">
        <v>2.7999999999999998E-4</v>
      </c>
      <c r="D284" s="133">
        <f t="shared" si="21"/>
        <v>0.75063705687467741</v>
      </c>
      <c r="E284" s="32">
        <f t="shared" si="22"/>
        <v>2.1017837592490966E-4</v>
      </c>
      <c r="F284" s="19">
        <v>7</v>
      </c>
      <c r="G284" s="147">
        <v>25</v>
      </c>
      <c r="H284" s="55">
        <v>41.5</v>
      </c>
      <c r="I284" s="148">
        <v>42026</v>
      </c>
      <c r="J284" s="33">
        <v>1029.4969180526555</v>
      </c>
      <c r="K284" s="32">
        <v>1.5911069546570421E-2</v>
      </c>
      <c r="L284" s="51">
        <v>2821.7265466518052</v>
      </c>
      <c r="M284" s="33">
        <v>-6.5602796348684933E-4</v>
      </c>
      <c r="N284" s="32">
        <v>0</v>
      </c>
      <c r="O284" s="19" t="s">
        <v>17</v>
      </c>
      <c r="P284" s="33">
        <v>-1.0795577877644358E-3</v>
      </c>
      <c r="Q284" s="32">
        <v>-2.6153745037810449E-4</v>
      </c>
      <c r="R284" s="32">
        <v>1.4999999999999999E-4</v>
      </c>
      <c r="S284" s="19" t="s">
        <v>17</v>
      </c>
      <c r="T284" s="33">
        <v>1.9072305453068457E-3</v>
      </c>
      <c r="U284" s="32">
        <v>1.5024404485029043E-4</v>
      </c>
      <c r="V284" s="19" t="s">
        <v>17</v>
      </c>
      <c r="W284" s="33">
        <v>1.8279901834151297E-4</v>
      </c>
      <c r="X284" s="32">
        <v>2.0000000000000001E-4</v>
      </c>
      <c r="Y284" s="31" t="s">
        <v>17</v>
      </c>
      <c r="Z284" s="149">
        <v>20</v>
      </c>
      <c r="AA284" s="62">
        <v>25</v>
      </c>
      <c r="AB284" s="150">
        <v>41.5</v>
      </c>
      <c r="AC284" s="33">
        <f t="shared" si="25"/>
        <v>1029.4953556135024</v>
      </c>
      <c r="AD284" s="32">
        <f t="shared" si="23"/>
        <v>1.5915130610162143E-2</v>
      </c>
      <c r="AE284" s="103">
        <f t="shared" si="24"/>
        <v>2824.5737968602675</v>
      </c>
    </row>
    <row r="285" spans="1:31" s="137" customFormat="1">
      <c r="A285" s="146" t="s">
        <v>39</v>
      </c>
      <c r="B285" s="32">
        <v>20.000900000000001</v>
      </c>
      <c r="C285" s="32">
        <v>2.7999999999999998E-4</v>
      </c>
      <c r="D285" s="133">
        <f t="shared" si="21"/>
        <v>0.75063705102111489</v>
      </c>
      <c r="E285" s="32">
        <f t="shared" si="22"/>
        <v>2.1017837428591215E-4</v>
      </c>
      <c r="F285" s="19">
        <v>7</v>
      </c>
      <c r="G285" s="147">
        <v>25</v>
      </c>
      <c r="H285" s="55">
        <v>52</v>
      </c>
      <c r="I285" s="148">
        <v>42026</v>
      </c>
      <c r="J285" s="33">
        <v>1033.703254710103</v>
      </c>
      <c r="K285" s="32">
        <v>1.6031732864831758E-2</v>
      </c>
      <c r="L285" s="51">
        <v>2134.2784451834514</v>
      </c>
      <c r="M285" s="33">
        <v>-6.5141609456986771E-4</v>
      </c>
      <c r="N285" s="32">
        <v>0</v>
      </c>
      <c r="O285" s="19" t="s">
        <v>17</v>
      </c>
      <c r="P285" s="33">
        <v>-1.0839689883545814E-3</v>
      </c>
      <c r="Q285" s="32">
        <v>-2.6260612328151816E-4</v>
      </c>
      <c r="R285" s="32">
        <v>1.4999999999999999E-4</v>
      </c>
      <c r="S285" s="19" t="s">
        <v>17</v>
      </c>
      <c r="T285" s="33">
        <v>1.9150237154126487E-3</v>
      </c>
      <c r="U285" s="32">
        <v>1.5085795982862558E-4</v>
      </c>
      <c r="V285" s="19" t="s">
        <v>17</v>
      </c>
      <c r="W285" s="33">
        <v>1.8279901834151297E-4</v>
      </c>
      <c r="X285" s="32">
        <v>2.0000000000000001E-4</v>
      </c>
      <c r="Y285" s="31" t="s">
        <v>17</v>
      </c>
      <c r="Z285" s="149">
        <v>20</v>
      </c>
      <c r="AA285" s="62">
        <v>25</v>
      </c>
      <c r="AB285" s="150">
        <v>52</v>
      </c>
      <c r="AC285" s="33">
        <f t="shared" si="25"/>
        <v>1033.7016924321765</v>
      </c>
      <c r="AD285" s="32">
        <f t="shared" si="23"/>
        <v>1.6035769134107279E-2</v>
      </c>
      <c r="AE285" s="103">
        <f t="shared" si="24"/>
        <v>2136.4093820322291</v>
      </c>
    </row>
    <row r="286" spans="1:31" s="46" customFormat="1">
      <c r="A286" s="151" t="s">
        <v>39</v>
      </c>
      <c r="B286" s="40">
        <v>20.000900000000001</v>
      </c>
      <c r="C286" s="40">
        <v>2.7999999999999998E-4</v>
      </c>
      <c r="D286" s="139">
        <f t="shared" si="21"/>
        <v>0.75063704377384688</v>
      </c>
      <c r="E286" s="40">
        <f t="shared" si="22"/>
        <v>2.1017837225667711E-4</v>
      </c>
      <c r="F286" s="41">
        <v>7</v>
      </c>
      <c r="G286" s="152">
        <v>25</v>
      </c>
      <c r="H286" s="57">
        <v>65</v>
      </c>
      <c r="I286" s="153">
        <v>42026</v>
      </c>
      <c r="J286" s="42">
        <v>1038.7924301257913</v>
      </c>
      <c r="K286" s="40">
        <v>1.6193655215171431E-2</v>
      </c>
      <c r="L286" s="52">
        <v>1373.3177091932182</v>
      </c>
      <c r="M286" s="42">
        <v>-6.4585477684886428E-4</v>
      </c>
      <c r="N286" s="40">
        <v>0</v>
      </c>
      <c r="O286" s="41" t="s">
        <v>17</v>
      </c>
      <c r="P286" s="42">
        <v>-1.0893086005741215E-3</v>
      </c>
      <c r="Q286" s="40">
        <v>-2.6389971643765503E-4</v>
      </c>
      <c r="R286" s="40">
        <v>1.4999999999999999E-4</v>
      </c>
      <c r="S286" s="41" t="s">
        <v>17</v>
      </c>
      <c r="T286" s="42">
        <v>1.9244570895425857E-3</v>
      </c>
      <c r="U286" s="40">
        <v>1.5160108356338089E-4</v>
      </c>
      <c r="V286" s="41" t="s">
        <v>17</v>
      </c>
      <c r="W286" s="42">
        <v>1.8279901834151297E-4</v>
      </c>
      <c r="X286" s="40">
        <v>2.0000000000000001E-4</v>
      </c>
      <c r="Y286" s="39" t="s">
        <v>17</v>
      </c>
      <c r="Z286" s="154">
        <v>20</v>
      </c>
      <c r="AA286" s="63">
        <v>25</v>
      </c>
      <c r="AB286" s="155">
        <v>65</v>
      </c>
      <c r="AC286" s="42">
        <f t="shared" si="25"/>
        <v>1038.7908680218275</v>
      </c>
      <c r="AD286" s="40">
        <f t="shared" si="23"/>
        <v>1.6197658073454659E-2</v>
      </c>
      <c r="AE286" s="142">
        <f t="shared" si="24"/>
        <v>1374.6684237372433</v>
      </c>
    </row>
    <row r="287" spans="1:31" s="137" customFormat="1">
      <c r="A287" s="146" t="s">
        <v>39</v>
      </c>
      <c r="B287" s="32">
        <v>20.000900000000001</v>
      </c>
      <c r="C287" s="32">
        <v>2.7999999999999998E-4</v>
      </c>
      <c r="D287" s="133">
        <f t="shared" si="21"/>
        <v>0.74440171951113543</v>
      </c>
      <c r="E287" s="32">
        <f t="shared" si="22"/>
        <v>2.0843248146311789E-4</v>
      </c>
      <c r="F287" s="19">
        <v>7</v>
      </c>
      <c r="G287" s="147">
        <v>30</v>
      </c>
      <c r="H287" s="55">
        <v>5</v>
      </c>
      <c r="I287" s="148">
        <v>42074</v>
      </c>
      <c r="J287" s="33">
        <v>1012.6338420519289</v>
      </c>
      <c r="K287" s="32">
        <v>6.4786878031147903E-3</v>
      </c>
      <c r="L287" s="51">
        <v>104.95471394765084</v>
      </c>
      <c r="M287" s="33">
        <v>-6.6762474136794481E-4</v>
      </c>
      <c r="N287" s="32">
        <v>0</v>
      </c>
      <c r="O287" s="19" t="s">
        <v>17</v>
      </c>
      <c r="P287" s="33">
        <v>-1.0618701433056758E-3</v>
      </c>
      <c r="Q287" s="32">
        <v>-2.5725237968770816E-4</v>
      </c>
      <c r="R287" s="32">
        <v>1.4999999999999999E-4</v>
      </c>
      <c r="S287" s="19" t="s">
        <v>17</v>
      </c>
      <c r="T287" s="33">
        <v>1.951652053439527E-3</v>
      </c>
      <c r="U287" s="32">
        <v>1.537433947724208E-4</v>
      </c>
      <c r="V287" s="19" t="s">
        <v>17</v>
      </c>
      <c r="W287" s="33">
        <v>3.1203051988971443E-4</v>
      </c>
      <c r="X287" s="32">
        <v>2.0000000000000001E-4</v>
      </c>
      <c r="Y287" s="31" t="s">
        <v>17</v>
      </c>
      <c r="Z287" s="149">
        <v>20</v>
      </c>
      <c r="AA287" s="62">
        <v>30</v>
      </c>
      <c r="AB287" s="150">
        <v>5</v>
      </c>
      <c r="AC287" s="33">
        <f t="shared" si="25"/>
        <v>1012.6323394234176</v>
      </c>
      <c r="AD287" s="32">
        <f t="shared" si="23"/>
        <v>6.4886806656664318E-3</v>
      </c>
      <c r="AE287" s="103">
        <f t="shared" si="24"/>
        <v>105.60205471978668</v>
      </c>
    </row>
    <row r="288" spans="1:31" s="137" customFormat="1">
      <c r="A288" s="146" t="s">
        <v>39</v>
      </c>
      <c r="B288" s="32">
        <v>20.000900000000001</v>
      </c>
      <c r="C288" s="32">
        <v>2.7999999999999998E-4</v>
      </c>
      <c r="D288" s="133">
        <f t="shared" si="21"/>
        <v>0.74440171688993173</v>
      </c>
      <c r="E288" s="32">
        <f t="shared" si="22"/>
        <v>2.0843248072918087E-4</v>
      </c>
      <c r="F288" s="19">
        <v>7</v>
      </c>
      <c r="G288" s="147">
        <v>30</v>
      </c>
      <c r="H288" s="55">
        <v>10</v>
      </c>
      <c r="I288" s="148">
        <v>42074</v>
      </c>
      <c r="J288" s="33">
        <v>1014.7753690328084</v>
      </c>
      <c r="K288" s="32">
        <v>6.4990121196846443E-3</v>
      </c>
      <c r="L288" s="51">
        <v>106.15007902990389</v>
      </c>
      <c r="M288" s="33">
        <v>-6.653301145433943E-4</v>
      </c>
      <c r="N288" s="32">
        <v>0</v>
      </c>
      <c r="O288" s="19" t="s">
        <v>17</v>
      </c>
      <c r="P288" s="33">
        <v>-1.0641162904154457E-3</v>
      </c>
      <c r="Q288" s="32">
        <v>-2.5779653915274239E-4</v>
      </c>
      <c r="R288" s="32">
        <v>1.4999999999999999E-4</v>
      </c>
      <c r="S288" s="19" t="s">
        <v>17</v>
      </c>
      <c r="T288" s="33">
        <v>1.9557803346830112E-3</v>
      </c>
      <c r="U288" s="32">
        <v>1.5406860436694355E-4</v>
      </c>
      <c r="V288" s="19" t="s">
        <v>17</v>
      </c>
      <c r="W288" s="33">
        <v>3.1203051988971443E-4</v>
      </c>
      <c r="X288" s="32">
        <v>2.0000000000000001E-4</v>
      </c>
      <c r="Y288" s="31" t="s">
        <v>17</v>
      </c>
      <c r="Z288" s="149">
        <v>20</v>
      </c>
      <c r="AA288" s="62">
        <v>30</v>
      </c>
      <c r="AB288" s="150">
        <v>10</v>
      </c>
      <c r="AC288" s="33">
        <f t="shared" si="25"/>
        <v>1014.7738662726304</v>
      </c>
      <c r="AD288" s="32">
        <f t="shared" si="23"/>
        <v>6.508981469145721E-3</v>
      </c>
      <c r="AE288" s="103">
        <f t="shared" si="24"/>
        <v>106.80119385843901</v>
      </c>
    </row>
    <row r="289" spans="1:31" s="137" customFormat="1">
      <c r="A289" s="146" t="s">
        <v>39</v>
      </c>
      <c r="B289" s="32">
        <v>20.000900000000001</v>
      </c>
      <c r="C289" s="32">
        <v>2.7999999999999998E-4</v>
      </c>
      <c r="D289" s="133">
        <f t="shared" si="21"/>
        <v>0.74440171426872781</v>
      </c>
      <c r="E289" s="32">
        <f t="shared" si="22"/>
        <v>2.0843247999524376E-4</v>
      </c>
      <c r="F289" s="19">
        <v>7</v>
      </c>
      <c r="G289" s="147">
        <v>30</v>
      </c>
      <c r="H289" s="55">
        <v>15</v>
      </c>
      <c r="I289" s="148">
        <v>42074</v>
      </c>
      <c r="J289" s="33">
        <v>1016.8940041092393</v>
      </c>
      <c r="K289" s="32">
        <v>1.5651990320442202E-2</v>
      </c>
      <c r="L289" s="51">
        <v>3552.7525124004433</v>
      </c>
      <c r="M289" s="33">
        <v>-6.6307377289831493E-4</v>
      </c>
      <c r="N289" s="32">
        <v>0</v>
      </c>
      <c r="O289" s="19" t="s">
        <v>17</v>
      </c>
      <c r="P289" s="33">
        <v>-1.0663398337119102E-3</v>
      </c>
      <c r="Q289" s="32">
        <v>-2.5833522253880444E-4</v>
      </c>
      <c r="R289" s="32">
        <v>1.4999999999999999E-4</v>
      </c>
      <c r="S289" s="19" t="s">
        <v>17</v>
      </c>
      <c r="T289" s="33">
        <v>1.9598670715108703E-3</v>
      </c>
      <c r="U289" s="32">
        <v>1.543905412574611E-4</v>
      </c>
      <c r="V289" s="19" t="s">
        <v>17</v>
      </c>
      <c r="W289" s="33">
        <v>3.1203051988971443E-4</v>
      </c>
      <c r="X289" s="32">
        <v>2.0000000000000001E-4</v>
      </c>
      <c r="Y289" s="31" t="s">
        <v>17</v>
      </c>
      <c r="Z289" s="149">
        <v>20</v>
      </c>
      <c r="AA289" s="62">
        <v>30</v>
      </c>
      <c r="AB289" s="150">
        <v>15</v>
      </c>
      <c r="AC289" s="33">
        <f t="shared" si="25"/>
        <v>1016.8925012035261</v>
      </c>
      <c r="AD289" s="32">
        <f t="shared" si="23"/>
        <v>1.5656135587339651E-2</v>
      </c>
      <c r="AE289" s="103">
        <f t="shared" si="24"/>
        <v>3556.4608826795679</v>
      </c>
    </row>
    <row r="290" spans="1:31" s="137" customFormat="1">
      <c r="A290" s="146" t="s">
        <v>39</v>
      </c>
      <c r="B290" s="32">
        <v>20.000900000000001</v>
      </c>
      <c r="C290" s="32">
        <v>2.7999999999999998E-4</v>
      </c>
      <c r="D290" s="133">
        <f t="shared" si="21"/>
        <v>0.74440171164752389</v>
      </c>
      <c r="E290" s="32">
        <f t="shared" si="22"/>
        <v>2.0843247926130668E-4</v>
      </c>
      <c r="F290" s="19">
        <v>7</v>
      </c>
      <c r="G290" s="147">
        <v>30</v>
      </c>
      <c r="H290" s="55">
        <v>20</v>
      </c>
      <c r="I290" s="148">
        <v>42074</v>
      </c>
      <c r="J290" s="33">
        <v>1018.9921469557167</v>
      </c>
      <c r="K290" s="32">
        <v>1.5695493182000961E-2</v>
      </c>
      <c r="L290" s="51">
        <v>3543.93108519001</v>
      </c>
      <c r="M290" s="33">
        <v>-6.6085418927741557E-4</v>
      </c>
      <c r="N290" s="32">
        <v>0</v>
      </c>
      <c r="O290" s="19" t="s">
        <v>17</v>
      </c>
      <c r="P290" s="33">
        <v>-1.0685411523149917E-3</v>
      </c>
      <c r="Q290" s="32">
        <v>-2.5886852169281453E-4</v>
      </c>
      <c r="R290" s="32">
        <v>1.4999999999999999E-4</v>
      </c>
      <c r="S290" s="19" t="s">
        <v>17</v>
      </c>
      <c r="T290" s="33">
        <v>1.9639129607221624E-3</v>
      </c>
      <c r="U290" s="32">
        <v>1.5470926033503486E-4</v>
      </c>
      <c r="V290" s="19" t="s">
        <v>17</v>
      </c>
      <c r="W290" s="33">
        <v>3.1203051988971443E-4</v>
      </c>
      <c r="X290" s="32">
        <v>2.0000000000000001E-4</v>
      </c>
      <c r="Y290" s="31" t="s">
        <v>17</v>
      </c>
      <c r="Z290" s="149">
        <v>20</v>
      </c>
      <c r="AA290" s="62">
        <v>30</v>
      </c>
      <c r="AB290" s="150">
        <v>20</v>
      </c>
      <c r="AC290" s="33">
        <f t="shared" si="25"/>
        <v>1018.9906438917174</v>
      </c>
      <c r="AD290" s="32">
        <f t="shared" si="23"/>
        <v>1.5699630100097357E-2</v>
      </c>
      <c r="AE290" s="103">
        <f t="shared" si="24"/>
        <v>3547.6130517866868</v>
      </c>
    </row>
    <row r="291" spans="1:31" s="137" customFormat="1">
      <c r="A291" s="146" t="s">
        <v>39</v>
      </c>
      <c r="B291" s="32">
        <v>20.000900000000001</v>
      </c>
      <c r="C291" s="32">
        <v>2.7999999999999998E-4</v>
      </c>
      <c r="D291" s="133">
        <f t="shared" si="21"/>
        <v>0.74440170850207976</v>
      </c>
      <c r="E291" s="32">
        <f t="shared" si="22"/>
        <v>2.0843247838058231E-4</v>
      </c>
      <c r="F291" s="19">
        <v>7</v>
      </c>
      <c r="G291" s="147">
        <v>30</v>
      </c>
      <c r="H291" s="55">
        <v>26</v>
      </c>
      <c r="I291" s="148">
        <v>42074</v>
      </c>
      <c r="J291" s="33">
        <v>1021.4831101398947</v>
      </c>
      <c r="K291" s="32">
        <v>1.5751122856874373E-2</v>
      </c>
      <c r="L291" s="51">
        <v>3469.7094946988268</v>
      </c>
      <c r="M291" s="33">
        <v>-6.5823290628941322E-4</v>
      </c>
      <c r="N291" s="32">
        <v>0</v>
      </c>
      <c r="O291" s="19" t="s">
        <v>17</v>
      </c>
      <c r="P291" s="33">
        <v>-1.071153915480412E-3</v>
      </c>
      <c r="Q291" s="32">
        <v>-2.5950149884741502E-4</v>
      </c>
      <c r="R291" s="32">
        <v>1.4999999999999999E-4</v>
      </c>
      <c r="S291" s="19" t="s">
        <v>17</v>
      </c>
      <c r="T291" s="33">
        <v>1.9687150597540036E-3</v>
      </c>
      <c r="U291" s="32">
        <v>1.5508755061781731E-4</v>
      </c>
      <c r="V291" s="19" t="s">
        <v>17</v>
      </c>
      <c r="W291" s="33">
        <v>3.1203051988971443E-4</v>
      </c>
      <c r="X291" s="32">
        <v>2.0000000000000001E-4</v>
      </c>
      <c r="Y291" s="31" t="s">
        <v>17</v>
      </c>
      <c r="Z291" s="149">
        <v>20</v>
      </c>
      <c r="AA291" s="62">
        <v>30</v>
      </c>
      <c r="AB291" s="150">
        <v>26</v>
      </c>
      <c r="AC291" s="33">
        <f t="shared" si="25"/>
        <v>1021.4816068748653</v>
      </c>
      <c r="AD291" s="32">
        <f t="shared" si="23"/>
        <v>1.5755248887235986E-2</v>
      </c>
      <c r="AE291" s="103">
        <f t="shared" si="24"/>
        <v>3473.2937159342182</v>
      </c>
    </row>
    <row r="292" spans="1:31" s="137" customFormat="1">
      <c r="A292" s="146" t="s">
        <v>39</v>
      </c>
      <c r="B292" s="32">
        <v>20.000900000000001</v>
      </c>
      <c r="C292" s="32">
        <v>2.7999999999999998E-4</v>
      </c>
      <c r="D292" s="133">
        <f t="shared" si="21"/>
        <v>0.74440170483239476</v>
      </c>
      <c r="E292" s="32">
        <f t="shared" si="22"/>
        <v>2.0843247735307052E-4</v>
      </c>
      <c r="F292" s="19">
        <v>7</v>
      </c>
      <c r="G292" s="147">
        <v>30</v>
      </c>
      <c r="H292" s="55">
        <v>33</v>
      </c>
      <c r="I292" s="148">
        <v>42074</v>
      </c>
      <c r="J292" s="33">
        <v>1024.351008545832</v>
      </c>
      <c r="K292" s="32">
        <v>1.5820548236635187E-2</v>
      </c>
      <c r="L292" s="51">
        <v>3260.1897765014701</v>
      </c>
      <c r="M292" s="33">
        <v>-6.5522787235750002E-4</v>
      </c>
      <c r="N292" s="32">
        <v>0</v>
      </c>
      <c r="O292" s="19" t="s">
        <v>17</v>
      </c>
      <c r="P292" s="33">
        <v>-1.074163180182029E-3</v>
      </c>
      <c r="Q292" s="32">
        <v>-2.6023053385276058E-4</v>
      </c>
      <c r="R292" s="32">
        <v>1.4999999999999999E-4</v>
      </c>
      <c r="S292" s="19" t="s">
        <v>17</v>
      </c>
      <c r="T292" s="33">
        <v>1.974245904243849E-3</v>
      </c>
      <c r="U292" s="32">
        <v>1.5552324857244433E-4</v>
      </c>
      <c r="V292" s="19" t="s">
        <v>17</v>
      </c>
      <c r="W292" s="33">
        <v>3.1203051988971443E-4</v>
      </c>
      <c r="X292" s="32">
        <v>2.0000000000000001E-4</v>
      </c>
      <c r="Y292" s="31" t="s">
        <v>17</v>
      </c>
      <c r="Z292" s="149">
        <v>20</v>
      </c>
      <c r="AA292" s="62">
        <v>30</v>
      </c>
      <c r="AB292" s="150">
        <v>33</v>
      </c>
      <c r="AC292" s="33">
        <f t="shared" si="25"/>
        <v>1024.3495050352217</v>
      </c>
      <c r="AD292" s="32">
        <f t="shared" si="23"/>
        <v>1.5824660441417466E-2</v>
      </c>
      <c r="AE292" s="103">
        <f t="shared" si="24"/>
        <v>3263.5349638557377</v>
      </c>
    </row>
    <row r="293" spans="1:31" s="137" customFormat="1">
      <c r="A293" s="146" t="s">
        <v>39</v>
      </c>
      <c r="B293" s="32">
        <v>20.000900000000001</v>
      </c>
      <c r="C293" s="32">
        <v>2.7999999999999998E-4</v>
      </c>
      <c r="D293" s="133">
        <f t="shared" si="21"/>
        <v>0.74440170037634856</v>
      </c>
      <c r="E293" s="32">
        <f t="shared" si="22"/>
        <v>2.0843247610537757E-4</v>
      </c>
      <c r="F293" s="19">
        <v>7</v>
      </c>
      <c r="G293" s="147">
        <v>30</v>
      </c>
      <c r="H293" s="55">
        <v>41.5</v>
      </c>
      <c r="I293" s="148">
        <v>42074</v>
      </c>
      <c r="J293" s="33">
        <v>1027.7803211173539</v>
      </c>
      <c r="K293" s="32">
        <v>1.5911069546570421E-2</v>
      </c>
      <c r="L293" s="51">
        <v>2821.7265466518052</v>
      </c>
      <c r="M293" s="33">
        <v>-6.5164653665306105E-4</v>
      </c>
      <c r="N293" s="32">
        <v>0</v>
      </c>
      <c r="O293" s="19" t="s">
        <v>17</v>
      </c>
      <c r="P293" s="33">
        <v>-1.0777621787029918E-3</v>
      </c>
      <c r="Q293" s="32">
        <v>-2.6110243983848495E-4</v>
      </c>
      <c r="R293" s="32">
        <v>1.4999999999999999E-4</v>
      </c>
      <c r="S293" s="19" t="s">
        <v>17</v>
      </c>
      <c r="T293" s="33">
        <v>1.9808606432527519E-3</v>
      </c>
      <c r="U293" s="32">
        <v>1.5604433143092311E-4</v>
      </c>
      <c r="V293" s="19" t="s">
        <v>17</v>
      </c>
      <c r="W293" s="33">
        <v>3.1203051988971443E-4</v>
      </c>
      <c r="X293" s="32">
        <v>2.0000000000000001E-4</v>
      </c>
      <c r="Y293" s="31" t="s">
        <v>17</v>
      </c>
      <c r="Z293" s="149">
        <v>20</v>
      </c>
      <c r="AA293" s="62">
        <v>30</v>
      </c>
      <c r="AB293" s="150">
        <v>41.5</v>
      </c>
      <c r="AC293" s="33">
        <f t="shared" si="25"/>
        <v>1027.7788173004326</v>
      </c>
      <c r="AD293" s="32">
        <f t="shared" si="23"/>
        <v>1.591516346275676E-2</v>
      </c>
      <c r="AE293" s="103">
        <f t="shared" si="24"/>
        <v>2824.5982569114358</v>
      </c>
    </row>
    <row r="294" spans="1:31" s="137" customFormat="1">
      <c r="A294" s="146" t="s">
        <v>39</v>
      </c>
      <c r="B294" s="32">
        <v>20.000900000000001</v>
      </c>
      <c r="C294" s="32">
        <v>2.7999999999999998E-4</v>
      </c>
      <c r="D294" s="133">
        <f t="shared" si="21"/>
        <v>0.74440169487182117</v>
      </c>
      <c r="E294" s="32">
        <f t="shared" si="22"/>
        <v>2.0843247456410992E-4</v>
      </c>
      <c r="F294" s="19">
        <v>7</v>
      </c>
      <c r="G294" s="147">
        <v>30</v>
      </c>
      <c r="H294" s="55">
        <v>52</v>
      </c>
      <c r="I294" s="148">
        <v>42074</v>
      </c>
      <c r="J294" s="33">
        <v>1031.9407236364789</v>
      </c>
      <c r="K294" s="32">
        <v>1.6031732864831758E-2</v>
      </c>
      <c r="L294" s="51">
        <v>2134.2784451834514</v>
      </c>
      <c r="M294" s="33">
        <v>-6.473104624546977E-4</v>
      </c>
      <c r="N294" s="32">
        <v>0</v>
      </c>
      <c r="O294" s="19" t="s">
        <v>17</v>
      </c>
      <c r="P294" s="33">
        <v>-1.0821268376436845E-3</v>
      </c>
      <c r="Q294" s="32">
        <v>-2.6215983739890899E-4</v>
      </c>
      <c r="R294" s="32">
        <v>1.4999999999999999E-4</v>
      </c>
      <c r="S294" s="19" t="s">
        <v>17</v>
      </c>
      <c r="T294" s="33">
        <v>1.9888826190611331E-3</v>
      </c>
      <c r="U294" s="32">
        <v>1.5667627081345249E-4</v>
      </c>
      <c r="V294" s="19" t="s">
        <v>17</v>
      </c>
      <c r="W294" s="33">
        <v>3.1203051988971443E-4</v>
      </c>
      <c r="X294" s="32">
        <v>2.0000000000000001E-4</v>
      </c>
      <c r="Y294" s="31" t="s">
        <v>17</v>
      </c>
      <c r="Z294" s="149">
        <v>20</v>
      </c>
      <c r="AA294" s="62">
        <v>30</v>
      </c>
      <c r="AB294" s="150">
        <v>52</v>
      </c>
      <c r="AC294" s="33">
        <f t="shared" si="25"/>
        <v>1031.9392194409174</v>
      </c>
      <c r="AD294" s="32">
        <f t="shared" si="23"/>
        <v>1.6035802137704731E-2</v>
      </c>
      <c r="AE294" s="103">
        <f t="shared" si="24"/>
        <v>2136.4276015230835</v>
      </c>
    </row>
    <row r="295" spans="1:31" s="46" customFormat="1">
      <c r="A295" s="151" t="s">
        <v>39</v>
      </c>
      <c r="B295" s="40">
        <v>20.000900000000001</v>
      </c>
      <c r="C295" s="40">
        <v>2.7999999999999998E-4</v>
      </c>
      <c r="D295" s="139">
        <f t="shared" si="21"/>
        <v>0.74440168805669271</v>
      </c>
      <c r="E295" s="40">
        <f t="shared" si="22"/>
        <v>2.0843247265587395E-4</v>
      </c>
      <c r="F295" s="41">
        <v>7</v>
      </c>
      <c r="G295" s="152">
        <v>30</v>
      </c>
      <c r="H295" s="57">
        <v>65</v>
      </c>
      <c r="I295" s="153">
        <v>42074</v>
      </c>
      <c r="J295" s="42">
        <v>1036.9776303817091</v>
      </c>
      <c r="K295" s="40">
        <v>1.6193655215171431E-2</v>
      </c>
      <c r="L295" s="52">
        <v>1373.3177091932182</v>
      </c>
      <c r="M295" s="42">
        <v>-6.4205552644125419E-4</v>
      </c>
      <c r="N295" s="40">
        <v>0</v>
      </c>
      <c r="O295" s="41" t="s">
        <v>17</v>
      </c>
      <c r="P295" s="42">
        <v>-1.0874105563392098E-3</v>
      </c>
      <c r="Q295" s="40">
        <v>-2.6343988959417341E-4</v>
      </c>
      <c r="R295" s="40">
        <v>1.4999999999999999E-4</v>
      </c>
      <c r="S295" s="41" t="s">
        <v>17</v>
      </c>
      <c r="T295" s="42">
        <v>1.9985937702209616E-3</v>
      </c>
      <c r="U295" s="40">
        <v>1.5744127671900258E-4</v>
      </c>
      <c r="V295" s="41" t="s">
        <v>17</v>
      </c>
      <c r="W295" s="42">
        <v>3.1203051988971443E-4</v>
      </c>
      <c r="X295" s="40">
        <v>2.0000000000000001E-4</v>
      </c>
      <c r="Y295" s="39" t="s">
        <v>17</v>
      </c>
      <c r="Z295" s="154">
        <v>20</v>
      </c>
      <c r="AA295" s="63">
        <v>30</v>
      </c>
      <c r="AB295" s="155">
        <v>65</v>
      </c>
      <c r="AC295" s="42">
        <f t="shared" si="25"/>
        <v>1036.976125733599</v>
      </c>
      <c r="AD295" s="40">
        <f t="shared" si="23"/>
        <v>1.6197691226811344E-2</v>
      </c>
      <c r="AE295" s="142">
        <f t="shared" si="24"/>
        <v>1374.6799295966389</v>
      </c>
    </row>
    <row r="296" spans="1:31" s="137" customFormat="1">
      <c r="A296" s="146" t="s">
        <v>39</v>
      </c>
      <c r="B296" s="32">
        <v>20.000900000000001</v>
      </c>
      <c r="C296" s="32">
        <v>2.7999999999999998E-4</v>
      </c>
      <c r="D296" s="133">
        <f t="shared" si="21"/>
        <v>0.73916258713249339</v>
      </c>
      <c r="E296" s="32">
        <f t="shared" si="22"/>
        <v>2.0696552439709813E-4</v>
      </c>
      <c r="F296" s="19">
        <v>7</v>
      </c>
      <c r="G296" s="147">
        <v>35</v>
      </c>
      <c r="H296" s="55">
        <v>5</v>
      </c>
      <c r="I296" s="148">
        <v>42089</v>
      </c>
      <c r="J296" s="33">
        <v>1010.8969065135573</v>
      </c>
      <c r="K296" s="32">
        <v>6.4786878031147903E-3</v>
      </c>
      <c r="L296" s="51">
        <v>104.95471394765084</v>
      </c>
      <c r="M296" s="33">
        <v>-6.6302210905178072E-4</v>
      </c>
      <c r="N296" s="32">
        <v>0</v>
      </c>
      <c r="O296" s="19" t="s">
        <v>17</v>
      </c>
      <c r="P296" s="33">
        <v>-1.0600513168165296E-3</v>
      </c>
      <c r="Q296" s="32">
        <v>-2.5681174441274381E-4</v>
      </c>
      <c r="R296" s="32">
        <v>1.4999999999999999E-4</v>
      </c>
      <c r="S296" s="19" t="s">
        <v>17</v>
      </c>
      <c r="T296" s="33">
        <v>1.971915502143021E-3</v>
      </c>
      <c r="U296" s="32">
        <v>1.5533966875372882E-4</v>
      </c>
      <c r="V296" s="19" t="s">
        <v>17</v>
      </c>
      <c r="W296" s="33">
        <v>3.9931461393321623E-4</v>
      </c>
      <c r="X296" s="32">
        <v>2.0000000000000001E-4</v>
      </c>
      <c r="Y296" s="31" t="s">
        <v>17</v>
      </c>
      <c r="Z296" s="149">
        <v>20</v>
      </c>
      <c r="AA296" s="62">
        <v>35</v>
      </c>
      <c r="AB296" s="150">
        <v>5</v>
      </c>
      <c r="AC296" s="33">
        <f t="shared" si="25"/>
        <v>1010.8954741301324</v>
      </c>
      <c r="AD296" s="32">
        <f t="shared" si="23"/>
        <v>6.4886717278042228E-3</v>
      </c>
      <c r="AE296" s="103">
        <f t="shared" si="24"/>
        <v>105.60152012323834</v>
      </c>
    </row>
    <row r="297" spans="1:31" s="137" customFormat="1">
      <c r="A297" s="146" t="s">
        <v>39</v>
      </c>
      <c r="B297" s="32">
        <v>20.000900000000001</v>
      </c>
      <c r="C297" s="32">
        <v>2.7999999999999998E-4</v>
      </c>
      <c r="D297" s="133">
        <f t="shared" si="21"/>
        <v>0.73916258463456375</v>
      </c>
      <c r="E297" s="32">
        <f t="shared" si="22"/>
        <v>2.0696552369767784E-4</v>
      </c>
      <c r="F297" s="19">
        <v>7</v>
      </c>
      <c r="G297" s="147">
        <v>35</v>
      </c>
      <c r="H297" s="55">
        <v>10</v>
      </c>
      <c r="I297" s="148">
        <v>42089</v>
      </c>
      <c r="J297" s="33">
        <v>1013.0212623930134</v>
      </c>
      <c r="K297" s="32">
        <v>6.4990121196846443E-3</v>
      </c>
      <c r="L297" s="51">
        <v>106.15007902990389</v>
      </c>
      <c r="M297" s="33">
        <v>-6.6084238369512605E-4</v>
      </c>
      <c r="N297" s="32">
        <v>0</v>
      </c>
      <c r="O297" s="19" t="s">
        <v>17</v>
      </c>
      <c r="P297" s="33">
        <v>-1.0622790357291843E-3</v>
      </c>
      <c r="Q297" s="32">
        <v>-2.5735143939820761E-4</v>
      </c>
      <c r="R297" s="32">
        <v>1.4999999999999999E-4</v>
      </c>
      <c r="S297" s="19" t="s">
        <v>17</v>
      </c>
      <c r="T297" s="33">
        <v>1.9760595226951797E-3</v>
      </c>
      <c r="U297" s="32">
        <v>1.5566611822845599E-4</v>
      </c>
      <c r="V297" s="19" t="s">
        <v>17</v>
      </c>
      <c r="W297" s="33">
        <v>3.9931461393321623E-4</v>
      </c>
      <c r="X297" s="32">
        <v>2.0000000000000001E-4</v>
      </c>
      <c r="Y297" s="31" t="s">
        <v>17</v>
      </c>
      <c r="Z297" s="149">
        <v>20</v>
      </c>
      <c r="AA297" s="62">
        <v>35</v>
      </c>
      <c r="AB297" s="150">
        <v>10</v>
      </c>
      <c r="AC297" s="33">
        <f t="shared" si="25"/>
        <v>1013.0198297333174</v>
      </c>
      <c r="AD297" s="32">
        <f t="shared" si="23"/>
        <v>6.508972668568494E-3</v>
      </c>
      <c r="AE297" s="103">
        <f t="shared" si="24"/>
        <v>106.80066397964383</v>
      </c>
    </row>
    <row r="298" spans="1:31" s="137" customFormat="1">
      <c r="A298" s="146" t="s">
        <v>39</v>
      </c>
      <c r="B298" s="32">
        <v>20.000900000000001</v>
      </c>
      <c r="C298" s="32">
        <v>2.7999999999999998E-4</v>
      </c>
      <c r="D298" s="133">
        <f t="shared" si="21"/>
        <v>0.73916258213663411</v>
      </c>
      <c r="E298" s="32">
        <f t="shared" si="22"/>
        <v>2.0696552299825753E-4</v>
      </c>
      <c r="F298" s="19">
        <v>7</v>
      </c>
      <c r="G298" s="147">
        <v>35</v>
      </c>
      <c r="H298" s="55">
        <v>15</v>
      </c>
      <c r="I298" s="148">
        <v>42089</v>
      </c>
      <c r="J298" s="33">
        <v>1015.1233551182094</v>
      </c>
      <c r="K298" s="32">
        <v>1.5651990320442202E-2</v>
      </c>
      <c r="L298" s="51">
        <v>3552.7525124004433</v>
      </c>
      <c r="M298" s="33">
        <v>-6.5870242258370126E-4</v>
      </c>
      <c r="N298" s="32">
        <v>0</v>
      </c>
      <c r="O298" s="19" t="s">
        <v>17</v>
      </c>
      <c r="P298" s="33">
        <v>-1.064484273580895E-3</v>
      </c>
      <c r="Q298" s="32">
        <v>-2.5788568804311626E-4</v>
      </c>
      <c r="R298" s="32">
        <v>1.4999999999999999E-4</v>
      </c>
      <c r="S298" s="19" t="s">
        <v>17</v>
      </c>
      <c r="T298" s="33">
        <v>1.9801617238110647E-3</v>
      </c>
      <c r="U298" s="32">
        <v>1.5598927333414396E-4</v>
      </c>
      <c r="V298" s="19" t="s">
        <v>17</v>
      </c>
      <c r="W298" s="33">
        <v>3.9931461393321623E-4</v>
      </c>
      <c r="X298" s="32">
        <v>2.0000000000000001E-4</v>
      </c>
      <c r="Y298" s="31" t="s">
        <v>17</v>
      </c>
      <c r="Z298" s="149">
        <v>20</v>
      </c>
      <c r="AA298" s="62">
        <v>35</v>
      </c>
      <c r="AB298" s="150">
        <v>15</v>
      </c>
      <c r="AC298" s="33">
        <f t="shared" si="25"/>
        <v>1015.1219221672624</v>
      </c>
      <c r="AD298" s="32">
        <f t="shared" si="23"/>
        <v>1.5656131973521479E-2</v>
      </c>
      <c r="AE298" s="103">
        <f t="shared" si="24"/>
        <v>3556.4591802042582</v>
      </c>
    </row>
    <row r="299" spans="1:31" s="137" customFormat="1">
      <c r="A299" s="146" t="s">
        <v>39</v>
      </c>
      <c r="B299" s="32">
        <v>20.000900000000001</v>
      </c>
      <c r="C299" s="32">
        <v>2.7999999999999998E-4</v>
      </c>
      <c r="D299" s="133">
        <f t="shared" si="21"/>
        <v>0.73916257963870435</v>
      </c>
      <c r="E299" s="32">
        <f t="shared" si="22"/>
        <v>2.0696552229883719E-4</v>
      </c>
      <c r="F299" s="19">
        <v>7</v>
      </c>
      <c r="G299" s="147">
        <v>35</v>
      </c>
      <c r="H299" s="55">
        <v>20</v>
      </c>
      <c r="I299" s="148">
        <v>42089</v>
      </c>
      <c r="J299" s="33">
        <v>1017.2034715028396</v>
      </c>
      <c r="K299" s="32">
        <v>1.5695493182000961E-2</v>
      </c>
      <c r="L299" s="51">
        <v>3543.93108519001</v>
      </c>
      <c r="M299" s="33">
        <v>-6.5659721485644695E-4</v>
      </c>
      <c r="N299" s="32">
        <v>0</v>
      </c>
      <c r="O299" s="19" t="s">
        <v>17</v>
      </c>
      <c r="P299" s="33">
        <v>-1.0666674069081889E-3</v>
      </c>
      <c r="Q299" s="32">
        <v>-2.5841458156852754E-4</v>
      </c>
      <c r="R299" s="32">
        <v>1.4999999999999999E-4</v>
      </c>
      <c r="S299" s="19" t="s">
        <v>17</v>
      </c>
      <c r="T299" s="33">
        <v>1.984222805926722E-3</v>
      </c>
      <c r="U299" s="32">
        <v>1.5630918924836154E-4</v>
      </c>
      <c r="V299" s="19" t="s">
        <v>17</v>
      </c>
      <c r="W299" s="33">
        <v>3.9931461393321623E-4</v>
      </c>
      <c r="X299" s="32">
        <v>2.0000000000000001E-4</v>
      </c>
      <c r="Y299" s="31" t="s">
        <v>17</v>
      </c>
      <c r="Z299" s="149">
        <v>20</v>
      </c>
      <c r="AA299" s="62">
        <v>35</v>
      </c>
      <c r="AB299" s="150">
        <v>20</v>
      </c>
      <c r="AC299" s="33">
        <f t="shared" si="25"/>
        <v>1017.2020382502581</v>
      </c>
      <c r="AD299" s="32">
        <f t="shared" si="23"/>
        <v>1.5699626540663397E-2</v>
      </c>
      <c r="AE299" s="103">
        <f t="shared" si="24"/>
        <v>3547.611390490787</v>
      </c>
    </row>
    <row r="300" spans="1:31" s="137" customFormat="1">
      <c r="A300" s="146" t="s">
        <v>39</v>
      </c>
      <c r="B300" s="32">
        <v>20.000900000000001</v>
      </c>
      <c r="C300" s="32">
        <v>2.7999999999999998E-4</v>
      </c>
      <c r="D300" s="133">
        <f t="shared" si="21"/>
        <v>0.73916257664118878</v>
      </c>
      <c r="E300" s="32">
        <f t="shared" si="22"/>
        <v>2.0696552145953284E-4</v>
      </c>
      <c r="F300" s="19">
        <v>7</v>
      </c>
      <c r="G300" s="147">
        <v>35</v>
      </c>
      <c r="H300" s="55">
        <v>26</v>
      </c>
      <c r="I300" s="148">
        <v>42089</v>
      </c>
      <c r="J300" s="33">
        <v>1019.6728319534507</v>
      </c>
      <c r="K300" s="32">
        <v>1.5751122856874373E-2</v>
      </c>
      <c r="L300" s="51">
        <v>3469.7094946988268</v>
      </c>
      <c r="M300" s="33">
        <v>-6.5411294258410635E-4</v>
      </c>
      <c r="N300" s="32">
        <v>0</v>
      </c>
      <c r="O300" s="19" t="s">
        <v>17</v>
      </c>
      <c r="P300" s="33">
        <v>-1.069258504525408E-3</v>
      </c>
      <c r="Q300" s="32">
        <v>-2.5904230995154589E-4</v>
      </c>
      <c r="R300" s="32">
        <v>1.4999999999999999E-4</v>
      </c>
      <c r="S300" s="19" t="s">
        <v>17</v>
      </c>
      <c r="T300" s="33">
        <v>1.989042786314967E-3</v>
      </c>
      <c r="U300" s="32">
        <v>1.5668888815335808E-4</v>
      </c>
      <c r="V300" s="19" t="s">
        <v>17</v>
      </c>
      <c r="W300" s="33">
        <v>3.9931461393321623E-4</v>
      </c>
      <c r="X300" s="32">
        <v>2.0000000000000001E-4</v>
      </c>
      <c r="Y300" s="31" t="s">
        <v>17</v>
      </c>
      <c r="Z300" s="149">
        <v>20</v>
      </c>
      <c r="AA300" s="62">
        <v>35</v>
      </c>
      <c r="AB300" s="150">
        <v>26</v>
      </c>
      <c r="AC300" s="33">
        <f t="shared" si="25"/>
        <v>1019.6713983285302</v>
      </c>
      <c r="AD300" s="32">
        <f t="shared" si="23"/>
        <v>1.5755245392792012E-2</v>
      </c>
      <c r="AE300" s="103">
        <f t="shared" si="24"/>
        <v>3473.2921050067748</v>
      </c>
    </row>
    <row r="301" spans="1:31" s="137" customFormat="1">
      <c r="A301" s="146" t="s">
        <v>39</v>
      </c>
      <c r="B301" s="32">
        <v>20.000900000000001</v>
      </c>
      <c r="C301" s="32">
        <v>2.7999999999999998E-4</v>
      </c>
      <c r="D301" s="133">
        <f t="shared" si="21"/>
        <v>0.73916257314408762</v>
      </c>
      <c r="E301" s="32">
        <f t="shared" si="22"/>
        <v>2.0696552048034451E-4</v>
      </c>
      <c r="F301" s="19">
        <v>7</v>
      </c>
      <c r="G301" s="147">
        <v>35</v>
      </c>
      <c r="H301" s="55">
        <v>33</v>
      </c>
      <c r="I301" s="148">
        <v>42089</v>
      </c>
      <c r="J301" s="33">
        <v>1022.5167801234504</v>
      </c>
      <c r="K301" s="32">
        <v>1.5820548236635187E-2</v>
      </c>
      <c r="L301" s="51">
        <v>3260.1897765014701</v>
      </c>
      <c r="M301" s="33">
        <v>-6.5126192964726215E-4</v>
      </c>
      <c r="N301" s="32">
        <v>0</v>
      </c>
      <c r="O301" s="19" t="s">
        <v>17</v>
      </c>
      <c r="P301" s="33">
        <v>-1.0722427091873869E-3</v>
      </c>
      <c r="Q301" s="32">
        <v>-2.5976527382392612E-4</v>
      </c>
      <c r="R301" s="32">
        <v>1.4999999999999999E-4</v>
      </c>
      <c r="S301" s="19" t="s">
        <v>17</v>
      </c>
      <c r="T301" s="33">
        <v>1.9945940274166251E-3</v>
      </c>
      <c r="U301" s="32">
        <v>1.5712619287202711E-4</v>
      </c>
      <c r="V301" s="19" t="s">
        <v>17</v>
      </c>
      <c r="W301" s="33">
        <v>3.9931461393321623E-4</v>
      </c>
      <c r="X301" s="32">
        <v>2.0000000000000001E-4</v>
      </c>
      <c r="Y301" s="31" t="s">
        <v>17</v>
      </c>
      <c r="Z301" s="149">
        <v>20</v>
      </c>
      <c r="AA301" s="62">
        <v>35</v>
      </c>
      <c r="AB301" s="150">
        <v>33</v>
      </c>
      <c r="AC301" s="33">
        <f t="shared" si="25"/>
        <v>1022.5153460595426</v>
      </c>
      <c r="AD301" s="32">
        <f t="shared" si="23"/>
        <v>1.5824657022345062E-2</v>
      </c>
      <c r="AE301" s="103">
        <f t="shared" si="24"/>
        <v>3263.5334190179515</v>
      </c>
    </row>
    <row r="302" spans="1:31" s="137" customFormat="1">
      <c r="A302" s="146" t="s">
        <v>39</v>
      </c>
      <c r="B302" s="32">
        <v>20.000900000000001</v>
      </c>
      <c r="C302" s="32">
        <v>2.7999999999999998E-4</v>
      </c>
      <c r="D302" s="133">
        <f t="shared" si="21"/>
        <v>0.73916256889760734</v>
      </c>
      <c r="E302" s="32">
        <f t="shared" si="22"/>
        <v>2.0696551929133002E-4</v>
      </c>
      <c r="F302" s="19">
        <v>7</v>
      </c>
      <c r="G302" s="147">
        <v>35</v>
      </c>
      <c r="H302" s="55">
        <v>41.5</v>
      </c>
      <c r="I302" s="148">
        <v>42089</v>
      </c>
      <c r="J302" s="33">
        <v>1025.9184527780592</v>
      </c>
      <c r="K302" s="32">
        <v>1.5911069546570421E-2</v>
      </c>
      <c r="L302" s="51">
        <v>2821.7265466518052</v>
      </c>
      <c r="M302" s="33">
        <v>-6.478562088432227E-4</v>
      </c>
      <c r="N302" s="32">
        <v>0</v>
      </c>
      <c r="O302" s="19" t="s">
        <v>17</v>
      </c>
      <c r="P302" s="33">
        <v>-1.0758115978527234E-3</v>
      </c>
      <c r="Q302" s="32">
        <v>-2.6062988529057887E-4</v>
      </c>
      <c r="R302" s="32">
        <v>1.4999999999999999E-4</v>
      </c>
      <c r="S302" s="19" t="s">
        <v>17</v>
      </c>
      <c r="T302" s="33">
        <v>2.0012329021456116E-3</v>
      </c>
      <c r="U302" s="32">
        <v>1.576491770466418E-4</v>
      </c>
      <c r="V302" s="19" t="s">
        <v>17</v>
      </c>
      <c r="W302" s="33">
        <v>3.9931461393321623E-4</v>
      </c>
      <c r="X302" s="32">
        <v>2.0000000000000001E-4</v>
      </c>
      <c r="Y302" s="31" t="s">
        <v>17</v>
      </c>
      <c r="Z302" s="149">
        <v>20</v>
      </c>
      <c r="AA302" s="62">
        <v>35</v>
      </c>
      <c r="AB302" s="150">
        <v>41.5</v>
      </c>
      <c r="AC302" s="33">
        <f t="shared" si="25"/>
        <v>1025.9170181852749</v>
      </c>
      <c r="AD302" s="32">
        <f t="shared" si="23"/>
        <v>1.5915160134444127E-2</v>
      </c>
      <c r="AE302" s="103">
        <f t="shared" si="24"/>
        <v>2824.5968281183423</v>
      </c>
    </row>
    <row r="303" spans="1:31" s="137" customFormat="1">
      <c r="A303" s="146" t="s">
        <v>39</v>
      </c>
      <c r="B303" s="32">
        <v>20.000900000000001</v>
      </c>
      <c r="C303" s="32">
        <v>2.7999999999999998E-4</v>
      </c>
      <c r="D303" s="133">
        <f t="shared" si="21"/>
        <v>0.73916256365195576</v>
      </c>
      <c r="E303" s="32">
        <f t="shared" si="22"/>
        <v>2.069655178225476E-4</v>
      </c>
      <c r="F303" s="19">
        <v>7</v>
      </c>
      <c r="G303" s="147">
        <v>35</v>
      </c>
      <c r="H303" s="55">
        <v>52</v>
      </c>
      <c r="I303" s="148">
        <v>42089</v>
      </c>
      <c r="J303" s="33">
        <v>1030.0440006631509</v>
      </c>
      <c r="K303" s="32">
        <v>1.6031732864831758E-2</v>
      </c>
      <c r="L303" s="51">
        <v>2134.2784451834514</v>
      </c>
      <c r="M303" s="33">
        <v>-6.4371708708677033E-4</v>
      </c>
      <c r="N303" s="32">
        <v>0</v>
      </c>
      <c r="O303" s="19" t="s">
        <v>17</v>
      </c>
      <c r="P303" s="33">
        <v>-1.0801395741555117E-3</v>
      </c>
      <c r="Q303" s="32">
        <v>-2.6167839598667796E-4</v>
      </c>
      <c r="R303" s="32">
        <v>1.4999999999999999E-4</v>
      </c>
      <c r="S303" s="19" t="s">
        <v>17</v>
      </c>
      <c r="T303" s="33">
        <v>2.0092838374678682E-3</v>
      </c>
      <c r="U303" s="32">
        <v>1.5828339774461689E-4</v>
      </c>
      <c r="V303" s="19" t="s">
        <v>17</v>
      </c>
      <c r="W303" s="33">
        <v>3.9931461393321623E-4</v>
      </c>
      <c r="X303" s="32">
        <v>2.0000000000000001E-4</v>
      </c>
      <c r="Y303" s="31" t="s">
        <v>17</v>
      </c>
      <c r="Z303" s="149">
        <v>20</v>
      </c>
      <c r="AA303" s="62">
        <v>35</v>
      </c>
      <c r="AB303" s="150">
        <v>52</v>
      </c>
      <c r="AC303" s="33">
        <f t="shared" si="25"/>
        <v>1030.0425654380185</v>
      </c>
      <c r="AD303" s="32">
        <f t="shared" si="23"/>
        <v>1.6035798920194022E-2</v>
      </c>
      <c r="AE303" s="103">
        <f t="shared" si="24"/>
        <v>2136.4264053089596</v>
      </c>
    </row>
    <row r="304" spans="1:31" s="29" customFormat="1" ht="15.75" thickBot="1">
      <c r="A304" s="156" t="s">
        <v>39</v>
      </c>
      <c r="B304" s="22">
        <v>20.000900000000001</v>
      </c>
      <c r="C304" s="22">
        <v>2.7999999999999998E-4</v>
      </c>
      <c r="D304" s="144">
        <f t="shared" si="21"/>
        <v>0.73916255715733981</v>
      </c>
      <c r="E304" s="22">
        <f t="shared" si="22"/>
        <v>2.0696551600405514E-4</v>
      </c>
      <c r="F304" s="128">
        <v>7</v>
      </c>
      <c r="G304" s="157">
        <v>35</v>
      </c>
      <c r="H304" s="59">
        <v>65</v>
      </c>
      <c r="I304" s="158">
        <v>42089</v>
      </c>
      <c r="J304" s="24">
        <v>1035.0399733872994</v>
      </c>
      <c r="K304" s="22">
        <v>1.6193655215171431E-2</v>
      </c>
      <c r="L304" s="131">
        <v>1373.3177091932182</v>
      </c>
      <c r="M304" s="24">
        <v>-6.3866688310554309E-4</v>
      </c>
      <c r="N304" s="22">
        <v>0</v>
      </c>
      <c r="O304" s="128" t="s">
        <v>17</v>
      </c>
      <c r="P304" s="24">
        <v>-1.0853787455033775E-3</v>
      </c>
      <c r="Q304" s="22">
        <v>-2.6294765598548943E-4</v>
      </c>
      <c r="R304" s="22">
        <v>1.4999999999999999E-4</v>
      </c>
      <c r="S304" s="128" t="s">
        <v>17</v>
      </c>
      <c r="T304" s="24">
        <v>2.0190297847401551E-3</v>
      </c>
      <c r="U304" s="22">
        <v>1.5905114474966002E-4</v>
      </c>
      <c r="V304" s="128" t="s">
        <v>17</v>
      </c>
      <c r="W304" s="24">
        <v>3.9931461393321623E-4</v>
      </c>
      <c r="X304" s="22">
        <v>2.0000000000000001E-4</v>
      </c>
      <c r="Y304" s="21" t="s">
        <v>17</v>
      </c>
      <c r="Z304" s="159">
        <v>20</v>
      </c>
      <c r="AA304" s="64">
        <v>35</v>
      </c>
      <c r="AB304" s="160">
        <v>65</v>
      </c>
      <c r="AC304" s="24">
        <f t="shared" si="25"/>
        <v>1035.038537436335</v>
      </c>
      <c r="AD304" s="22">
        <f t="shared" si="23"/>
        <v>1.6197688144278796E-2</v>
      </c>
      <c r="AE304" s="127">
        <f t="shared" si="24"/>
        <v>1374.6790893476586</v>
      </c>
    </row>
    <row r="305" spans="1:31" s="137" customFormat="1">
      <c r="A305" s="146" t="s">
        <v>39</v>
      </c>
      <c r="B305" s="32">
        <v>25.0047</v>
      </c>
      <c r="C305" s="32">
        <v>2.2000000000000001E-4</v>
      </c>
      <c r="D305" s="133">
        <f t="shared" si="21"/>
        <v>0.7910320562656239</v>
      </c>
      <c r="E305" s="32">
        <f t="shared" si="22"/>
        <v>1.7402705237843727E-4</v>
      </c>
      <c r="F305" s="19">
        <v>17</v>
      </c>
      <c r="G305" s="147">
        <v>5</v>
      </c>
      <c r="H305" s="55">
        <v>5</v>
      </c>
      <c r="I305" s="148">
        <v>42128</v>
      </c>
      <c r="J305" s="33">
        <v>1022.0449705530808</v>
      </c>
      <c r="K305" s="32">
        <v>6.679628326711695E-3</v>
      </c>
      <c r="L305" s="51">
        <v>116.74470983457708</v>
      </c>
      <c r="M305" s="33">
        <v>-3.6996347915874139E-3</v>
      </c>
      <c r="N305" s="32">
        <v>0</v>
      </c>
      <c r="O305" s="19" t="s">
        <v>17</v>
      </c>
      <c r="P305" s="33">
        <v>-7.1489038942392522E-4</v>
      </c>
      <c r="Q305" s="32">
        <v>-2.5863263797212485E-4</v>
      </c>
      <c r="R305" s="32">
        <v>1.4999999999999999E-4</v>
      </c>
      <c r="S305" s="19" t="s">
        <v>17</v>
      </c>
      <c r="T305" s="33">
        <v>1.8498092149753175E-3</v>
      </c>
      <c r="U305" s="32">
        <v>1.6587869738746201E-4</v>
      </c>
      <c r="V305" s="19" t="s">
        <v>17</v>
      </c>
      <c r="W305" s="33">
        <v>-1.049105386645035E-3</v>
      </c>
      <c r="X305" s="32">
        <v>2.0000000000000001E-4</v>
      </c>
      <c r="Y305" s="31" t="s">
        <v>17</v>
      </c>
      <c r="Z305" s="149">
        <v>25</v>
      </c>
      <c r="AA305" s="62">
        <v>5</v>
      </c>
      <c r="AB305" s="150">
        <v>5</v>
      </c>
      <c r="AC305" s="33">
        <f t="shared" si="25"/>
        <v>1022.0388282614391</v>
      </c>
      <c r="AD305" s="32">
        <f t="shared" si="23"/>
        <v>6.6886273434999931E-3</v>
      </c>
      <c r="AE305" s="103">
        <f t="shared" si="24"/>
        <v>117.37474034891977</v>
      </c>
    </row>
    <row r="306" spans="1:31" s="137" customFormat="1">
      <c r="A306" s="146" t="s">
        <v>39</v>
      </c>
      <c r="B306" s="32">
        <v>25.0047</v>
      </c>
      <c r="C306" s="32">
        <v>2.2000000000000001E-4</v>
      </c>
      <c r="D306" s="133">
        <f t="shared" si="21"/>
        <v>0.79103205235445639</v>
      </c>
      <c r="E306" s="32">
        <f t="shared" si="22"/>
        <v>1.7402705151798041E-4</v>
      </c>
      <c r="F306" s="19">
        <v>17</v>
      </c>
      <c r="G306" s="147">
        <v>5</v>
      </c>
      <c r="H306" s="55">
        <v>10</v>
      </c>
      <c r="I306" s="148">
        <v>42128</v>
      </c>
      <c r="J306" s="33">
        <v>1024.3617151946726</v>
      </c>
      <c r="K306" s="32">
        <v>6.7055908108312658E-3</v>
      </c>
      <c r="L306" s="51">
        <v>118.22797411846599</v>
      </c>
      <c r="M306" s="33">
        <v>-3.6817484942730516E-3</v>
      </c>
      <c r="N306" s="32">
        <v>0</v>
      </c>
      <c r="O306" s="19" t="s">
        <v>17</v>
      </c>
      <c r="P306" s="33">
        <v>-7.1651161609128289E-4</v>
      </c>
      <c r="Q306" s="32">
        <v>-2.5921916443259009E-4</v>
      </c>
      <c r="R306" s="32">
        <v>1.4999999999999999E-4</v>
      </c>
      <c r="S306" s="19" t="s">
        <v>17</v>
      </c>
      <c r="T306" s="33">
        <v>1.8540042086257365E-3</v>
      </c>
      <c r="U306" s="32">
        <v>1.6625487676674437E-4</v>
      </c>
      <c r="V306" s="19" t="s">
        <v>17</v>
      </c>
      <c r="W306" s="33">
        <v>-1.049105386645035E-3</v>
      </c>
      <c r="X306" s="32">
        <v>2.0000000000000001E-4</v>
      </c>
      <c r="Y306" s="31" t="s">
        <v>17</v>
      </c>
      <c r="Z306" s="149">
        <v>25</v>
      </c>
      <c r="AA306" s="62">
        <v>5</v>
      </c>
      <c r="AB306" s="150">
        <v>10</v>
      </c>
      <c r="AC306" s="33">
        <f t="shared" si="25"/>
        <v>1024.3555876290345</v>
      </c>
      <c r="AD306" s="32">
        <f t="shared" si="23"/>
        <v>6.7145643359054564E-3</v>
      </c>
      <c r="AE306" s="103">
        <f t="shared" si="24"/>
        <v>118.86172859760936</v>
      </c>
    </row>
    <row r="307" spans="1:31" s="137" customFormat="1">
      <c r="A307" s="146" t="s">
        <v>39</v>
      </c>
      <c r="B307" s="32">
        <v>25.0047</v>
      </c>
      <c r="C307" s="32">
        <v>2.2000000000000001E-4</v>
      </c>
      <c r="D307" s="133">
        <f t="shared" si="21"/>
        <v>0.79103204844328923</v>
      </c>
      <c r="E307" s="32">
        <f t="shared" si="22"/>
        <v>1.7402705065752363E-4</v>
      </c>
      <c r="F307" s="19">
        <v>17</v>
      </c>
      <c r="G307" s="147">
        <v>5</v>
      </c>
      <c r="H307" s="55">
        <v>15</v>
      </c>
      <c r="I307" s="148">
        <v>42128</v>
      </c>
      <c r="J307" s="33">
        <v>1026.6520789714393</v>
      </c>
      <c r="K307" s="32">
        <v>1.5743317646151781E-2</v>
      </c>
      <c r="L307" s="51">
        <v>3548.0420142211469</v>
      </c>
      <c r="M307" s="33">
        <v>-3.6641767781020462E-3</v>
      </c>
      <c r="N307" s="32">
        <v>0</v>
      </c>
      <c r="O307" s="19" t="s">
        <v>17</v>
      </c>
      <c r="P307" s="33">
        <v>-7.1811561093714546E-4</v>
      </c>
      <c r="Q307" s="32">
        <v>-2.5979945677448804E-4</v>
      </c>
      <c r="R307" s="32">
        <v>1.4999999999999999E-4</v>
      </c>
      <c r="S307" s="19" t="s">
        <v>17</v>
      </c>
      <c r="T307" s="33">
        <v>1.8581546142107572E-3</v>
      </c>
      <c r="U307" s="32">
        <v>1.6662705778222386E-4</v>
      </c>
      <c r="V307" s="19" t="s">
        <v>17</v>
      </c>
      <c r="W307" s="33">
        <v>-1.049105386645035E-3</v>
      </c>
      <c r="X307" s="32">
        <v>2.0000000000000001E-4</v>
      </c>
      <c r="Y307" s="31" t="s">
        <v>17</v>
      </c>
      <c r="Z307" s="149">
        <v>25</v>
      </c>
      <c r="AA307" s="62">
        <v>5</v>
      </c>
      <c r="AB307" s="150">
        <v>15</v>
      </c>
      <c r="AC307" s="33">
        <f t="shared" si="25"/>
        <v>1026.6459658508145</v>
      </c>
      <c r="AD307" s="32">
        <f t="shared" si="23"/>
        <v>1.5747145788947904E-2</v>
      </c>
      <c r="AE307" s="103">
        <f t="shared" si="24"/>
        <v>3551.4831715773425</v>
      </c>
    </row>
    <row r="308" spans="1:31" s="137" customFormat="1">
      <c r="A308" s="146" t="s">
        <v>39</v>
      </c>
      <c r="B308" s="32">
        <v>25.0047</v>
      </c>
      <c r="C308" s="32">
        <v>2.2000000000000001E-4</v>
      </c>
      <c r="D308" s="133">
        <f t="shared" si="21"/>
        <v>0.79103204453212184</v>
      </c>
      <c r="E308" s="32">
        <f t="shared" si="22"/>
        <v>1.740270497970668E-4</v>
      </c>
      <c r="F308" s="19">
        <v>17</v>
      </c>
      <c r="G308" s="147">
        <v>5</v>
      </c>
      <c r="H308" s="55">
        <v>20</v>
      </c>
      <c r="I308" s="148">
        <v>42128</v>
      </c>
      <c r="J308" s="33">
        <v>1028.9205979974818</v>
      </c>
      <c r="K308" s="32">
        <v>1.5792705004303183E-2</v>
      </c>
      <c r="L308" s="51">
        <v>3479.3072381768966</v>
      </c>
      <c r="M308" s="33">
        <v>-3.6469077190304233E-3</v>
      </c>
      <c r="N308" s="32">
        <v>0</v>
      </c>
      <c r="O308" s="19" t="s">
        <v>17</v>
      </c>
      <c r="P308" s="33">
        <v>-7.1970259675195147E-4</v>
      </c>
      <c r="Q308" s="32">
        <v>-2.6037359559881652E-4</v>
      </c>
      <c r="R308" s="32">
        <v>1.4999999999999999E-4</v>
      </c>
      <c r="S308" s="19" t="s">
        <v>17</v>
      </c>
      <c r="T308" s="33">
        <v>1.8622610082100303E-3</v>
      </c>
      <c r="U308" s="32">
        <v>1.6699529212879579E-4</v>
      </c>
      <c r="V308" s="19" t="s">
        <v>17</v>
      </c>
      <c r="W308" s="33">
        <v>-1.049105386645035E-3</v>
      </c>
      <c r="X308" s="32">
        <v>2.0000000000000001E-4</v>
      </c>
      <c r="Y308" s="31" t="s">
        <v>17</v>
      </c>
      <c r="Z308" s="149">
        <v>25</v>
      </c>
      <c r="AA308" s="62">
        <v>5</v>
      </c>
      <c r="AB308" s="150">
        <v>20</v>
      </c>
      <c r="AC308" s="33">
        <f t="shared" si="25"/>
        <v>1028.9144990523689</v>
      </c>
      <c r="AD308" s="32">
        <f t="shared" si="23"/>
        <v>1.5796525067070827E-2</v>
      </c>
      <c r="AE308" s="103">
        <f t="shared" si="24"/>
        <v>3482.6643579457395</v>
      </c>
    </row>
    <row r="309" spans="1:31" s="137" customFormat="1">
      <c r="A309" s="146" t="s">
        <v>39</v>
      </c>
      <c r="B309" s="32">
        <v>25.0047</v>
      </c>
      <c r="C309" s="32">
        <v>2.2000000000000001E-4</v>
      </c>
      <c r="D309" s="133">
        <f t="shared" si="21"/>
        <v>0.79103203983872106</v>
      </c>
      <c r="E309" s="32">
        <f t="shared" si="22"/>
        <v>1.7402704876451865E-4</v>
      </c>
      <c r="F309" s="19">
        <v>17</v>
      </c>
      <c r="G309" s="147">
        <v>5</v>
      </c>
      <c r="H309" s="55">
        <v>26</v>
      </c>
      <c r="I309" s="148">
        <v>42128</v>
      </c>
      <c r="J309" s="33">
        <v>1031.609745322173</v>
      </c>
      <c r="K309" s="32">
        <v>1.5857529605977534E-2</v>
      </c>
      <c r="L309" s="51">
        <v>3262.3233581952973</v>
      </c>
      <c r="M309" s="33">
        <v>-3.6265680312226323E-3</v>
      </c>
      <c r="N309" s="32">
        <v>0</v>
      </c>
      <c r="O309" s="19" t="s">
        <v>17</v>
      </c>
      <c r="P309" s="33">
        <v>-7.2158483690921342E-4</v>
      </c>
      <c r="Q309" s="32">
        <v>-2.6105455137101827E-4</v>
      </c>
      <c r="R309" s="32">
        <v>1.4999999999999999E-4</v>
      </c>
      <c r="S309" s="19" t="s">
        <v>17</v>
      </c>
      <c r="T309" s="33">
        <v>1.8671313853530942E-3</v>
      </c>
      <c r="U309" s="32">
        <v>1.6743203544791036E-4</v>
      </c>
      <c r="V309" s="19" t="s">
        <v>17</v>
      </c>
      <c r="W309" s="33">
        <v>-1.049105386645035E-3</v>
      </c>
      <c r="X309" s="32">
        <v>2.0000000000000001E-4</v>
      </c>
      <c r="Y309" s="31" t="s">
        <v>17</v>
      </c>
      <c r="Z309" s="149">
        <v>25</v>
      </c>
      <c r="AA309" s="62">
        <v>5</v>
      </c>
      <c r="AB309" s="150">
        <v>26</v>
      </c>
      <c r="AC309" s="33">
        <f t="shared" si="25"/>
        <v>1031.6036630476551</v>
      </c>
      <c r="AD309" s="32">
        <f t="shared" si="23"/>
        <v>1.5861338660549739E-2</v>
      </c>
      <c r="AE309" s="103">
        <f t="shared" si="24"/>
        <v>3265.4499009255651</v>
      </c>
    </row>
    <row r="310" spans="1:31" s="137" customFormat="1">
      <c r="A310" s="146" t="s">
        <v>39</v>
      </c>
      <c r="B310" s="32">
        <v>25.0047</v>
      </c>
      <c r="C310" s="32">
        <v>2.2000000000000001E-4</v>
      </c>
      <c r="D310" s="133">
        <f t="shared" ref="D310:D373" si="26">(180933049598656000-70217404855.3724*B310^(3/2)-2411496819706270*(273.15+G310)+12133507562259.2*(273.15+G310)^2-27213992297.7291*(273.15+G310)^3+22948343.3209092*(273.15+G310)^4+B310*(-986223018279.287+5588298236.68746*(273.15+G310))+H310^4*(4.14228669971578E-18-2.84030880139861E-20*(273.15+G310)+4.88118864268547E-23*(273.15+G310)^2)+H310^3*(-4.60634713142169E-09+6.38477966854137E-13*B310^(1/2)+4.32453227698831E-11*(273.15+G310)-1.34218004872788E-13*(273.15+G310)^2+1.37169433780665E-16*(273.15+G310)^3)+B310^(1/2)*(-31615794934111600+431007926946557*(273.15+G310)-2205502533336.5*(273.15+G310)^2+5019118813.35267*(273.15+G310)^3-4285824.63256474*(273.15+G310)^4)+H310^2*(7.38339902048758+0.0000892679242246957*B310-0.096042820483349*(273.15+G310)+0.000470171646450579*(273.15+G310)^2-1.02639472453813E-06*(273.15+G310)^3+8.43281282661061E-10*(273.15+G310)^4+B310^(1/2)*(-0.0205578045636448+0.000133188310047582*(273.15+G310)-2.24867936653958E-07*(273.15+G310)^2))+H310*(-972628294.966113+786.947400129572*B310+12720147.8550018*(273.15+G310)-62817.2657452456*(273.15+G310)^2+138.633438438488*(273.15+G310)^3-0.115307153207807*(273.15+G310)^4+B310^(1/2)*(2948588.31630423-19282.1584177255*(273.15+G310)+31.7305761235273*(273.15+G310)^2)))/(4847359709.68344-9.20851008396336E-38*H310^5+1*B310^(5/2)+B310^2*(17.5565983304036-0.0994820701540762*(273.15+G310))-107008975.310052*(273.15+G310)+1022309.86798468*(273.15+G310)^2-5442.77481585981*(273.15+G310)^3+17.4281345323534*(273.15+G310)^4-0.033546222870963*(273.15+G310)^5+0.0000359270580846177*(273.15+G310)^6-1.65104865052154E-08*(273.15+G310)^7+B310*(-6441887.51960168+85858.2293333562*(273.15+G310)-431.997863893246*(273.15+G310)^2+0.968919043425989*(273.15+G310)^3-0.00081704612154836*(273.15+G310)^4)+B310^(3/2)*(750426.360321704-10230.3203371089*(273.15+G310)+52.3493792334251*(273.15+G310)^2-0.119132828099875*(273.15+G310)^3+0.000101727500026342*(273.15+G310)^4)+H310^4*(1.05457104339275E-26-1.03261725441393E-28*(273.15+G310)+3.37169024124539E-31*(273.15+G310)^2-3.64926668949088E-34*(273.15+G310)^3+B310*(-1.47480767348483E-28+1.01125526044747E-30*(273.15+G310)-1.73788416587714E-33*(273.15+G310)^2))+H310^3*(-1.93205295772041E-16-1.51547888582424E-23*B310^(3/2)+3.13693952646223E-18*(273.15+G310)-2.04162339636161E-20*(273.15+G310)^2+6.65638151180278E-23*(273.15+G310)^3-1.08701562791094E-25*(273.15+G310)^4+7.11160414975473E-29*(273.15+G310)^5+B310*(1.64003039592158E-19-1.5396938572052E-21*(273.15+G310)+4.77865869399613E-24*(273.15+G310)^2-4.8837405078981E-27*(273.15+G310)^3))+H310^2*(1.74553499428988E-07-1.58913456728716E-15*B310^2-3.2876024514833E-09*(273.15+G310)+2.58258276033744E-11*(273.15+G310)^2-1.08253012780061E-13*(273.15+G310)^3+2.55269599678852E-16*(273.15+G310)^4-3.20972019258198E-19*(273.15+G310)^5+1.68081652867846E-22*(273.15+G310)^6+B310^(3/2)*(4.87956051304468E-13-3.16133182653483E-15*(273.15+G310)+5.33742161498565E-18*(273.15+G310)^2)+B310*(-2.62876384982301E-10+3.41948056472499E-12*(273.15+G310)-1.67398541507977E-14*(273.15+G310)^2+3.654345837233E-17*(273.15+G310)^3-3.00239408020695E-20*(273.15+G310)^4))+H310*(-27.6073273980211-1.40091228405275E-08*B310^2+0.528940190260874*(273.15+G310)-0.00424025071791743*(273.15+G310)^2+0.000018182085052347*(273.15+G310)^3-4.39551726846363E-08*(273.15+G310)^4+5.67758383987514E-11*(273.15+G310)^5-3.0602950731846E-14*(273.15+G310)^6+B310^(3/2)*(-0.0000699871188721533+4.57677562456233E-07*(273.15+G310)-7.53150784312503E-10*(273.15+G310)^2)+B310*(0.0346291740975562-0.000452884433752633*(273.15+G310)+2.23652760574928E-06*(273.15+G310)^2-4.93586450268395E-09*(273.15+G310)^3+4.10536224762602E-12*(273.15+G310)^4)))^2</f>
        <v>0.79103203436308722</v>
      </c>
      <c r="E310" s="32">
        <f t="shared" ref="E310:E373" si="27">C310*D310</f>
        <v>1.740270475598792E-4</v>
      </c>
      <c r="F310" s="19">
        <v>17</v>
      </c>
      <c r="G310" s="147">
        <v>5</v>
      </c>
      <c r="H310" s="55">
        <v>33</v>
      </c>
      <c r="I310" s="148">
        <v>42128</v>
      </c>
      <c r="J310" s="33">
        <v>1034.7043170175293</v>
      </c>
      <c r="K310" s="32">
        <v>1.5940493866510207E-2</v>
      </c>
      <c r="L310" s="51">
        <v>2808.773003530639</v>
      </c>
      <c r="M310" s="33">
        <v>-3.6033457795383583E-3</v>
      </c>
      <c r="N310" s="32">
        <v>0</v>
      </c>
      <c r="O310" s="19" t="s">
        <v>17</v>
      </c>
      <c r="P310" s="33">
        <v>-7.2375072647100597E-4</v>
      </c>
      <c r="Q310" s="32">
        <v>-2.6183812566325917E-4</v>
      </c>
      <c r="R310" s="32">
        <v>1.4999999999999999E-4</v>
      </c>
      <c r="S310" s="19" t="s">
        <v>17</v>
      </c>
      <c r="T310" s="33">
        <v>1.8727357173716707E-3</v>
      </c>
      <c r="U310" s="32">
        <v>1.6793459500239974E-4</v>
      </c>
      <c r="V310" s="19" t="s">
        <v>17</v>
      </c>
      <c r="W310" s="33">
        <v>-1.049105386645035E-3</v>
      </c>
      <c r="X310" s="32">
        <v>2.0000000000000001E-4</v>
      </c>
      <c r="Y310" s="31" t="s">
        <v>17</v>
      </c>
      <c r="Z310" s="149">
        <v>25</v>
      </c>
      <c r="AA310" s="62">
        <v>5</v>
      </c>
      <c r="AB310" s="150">
        <v>33</v>
      </c>
      <c r="AC310" s="33">
        <f t="shared" si="25"/>
        <v>1034.6982537432464</v>
      </c>
      <c r="AD310" s="32">
        <f t="shared" ref="AD310:AD373" si="28">SQRT(SUMSQ(E310,K310,R310,U310,N310,X310))</f>
        <v>1.5944288386432633E-2</v>
      </c>
      <c r="AE310" s="103">
        <f t="shared" ref="AE310:AE373" si="29">AD310^4/(E310^4/F310+K310^4/L310)</f>
        <v>2811.4417928037542</v>
      </c>
    </row>
    <row r="311" spans="1:31" s="137" customFormat="1">
      <c r="A311" s="146" t="s">
        <v>39</v>
      </c>
      <c r="B311" s="32">
        <v>25.0047</v>
      </c>
      <c r="C311" s="32">
        <v>2.2000000000000001E-4</v>
      </c>
      <c r="D311" s="133">
        <f t="shared" si="26"/>
        <v>0.79103202771410341</v>
      </c>
      <c r="E311" s="32">
        <f t="shared" si="27"/>
        <v>1.7402704609710274E-4</v>
      </c>
      <c r="F311" s="19">
        <v>17</v>
      </c>
      <c r="G311" s="147">
        <v>5</v>
      </c>
      <c r="H311" s="55">
        <v>41.5</v>
      </c>
      <c r="I311" s="148">
        <v>42128</v>
      </c>
      <c r="J311" s="33">
        <v>1038.4021814728333</v>
      </c>
      <c r="K311" s="32">
        <v>1.6051304123977563E-2</v>
      </c>
      <c r="L311" s="51">
        <v>2104.8802463610946</v>
      </c>
      <c r="M311" s="33">
        <v>-3.5758508533945133E-3</v>
      </c>
      <c r="N311" s="32">
        <v>0</v>
      </c>
      <c r="O311" s="19" t="s">
        <v>17</v>
      </c>
      <c r="P311" s="33">
        <v>-7.2633802722005215E-4</v>
      </c>
      <c r="Q311" s="32">
        <v>-2.6277415785484071E-4</v>
      </c>
      <c r="R311" s="32">
        <v>1.4999999999999999E-4</v>
      </c>
      <c r="S311" s="19" t="s">
        <v>17</v>
      </c>
      <c r="T311" s="33">
        <v>1.879430468725717E-3</v>
      </c>
      <c r="U311" s="32">
        <v>1.6853493617539848E-4</v>
      </c>
      <c r="V311" s="19" t="s">
        <v>17</v>
      </c>
      <c r="W311" s="33">
        <v>-1.049105386645035E-3</v>
      </c>
      <c r="X311" s="32">
        <v>2.0000000000000001E-4</v>
      </c>
      <c r="Y311" s="31" t="s">
        <v>17</v>
      </c>
      <c r="Z311" s="149">
        <v>25</v>
      </c>
      <c r="AA311" s="62">
        <v>5</v>
      </c>
      <c r="AB311" s="150">
        <v>41.5</v>
      </c>
      <c r="AC311" s="33">
        <f t="shared" si="25"/>
        <v>1038.3961406499936</v>
      </c>
      <c r="AD311" s="32">
        <f t="shared" si="28"/>
        <v>1.6055078745303743E-2</v>
      </c>
      <c r="AE311" s="103">
        <f t="shared" si="29"/>
        <v>2106.857273216011</v>
      </c>
    </row>
    <row r="312" spans="1:31" s="137" customFormat="1">
      <c r="A312" s="146" t="s">
        <v>39</v>
      </c>
      <c r="B312" s="32">
        <v>25.0047</v>
      </c>
      <c r="C312" s="32">
        <v>2.2000000000000001E-4</v>
      </c>
      <c r="D312" s="133">
        <f t="shared" si="26"/>
        <v>0.79103201950065316</v>
      </c>
      <c r="E312" s="32">
        <f t="shared" si="27"/>
        <v>1.740270442901437E-4</v>
      </c>
      <c r="F312" s="19">
        <v>17</v>
      </c>
      <c r="G312" s="147">
        <v>5</v>
      </c>
      <c r="H312" s="55">
        <v>52</v>
      </c>
      <c r="I312" s="148">
        <v>42128</v>
      </c>
      <c r="J312" s="33">
        <v>1042.881782293289</v>
      </c>
      <c r="K312" s="32">
        <v>1.6202462821990699E-2</v>
      </c>
      <c r="L312" s="51">
        <v>1333.8506049024963</v>
      </c>
      <c r="M312" s="33">
        <v>-3.542908649706078E-3</v>
      </c>
      <c r="N312" s="32">
        <v>0</v>
      </c>
      <c r="O312" s="19" t="s">
        <v>17</v>
      </c>
      <c r="P312" s="33">
        <v>-7.2947090664500882E-4</v>
      </c>
      <c r="Q312" s="32">
        <v>-2.6390756918909865E-4</v>
      </c>
      <c r="R312" s="32">
        <v>1.4999999999999999E-4</v>
      </c>
      <c r="S312" s="19" t="s">
        <v>17</v>
      </c>
      <c r="T312" s="33">
        <v>1.8875369280630429E-3</v>
      </c>
      <c r="U312" s="32">
        <v>1.6926187001506905E-4</v>
      </c>
      <c r="V312" s="19" t="s">
        <v>17</v>
      </c>
      <c r="W312" s="33">
        <v>-1.049105386645035E-3</v>
      </c>
      <c r="X312" s="32">
        <v>2.0000000000000001E-4</v>
      </c>
      <c r="Y312" s="31" t="s">
        <v>17</v>
      </c>
      <c r="Z312" s="149">
        <v>25</v>
      </c>
      <c r="AA312" s="62">
        <v>5</v>
      </c>
      <c r="AB312" s="150">
        <v>52</v>
      </c>
      <c r="AC312" s="33">
        <f t="shared" si="25"/>
        <v>1042.8757683056619</v>
      </c>
      <c r="AD312" s="32">
        <f t="shared" si="28"/>
        <v>1.6206209812623558E-2</v>
      </c>
      <c r="AE312" s="103">
        <f t="shared" si="29"/>
        <v>1335.0835069897046</v>
      </c>
    </row>
    <row r="313" spans="1:31" s="46" customFormat="1">
      <c r="A313" s="151" t="s">
        <v>39</v>
      </c>
      <c r="B313" s="40">
        <v>25.0047</v>
      </c>
      <c r="C313" s="40">
        <v>2.2000000000000001E-4</v>
      </c>
      <c r="D313" s="139">
        <f t="shared" si="26"/>
        <v>0.79103200933161999</v>
      </c>
      <c r="E313" s="40">
        <f t="shared" si="27"/>
        <v>1.7402704205295641E-4</v>
      </c>
      <c r="F313" s="41">
        <v>17</v>
      </c>
      <c r="G313" s="152">
        <v>5</v>
      </c>
      <c r="H313" s="57">
        <v>65</v>
      </c>
      <c r="I313" s="153">
        <v>42128</v>
      </c>
      <c r="J313" s="42">
        <v>1048.2968838128793</v>
      </c>
      <c r="K313" s="40">
        <v>1.6409743936473375E-2</v>
      </c>
      <c r="L313" s="52">
        <v>736.90768860941728</v>
      </c>
      <c r="M313" s="42">
        <v>-3.5036427063914743E-3</v>
      </c>
      <c r="N313" s="40">
        <v>0</v>
      </c>
      <c r="O313" s="41" t="s">
        <v>17</v>
      </c>
      <c r="P313" s="42">
        <v>-7.3325571548397701E-4</v>
      </c>
      <c r="Q313" s="40">
        <v>-2.652768351754988E-4</v>
      </c>
      <c r="R313" s="40">
        <v>1.4999999999999999E-4</v>
      </c>
      <c r="S313" s="41" t="s">
        <v>17</v>
      </c>
      <c r="T313" s="42">
        <v>1.8973302824338667E-3</v>
      </c>
      <c r="U313" s="40">
        <v>1.7014007348218051E-4</v>
      </c>
      <c r="V313" s="41" t="s">
        <v>17</v>
      </c>
      <c r="W313" s="42">
        <v>-1.049105386645035E-3</v>
      </c>
      <c r="X313" s="40">
        <v>2.0000000000000001E-4</v>
      </c>
      <c r="Y313" s="39" t="s">
        <v>17</v>
      </c>
      <c r="Z313" s="154">
        <v>25</v>
      </c>
      <c r="AA313" s="63">
        <v>5</v>
      </c>
      <c r="AB313" s="155">
        <v>65</v>
      </c>
      <c r="AC313" s="42">
        <f t="shared" si="25"/>
        <v>1048.2909017133841</v>
      </c>
      <c r="AD313" s="40">
        <f t="shared" si="28"/>
        <v>1.6413452687250019E-2</v>
      </c>
      <c r="AE313" s="142">
        <f t="shared" si="29"/>
        <v>737.57370132590233</v>
      </c>
    </row>
    <row r="314" spans="1:31" s="137" customFormat="1">
      <c r="A314" s="146" t="s">
        <v>39</v>
      </c>
      <c r="B314" s="32">
        <v>25.0047</v>
      </c>
      <c r="C314" s="32">
        <v>2.2000000000000001E-4</v>
      </c>
      <c r="D314" s="133">
        <f t="shared" si="26"/>
        <v>0.77853543280282989</v>
      </c>
      <c r="E314" s="32">
        <f t="shared" si="27"/>
        <v>1.7127779521662259E-4</v>
      </c>
      <c r="F314" s="19">
        <v>17</v>
      </c>
      <c r="G314" s="147">
        <v>10</v>
      </c>
      <c r="H314" s="55">
        <v>5</v>
      </c>
      <c r="I314" s="148">
        <v>41914</v>
      </c>
      <c r="J314" s="33">
        <v>1021.388867995066</v>
      </c>
      <c r="K314" s="32">
        <v>6.679628326711695E-3</v>
      </c>
      <c r="L314" s="51">
        <v>116.74470983457708</v>
      </c>
      <c r="M314" s="33">
        <v>-3.6427251610575695E-3</v>
      </c>
      <c r="N314" s="32">
        <v>0</v>
      </c>
      <c r="O314" s="19" t="s">
        <v>17</v>
      </c>
      <c r="P314" s="33">
        <v>-7.1443205757096848E-4</v>
      </c>
      <c r="Q314" s="32">
        <v>-2.584668229353716E-4</v>
      </c>
      <c r="R314" s="32">
        <v>1.4999999999999999E-4</v>
      </c>
      <c r="S314" s="19" t="s">
        <v>17</v>
      </c>
      <c r="T314" s="33">
        <v>1.5424271559899092E-3</v>
      </c>
      <c r="U314" s="32">
        <v>1.3831470044550932E-4</v>
      </c>
      <c r="V314" s="19" t="s">
        <v>17</v>
      </c>
      <c r="W314" s="33">
        <v>-5.9276917219845378E-4</v>
      </c>
      <c r="X314" s="32">
        <v>2.0000000000000001E-4</v>
      </c>
      <c r="Y314" s="31" t="s">
        <v>17</v>
      </c>
      <c r="Z314" s="149">
        <v>25</v>
      </c>
      <c r="AA314" s="62">
        <v>10</v>
      </c>
      <c r="AB314" s="150">
        <v>5</v>
      </c>
      <c r="AC314" s="33">
        <f t="shared" si="25"/>
        <v>1021.3835460388113</v>
      </c>
      <c r="AD314" s="32">
        <f t="shared" si="28"/>
        <v>6.6879295467657911E-3</v>
      </c>
      <c r="AE314" s="103">
        <f t="shared" si="29"/>
        <v>117.32579004329592</v>
      </c>
    </row>
    <row r="315" spans="1:31" s="137" customFormat="1">
      <c r="A315" s="146" t="s">
        <v>39</v>
      </c>
      <c r="B315" s="32">
        <v>25.0047</v>
      </c>
      <c r="C315" s="32">
        <v>2.2000000000000001E-4</v>
      </c>
      <c r="D315" s="133">
        <f t="shared" si="26"/>
        <v>0.77853542928678687</v>
      </c>
      <c r="E315" s="32">
        <f t="shared" si="27"/>
        <v>1.712777944430931E-4</v>
      </c>
      <c r="F315" s="19">
        <v>17</v>
      </c>
      <c r="G315" s="147">
        <v>10</v>
      </c>
      <c r="H315" s="55">
        <v>10</v>
      </c>
      <c r="I315" s="148">
        <v>41914</v>
      </c>
      <c r="J315" s="33">
        <v>1023.6521300663776</v>
      </c>
      <c r="K315" s="32">
        <v>6.7055908108312658E-3</v>
      </c>
      <c r="L315" s="51">
        <v>118.22797411846599</v>
      </c>
      <c r="M315" s="33">
        <v>-3.6266027715328164E-3</v>
      </c>
      <c r="N315" s="32">
        <v>0</v>
      </c>
      <c r="O315" s="19" t="s">
        <v>17</v>
      </c>
      <c r="P315" s="33">
        <v>-7.160142472409089E-4</v>
      </c>
      <c r="Q315" s="32">
        <v>-2.590392266131419E-4</v>
      </c>
      <c r="R315" s="32">
        <v>1.4999999999999999E-4</v>
      </c>
      <c r="S315" s="19" t="s">
        <v>17</v>
      </c>
      <c r="T315" s="33">
        <v>1.5458430340987909E-3</v>
      </c>
      <c r="U315" s="32">
        <v>1.3862101387856422E-4</v>
      </c>
      <c r="V315" s="19" t="s">
        <v>17</v>
      </c>
      <c r="W315" s="33">
        <v>-5.9276917219845378E-4</v>
      </c>
      <c r="X315" s="32">
        <v>2.0000000000000001E-4</v>
      </c>
      <c r="Y315" s="31" t="s">
        <v>17</v>
      </c>
      <c r="Z315" s="149">
        <v>25</v>
      </c>
      <c r="AA315" s="62">
        <v>10</v>
      </c>
      <c r="AB315" s="150">
        <v>10</v>
      </c>
      <c r="AC315" s="33">
        <f t="shared" si="25"/>
        <v>1023.6468218264204</v>
      </c>
      <c r="AD315" s="32">
        <f t="shared" si="28"/>
        <v>6.7138662476000166E-3</v>
      </c>
      <c r="AE315" s="103">
        <f t="shared" si="29"/>
        <v>118.81232898812189</v>
      </c>
    </row>
    <row r="316" spans="1:31" s="137" customFormat="1">
      <c r="A316" s="146" t="s">
        <v>39</v>
      </c>
      <c r="B316" s="32">
        <v>25.0047</v>
      </c>
      <c r="C316" s="32">
        <v>2.2000000000000001E-4</v>
      </c>
      <c r="D316" s="133">
        <f t="shared" si="26"/>
        <v>0.77853542577074397</v>
      </c>
      <c r="E316" s="32">
        <f t="shared" si="27"/>
        <v>1.7127779366956367E-4</v>
      </c>
      <c r="F316" s="19">
        <v>17</v>
      </c>
      <c r="G316" s="147">
        <v>10</v>
      </c>
      <c r="H316" s="55">
        <v>15</v>
      </c>
      <c r="I316" s="148">
        <v>41914</v>
      </c>
      <c r="J316" s="33">
        <v>1025.8887895635589</v>
      </c>
      <c r="K316" s="32">
        <v>1.5743317646151781E-2</v>
      </c>
      <c r="L316" s="51">
        <v>3548.0420142211469</v>
      </c>
      <c r="M316" s="33">
        <v>-3.610738782754197E-3</v>
      </c>
      <c r="N316" s="32">
        <v>0</v>
      </c>
      <c r="O316" s="19" t="s">
        <v>17</v>
      </c>
      <c r="P316" s="33">
        <v>-7.1758001991476591E-4</v>
      </c>
      <c r="Q316" s="32">
        <v>-2.5960569095941836E-4</v>
      </c>
      <c r="R316" s="32">
        <v>1.4999999999999999E-4</v>
      </c>
      <c r="S316" s="19" t="s">
        <v>17</v>
      </c>
      <c r="T316" s="33">
        <v>1.5492234686437017E-3</v>
      </c>
      <c r="U316" s="32">
        <v>1.3892414896642832E-4</v>
      </c>
      <c r="V316" s="19" t="s">
        <v>17</v>
      </c>
      <c r="W316" s="33">
        <v>-5.9276917219845378E-4</v>
      </c>
      <c r="X316" s="32">
        <v>2.0000000000000001E-4</v>
      </c>
      <c r="Y316" s="31" t="s">
        <v>17</v>
      </c>
      <c r="Z316" s="149">
        <v>25</v>
      </c>
      <c r="AA316" s="62">
        <v>10</v>
      </c>
      <c r="AB316" s="150">
        <v>15</v>
      </c>
      <c r="AC316" s="33">
        <f t="shared" si="25"/>
        <v>1025.8834948064643</v>
      </c>
      <c r="AD316" s="32">
        <f t="shared" si="28"/>
        <v>1.5746846875149462E-2</v>
      </c>
      <c r="AE316" s="103">
        <f t="shared" si="29"/>
        <v>3551.2142037992057</v>
      </c>
    </row>
    <row r="317" spans="1:31" s="137" customFormat="1">
      <c r="A317" s="146" t="s">
        <v>39</v>
      </c>
      <c r="B317" s="32">
        <v>25.0047</v>
      </c>
      <c r="C317" s="32">
        <v>2.2000000000000001E-4</v>
      </c>
      <c r="D317" s="133">
        <f t="shared" si="26"/>
        <v>0.77853542225470085</v>
      </c>
      <c r="E317" s="32">
        <f t="shared" si="27"/>
        <v>1.7127779289603418E-4</v>
      </c>
      <c r="F317" s="19">
        <v>17</v>
      </c>
      <c r="G317" s="147">
        <v>10</v>
      </c>
      <c r="H317" s="55">
        <v>20</v>
      </c>
      <c r="I317" s="148">
        <v>41914</v>
      </c>
      <c r="J317" s="33">
        <v>1028.1045089520198</v>
      </c>
      <c r="K317" s="32">
        <v>1.5792705004303183E-2</v>
      </c>
      <c r="L317" s="51">
        <v>3479.3072381768966</v>
      </c>
      <c r="M317" s="33">
        <v>-3.5951262696016784E-3</v>
      </c>
      <c r="N317" s="32">
        <v>0</v>
      </c>
      <c r="O317" s="19" t="s">
        <v>17</v>
      </c>
      <c r="P317" s="33">
        <v>-7.1912960674332799E-4</v>
      </c>
      <c r="Q317" s="32">
        <v>-2.6016629959980145E-4</v>
      </c>
      <c r="R317" s="32">
        <v>1.4999999999999999E-4</v>
      </c>
      <c r="S317" s="19" t="s">
        <v>17</v>
      </c>
      <c r="T317" s="33">
        <v>1.5525689586689023E-3</v>
      </c>
      <c r="U317" s="32">
        <v>1.3922415046010151E-4</v>
      </c>
      <c r="V317" s="19" t="s">
        <v>17</v>
      </c>
      <c r="W317" s="33">
        <v>-5.9276917219845378E-4</v>
      </c>
      <c r="X317" s="32">
        <v>2.0000000000000001E-4</v>
      </c>
      <c r="Y317" s="31" t="s">
        <v>17</v>
      </c>
      <c r="Z317" s="149">
        <v>25</v>
      </c>
      <c r="AA317" s="62">
        <v>10</v>
      </c>
      <c r="AB317" s="150">
        <v>20</v>
      </c>
      <c r="AC317" s="33">
        <f t="shared" si="25"/>
        <v>1028.0992274509265</v>
      </c>
      <c r="AD317" s="32">
        <f t="shared" si="28"/>
        <v>1.5796225840350391E-2</v>
      </c>
      <c r="AE317" s="103">
        <f t="shared" si="29"/>
        <v>3482.4011315533244</v>
      </c>
    </row>
    <row r="318" spans="1:31" s="137" customFormat="1">
      <c r="A318" s="146" t="s">
        <v>39</v>
      </c>
      <c r="B318" s="32">
        <v>25.0047</v>
      </c>
      <c r="C318" s="32">
        <v>2.2000000000000001E-4</v>
      </c>
      <c r="D318" s="133">
        <f t="shared" si="26"/>
        <v>0.77853541803544946</v>
      </c>
      <c r="E318" s="32">
        <f t="shared" si="27"/>
        <v>1.7127779196779888E-4</v>
      </c>
      <c r="F318" s="19">
        <v>17</v>
      </c>
      <c r="G318" s="147">
        <v>10</v>
      </c>
      <c r="H318" s="55">
        <v>26</v>
      </c>
      <c r="I318" s="148">
        <v>41914</v>
      </c>
      <c r="J318" s="33">
        <v>1030.7318408177784</v>
      </c>
      <c r="K318" s="32">
        <v>1.5857529605977534E-2</v>
      </c>
      <c r="L318" s="51">
        <v>3262.3233581952973</v>
      </c>
      <c r="M318" s="33">
        <v>-3.5767136266713351E-3</v>
      </c>
      <c r="N318" s="32">
        <v>0</v>
      </c>
      <c r="O318" s="19" t="s">
        <v>17</v>
      </c>
      <c r="P318" s="33">
        <v>-7.2096806387847575E-4</v>
      </c>
      <c r="Q318" s="32">
        <v>-2.6083141557519605E-4</v>
      </c>
      <c r="R318" s="32">
        <v>1.4999999999999999E-4</v>
      </c>
      <c r="S318" s="19" t="s">
        <v>17</v>
      </c>
      <c r="T318" s="33">
        <v>1.5565381068905167E-3</v>
      </c>
      <c r="U318" s="32">
        <v>1.3958007750998811E-4</v>
      </c>
      <c r="V318" s="19" t="s">
        <v>17</v>
      </c>
      <c r="W318" s="33">
        <v>-5.9276917219845378E-4</v>
      </c>
      <c r="X318" s="32">
        <v>2.0000000000000001E-4</v>
      </c>
      <c r="Y318" s="31" t="s">
        <v>17</v>
      </c>
      <c r="Z318" s="149">
        <v>25</v>
      </c>
      <c r="AA318" s="62">
        <v>10</v>
      </c>
      <c r="AB318" s="150">
        <v>26</v>
      </c>
      <c r="AC318" s="33">
        <f t="shared" si="25"/>
        <v>1030.7265749335211</v>
      </c>
      <c r="AD318" s="32">
        <f t="shared" si="28"/>
        <v>1.5861039180473421E-2</v>
      </c>
      <c r="AE318" s="103">
        <f t="shared" si="29"/>
        <v>3265.203847183489</v>
      </c>
    </row>
    <row r="319" spans="1:31" s="137" customFormat="1">
      <c r="A319" s="146" t="s">
        <v>39</v>
      </c>
      <c r="B319" s="32">
        <v>25.0047</v>
      </c>
      <c r="C319" s="32">
        <v>2.2000000000000001E-4</v>
      </c>
      <c r="D319" s="133">
        <f t="shared" si="26"/>
        <v>0.77853541311298946</v>
      </c>
      <c r="E319" s="32">
        <f t="shared" si="27"/>
        <v>1.7127779088485769E-4</v>
      </c>
      <c r="F319" s="19">
        <v>17</v>
      </c>
      <c r="G319" s="147">
        <v>10</v>
      </c>
      <c r="H319" s="55">
        <v>33</v>
      </c>
      <c r="I319" s="148">
        <v>41914</v>
      </c>
      <c r="J319" s="33">
        <v>1033.7586715463267</v>
      </c>
      <c r="K319" s="32">
        <v>1.5940493866510207E-2</v>
      </c>
      <c r="L319" s="51">
        <v>2808.773003530639</v>
      </c>
      <c r="M319" s="33">
        <v>-3.5556628672566148E-3</v>
      </c>
      <c r="N319" s="32">
        <v>0</v>
      </c>
      <c r="O319" s="19" t="s">
        <v>17</v>
      </c>
      <c r="P319" s="33">
        <v>-7.2308439377241369E-4</v>
      </c>
      <c r="Q319" s="32">
        <v>-2.6159706019902363E-4</v>
      </c>
      <c r="R319" s="32">
        <v>1.4999999999999999E-4</v>
      </c>
      <c r="S319" s="19" t="s">
        <v>17</v>
      </c>
      <c r="T319" s="33">
        <v>1.561107170090966E-3</v>
      </c>
      <c r="U319" s="32">
        <v>1.3998980098083892E-4</v>
      </c>
      <c r="V319" s="19" t="s">
        <v>17</v>
      </c>
      <c r="W319" s="33">
        <v>-5.9276917219845378E-4</v>
      </c>
      <c r="X319" s="32">
        <v>2.0000000000000001E-4</v>
      </c>
      <c r="Y319" s="31" t="s">
        <v>17</v>
      </c>
      <c r="Z319" s="149">
        <v>25</v>
      </c>
      <c r="AA319" s="62">
        <v>10</v>
      </c>
      <c r="AB319" s="150">
        <v>33</v>
      </c>
      <c r="AC319" s="33">
        <f t="shared" si="25"/>
        <v>1033.7534234944505</v>
      </c>
      <c r="AD319" s="32">
        <f t="shared" si="28"/>
        <v>1.5943988771141258E-2</v>
      </c>
      <c r="AE319" s="103">
        <f t="shared" si="29"/>
        <v>2811.2308823698463</v>
      </c>
    </row>
    <row r="320" spans="1:31" s="137" customFormat="1">
      <c r="A320" s="146" t="s">
        <v>39</v>
      </c>
      <c r="B320" s="32">
        <v>25.0047</v>
      </c>
      <c r="C320" s="32">
        <v>2.2000000000000001E-4</v>
      </c>
      <c r="D320" s="133">
        <f t="shared" si="26"/>
        <v>0.77853540713571667</v>
      </c>
      <c r="E320" s="32">
        <f t="shared" si="27"/>
        <v>1.7127778956985766E-4</v>
      </c>
      <c r="F320" s="19">
        <v>17</v>
      </c>
      <c r="G320" s="147">
        <v>10</v>
      </c>
      <c r="H320" s="55">
        <v>41.5</v>
      </c>
      <c r="I320" s="148">
        <v>41914</v>
      </c>
      <c r="J320" s="33">
        <v>1037.3744007688676</v>
      </c>
      <c r="K320" s="32">
        <v>1.6051304123977563E-2</v>
      </c>
      <c r="L320" s="51">
        <v>2104.8802463610946</v>
      </c>
      <c r="M320" s="33">
        <v>-3.5307081043356447E-3</v>
      </c>
      <c r="N320" s="32">
        <v>0</v>
      </c>
      <c r="O320" s="19" t="s">
        <v>17</v>
      </c>
      <c r="P320" s="33">
        <v>-7.2561372402981511E-4</v>
      </c>
      <c r="Q320" s="32">
        <v>-2.6251211985915083E-4</v>
      </c>
      <c r="R320" s="32">
        <v>1.4999999999999999E-4</v>
      </c>
      <c r="S320" s="19" t="s">
        <v>17</v>
      </c>
      <c r="T320" s="33">
        <v>1.5665678827829186E-3</v>
      </c>
      <c r="U320" s="32">
        <v>1.4047948170078299E-4</v>
      </c>
      <c r="V320" s="19" t="s">
        <v>17</v>
      </c>
      <c r="W320" s="33">
        <v>-5.9276917219845378E-4</v>
      </c>
      <c r="X320" s="32">
        <v>2.0000000000000001E-4</v>
      </c>
      <c r="Y320" s="31" t="s">
        <v>17</v>
      </c>
      <c r="Z320" s="149">
        <v>25</v>
      </c>
      <c r="AA320" s="62">
        <v>10</v>
      </c>
      <c r="AB320" s="150">
        <v>41.5</v>
      </c>
      <c r="AC320" s="33">
        <f t="shared" si="25"/>
        <v>1037.3691738253124</v>
      </c>
      <c r="AD320" s="32">
        <f t="shared" si="28"/>
        <v>1.6054779183981259E-2</v>
      </c>
      <c r="AE320" s="103">
        <f t="shared" si="29"/>
        <v>2106.7002580849662</v>
      </c>
    </row>
    <row r="321" spans="1:31" s="137" customFormat="1">
      <c r="A321" s="146" t="s">
        <v>39</v>
      </c>
      <c r="B321" s="32">
        <v>25.0047</v>
      </c>
      <c r="C321" s="32">
        <v>2.2000000000000001E-4</v>
      </c>
      <c r="D321" s="133">
        <f t="shared" si="26"/>
        <v>0.77853539975202701</v>
      </c>
      <c r="E321" s="32">
        <f t="shared" si="27"/>
        <v>1.7127778794544596E-4</v>
      </c>
      <c r="F321" s="19">
        <v>17</v>
      </c>
      <c r="G321" s="147">
        <v>10</v>
      </c>
      <c r="H321" s="55">
        <v>52</v>
      </c>
      <c r="I321" s="148">
        <v>41914</v>
      </c>
      <c r="J321" s="33">
        <v>1041.7589643764213</v>
      </c>
      <c r="K321" s="32">
        <v>1.6202462821990699E-2</v>
      </c>
      <c r="L321" s="51">
        <v>1333.8506049024963</v>
      </c>
      <c r="M321" s="33">
        <v>-3.5007755982405797E-3</v>
      </c>
      <c r="N321" s="32">
        <v>0</v>
      </c>
      <c r="O321" s="19" t="s">
        <v>17</v>
      </c>
      <c r="P321" s="33">
        <v>-7.2867833157962006E-4</v>
      </c>
      <c r="Q321" s="32">
        <v>-2.6362083183329566E-4</v>
      </c>
      <c r="R321" s="32">
        <v>1.4999999999999999E-4</v>
      </c>
      <c r="S321" s="19" t="s">
        <v>17</v>
      </c>
      <c r="T321" s="33">
        <v>1.5731842354399965E-3</v>
      </c>
      <c r="U321" s="32">
        <v>1.4107279259540235E-4</v>
      </c>
      <c r="V321" s="19" t="s">
        <v>17</v>
      </c>
      <c r="W321" s="33">
        <v>-5.9276917219845378E-4</v>
      </c>
      <c r="X321" s="32">
        <v>2.0000000000000001E-4</v>
      </c>
      <c r="Y321" s="31" t="s">
        <v>17</v>
      </c>
      <c r="Z321" s="149">
        <v>25</v>
      </c>
      <c r="AA321" s="62">
        <v>10</v>
      </c>
      <c r="AB321" s="150">
        <v>52</v>
      </c>
      <c r="AC321" s="33">
        <f t="shared" si="25"/>
        <v>1041.7537627049151</v>
      </c>
      <c r="AD321" s="32">
        <f t="shared" si="28"/>
        <v>1.6205910622715557E-2</v>
      </c>
      <c r="AE321" s="103">
        <f t="shared" si="29"/>
        <v>1334.9850055102804</v>
      </c>
    </row>
    <row r="322" spans="1:31" s="46" customFormat="1">
      <c r="A322" s="151" t="s">
        <v>39</v>
      </c>
      <c r="B322" s="40">
        <v>25.0047</v>
      </c>
      <c r="C322" s="40">
        <v>2.2000000000000001E-4</v>
      </c>
      <c r="D322" s="139">
        <f t="shared" si="26"/>
        <v>0.77853539061031696</v>
      </c>
      <c r="E322" s="40">
        <f t="shared" si="27"/>
        <v>1.7127778593426974E-4</v>
      </c>
      <c r="F322" s="41">
        <v>17</v>
      </c>
      <c r="G322" s="152">
        <v>10</v>
      </c>
      <c r="H322" s="57">
        <v>65</v>
      </c>
      <c r="I322" s="153">
        <v>41914</v>
      </c>
      <c r="J322" s="42">
        <v>1047.0594008641967</v>
      </c>
      <c r="K322" s="40">
        <v>1.6409743936473375E-2</v>
      </c>
      <c r="L322" s="52">
        <v>736.90768860941728</v>
      </c>
      <c r="M322" s="42">
        <v>-3.4650645961846749E-3</v>
      </c>
      <c r="N322" s="40">
        <v>0</v>
      </c>
      <c r="O322" s="41" t="s">
        <v>17</v>
      </c>
      <c r="P322" s="42">
        <v>-7.3238366620226661E-4</v>
      </c>
      <c r="Q322" s="40">
        <v>-2.649613456829737E-4</v>
      </c>
      <c r="R322" s="40">
        <v>1.4999999999999999E-4</v>
      </c>
      <c r="S322" s="41" t="s">
        <v>17</v>
      </c>
      <c r="T322" s="42">
        <v>1.5811838894681679E-3</v>
      </c>
      <c r="U322" s="40">
        <v>1.4179014883895482E-4</v>
      </c>
      <c r="V322" s="41" t="s">
        <v>17</v>
      </c>
      <c r="W322" s="42">
        <v>-5.9276917219845378E-4</v>
      </c>
      <c r="X322" s="40">
        <v>2.0000000000000001E-4</v>
      </c>
      <c r="Y322" s="39" t="s">
        <v>17</v>
      </c>
      <c r="Z322" s="154">
        <v>25</v>
      </c>
      <c r="AA322" s="63">
        <v>10</v>
      </c>
      <c r="AB322" s="155">
        <v>65</v>
      </c>
      <c r="AC322" s="42">
        <f t="shared" si="25"/>
        <v>1047.0542292688594</v>
      </c>
      <c r="AD322" s="40">
        <f t="shared" si="28"/>
        <v>1.6413154376502006E-2</v>
      </c>
      <c r="AE322" s="142">
        <f t="shared" si="29"/>
        <v>737.52010680913781</v>
      </c>
    </row>
    <row r="323" spans="1:31" s="137" customFormat="1">
      <c r="A323" s="146" t="s">
        <v>39</v>
      </c>
      <c r="B323" s="32">
        <v>25.0047</v>
      </c>
      <c r="C323" s="32">
        <v>2.2000000000000001E-4</v>
      </c>
      <c r="D323" s="133">
        <f t="shared" si="26"/>
        <v>0.76810610320336414</v>
      </c>
      <c r="E323" s="32">
        <f t="shared" si="27"/>
        <v>1.6898334270474012E-4</v>
      </c>
      <c r="F323" s="19">
        <v>17</v>
      </c>
      <c r="G323" s="147">
        <v>15</v>
      </c>
      <c r="H323" s="55">
        <v>5</v>
      </c>
      <c r="I323" s="148">
        <v>42137</v>
      </c>
      <c r="J323" s="33">
        <v>1020.468531512555</v>
      </c>
      <c r="K323" s="32">
        <v>6.679628326711695E-3</v>
      </c>
      <c r="L323" s="51">
        <v>116.74470983457708</v>
      </c>
      <c r="M323" s="33">
        <v>-3.595129100858685E-3</v>
      </c>
      <c r="N323" s="32">
        <v>0</v>
      </c>
      <c r="O323" s="19" t="s">
        <v>17</v>
      </c>
      <c r="P323" s="33">
        <v>-7.1378784567003271E-4</v>
      </c>
      <c r="Q323" s="32">
        <v>-2.5823376032071494E-4</v>
      </c>
      <c r="R323" s="32">
        <v>1.4999999999999999E-4</v>
      </c>
      <c r="S323" s="19" t="s">
        <v>17</v>
      </c>
      <c r="T323" s="33">
        <v>1.8598221484182288E-3</v>
      </c>
      <c r="U323" s="32">
        <v>1.6677659125840353E-4</v>
      </c>
      <c r="V323" s="19" t="s">
        <v>17</v>
      </c>
      <c r="W323" s="33">
        <v>-2.5179381636447422E-4</v>
      </c>
      <c r="X323" s="32">
        <v>2.0000000000000001E-4</v>
      </c>
      <c r="Y323" s="31" t="s">
        <v>17</v>
      </c>
      <c r="Z323" s="149">
        <v>25</v>
      </c>
      <c r="AA323" s="62">
        <v>15</v>
      </c>
      <c r="AB323" s="150">
        <v>5</v>
      </c>
      <c r="AC323" s="33">
        <f t="shared" si="25"/>
        <v>1020.4632803215749</v>
      </c>
      <c r="AD323" s="32">
        <f t="shared" si="28"/>
        <v>6.6885203434326728E-3</v>
      </c>
      <c r="AE323" s="103">
        <f t="shared" si="29"/>
        <v>117.36727102265206</v>
      </c>
    </row>
    <row r="324" spans="1:31" s="137" customFormat="1">
      <c r="A324" s="146" t="s">
        <v>39</v>
      </c>
      <c r="B324" s="32">
        <v>25.0047</v>
      </c>
      <c r="C324" s="32">
        <v>2.2000000000000001E-4</v>
      </c>
      <c r="D324" s="133">
        <f t="shared" si="26"/>
        <v>0.76810609999343915</v>
      </c>
      <c r="E324" s="32">
        <f t="shared" si="27"/>
        <v>1.6898334199855661E-4</v>
      </c>
      <c r="F324" s="19">
        <v>17</v>
      </c>
      <c r="G324" s="147">
        <v>15</v>
      </c>
      <c r="H324" s="55">
        <v>10</v>
      </c>
      <c r="I324" s="148">
        <v>42137</v>
      </c>
      <c r="J324" s="33">
        <v>1022.6852494088787</v>
      </c>
      <c r="K324" s="32">
        <v>6.7055908108312658E-3</v>
      </c>
      <c r="L324" s="51">
        <v>118.22797411846599</v>
      </c>
      <c r="M324" s="33">
        <v>-3.5804008645072827E-3</v>
      </c>
      <c r="N324" s="32">
        <v>0</v>
      </c>
      <c r="O324" s="19" t="s">
        <v>17</v>
      </c>
      <c r="P324" s="33">
        <v>-7.1533839532242924E-4</v>
      </c>
      <c r="Q324" s="32">
        <v>-2.5879471729095652E-4</v>
      </c>
      <c r="R324" s="32">
        <v>1.4999999999999999E-4</v>
      </c>
      <c r="S324" s="19" t="s">
        <v>17</v>
      </c>
      <c r="T324" s="33">
        <v>1.8638622104914324E-3</v>
      </c>
      <c r="U324" s="32">
        <v>1.671388773950722E-4</v>
      </c>
      <c r="V324" s="19" t="s">
        <v>17</v>
      </c>
      <c r="W324" s="33">
        <v>-2.5179381636447422E-4</v>
      </c>
      <c r="X324" s="32">
        <v>2.0000000000000001E-4</v>
      </c>
      <c r="Y324" s="31" t="s">
        <v>17</v>
      </c>
      <c r="Z324" s="149">
        <v>25</v>
      </c>
      <c r="AA324" s="62">
        <v>15</v>
      </c>
      <c r="AB324" s="150">
        <v>10</v>
      </c>
      <c r="AC324" s="33">
        <f t="shared" si="25"/>
        <v>1022.6800098956654</v>
      </c>
      <c r="AD324" s="32">
        <f t="shared" si="28"/>
        <v>6.7144574536230845E-3</v>
      </c>
      <c r="AE324" s="103">
        <f t="shared" si="29"/>
        <v>118.85420224227092</v>
      </c>
    </row>
    <row r="325" spans="1:31" s="137" customFormat="1">
      <c r="A325" s="146" t="s">
        <v>39</v>
      </c>
      <c r="B325" s="32">
        <v>25.0047</v>
      </c>
      <c r="C325" s="32">
        <v>2.2000000000000001E-4</v>
      </c>
      <c r="D325" s="133">
        <f t="shared" si="26"/>
        <v>0.76810609678351427</v>
      </c>
      <c r="E325" s="32">
        <f t="shared" si="27"/>
        <v>1.6898334129237315E-4</v>
      </c>
      <c r="F325" s="19">
        <v>17</v>
      </c>
      <c r="G325" s="147">
        <v>15</v>
      </c>
      <c r="H325" s="55">
        <v>15</v>
      </c>
      <c r="I325" s="148">
        <v>42137</v>
      </c>
      <c r="J325" s="33">
        <v>1024.8775464132514</v>
      </c>
      <c r="K325" s="32">
        <v>1.5743317646151781E-2</v>
      </c>
      <c r="L325" s="51">
        <v>3548.0420142211469</v>
      </c>
      <c r="M325" s="33">
        <v>-3.5659021266383206E-3</v>
      </c>
      <c r="N325" s="32">
        <v>0</v>
      </c>
      <c r="O325" s="19" t="s">
        <v>17</v>
      </c>
      <c r="P325" s="33">
        <v>-7.1687312379519884E-4</v>
      </c>
      <c r="Q325" s="32">
        <v>-2.5934995048384254E-4</v>
      </c>
      <c r="R325" s="32">
        <v>1.4999999999999999E-4</v>
      </c>
      <c r="S325" s="19" t="s">
        <v>17</v>
      </c>
      <c r="T325" s="33">
        <v>1.8678610494227573E-3</v>
      </c>
      <c r="U325" s="32">
        <v>1.6749746691209938E-4</v>
      </c>
      <c r="V325" s="19" t="s">
        <v>17</v>
      </c>
      <c r="W325" s="33">
        <v>-2.5179381636447422E-4</v>
      </c>
      <c r="X325" s="32">
        <v>2.0000000000000001E-4</v>
      </c>
      <c r="Y325" s="31" t="s">
        <v>17</v>
      </c>
      <c r="Z325" s="149">
        <v>25</v>
      </c>
      <c r="AA325" s="62">
        <v>15</v>
      </c>
      <c r="AB325" s="150">
        <v>15</v>
      </c>
      <c r="AC325" s="33">
        <f t="shared" ref="AC325:AC388" si="30">J325-P325-T325+M325+Q325+W325</f>
        <v>1024.872318379432</v>
      </c>
      <c r="AD325" s="32">
        <f t="shared" si="28"/>
        <v>1.5747100091086305E-2</v>
      </c>
      <c r="AE325" s="103">
        <f t="shared" si="29"/>
        <v>3551.4431747315457</v>
      </c>
    </row>
    <row r="326" spans="1:31" s="137" customFormat="1">
      <c r="A326" s="146" t="s">
        <v>39</v>
      </c>
      <c r="B326" s="32">
        <v>25.0047</v>
      </c>
      <c r="C326" s="32">
        <v>2.2000000000000001E-4</v>
      </c>
      <c r="D326" s="133">
        <f t="shared" si="26"/>
        <v>0.76810609357358928</v>
      </c>
      <c r="E326" s="32">
        <f t="shared" si="27"/>
        <v>1.6898334058618964E-4</v>
      </c>
      <c r="F326" s="19">
        <v>17</v>
      </c>
      <c r="G326" s="147">
        <v>15</v>
      </c>
      <c r="H326" s="55">
        <v>20</v>
      </c>
      <c r="I326" s="148">
        <v>42137</v>
      </c>
      <c r="J326" s="33">
        <v>1027.0475447697222</v>
      </c>
      <c r="K326" s="32">
        <v>1.5792705004303183E-2</v>
      </c>
      <c r="L326" s="51">
        <v>3479.3072381768966</v>
      </c>
      <c r="M326" s="33">
        <v>-3.5516277191618428E-3</v>
      </c>
      <c r="N326" s="32">
        <v>0</v>
      </c>
      <c r="O326" s="19" t="s">
        <v>17</v>
      </c>
      <c r="P326" s="33">
        <v>-7.183922700448362E-4</v>
      </c>
      <c r="Q326" s="32">
        <v>-2.598995463489174E-4</v>
      </c>
      <c r="R326" s="32">
        <v>1.4999999999999999E-4</v>
      </c>
      <c r="S326" s="19" t="s">
        <v>17</v>
      </c>
      <c r="T326" s="33">
        <v>1.8718192878293351E-3</v>
      </c>
      <c r="U326" s="32">
        <v>1.678524156416855E-4</v>
      </c>
      <c r="V326" s="19" t="s">
        <v>17</v>
      </c>
      <c r="W326" s="33">
        <v>-2.5179381636447422E-4</v>
      </c>
      <c r="X326" s="32">
        <v>2.0000000000000001E-4</v>
      </c>
      <c r="Y326" s="31" t="s">
        <v>17</v>
      </c>
      <c r="Z326" s="149">
        <v>25</v>
      </c>
      <c r="AA326" s="62">
        <v>15</v>
      </c>
      <c r="AB326" s="150">
        <v>20</v>
      </c>
      <c r="AC326" s="33">
        <f t="shared" si="30"/>
        <v>1027.0423280216226</v>
      </c>
      <c r="AD326" s="32">
        <f t="shared" si="28"/>
        <v>1.5796479391173689E-2</v>
      </c>
      <c r="AE326" s="103">
        <f t="shared" si="29"/>
        <v>3482.6252438392603</v>
      </c>
    </row>
    <row r="327" spans="1:31" s="137" customFormat="1">
      <c r="A327" s="146" t="s">
        <v>39</v>
      </c>
      <c r="B327" s="32">
        <v>25.0047</v>
      </c>
      <c r="C327" s="32">
        <v>2.2000000000000001E-4</v>
      </c>
      <c r="D327" s="133">
        <f t="shared" si="26"/>
        <v>0.7681060897216796</v>
      </c>
      <c r="E327" s="32">
        <f t="shared" si="27"/>
        <v>1.6898333973876952E-4</v>
      </c>
      <c r="F327" s="19">
        <v>17</v>
      </c>
      <c r="G327" s="147">
        <v>15</v>
      </c>
      <c r="H327" s="55">
        <v>26</v>
      </c>
      <c r="I327" s="148">
        <v>42137</v>
      </c>
      <c r="J327" s="33">
        <v>1029.6256165248813</v>
      </c>
      <c r="K327" s="32">
        <v>1.5857529605977534E-2</v>
      </c>
      <c r="L327" s="51">
        <v>3262.3233581952973</v>
      </c>
      <c r="M327" s="33">
        <v>-3.5347886766885495E-3</v>
      </c>
      <c r="N327" s="32">
        <v>0</v>
      </c>
      <c r="O327" s="19" t="s">
        <v>17</v>
      </c>
      <c r="P327" s="33">
        <v>-7.2019500437145011E-4</v>
      </c>
      <c r="Q327" s="32">
        <v>-2.6055173854698391E-4</v>
      </c>
      <c r="R327" s="32">
        <v>1.4999999999999999E-4</v>
      </c>
      <c r="S327" s="19" t="s">
        <v>17</v>
      </c>
      <c r="T327" s="33">
        <v>1.8765164340127712E-3</v>
      </c>
      <c r="U327" s="32">
        <v>1.6827362475019199E-4</v>
      </c>
      <c r="V327" s="19" t="s">
        <v>17</v>
      </c>
      <c r="W327" s="33">
        <v>-2.5179381636447422E-4</v>
      </c>
      <c r="X327" s="32">
        <v>2.0000000000000001E-4</v>
      </c>
      <c r="Y327" s="31" t="s">
        <v>17</v>
      </c>
      <c r="Z327" s="149">
        <v>25</v>
      </c>
      <c r="AA327" s="62">
        <v>15</v>
      </c>
      <c r="AB327" s="150">
        <v>26</v>
      </c>
      <c r="AC327" s="33">
        <f t="shared" si="30"/>
        <v>1029.6204130692197</v>
      </c>
      <c r="AD327" s="32">
        <f t="shared" si="28"/>
        <v>1.5861293030088996E-2</v>
      </c>
      <c r="AE327" s="103">
        <f t="shared" si="29"/>
        <v>3265.4133332483843</v>
      </c>
    </row>
    <row r="328" spans="1:31" s="137" customFormat="1">
      <c r="A328" s="146" t="s">
        <v>39</v>
      </c>
      <c r="B328" s="32">
        <v>25.0047</v>
      </c>
      <c r="C328" s="32">
        <v>2.2000000000000001E-4</v>
      </c>
      <c r="D328" s="133">
        <f t="shared" si="26"/>
        <v>0.76810608522778501</v>
      </c>
      <c r="E328" s="32">
        <f t="shared" si="27"/>
        <v>1.689833387501127E-4</v>
      </c>
      <c r="F328" s="19">
        <v>17</v>
      </c>
      <c r="G328" s="147">
        <v>15</v>
      </c>
      <c r="H328" s="55">
        <v>33</v>
      </c>
      <c r="I328" s="148">
        <v>42137</v>
      </c>
      <c r="J328" s="33">
        <v>1032.5899526286519</v>
      </c>
      <c r="K328" s="32">
        <v>1.5940493866510207E-2</v>
      </c>
      <c r="L328" s="51">
        <v>2808.773003530639</v>
      </c>
      <c r="M328" s="33">
        <v>-3.5155324897004903E-3</v>
      </c>
      <c r="N328" s="32">
        <v>0</v>
      </c>
      <c r="O328" s="19" t="s">
        <v>17</v>
      </c>
      <c r="P328" s="33">
        <v>-7.2227077967629055E-4</v>
      </c>
      <c r="Q328" s="32">
        <v>-2.6130271135466272E-4</v>
      </c>
      <c r="R328" s="32">
        <v>1.4999999999999999E-4</v>
      </c>
      <c r="S328" s="19" t="s">
        <v>17</v>
      </c>
      <c r="T328" s="33">
        <v>1.8819250068002119E-3</v>
      </c>
      <c r="U328" s="32">
        <v>1.6875862990717945E-4</v>
      </c>
      <c r="V328" s="19" t="s">
        <v>17</v>
      </c>
      <c r="W328" s="33">
        <v>-2.5179381636447422E-4</v>
      </c>
      <c r="X328" s="32">
        <v>2.0000000000000001E-4</v>
      </c>
      <c r="Y328" s="31" t="s">
        <v>17</v>
      </c>
      <c r="Z328" s="149">
        <v>25</v>
      </c>
      <c r="AA328" s="62">
        <v>15</v>
      </c>
      <c r="AB328" s="150">
        <v>33</v>
      </c>
      <c r="AC328" s="33">
        <f t="shared" si="30"/>
        <v>1032.5847643454074</v>
      </c>
      <c r="AD328" s="32">
        <f t="shared" si="28"/>
        <v>1.594424283408255E-2</v>
      </c>
      <c r="AE328" s="103">
        <f t="shared" si="29"/>
        <v>2811.4103964759706</v>
      </c>
    </row>
    <row r="329" spans="1:31" s="137" customFormat="1">
      <c r="A329" s="146" t="s">
        <v>39</v>
      </c>
      <c r="B329" s="32">
        <v>25.0047</v>
      </c>
      <c r="C329" s="32">
        <v>2.2000000000000001E-4</v>
      </c>
      <c r="D329" s="133">
        <f t="shared" si="26"/>
        <v>0.76810607977091339</v>
      </c>
      <c r="E329" s="32">
        <f t="shared" si="27"/>
        <v>1.6898333754960095E-4</v>
      </c>
      <c r="F329" s="19">
        <v>17</v>
      </c>
      <c r="G329" s="147">
        <v>15</v>
      </c>
      <c r="H329" s="55">
        <v>41.5</v>
      </c>
      <c r="I329" s="148">
        <v>42137</v>
      </c>
      <c r="J329" s="33">
        <v>1036.1382370614372</v>
      </c>
      <c r="K329" s="32">
        <v>1.6051304123977563E-2</v>
      </c>
      <c r="L329" s="51">
        <v>2104.8802463610946</v>
      </c>
      <c r="M329" s="33">
        <v>-3.4926995733712829E-3</v>
      </c>
      <c r="N329" s="32">
        <v>0</v>
      </c>
      <c r="O329" s="19" t="s">
        <v>17</v>
      </c>
      <c r="P329" s="33">
        <v>-7.2475250177633907E-4</v>
      </c>
      <c r="Q329" s="32">
        <v>-2.6220054736273454E-4</v>
      </c>
      <c r="R329" s="32">
        <v>1.4999999999999999E-4</v>
      </c>
      <c r="S329" s="19" t="s">
        <v>17</v>
      </c>
      <c r="T329" s="33">
        <v>1.8883913012217161E-3</v>
      </c>
      <c r="U329" s="32">
        <v>1.6933848456834096E-4</v>
      </c>
      <c r="V329" s="19" t="s">
        <v>17</v>
      </c>
      <c r="W329" s="33">
        <v>-2.5179381636447422E-4</v>
      </c>
      <c r="X329" s="32">
        <v>2.0000000000000001E-4</v>
      </c>
      <c r="Y329" s="31" t="s">
        <v>17</v>
      </c>
      <c r="Z329" s="149">
        <v>25</v>
      </c>
      <c r="AA329" s="62">
        <v>15</v>
      </c>
      <c r="AB329" s="150">
        <v>41.5</v>
      </c>
      <c r="AC329" s="33">
        <f t="shared" si="30"/>
        <v>1036.1330667287004</v>
      </c>
      <c r="AD329" s="32">
        <f t="shared" si="28"/>
        <v>1.6055033322019123E-2</v>
      </c>
      <c r="AE329" s="103">
        <f t="shared" si="29"/>
        <v>2106.8338303395772</v>
      </c>
    </row>
    <row r="330" spans="1:31" s="137" customFormat="1">
      <c r="A330" s="146" t="s">
        <v>39</v>
      </c>
      <c r="B330" s="32">
        <v>25.0047</v>
      </c>
      <c r="C330" s="32">
        <v>2.2000000000000001E-4</v>
      </c>
      <c r="D330" s="133">
        <f t="shared" si="26"/>
        <v>0.76810607303007161</v>
      </c>
      <c r="E330" s="32">
        <f t="shared" si="27"/>
        <v>1.6898333606661577E-4</v>
      </c>
      <c r="F330" s="19">
        <v>17</v>
      </c>
      <c r="G330" s="147">
        <v>15</v>
      </c>
      <c r="H330" s="55">
        <v>52</v>
      </c>
      <c r="I330" s="148">
        <v>42137</v>
      </c>
      <c r="J330" s="33">
        <v>1040.4402646453946</v>
      </c>
      <c r="K330" s="32">
        <v>1.6202462821990699E-2</v>
      </c>
      <c r="L330" s="51">
        <v>1333.8506049024963</v>
      </c>
      <c r="M330" s="33">
        <v>-3.4653082987006201E-3</v>
      </c>
      <c r="N330" s="32">
        <v>0</v>
      </c>
      <c r="O330" s="19" t="s">
        <v>17</v>
      </c>
      <c r="P330" s="33">
        <v>-7.2776078523327905E-4</v>
      </c>
      <c r="Q330" s="32">
        <v>-2.6328888243863793E-4</v>
      </c>
      <c r="R330" s="32">
        <v>1.4999999999999999E-4</v>
      </c>
      <c r="S330" s="19" t="s">
        <v>17</v>
      </c>
      <c r="T330" s="33">
        <v>1.8962295866170921E-3</v>
      </c>
      <c r="U330" s="32">
        <v>1.7004137033656516E-4</v>
      </c>
      <c r="V330" s="19" t="s">
        <v>17</v>
      </c>
      <c r="W330" s="33">
        <v>-2.5179381636447422E-4</v>
      </c>
      <c r="X330" s="32">
        <v>2.0000000000000001E-4</v>
      </c>
      <c r="Y330" s="31" t="s">
        <v>17</v>
      </c>
      <c r="Z330" s="149">
        <v>25</v>
      </c>
      <c r="AA330" s="62">
        <v>15</v>
      </c>
      <c r="AB330" s="150">
        <v>52</v>
      </c>
      <c r="AC330" s="33">
        <f t="shared" si="30"/>
        <v>1040.4351157855954</v>
      </c>
      <c r="AD330" s="32">
        <f t="shared" si="28"/>
        <v>1.6206164596642997E-2</v>
      </c>
      <c r="AE330" s="103">
        <f t="shared" si="29"/>
        <v>1335.0687620336646</v>
      </c>
    </row>
    <row r="331" spans="1:31" s="46" customFormat="1">
      <c r="A331" s="151" t="s">
        <v>39</v>
      </c>
      <c r="B331" s="40">
        <v>25.0047</v>
      </c>
      <c r="C331" s="40">
        <v>2.2000000000000001E-4</v>
      </c>
      <c r="D331" s="139">
        <f t="shared" si="26"/>
        <v>0.76810606468426834</v>
      </c>
      <c r="E331" s="40">
        <f t="shared" si="27"/>
        <v>1.6898333423053904E-4</v>
      </c>
      <c r="F331" s="41">
        <v>17</v>
      </c>
      <c r="G331" s="152">
        <v>15</v>
      </c>
      <c r="H331" s="57">
        <v>65</v>
      </c>
      <c r="I331" s="153">
        <v>42137</v>
      </c>
      <c r="J331" s="42">
        <v>1045.6457799924356</v>
      </c>
      <c r="K331" s="40">
        <v>1.6409743936473375E-2</v>
      </c>
      <c r="L331" s="52">
        <v>736.90768860941728</v>
      </c>
      <c r="M331" s="42">
        <v>-3.4326224706546782E-3</v>
      </c>
      <c r="N331" s="40">
        <v>0</v>
      </c>
      <c r="O331" s="41" t="s">
        <v>17</v>
      </c>
      <c r="P331" s="42">
        <v>-7.3140017190529913E-4</v>
      </c>
      <c r="Q331" s="40">
        <v>-2.6460553767629423E-4</v>
      </c>
      <c r="R331" s="40">
        <v>1.4999999999999999E-4</v>
      </c>
      <c r="S331" s="41" t="s">
        <v>17</v>
      </c>
      <c r="T331" s="42">
        <v>1.9057122538186611E-3</v>
      </c>
      <c r="U331" s="40">
        <v>1.7089171342623131E-4</v>
      </c>
      <c r="V331" s="41" t="s">
        <v>17</v>
      </c>
      <c r="W331" s="42">
        <v>-2.5179381636447422E-4</v>
      </c>
      <c r="X331" s="40">
        <v>2.0000000000000001E-4</v>
      </c>
      <c r="Y331" s="39" t="s">
        <v>17</v>
      </c>
      <c r="Z331" s="154">
        <v>25</v>
      </c>
      <c r="AA331" s="63">
        <v>15</v>
      </c>
      <c r="AB331" s="155">
        <v>65</v>
      </c>
      <c r="AC331" s="42">
        <f t="shared" si="30"/>
        <v>1045.6406566585288</v>
      </c>
      <c r="AD331" s="40">
        <f t="shared" si="28"/>
        <v>1.6413407793800475E-2</v>
      </c>
      <c r="AE331" s="142">
        <f t="shared" si="29"/>
        <v>737.56567670937432</v>
      </c>
    </row>
    <row r="332" spans="1:31" s="137" customFormat="1">
      <c r="A332" s="146" t="s">
        <v>39</v>
      </c>
      <c r="B332" s="32">
        <v>25.0047</v>
      </c>
      <c r="C332" s="32">
        <v>2.2000000000000001E-4</v>
      </c>
      <c r="D332" s="133">
        <f t="shared" si="26"/>
        <v>0.7594121348329107</v>
      </c>
      <c r="E332" s="32">
        <f t="shared" si="27"/>
        <v>1.6707066966324037E-4</v>
      </c>
      <c r="F332" s="19">
        <v>17</v>
      </c>
      <c r="G332" s="147">
        <v>20</v>
      </c>
      <c r="H332" s="55">
        <v>5</v>
      </c>
      <c r="I332" s="148">
        <v>42156</v>
      </c>
      <c r="J332" s="33">
        <v>1019.3046260550128</v>
      </c>
      <c r="K332" s="32">
        <v>6.679628326711695E-3</v>
      </c>
      <c r="L332" s="51">
        <v>116.74470983457708</v>
      </c>
      <c r="M332" s="33">
        <v>-3.5554144420757439E-3</v>
      </c>
      <c r="N332" s="32">
        <v>0</v>
      </c>
      <c r="O332" s="19" t="s">
        <v>17</v>
      </c>
      <c r="P332" s="33">
        <v>-7.1297573476162451E-4</v>
      </c>
      <c r="Q332" s="32">
        <v>-2.5793995529874955E-4</v>
      </c>
      <c r="R332" s="32">
        <v>1.4999999999999999E-4</v>
      </c>
      <c r="S332" s="19" t="s">
        <v>17</v>
      </c>
      <c r="T332" s="33">
        <v>1.8848363680054124E-3</v>
      </c>
      <c r="U332" s="32">
        <v>1.6901970158983374E-4</v>
      </c>
      <c r="V332" s="19" t="s">
        <v>17</v>
      </c>
      <c r="W332" s="33">
        <v>0</v>
      </c>
      <c r="X332" s="32">
        <v>0</v>
      </c>
      <c r="Y332" s="31" t="s">
        <v>17</v>
      </c>
      <c r="Z332" s="149">
        <v>25</v>
      </c>
      <c r="AA332" s="62">
        <v>20</v>
      </c>
      <c r="AB332" s="150">
        <v>5</v>
      </c>
      <c r="AC332" s="33">
        <f t="shared" si="30"/>
        <v>1019.2996408399822</v>
      </c>
      <c r="AD332" s="32">
        <f t="shared" si="28"/>
        <v>6.6855377383720242E-3</v>
      </c>
      <c r="AE332" s="103">
        <f t="shared" si="29"/>
        <v>117.1580758125998</v>
      </c>
    </row>
    <row r="333" spans="1:31" s="137" customFormat="1">
      <c r="A333" s="146" t="s">
        <v>39</v>
      </c>
      <c r="B333" s="32">
        <v>25.0047</v>
      </c>
      <c r="C333" s="32">
        <v>2.2000000000000001E-4</v>
      </c>
      <c r="D333" s="133">
        <f t="shared" si="26"/>
        <v>0.759412131868059</v>
      </c>
      <c r="E333" s="32">
        <f t="shared" si="27"/>
        <v>1.6707066901097299E-4</v>
      </c>
      <c r="F333" s="19">
        <v>17</v>
      </c>
      <c r="G333" s="147">
        <v>20</v>
      </c>
      <c r="H333" s="55">
        <v>10</v>
      </c>
      <c r="I333" s="148">
        <v>42156</v>
      </c>
      <c r="J333" s="33">
        <v>1021.4825668791126</v>
      </c>
      <c r="K333" s="32">
        <v>6.7055908108312658E-3</v>
      </c>
      <c r="L333" s="51">
        <v>118.22797411846599</v>
      </c>
      <c r="M333" s="33">
        <v>-3.5418211925843934E-3</v>
      </c>
      <c r="N333" s="32">
        <v>0</v>
      </c>
      <c r="O333" s="19" t="s">
        <v>17</v>
      </c>
      <c r="P333" s="33">
        <v>-7.1450085932766021E-4</v>
      </c>
      <c r="Q333" s="32">
        <v>-2.5849171399572649E-4</v>
      </c>
      <c r="R333" s="32">
        <v>1.4999999999999999E-4</v>
      </c>
      <c r="S333" s="19" t="s">
        <v>17</v>
      </c>
      <c r="T333" s="33">
        <v>1.888868217524381E-3</v>
      </c>
      <c r="U333" s="32">
        <v>1.6938125127877163E-4</v>
      </c>
      <c r="V333" s="19" t="s">
        <v>17</v>
      </c>
      <c r="W333" s="33">
        <v>0</v>
      </c>
      <c r="X333" s="32">
        <v>0</v>
      </c>
      <c r="Y333" s="31" t="s">
        <v>17</v>
      </c>
      <c r="Z333" s="149">
        <v>25</v>
      </c>
      <c r="AA333" s="62">
        <v>20</v>
      </c>
      <c r="AB333" s="150">
        <v>10</v>
      </c>
      <c r="AC333" s="33">
        <f t="shared" si="30"/>
        <v>1021.4775921988478</v>
      </c>
      <c r="AD333" s="32">
        <f t="shared" si="28"/>
        <v>6.7114864776019068E-3</v>
      </c>
      <c r="AE333" s="103">
        <f t="shared" si="29"/>
        <v>118.64399682970405</v>
      </c>
    </row>
    <row r="334" spans="1:31" s="137" customFormat="1">
      <c r="A334" s="146" t="s">
        <v>39</v>
      </c>
      <c r="B334" s="32">
        <v>25.0047</v>
      </c>
      <c r="C334" s="32">
        <v>2.2000000000000001E-4</v>
      </c>
      <c r="D334" s="133">
        <f t="shared" si="26"/>
        <v>0.75941212890320675</v>
      </c>
      <c r="E334" s="32">
        <f t="shared" si="27"/>
        <v>1.670706683587055E-4</v>
      </c>
      <c r="F334" s="19">
        <v>17</v>
      </c>
      <c r="G334" s="147">
        <v>20</v>
      </c>
      <c r="H334" s="55">
        <v>15</v>
      </c>
      <c r="I334" s="148">
        <v>42156</v>
      </c>
      <c r="J334" s="33">
        <v>1023.6415507827957</v>
      </c>
      <c r="K334" s="32">
        <v>1.5743317646151781E-2</v>
      </c>
      <c r="L334" s="51">
        <v>3548.0420142211469</v>
      </c>
      <c r="M334" s="33">
        <v>-3.5284463340303773E-3</v>
      </c>
      <c r="N334" s="32">
        <v>0</v>
      </c>
      <c r="O334" s="19" t="s">
        <v>17</v>
      </c>
      <c r="P334" s="33">
        <v>-7.1601059109293414E-4</v>
      </c>
      <c r="Q334" s="32">
        <v>-2.5903790389400976E-4</v>
      </c>
      <c r="R334" s="32">
        <v>1.4999999999999999E-4</v>
      </c>
      <c r="S334" s="19" t="s">
        <v>17</v>
      </c>
      <c r="T334" s="33">
        <v>1.892859374342851E-3</v>
      </c>
      <c r="U334" s="32">
        <v>1.6973915191455463E-4</v>
      </c>
      <c r="V334" s="19" t="s">
        <v>17</v>
      </c>
      <c r="W334" s="33">
        <v>0</v>
      </c>
      <c r="X334" s="32">
        <v>0</v>
      </c>
      <c r="Y334" s="31" t="s">
        <v>17</v>
      </c>
      <c r="Z334" s="149">
        <v>25</v>
      </c>
      <c r="AA334" s="62">
        <v>20</v>
      </c>
      <c r="AB334" s="150">
        <v>15</v>
      </c>
      <c r="AC334" s="33">
        <f t="shared" si="30"/>
        <v>1023.6365864497744</v>
      </c>
      <c r="AD334" s="32">
        <f t="shared" si="28"/>
        <v>1.574583355988347E-2</v>
      </c>
      <c r="AE334" s="103">
        <f t="shared" si="29"/>
        <v>3550.3011873334699</v>
      </c>
    </row>
    <row r="335" spans="1:31" s="137" customFormat="1">
      <c r="A335" s="146" t="s">
        <v>39</v>
      </c>
      <c r="B335" s="32">
        <v>25.0047</v>
      </c>
      <c r="C335" s="32">
        <v>2.2000000000000001E-4</v>
      </c>
      <c r="D335" s="133">
        <f t="shared" si="26"/>
        <v>0.75941212593835472</v>
      </c>
      <c r="E335" s="32">
        <f t="shared" si="27"/>
        <v>1.6707066770643806E-4</v>
      </c>
      <c r="F335" s="19">
        <v>17</v>
      </c>
      <c r="G335" s="147">
        <v>20</v>
      </c>
      <c r="H335" s="55">
        <v>20</v>
      </c>
      <c r="I335" s="148">
        <v>42156</v>
      </c>
      <c r="J335" s="33">
        <v>1025.7759484740334</v>
      </c>
      <c r="K335" s="32">
        <v>1.5792705004303183E-2</v>
      </c>
      <c r="L335" s="51">
        <v>3479.3072381768966</v>
      </c>
      <c r="M335" s="33">
        <v>-3.5152848668076331E-3</v>
      </c>
      <c r="N335" s="32">
        <v>0</v>
      </c>
      <c r="O335" s="19" t="s">
        <v>17</v>
      </c>
      <c r="P335" s="33">
        <v>-7.1750517379022972E-4</v>
      </c>
      <c r="Q335" s="32">
        <v>-2.5957861317110677E-4</v>
      </c>
      <c r="R335" s="32">
        <v>1.4999999999999999E-4</v>
      </c>
      <c r="S335" s="19" t="s">
        <v>17</v>
      </c>
      <c r="T335" s="33">
        <v>1.8968104827974395E-3</v>
      </c>
      <c r="U335" s="32">
        <v>1.7009346127704338E-4</v>
      </c>
      <c r="V335" s="19" t="s">
        <v>17</v>
      </c>
      <c r="W335" s="33">
        <v>0</v>
      </c>
      <c r="X335" s="32">
        <v>0</v>
      </c>
      <c r="Y335" s="31" t="s">
        <v>17</v>
      </c>
      <c r="Z335" s="149">
        <v>25</v>
      </c>
      <c r="AA335" s="62">
        <v>20</v>
      </c>
      <c r="AB335" s="150">
        <v>20</v>
      </c>
      <c r="AC335" s="33">
        <f t="shared" si="30"/>
        <v>1025.7709943052444</v>
      </c>
      <c r="AD335" s="32">
        <f t="shared" si="28"/>
        <v>1.5795216862915174E-2</v>
      </c>
      <c r="AE335" s="103">
        <f t="shared" si="29"/>
        <v>3481.5124025009</v>
      </c>
    </row>
    <row r="336" spans="1:31" s="137" customFormat="1">
      <c r="A336" s="146" t="s">
        <v>39</v>
      </c>
      <c r="B336" s="32">
        <v>25.0047</v>
      </c>
      <c r="C336" s="32">
        <v>2.2000000000000001E-4</v>
      </c>
      <c r="D336" s="133">
        <f t="shared" si="26"/>
        <v>0.75941212238053268</v>
      </c>
      <c r="E336" s="32">
        <f t="shared" si="27"/>
        <v>1.6707066692371719E-4</v>
      </c>
      <c r="F336" s="19">
        <v>17</v>
      </c>
      <c r="G336" s="147">
        <v>20</v>
      </c>
      <c r="H336" s="55">
        <v>26</v>
      </c>
      <c r="I336" s="148">
        <v>42156</v>
      </c>
      <c r="J336" s="33">
        <v>1028.3097806063236</v>
      </c>
      <c r="K336" s="32">
        <v>1.5857529605977534E-2</v>
      </c>
      <c r="L336" s="51">
        <v>3262.3233581952973</v>
      </c>
      <c r="M336" s="33">
        <v>-3.4997619943624159E-3</v>
      </c>
      <c r="N336" s="32">
        <v>0</v>
      </c>
      <c r="O336" s="19" t="s">
        <v>17</v>
      </c>
      <c r="P336" s="33">
        <v>-7.1927900921580604E-4</v>
      </c>
      <c r="Q336" s="32">
        <v>-2.6022035034121326E-4</v>
      </c>
      <c r="R336" s="32">
        <v>1.4999999999999999E-4</v>
      </c>
      <c r="S336" s="19" t="s">
        <v>17</v>
      </c>
      <c r="T336" s="33">
        <v>1.9014998291415662E-3</v>
      </c>
      <c r="U336" s="32">
        <v>1.7051397094737324E-4</v>
      </c>
      <c r="V336" s="19" t="s">
        <v>17</v>
      </c>
      <c r="W336" s="33">
        <v>0</v>
      </c>
      <c r="X336" s="32">
        <v>0</v>
      </c>
      <c r="Y336" s="31" t="s">
        <v>17</v>
      </c>
      <c r="Z336" s="149">
        <v>25</v>
      </c>
      <c r="AA336" s="62">
        <v>20</v>
      </c>
      <c r="AB336" s="150">
        <v>26</v>
      </c>
      <c r="AC336" s="33">
        <f t="shared" si="30"/>
        <v>1028.304838403159</v>
      </c>
      <c r="AD336" s="32">
        <f t="shared" si="28"/>
        <v>1.58600357132791E-2</v>
      </c>
      <c r="AE336" s="103">
        <f t="shared" si="29"/>
        <v>3264.3784251639918</v>
      </c>
    </row>
    <row r="337" spans="1:31" s="137" customFormat="1">
      <c r="A337" s="146" t="s">
        <v>39</v>
      </c>
      <c r="B337" s="32">
        <v>25.0047</v>
      </c>
      <c r="C337" s="32">
        <v>2.2000000000000001E-4</v>
      </c>
      <c r="D337" s="133">
        <f t="shared" si="26"/>
        <v>0.75941211822974009</v>
      </c>
      <c r="E337" s="32">
        <f t="shared" si="27"/>
        <v>1.6707066601054282E-4</v>
      </c>
      <c r="F337" s="19">
        <v>17</v>
      </c>
      <c r="G337" s="147">
        <v>20</v>
      </c>
      <c r="H337" s="55">
        <v>33</v>
      </c>
      <c r="I337" s="148">
        <v>42156</v>
      </c>
      <c r="J337" s="33">
        <v>1031.2291624313505</v>
      </c>
      <c r="K337" s="32">
        <v>1.5940493866510207E-2</v>
      </c>
      <c r="L337" s="51">
        <v>2808.773003530639</v>
      </c>
      <c r="M337" s="33">
        <v>-3.4820143373508472E-3</v>
      </c>
      <c r="N337" s="32">
        <v>0</v>
      </c>
      <c r="O337" s="19" t="s">
        <v>17</v>
      </c>
      <c r="P337" s="33">
        <v>-7.2132187194791245E-4</v>
      </c>
      <c r="Q337" s="32">
        <v>-2.6095941605707129E-4</v>
      </c>
      <c r="R337" s="32">
        <v>1.4999999999999999E-4</v>
      </c>
      <c r="S337" s="19" t="s">
        <v>17</v>
      </c>
      <c r="T337" s="33">
        <v>1.9069003812545505E-3</v>
      </c>
      <c r="U337" s="32">
        <v>1.7099825686314369E-4</v>
      </c>
      <c r="V337" s="19" t="s">
        <v>17</v>
      </c>
      <c r="W337" s="33">
        <v>0</v>
      </c>
      <c r="X337" s="32">
        <v>0</v>
      </c>
      <c r="Y337" s="31" t="s">
        <v>17</v>
      </c>
      <c r="Z337" s="149">
        <v>25</v>
      </c>
      <c r="AA337" s="62">
        <v>20</v>
      </c>
      <c r="AB337" s="150">
        <v>33</v>
      </c>
      <c r="AC337" s="33">
        <f t="shared" si="30"/>
        <v>1031.2242338790877</v>
      </c>
      <c r="AD337" s="32">
        <f t="shared" si="28"/>
        <v>1.5942992119409111E-2</v>
      </c>
      <c r="AE337" s="103">
        <f t="shared" si="29"/>
        <v>2810.5286191347882</v>
      </c>
    </row>
    <row r="338" spans="1:31" s="137" customFormat="1">
      <c r="A338" s="146" t="s">
        <v>39</v>
      </c>
      <c r="B338" s="32">
        <v>25.0047</v>
      </c>
      <c r="C338" s="32">
        <v>2.2000000000000001E-4</v>
      </c>
      <c r="D338" s="133">
        <f t="shared" si="26"/>
        <v>0.75941211318949242</v>
      </c>
      <c r="E338" s="32">
        <f t="shared" si="27"/>
        <v>1.6707066490168833E-4</v>
      </c>
      <c r="F338" s="19">
        <v>17</v>
      </c>
      <c r="G338" s="147">
        <v>20</v>
      </c>
      <c r="H338" s="55">
        <v>41.5</v>
      </c>
      <c r="I338" s="148">
        <v>42156</v>
      </c>
      <c r="J338" s="33">
        <v>1034.7204125926689</v>
      </c>
      <c r="K338" s="32">
        <v>1.6051304123977563E-2</v>
      </c>
      <c r="L338" s="51">
        <v>2104.8802463610946</v>
      </c>
      <c r="M338" s="33">
        <v>-3.4609703018304572E-3</v>
      </c>
      <c r="N338" s="32">
        <v>0</v>
      </c>
      <c r="O338" s="19" t="s">
        <v>17</v>
      </c>
      <c r="P338" s="33">
        <v>-7.2376479887260967E-4</v>
      </c>
      <c r="Q338" s="32">
        <v>-2.6184321676869744E-4</v>
      </c>
      <c r="R338" s="32">
        <v>1.4999999999999999E-4</v>
      </c>
      <c r="S338" s="19" t="s">
        <v>17</v>
      </c>
      <c r="T338" s="33">
        <v>1.9133585507711077E-3</v>
      </c>
      <c r="U338" s="32">
        <v>1.7157738293638485E-4</v>
      </c>
      <c r="V338" s="19" t="s">
        <v>17</v>
      </c>
      <c r="W338" s="33">
        <v>0</v>
      </c>
      <c r="X338" s="32">
        <v>0</v>
      </c>
      <c r="Y338" s="31" t="s">
        <v>17</v>
      </c>
      <c r="Z338" s="149">
        <v>25</v>
      </c>
      <c r="AA338" s="62">
        <v>20</v>
      </c>
      <c r="AB338" s="150">
        <v>41.5</v>
      </c>
      <c r="AC338" s="33">
        <f t="shared" si="30"/>
        <v>1034.7155001853985</v>
      </c>
      <c r="AD338" s="32">
        <f t="shared" si="28"/>
        <v>1.6053791311893436E-2</v>
      </c>
      <c r="AE338" s="103">
        <f t="shared" si="29"/>
        <v>2106.1821137204042</v>
      </c>
    </row>
    <row r="339" spans="1:31" s="137" customFormat="1">
      <c r="A339" s="146" t="s">
        <v>39</v>
      </c>
      <c r="B339" s="32">
        <v>25.0047</v>
      </c>
      <c r="C339" s="32">
        <v>2.2000000000000001E-4</v>
      </c>
      <c r="D339" s="133">
        <f t="shared" si="26"/>
        <v>0.75941210696330363</v>
      </c>
      <c r="E339" s="32">
        <f t="shared" si="27"/>
        <v>1.6707066353192682E-4</v>
      </c>
      <c r="F339" s="19">
        <v>17</v>
      </c>
      <c r="G339" s="147">
        <v>20</v>
      </c>
      <c r="H339" s="55">
        <v>52</v>
      </c>
      <c r="I339" s="148">
        <v>42156</v>
      </c>
      <c r="J339" s="33">
        <v>1038.956054098669</v>
      </c>
      <c r="K339" s="32">
        <v>1.6202462821990699E-2</v>
      </c>
      <c r="L339" s="51">
        <v>1333.8506049024963</v>
      </c>
      <c r="M339" s="33">
        <v>-3.4357161159732641E-3</v>
      </c>
      <c r="N339" s="32">
        <v>0</v>
      </c>
      <c r="O339" s="19" t="s">
        <v>17</v>
      </c>
      <c r="P339" s="33">
        <v>-7.2672693617079282E-4</v>
      </c>
      <c r="Q339" s="32">
        <v>-2.6291485711356496E-4</v>
      </c>
      <c r="R339" s="32">
        <v>1.4999999999999999E-4</v>
      </c>
      <c r="S339" s="19" t="s">
        <v>17</v>
      </c>
      <c r="T339" s="33">
        <v>1.9211893148295778E-3</v>
      </c>
      <c r="U339" s="32">
        <v>1.7227959424069217E-4</v>
      </c>
      <c r="V339" s="19" t="s">
        <v>17</v>
      </c>
      <c r="W339" s="33">
        <v>0</v>
      </c>
      <c r="X339" s="32">
        <v>0</v>
      </c>
      <c r="Y339" s="31" t="s">
        <v>17</v>
      </c>
      <c r="Z339" s="149">
        <v>25</v>
      </c>
      <c r="AA339" s="62">
        <v>20</v>
      </c>
      <c r="AB339" s="150">
        <v>52</v>
      </c>
      <c r="AC339" s="33">
        <f t="shared" si="30"/>
        <v>1038.9511610053173</v>
      </c>
      <c r="AD339" s="32">
        <f t="shared" si="28"/>
        <v>1.6204934259761605E-2</v>
      </c>
      <c r="AE339" s="103">
        <f t="shared" si="29"/>
        <v>1334.6634412469896</v>
      </c>
    </row>
    <row r="340" spans="1:31" s="46" customFormat="1">
      <c r="A340" s="151" t="s">
        <v>39</v>
      </c>
      <c r="B340" s="40">
        <v>25.0047</v>
      </c>
      <c r="C340" s="40">
        <v>2.2000000000000001E-4</v>
      </c>
      <c r="D340" s="139">
        <f t="shared" si="26"/>
        <v>0.75941209925469</v>
      </c>
      <c r="E340" s="40">
        <f t="shared" si="27"/>
        <v>1.6707066183603182E-4</v>
      </c>
      <c r="F340" s="41">
        <v>17</v>
      </c>
      <c r="G340" s="152">
        <v>20</v>
      </c>
      <c r="H340" s="57">
        <v>65</v>
      </c>
      <c r="I340" s="153">
        <v>42156</v>
      </c>
      <c r="J340" s="42">
        <v>1044.0819617459945</v>
      </c>
      <c r="K340" s="40">
        <v>1.6409743936473375E-2</v>
      </c>
      <c r="L340" s="52">
        <v>736.90768860941728</v>
      </c>
      <c r="M340" s="42">
        <v>-3.4055536787036544E-3</v>
      </c>
      <c r="N340" s="40">
        <v>0</v>
      </c>
      <c r="O340" s="41" t="s">
        <v>17</v>
      </c>
      <c r="P340" s="42">
        <v>-7.3031190106688656E-4</v>
      </c>
      <c r="Q340" s="40">
        <v>-2.6421182367211856E-4</v>
      </c>
      <c r="R340" s="40">
        <v>1.4999999999999999E-4</v>
      </c>
      <c r="S340" s="41" t="s">
        <v>17</v>
      </c>
      <c r="T340" s="42">
        <v>1.9306665979206758E-3</v>
      </c>
      <c r="U340" s="40">
        <v>1.7312945451882067E-4</v>
      </c>
      <c r="V340" s="41" t="s">
        <v>17</v>
      </c>
      <c r="W340" s="42">
        <v>0</v>
      </c>
      <c r="X340" s="40">
        <v>0</v>
      </c>
      <c r="Y340" s="39" t="s">
        <v>17</v>
      </c>
      <c r="Z340" s="154">
        <v>25</v>
      </c>
      <c r="AA340" s="63">
        <v>20</v>
      </c>
      <c r="AB340" s="155">
        <v>65</v>
      </c>
      <c r="AC340" s="42">
        <f t="shared" si="30"/>
        <v>1044.0770916257954</v>
      </c>
      <c r="AD340" s="40">
        <f t="shared" si="28"/>
        <v>1.6412193103747377E-2</v>
      </c>
      <c r="AE340" s="142">
        <f t="shared" si="29"/>
        <v>737.3473799107976</v>
      </c>
    </row>
    <row r="341" spans="1:31" s="137" customFormat="1">
      <c r="A341" s="146" t="s">
        <v>39</v>
      </c>
      <c r="B341" s="32">
        <v>25.0047</v>
      </c>
      <c r="C341" s="32">
        <v>2.2000000000000001E-4</v>
      </c>
      <c r="D341" s="133">
        <f t="shared" si="26"/>
        <v>0.75213940623117848</v>
      </c>
      <c r="E341" s="32">
        <f t="shared" si="27"/>
        <v>1.6547066937085928E-4</v>
      </c>
      <c r="F341" s="19">
        <v>17</v>
      </c>
      <c r="G341" s="147">
        <v>25</v>
      </c>
      <c r="H341" s="55">
        <v>5</v>
      </c>
      <c r="I341" s="148">
        <v>42130</v>
      </c>
      <c r="J341" s="33">
        <v>1017.9274987364078</v>
      </c>
      <c r="K341" s="32">
        <v>6.679628326711695E-3</v>
      </c>
      <c r="L341" s="51">
        <v>116.74470983457708</v>
      </c>
      <c r="M341" s="33">
        <v>-3.5221828705971348E-3</v>
      </c>
      <c r="N341" s="32">
        <v>0</v>
      </c>
      <c r="O341" s="19" t="s">
        <v>17</v>
      </c>
      <c r="P341" s="33">
        <v>-7.1201062901183265E-4</v>
      </c>
      <c r="Q341" s="32">
        <v>-2.575907998901954E-4</v>
      </c>
      <c r="R341" s="32">
        <v>1.4999999999999999E-4</v>
      </c>
      <c r="S341" s="19" t="s">
        <v>17</v>
      </c>
      <c r="T341" s="33">
        <v>1.845209693923912E-3</v>
      </c>
      <c r="U341" s="32">
        <v>1.6546624265730022E-4</v>
      </c>
      <c r="V341" s="19" t="s">
        <v>17</v>
      </c>
      <c r="W341" s="33">
        <v>1.8279901834151297E-4</v>
      </c>
      <c r="X341" s="32">
        <v>2.0000000000000001E-4</v>
      </c>
      <c r="Y341" s="31" t="s">
        <v>17</v>
      </c>
      <c r="Z341" s="149">
        <v>25</v>
      </c>
      <c r="AA341" s="62">
        <v>25</v>
      </c>
      <c r="AB341" s="150">
        <v>5</v>
      </c>
      <c r="AC341" s="33">
        <f t="shared" si="30"/>
        <v>1017.9227685626909</v>
      </c>
      <c r="AD341" s="32">
        <f t="shared" si="28"/>
        <v>6.6883999733038128E-3</v>
      </c>
      <c r="AE341" s="103">
        <f t="shared" si="29"/>
        <v>117.35884904295914</v>
      </c>
    </row>
    <row r="342" spans="1:31" s="137" customFormat="1">
      <c r="A342" s="146" t="s">
        <v>39</v>
      </c>
      <c r="B342" s="32">
        <v>25.0047</v>
      </c>
      <c r="C342" s="32">
        <v>2.2000000000000001E-4</v>
      </c>
      <c r="D342" s="133">
        <f t="shared" si="26"/>
        <v>0.75213940346832009</v>
      </c>
      <c r="E342" s="32">
        <f t="shared" si="27"/>
        <v>1.6547066876303041E-4</v>
      </c>
      <c r="F342" s="19">
        <v>17</v>
      </c>
      <c r="G342" s="147">
        <v>25</v>
      </c>
      <c r="H342" s="55">
        <v>10</v>
      </c>
      <c r="I342" s="148">
        <v>42130</v>
      </c>
      <c r="J342" s="33">
        <v>1020.0782667471308</v>
      </c>
      <c r="K342" s="32">
        <v>6.7055908108312658E-3</v>
      </c>
      <c r="L342" s="51">
        <v>118.22797411846599</v>
      </c>
      <c r="M342" s="33">
        <v>-3.5095401736953136E-3</v>
      </c>
      <c r="N342" s="32">
        <v>0</v>
      </c>
      <c r="O342" s="19" t="s">
        <v>17</v>
      </c>
      <c r="P342" s="33">
        <v>-7.1351562793247182E-4</v>
      </c>
      <c r="Q342" s="32">
        <v>-2.5813527754264191E-4</v>
      </c>
      <c r="R342" s="32">
        <v>1.4999999999999999E-4</v>
      </c>
      <c r="S342" s="19" t="s">
        <v>17</v>
      </c>
      <c r="T342" s="33">
        <v>1.849109971666959E-3</v>
      </c>
      <c r="U342" s="32">
        <v>1.6581599385662841E-4</v>
      </c>
      <c r="V342" s="19" t="s">
        <v>17</v>
      </c>
      <c r="W342" s="33">
        <v>1.8279901834151297E-4</v>
      </c>
      <c r="X342" s="32">
        <v>2.0000000000000001E-4</v>
      </c>
      <c r="Y342" s="31" t="s">
        <v>17</v>
      </c>
      <c r="Z342" s="149">
        <v>25</v>
      </c>
      <c r="AA342" s="62">
        <v>25</v>
      </c>
      <c r="AB342" s="150">
        <v>10</v>
      </c>
      <c r="AC342" s="33">
        <f t="shared" si="30"/>
        <v>1020.0735462763541</v>
      </c>
      <c r="AD342" s="32">
        <f t="shared" si="28"/>
        <v>6.714337168205381E-3</v>
      </c>
      <c r="AE342" s="103">
        <f t="shared" si="29"/>
        <v>118.84571253239395</v>
      </c>
    </row>
    <row r="343" spans="1:31" s="137" customFormat="1">
      <c r="A343" s="146" t="s">
        <v>39</v>
      </c>
      <c r="B343" s="32">
        <v>25.0047</v>
      </c>
      <c r="C343" s="32">
        <v>2.2000000000000001E-4</v>
      </c>
      <c r="D343" s="133">
        <f t="shared" si="26"/>
        <v>0.75213940070546126</v>
      </c>
      <c r="E343" s="32">
        <f t="shared" si="27"/>
        <v>1.6547066815520149E-4</v>
      </c>
      <c r="F343" s="19">
        <v>17</v>
      </c>
      <c r="G343" s="147">
        <v>25</v>
      </c>
      <c r="H343" s="55">
        <v>15</v>
      </c>
      <c r="I343" s="148">
        <v>42130</v>
      </c>
      <c r="J343" s="33">
        <v>1022.2081768451771</v>
      </c>
      <c r="K343" s="32">
        <v>1.5743317646151781E-2</v>
      </c>
      <c r="L343" s="51">
        <v>3548.0420142211469</v>
      </c>
      <c r="M343" s="33">
        <v>-3.4971128777669946E-3</v>
      </c>
      <c r="N343" s="32">
        <v>0</v>
      </c>
      <c r="O343" s="19" t="s">
        <v>17</v>
      </c>
      <c r="P343" s="33">
        <v>-7.1500552623207701E-4</v>
      </c>
      <c r="Q343" s="32">
        <v>-2.5867429210101023E-4</v>
      </c>
      <c r="R343" s="32">
        <v>1.4999999999999999E-4</v>
      </c>
      <c r="S343" s="19" t="s">
        <v>17</v>
      </c>
      <c r="T343" s="33">
        <v>1.8529711154299396E-3</v>
      </c>
      <c r="U343" s="32">
        <v>1.6616223577857575E-4</v>
      </c>
      <c r="V343" s="19" t="s">
        <v>17</v>
      </c>
      <c r="W343" s="33">
        <v>1.8279901834151297E-4</v>
      </c>
      <c r="X343" s="32">
        <v>2.0000000000000001E-4</v>
      </c>
      <c r="Y343" s="31" t="s">
        <v>17</v>
      </c>
      <c r="Z343" s="149">
        <v>25</v>
      </c>
      <c r="AA343" s="62">
        <v>25</v>
      </c>
      <c r="AB343" s="150">
        <v>15</v>
      </c>
      <c r="AC343" s="33">
        <f t="shared" si="30"/>
        <v>1022.2034658914364</v>
      </c>
      <c r="AD343" s="32">
        <f t="shared" si="28"/>
        <v>1.5747048642150461E-2</v>
      </c>
      <c r="AE343" s="103">
        <f t="shared" si="29"/>
        <v>3551.3975547478294</v>
      </c>
    </row>
    <row r="344" spans="1:31" s="137" customFormat="1">
      <c r="A344" s="146" t="s">
        <v>39</v>
      </c>
      <c r="B344" s="32">
        <v>25.0047</v>
      </c>
      <c r="C344" s="32">
        <v>2.2000000000000001E-4</v>
      </c>
      <c r="D344" s="133">
        <f t="shared" si="26"/>
        <v>0.75213939794260254</v>
      </c>
      <c r="E344" s="32">
        <f t="shared" si="27"/>
        <v>1.6547066754737258E-4</v>
      </c>
      <c r="F344" s="19">
        <v>17</v>
      </c>
      <c r="G344" s="147">
        <v>25</v>
      </c>
      <c r="H344" s="55">
        <v>20</v>
      </c>
      <c r="I344" s="148">
        <v>42130</v>
      </c>
      <c r="J344" s="33">
        <v>1024.3154919866217</v>
      </c>
      <c r="K344" s="32">
        <v>1.5792705004303183E-2</v>
      </c>
      <c r="L344" s="51">
        <v>3479.3072381768966</v>
      </c>
      <c r="M344" s="33">
        <v>-3.4848915192924323E-3</v>
      </c>
      <c r="N344" s="32">
        <v>0</v>
      </c>
      <c r="O344" s="19" t="s">
        <v>17</v>
      </c>
      <c r="P344" s="33">
        <v>-7.1648056831365549E-4</v>
      </c>
      <c r="Q344" s="32">
        <v>-2.5920793198528112E-4</v>
      </c>
      <c r="R344" s="32">
        <v>1.4999999999999999E-4</v>
      </c>
      <c r="S344" s="19" t="s">
        <v>17</v>
      </c>
      <c r="T344" s="33">
        <v>1.8567937585949156E-3</v>
      </c>
      <c r="U344" s="32">
        <v>1.6650502522067061E-4</v>
      </c>
      <c r="V344" s="19" t="s">
        <v>17</v>
      </c>
      <c r="W344" s="33">
        <v>1.8279901834151297E-4</v>
      </c>
      <c r="X344" s="32">
        <v>2.0000000000000001E-4</v>
      </c>
      <c r="Y344" s="31" t="s">
        <v>17</v>
      </c>
      <c r="Z344" s="149">
        <v>25</v>
      </c>
      <c r="AA344" s="62">
        <v>25</v>
      </c>
      <c r="AB344" s="150">
        <v>20</v>
      </c>
      <c r="AC344" s="33">
        <f t="shared" si="30"/>
        <v>1024.3107903729986</v>
      </c>
      <c r="AD344" s="32">
        <f t="shared" si="28"/>
        <v>1.5796427944892638E-2</v>
      </c>
      <c r="AE344" s="103">
        <f t="shared" si="29"/>
        <v>3482.5806279132094</v>
      </c>
    </row>
    <row r="345" spans="1:31" s="137" customFormat="1">
      <c r="A345" s="146" t="s">
        <v>39</v>
      </c>
      <c r="B345" s="32">
        <v>25.0047</v>
      </c>
      <c r="C345" s="32">
        <v>2.2000000000000001E-4</v>
      </c>
      <c r="D345" s="133">
        <f t="shared" si="26"/>
        <v>0.75213939462717261</v>
      </c>
      <c r="E345" s="32">
        <f t="shared" si="27"/>
        <v>1.6547066681797798E-4</v>
      </c>
      <c r="F345" s="19">
        <v>17</v>
      </c>
      <c r="G345" s="147">
        <v>25</v>
      </c>
      <c r="H345" s="55">
        <v>26</v>
      </c>
      <c r="I345" s="148">
        <v>42130</v>
      </c>
      <c r="J345" s="33">
        <v>1026.8185293843119</v>
      </c>
      <c r="K345" s="32">
        <v>1.5857529605977534E-2</v>
      </c>
      <c r="L345" s="51">
        <v>3262.3233581952973</v>
      </c>
      <c r="M345" s="33">
        <v>-3.4704826541656075E-3</v>
      </c>
      <c r="N345" s="32">
        <v>0</v>
      </c>
      <c r="O345" s="19" t="s">
        <v>17</v>
      </c>
      <c r="P345" s="33">
        <v>-7.1823134223409236E-4</v>
      </c>
      <c r="Q345" s="32">
        <v>-2.5984132597719117E-4</v>
      </c>
      <c r="R345" s="32">
        <v>1.4999999999999999E-4</v>
      </c>
      <c r="S345" s="19" t="s">
        <v>17</v>
      </c>
      <c r="T345" s="33">
        <v>1.8613309740495838E-3</v>
      </c>
      <c r="U345" s="32">
        <v>1.669118927956041E-4</v>
      </c>
      <c r="V345" s="19" t="s">
        <v>17</v>
      </c>
      <c r="W345" s="33">
        <v>1.8279901834151297E-4</v>
      </c>
      <c r="X345" s="32">
        <v>2.0000000000000001E-4</v>
      </c>
      <c r="Y345" s="31" t="s">
        <v>17</v>
      </c>
      <c r="Z345" s="149">
        <v>25</v>
      </c>
      <c r="AA345" s="62">
        <v>25</v>
      </c>
      <c r="AB345" s="150">
        <v>26</v>
      </c>
      <c r="AC345" s="33">
        <f t="shared" si="30"/>
        <v>1026.8138387597185</v>
      </c>
      <c r="AD345" s="32">
        <f t="shared" si="28"/>
        <v>1.5861241607326576E-2</v>
      </c>
      <c r="AE345" s="103">
        <f t="shared" si="29"/>
        <v>3265.3716384301961</v>
      </c>
    </row>
    <row r="346" spans="1:31" s="137" customFormat="1">
      <c r="A346" s="146" t="s">
        <v>39</v>
      </c>
      <c r="B346" s="32">
        <v>25.0047</v>
      </c>
      <c r="C346" s="32">
        <v>2.2000000000000001E-4</v>
      </c>
      <c r="D346" s="133">
        <f t="shared" si="26"/>
        <v>0.75213939075917058</v>
      </c>
      <c r="E346" s="32">
        <f t="shared" si="27"/>
        <v>1.6547066596701753E-4</v>
      </c>
      <c r="F346" s="19">
        <v>17</v>
      </c>
      <c r="G346" s="147">
        <v>25</v>
      </c>
      <c r="H346" s="55">
        <v>33</v>
      </c>
      <c r="I346" s="148">
        <v>42130</v>
      </c>
      <c r="J346" s="33">
        <v>1029.6994247668126</v>
      </c>
      <c r="K346" s="32">
        <v>1.5940493866510207E-2</v>
      </c>
      <c r="L346" s="51">
        <v>2808.773003530639</v>
      </c>
      <c r="M346" s="33">
        <v>-3.4540101594302541E-3</v>
      </c>
      <c r="N346" s="32">
        <v>0</v>
      </c>
      <c r="O346" s="19" t="s">
        <v>17</v>
      </c>
      <c r="P346" s="33">
        <v>-7.2024783437766389E-4</v>
      </c>
      <c r="Q346" s="32">
        <v>-2.6057085135654652E-4</v>
      </c>
      <c r="R346" s="32">
        <v>1.4999999999999999E-4</v>
      </c>
      <c r="S346" s="19" t="s">
        <v>17</v>
      </c>
      <c r="T346" s="33">
        <v>1.8665568110294668E-3</v>
      </c>
      <c r="U346" s="32">
        <v>1.6738051140987225E-4</v>
      </c>
      <c r="V346" s="19" t="s">
        <v>17</v>
      </c>
      <c r="W346" s="33">
        <v>1.8279901834151297E-4</v>
      </c>
      <c r="X346" s="32">
        <v>2.0000000000000001E-4</v>
      </c>
      <c r="Y346" s="31" t="s">
        <v>17</v>
      </c>
      <c r="Z346" s="149">
        <v>25</v>
      </c>
      <c r="AA346" s="62">
        <v>25</v>
      </c>
      <c r="AB346" s="150">
        <v>33</v>
      </c>
      <c r="AC346" s="33">
        <f t="shared" si="30"/>
        <v>1029.6947466758434</v>
      </c>
      <c r="AD346" s="32">
        <f t="shared" si="28"/>
        <v>1.5944191465394063E-2</v>
      </c>
      <c r="AE346" s="103">
        <f t="shared" si="29"/>
        <v>2811.3746385394184</v>
      </c>
    </row>
    <row r="347" spans="1:31" s="137" customFormat="1">
      <c r="A347" s="146" t="s">
        <v>39</v>
      </c>
      <c r="B347" s="32">
        <v>25.0047</v>
      </c>
      <c r="C347" s="32">
        <v>2.2000000000000001E-4</v>
      </c>
      <c r="D347" s="133">
        <f t="shared" si="26"/>
        <v>0.75213938606231134</v>
      </c>
      <c r="E347" s="32">
        <f t="shared" si="27"/>
        <v>1.6547066493370849E-4</v>
      </c>
      <c r="F347" s="19">
        <v>17</v>
      </c>
      <c r="G347" s="147">
        <v>25</v>
      </c>
      <c r="H347" s="55">
        <v>41.5</v>
      </c>
      <c r="I347" s="148">
        <v>42130</v>
      </c>
      <c r="J347" s="33">
        <v>1033.145534951195</v>
      </c>
      <c r="K347" s="32">
        <v>1.6051304123977563E-2</v>
      </c>
      <c r="L347" s="51">
        <v>2104.8802463610946</v>
      </c>
      <c r="M347" s="33">
        <v>-3.4344684256666369E-3</v>
      </c>
      <c r="N347" s="32">
        <v>0</v>
      </c>
      <c r="O347" s="19" t="s">
        <v>17</v>
      </c>
      <c r="P347" s="33">
        <v>-7.2265951384808307E-4</v>
      </c>
      <c r="Q347" s="32">
        <v>-2.6144334738195874E-4</v>
      </c>
      <c r="R347" s="32">
        <v>1.4999999999999999E-4</v>
      </c>
      <c r="S347" s="19" t="s">
        <v>17</v>
      </c>
      <c r="T347" s="33">
        <v>1.8728067949282175E-3</v>
      </c>
      <c r="U347" s="32">
        <v>1.6794096876916335E-4</v>
      </c>
      <c r="V347" s="19" t="s">
        <v>17</v>
      </c>
      <c r="W347" s="33">
        <v>1.8279901834151297E-4</v>
      </c>
      <c r="X347" s="32">
        <v>2.0000000000000001E-4</v>
      </c>
      <c r="Y347" s="31" t="s">
        <v>17</v>
      </c>
      <c r="Z347" s="149">
        <v>25</v>
      </c>
      <c r="AA347" s="62">
        <v>25</v>
      </c>
      <c r="AB347" s="150">
        <v>41.5</v>
      </c>
      <c r="AC347" s="33">
        <f t="shared" si="30"/>
        <v>1033.1408716911594</v>
      </c>
      <c r="AD347" s="32">
        <f t="shared" si="28"/>
        <v>1.6054982055124317E-2</v>
      </c>
      <c r="AE347" s="103">
        <f t="shared" si="29"/>
        <v>2106.8071785625857</v>
      </c>
    </row>
    <row r="348" spans="1:31" s="137" customFormat="1">
      <c r="A348" s="146" t="s">
        <v>39</v>
      </c>
      <c r="B348" s="32">
        <v>25.0047</v>
      </c>
      <c r="C348" s="32">
        <v>2.2000000000000001E-4</v>
      </c>
      <c r="D348" s="133">
        <f t="shared" si="26"/>
        <v>0.7521393802603088</v>
      </c>
      <c r="E348" s="32">
        <f t="shared" si="27"/>
        <v>1.6547066365726795E-4</v>
      </c>
      <c r="F348" s="19">
        <v>17</v>
      </c>
      <c r="G348" s="147">
        <v>25</v>
      </c>
      <c r="H348" s="55">
        <v>52</v>
      </c>
      <c r="I348" s="148">
        <v>42130</v>
      </c>
      <c r="J348" s="33">
        <v>1037.3270240319887</v>
      </c>
      <c r="K348" s="32">
        <v>1.6202462821990699E-2</v>
      </c>
      <c r="L348" s="51">
        <v>1333.8506049024963</v>
      </c>
      <c r="M348" s="33">
        <v>-3.4109814569092123E-3</v>
      </c>
      <c r="N348" s="32">
        <v>0</v>
      </c>
      <c r="O348" s="19" t="s">
        <v>17</v>
      </c>
      <c r="P348" s="33">
        <v>-7.2558422161698782E-4</v>
      </c>
      <c r="Q348" s="32">
        <v>-2.625014464930391E-4</v>
      </c>
      <c r="R348" s="32">
        <v>1.4999999999999999E-4</v>
      </c>
      <c r="S348" s="19" t="s">
        <v>17</v>
      </c>
      <c r="T348" s="33">
        <v>1.880386316278041E-3</v>
      </c>
      <c r="U348" s="32">
        <v>1.6862065028342479E-4</v>
      </c>
      <c r="V348" s="19" t="s">
        <v>17</v>
      </c>
      <c r="W348" s="33">
        <v>1.8279901834151297E-4</v>
      </c>
      <c r="X348" s="32">
        <v>2.0000000000000001E-4</v>
      </c>
      <c r="Y348" s="31" t="s">
        <v>17</v>
      </c>
      <c r="Z348" s="149">
        <v>25</v>
      </c>
      <c r="AA348" s="62">
        <v>25</v>
      </c>
      <c r="AB348" s="150">
        <v>52</v>
      </c>
      <c r="AC348" s="33">
        <f t="shared" si="30"/>
        <v>1037.3223785460088</v>
      </c>
      <c r="AD348" s="32">
        <f t="shared" si="28"/>
        <v>1.6206113505779968E-2</v>
      </c>
      <c r="AE348" s="103">
        <f t="shared" si="29"/>
        <v>1335.0520264741851</v>
      </c>
    </row>
    <row r="349" spans="1:31" s="46" customFormat="1">
      <c r="A349" s="151" t="s">
        <v>39</v>
      </c>
      <c r="B349" s="40">
        <v>25.0047</v>
      </c>
      <c r="C349" s="40">
        <v>2.2000000000000001E-4</v>
      </c>
      <c r="D349" s="139">
        <f t="shared" si="26"/>
        <v>0.75213937307687739</v>
      </c>
      <c r="E349" s="40">
        <f t="shared" si="27"/>
        <v>1.6547066207691304E-4</v>
      </c>
      <c r="F349" s="41">
        <v>17</v>
      </c>
      <c r="G349" s="152">
        <v>25</v>
      </c>
      <c r="H349" s="57">
        <v>65</v>
      </c>
      <c r="I349" s="153">
        <v>42130</v>
      </c>
      <c r="J349" s="42">
        <v>1042.3888934721529</v>
      </c>
      <c r="K349" s="40">
        <v>1.6409743936473375E-2</v>
      </c>
      <c r="L349" s="52">
        <v>736.90768860941728</v>
      </c>
      <c r="M349" s="42">
        <v>-3.382847230113839E-3</v>
      </c>
      <c r="N349" s="40">
        <v>0</v>
      </c>
      <c r="O349" s="41" t="s">
        <v>17</v>
      </c>
      <c r="P349" s="42">
        <v>-7.2912462967060596E-4</v>
      </c>
      <c r="Q349" s="40">
        <v>-2.6378229330249601E-4</v>
      </c>
      <c r="R349" s="40">
        <v>1.4999999999999999E-4</v>
      </c>
      <c r="S349" s="41" t="s">
        <v>17</v>
      </c>
      <c r="T349" s="42">
        <v>1.8895614544583539E-3</v>
      </c>
      <c r="U349" s="40">
        <v>1.6944341619754127E-4</v>
      </c>
      <c r="V349" s="41" t="s">
        <v>17</v>
      </c>
      <c r="W349" s="42">
        <v>1.8279901834151297E-4</v>
      </c>
      <c r="X349" s="40">
        <v>2.0000000000000001E-4</v>
      </c>
      <c r="Y349" s="39" t="s">
        <v>17</v>
      </c>
      <c r="Z349" s="154">
        <v>25</v>
      </c>
      <c r="AA349" s="63">
        <v>25</v>
      </c>
      <c r="AB349" s="155">
        <v>65</v>
      </c>
      <c r="AC349" s="42">
        <f t="shared" si="30"/>
        <v>1042.3842692048231</v>
      </c>
      <c r="AD349" s="40">
        <f t="shared" si="28"/>
        <v>1.6413356989718023E-2</v>
      </c>
      <c r="AE349" s="142">
        <f t="shared" si="29"/>
        <v>737.55657383905009</v>
      </c>
    </row>
    <row r="350" spans="1:31" s="137" customFormat="1">
      <c r="A350" s="146" t="s">
        <v>39</v>
      </c>
      <c r="B350" s="32">
        <v>25.0047</v>
      </c>
      <c r="C350" s="32">
        <v>2.2000000000000001E-4</v>
      </c>
      <c r="D350" s="133">
        <f t="shared" si="26"/>
        <v>0.74599777299886361</v>
      </c>
      <c r="E350" s="32">
        <f t="shared" si="27"/>
        <v>1.6411951005975E-4</v>
      </c>
      <c r="F350" s="19">
        <v>17</v>
      </c>
      <c r="G350" s="147">
        <v>30</v>
      </c>
      <c r="H350" s="55">
        <v>5</v>
      </c>
      <c r="I350" s="148">
        <v>42065</v>
      </c>
      <c r="J350" s="33">
        <v>1016.3521615662552</v>
      </c>
      <c r="K350" s="32">
        <v>6.679628326711695E-3</v>
      </c>
      <c r="L350" s="51">
        <v>116.74470983457708</v>
      </c>
      <c r="M350" s="33">
        <v>-3.4941035662541253E-3</v>
      </c>
      <c r="N350" s="32">
        <v>0</v>
      </c>
      <c r="O350" s="19" t="s">
        <v>17</v>
      </c>
      <c r="P350" s="33">
        <v>-7.1090596891125967E-4</v>
      </c>
      <c r="Q350" s="32">
        <v>-2.5719115658808867E-4</v>
      </c>
      <c r="R350" s="32">
        <v>1.4999999999999999E-4</v>
      </c>
      <c r="S350" s="19" t="s">
        <v>17</v>
      </c>
      <c r="T350" s="33">
        <v>1.7498024483624016E-3</v>
      </c>
      <c r="U350" s="32">
        <v>1.56910749751898E-4</v>
      </c>
      <c r="V350" s="19" t="s">
        <v>17</v>
      </c>
      <c r="W350" s="33">
        <v>3.1203051988971443E-4</v>
      </c>
      <c r="X350" s="32">
        <v>2.0000000000000001E-4</v>
      </c>
      <c r="Y350" s="31" t="s">
        <v>17</v>
      </c>
      <c r="Z350" s="149">
        <v>25</v>
      </c>
      <c r="AA350" s="62">
        <v>30</v>
      </c>
      <c r="AB350" s="150">
        <v>5</v>
      </c>
      <c r="AC350" s="33">
        <f t="shared" si="30"/>
        <v>1016.3476834055729</v>
      </c>
      <c r="AD350" s="32">
        <f t="shared" si="28"/>
        <v>6.6881604929890275E-3</v>
      </c>
      <c r="AE350" s="103">
        <f t="shared" si="29"/>
        <v>117.34205145140686</v>
      </c>
    </row>
    <row r="351" spans="1:31" s="137" customFormat="1">
      <c r="A351" s="146" t="s">
        <v>39</v>
      </c>
      <c r="B351" s="32">
        <v>25.0047</v>
      </c>
      <c r="C351" s="32">
        <v>2.2000000000000001E-4</v>
      </c>
      <c r="D351" s="133">
        <f t="shared" si="26"/>
        <v>0.7459977704023778</v>
      </c>
      <c r="E351" s="32">
        <f t="shared" si="27"/>
        <v>1.6411950948852313E-4</v>
      </c>
      <c r="F351" s="19">
        <v>17</v>
      </c>
      <c r="G351" s="147">
        <v>30</v>
      </c>
      <c r="H351" s="55">
        <v>10</v>
      </c>
      <c r="I351" s="148">
        <v>42065</v>
      </c>
      <c r="J351" s="33">
        <v>1018.4788333661637</v>
      </c>
      <c r="K351" s="32">
        <v>6.7055908108312658E-3</v>
      </c>
      <c r="L351" s="51">
        <v>118.22797411846599</v>
      </c>
      <c r="M351" s="33">
        <v>-3.4822533060605565E-3</v>
      </c>
      <c r="N351" s="32">
        <v>0</v>
      </c>
      <c r="O351" s="19" t="s">
        <v>17</v>
      </c>
      <c r="P351" s="33">
        <v>-7.123953584912316E-4</v>
      </c>
      <c r="Q351" s="32">
        <v>-2.5772998710215777E-4</v>
      </c>
      <c r="R351" s="32">
        <v>1.4999999999999999E-4</v>
      </c>
      <c r="S351" s="19" t="s">
        <v>17</v>
      </c>
      <c r="T351" s="33">
        <v>1.7534683876377544E-3</v>
      </c>
      <c r="U351" s="32">
        <v>1.5723948702208462E-4</v>
      </c>
      <c r="V351" s="19" t="s">
        <v>17</v>
      </c>
      <c r="W351" s="33">
        <v>3.1203051988971443E-4</v>
      </c>
      <c r="X351" s="32">
        <v>2.0000000000000001E-4</v>
      </c>
      <c r="Y351" s="31" t="s">
        <v>17</v>
      </c>
      <c r="Z351" s="149">
        <v>25</v>
      </c>
      <c r="AA351" s="62">
        <v>30</v>
      </c>
      <c r="AB351" s="150">
        <v>10</v>
      </c>
      <c r="AC351" s="33">
        <f t="shared" si="30"/>
        <v>1018.4743643403614</v>
      </c>
      <c r="AD351" s="32">
        <f t="shared" si="28"/>
        <v>6.7140976751890076E-3</v>
      </c>
      <c r="AE351" s="103">
        <f t="shared" si="29"/>
        <v>118.82876694325611</v>
      </c>
    </row>
    <row r="352" spans="1:31" s="137" customFormat="1">
      <c r="A352" s="146" t="s">
        <v>39</v>
      </c>
      <c r="B352" s="32">
        <v>25.0047</v>
      </c>
      <c r="C352" s="32">
        <v>2.2000000000000001E-4</v>
      </c>
      <c r="D352" s="133">
        <f t="shared" si="26"/>
        <v>0.74599776780589167</v>
      </c>
      <c r="E352" s="32">
        <f t="shared" si="27"/>
        <v>1.6411950891729617E-4</v>
      </c>
      <c r="F352" s="19">
        <v>17</v>
      </c>
      <c r="G352" s="147">
        <v>30</v>
      </c>
      <c r="H352" s="55">
        <v>15</v>
      </c>
      <c r="I352" s="148">
        <v>42065</v>
      </c>
      <c r="J352" s="33">
        <v>1020.586523560257</v>
      </c>
      <c r="K352" s="32">
        <v>1.5743317646151781E-2</v>
      </c>
      <c r="L352" s="51">
        <v>3548.0420142211469</v>
      </c>
      <c r="M352" s="33">
        <v>-3.4706169482205951E-3</v>
      </c>
      <c r="N352" s="32">
        <v>0</v>
      </c>
      <c r="O352" s="19" t="s">
        <v>17</v>
      </c>
      <c r="P352" s="33">
        <v>-7.1386982512102772E-4</v>
      </c>
      <c r="Q352" s="32">
        <v>-2.5826341879981048E-4</v>
      </c>
      <c r="R352" s="32">
        <v>1.4999999999999999E-4</v>
      </c>
      <c r="S352" s="19" t="s">
        <v>17</v>
      </c>
      <c r="T352" s="33">
        <v>1.7570975960183048E-3</v>
      </c>
      <c r="U352" s="32">
        <v>1.5756493050773695E-4</v>
      </c>
      <c r="V352" s="19" t="s">
        <v>17</v>
      </c>
      <c r="W352" s="33">
        <v>3.1203051988971443E-4</v>
      </c>
      <c r="X352" s="32">
        <v>2.0000000000000001E-4</v>
      </c>
      <c r="Y352" s="31" t="s">
        <v>17</v>
      </c>
      <c r="Z352" s="149">
        <v>25</v>
      </c>
      <c r="AA352" s="62">
        <v>30</v>
      </c>
      <c r="AB352" s="150">
        <v>15</v>
      </c>
      <c r="AC352" s="33">
        <f t="shared" si="30"/>
        <v>1020.582063482639</v>
      </c>
      <c r="AD352" s="32">
        <f t="shared" si="28"/>
        <v>1.5746946130223701E-2</v>
      </c>
      <c r="AE352" s="103">
        <f t="shared" si="29"/>
        <v>3551.3053703276682</v>
      </c>
    </row>
    <row r="353" spans="1:31" s="137" customFormat="1">
      <c r="A353" s="146" t="s">
        <v>39</v>
      </c>
      <c r="B353" s="32">
        <v>25.0047</v>
      </c>
      <c r="C353" s="32">
        <v>2.2000000000000001E-4</v>
      </c>
      <c r="D353" s="133">
        <f t="shared" si="26"/>
        <v>0.74599776520940564</v>
      </c>
      <c r="E353" s="32">
        <f t="shared" si="27"/>
        <v>1.6411950834606924E-4</v>
      </c>
      <c r="F353" s="19">
        <v>17</v>
      </c>
      <c r="G353" s="147">
        <v>30</v>
      </c>
      <c r="H353" s="55">
        <v>20</v>
      </c>
      <c r="I353" s="148">
        <v>42065</v>
      </c>
      <c r="J353" s="33">
        <v>1022.6719631641784</v>
      </c>
      <c r="K353" s="32">
        <v>1.5792705004303183E-2</v>
      </c>
      <c r="L353" s="51">
        <v>3479.3072381768966</v>
      </c>
      <c r="M353" s="33">
        <v>-3.4591802367458513E-3</v>
      </c>
      <c r="N353" s="32">
        <v>0</v>
      </c>
      <c r="O353" s="19" t="s">
        <v>17</v>
      </c>
      <c r="P353" s="33">
        <v>-7.1532960978950135E-4</v>
      </c>
      <c r="Q353" s="32">
        <v>-2.5879153886585707E-4</v>
      </c>
      <c r="R353" s="32">
        <v>1.4999999999999999E-4</v>
      </c>
      <c r="S353" s="19" t="s">
        <v>17</v>
      </c>
      <c r="T353" s="33">
        <v>1.7606906666666781E-3</v>
      </c>
      <c r="U353" s="32">
        <v>1.578871333997694E-4</v>
      </c>
      <c r="V353" s="19" t="s">
        <v>17</v>
      </c>
      <c r="W353" s="33">
        <v>3.1203051988971443E-4</v>
      </c>
      <c r="X353" s="32">
        <v>2.0000000000000001E-4</v>
      </c>
      <c r="Y353" s="31" t="s">
        <v>17</v>
      </c>
      <c r="Z353" s="149">
        <v>25</v>
      </c>
      <c r="AA353" s="62">
        <v>30</v>
      </c>
      <c r="AB353" s="150">
        <v>20</v>
      </c>
      <c r="AC353" s="33">
        <f t="shared" si="30"/>
        <v>1022.6675118618658</v>
      </c>
      <c r="AD353" s="32">
        <f t="shared" si="28"/>
        <v>1.579632536107229E-2</v>
      </c>
      <c r="AE353" s="103">
        <f t="shared" si="29"/>
        <v>3482.4904408264042</v>
      </c>
    </row>
    <row r="354" spans="1:31" s="137" customFormat="1">
      <c r="A354" s="146" t="s">
        <v>39</v>
      </c>
      <c r="B354" s="32">
        <v>25.0047</v>
      </c>
      <c r="C354" s="32">
        <v>2.2000000000000001E-4</v>
      </c>
      <c r="D354" s="133">
        <f t="shared" si="26"/>
        <v>0.7459977620936229</v>
      </c>
      <c r="E354" s="32">
        <f t="shared" si="27"/>
        <v>1.6411950766059705E-4</v>
      </c>
      <c r="F354" s="19">
        <v>17</v>
      </c>
      <c r="G354" s="147">
        <v>30</v>
      </c>
      <c r="H354" s="55">
        <v>26</v>
      </c>
      <c r="I354" s="148">
        <v>42065</v>
      </c>
      <c r="J354" s="33">
        <v>1025.1484407899957</v>
      </c>
      <c r="K354" s="32">
        <v>1.5857529605977534E-2</v>
      </c>
      <c r="L354" s="51">
        <v>3262.3233581952973</v>
      </c>
      <c r="M354" s="33">
        <v>-3.4457014389772667E-3</v>
      </c>
      <c r="N354" s="32">
        <v>0</v>
      </c>
      <c r="O354" s="19" t="s">
        <v>17</v>
      </c>
      <c r="P354" s="33">
        <v>-7.1706230073185779E-4</v>
      </c>
      <c r="Q354" s="32">
        <v>-2.5941839080825509E-4</v>
      </c>
      <c r="R354" s="32">
        <v>1.4999999999999999E-4</v>
      </c>
      <c r="S354" s="19" t="s">
        <v>17</v>
      </c>
      <c r="T354" s="33">
        <v>1.7649554605672902E-3</v>
      </c>
      <c r="U354" s="32">
        <v>1.5826957200540092E-4</v>
      </c>
      <c r="V354" s="19" t="s">
        <v>17</v>
      </c>
      <c r="W354" s="33">
        <v>3.1203051988971443E-4</v>
      </c>
      <c r="X354" s="32">
        <v>2.0000000000000001E-4</v>
      </c>
      <c r="Y354" s="31" t="s">
        <v>17</v>
      </c>
      <c r="Z354" s="149">
        <v>25</v>
      </c>
      <c r="AA354" s="62">
        <v>30</v>
      </c>
      <c r="AB354" s="150">
        <v>26</v>
      </c>
      <c r="AC354" s="33">
        <f t="shared" si="30"/>
        <v>1025.1439998075257</v>
      </c>
      <c r="AD354" s="32">
        <f t="shared" si="28"/>
        <v>1.5861138977849965E-2</v>
      </c>
      <c r="AE354" s="103">
        <f t="shared" si="29"/>
        <v>3265.2873651648156</v>
      </c>
    </row>
    <row r="355" spans="1:31" s="137" customFormat="1">
      <c r="A355" s="146" t="s">
        <v>39</v>
      </c>
      <c r="B355" s="32">
        <v>25.0047</v>
      </c>
      <c r="C355" s="32">
        <v>2.2000000000000001E-4</v>
      </c>
      <c r="D355" s="133">
        <f t="shared" si="26"/>
        <v>0.74599775845854288</v>
      </c>
      <c r="E355" s="32">
        <f t="shared" si="27"/>
        <v>1.6411950686087945E-4</v>
      </c>
      <c r="F355" s="19">
        <v>17</v>
      </c>
      <c r="G355" s="147">
        <v>30</v>
      </c>
      <c r="H355" s="55">
        <v>33</v>
      </c>
      <c r="I355" s="148">
        <v>42065</v>
      </c>
      <c r="J355" s="33">
        <v>1027.9988405109027</v>
      </c>
      <c r="K355" s="32">
        <v>1.5940493866510207E-2</v>
      </c>
      <c r="L355" s="51">
        <v>2808.773003530639</v>
      </c>
      <c r="M355" s="33">
        <v>-3.4302822271001787E-3</v>
      </c>
      <c r="N355" s="32">
        <v>0</v>
      </c>
      <c r="O355" s="19" t="s">
        <v>17</v>
      </c>
      <c r="P355" s="33">
        <v>-7.1905800243617286E-4</v>
      </c>
      <c r="Q355" s="32">
        <v>-2.601403946343358E-4</v>
      </c>
      <c r="R355" s="32">
        <v>1.4999999999999999E-4</v>
      </c>
      <c r="S355" s="19" t="s">
        <v>17</v>
      </c>
      <c r="T355" s="33">
        <v>1.7698676212072899E-3</v>
      </c>
      <c r="U355" s="32">
        <v>1.5871006219310494E-4</v>
      </c>
      <c r="V355" s="19" t="s">
        <v>17</v>
      </c>
      <c r="W355" s="33">
        <v>3.1203051988971443E-4</v>
      </c>
      <c r="X355" s="32">
        <v>2.0000000000000001E-4</v>
      </c>
      <c r="Y355" s="31" t="s">
        <v>17</v>
      </c>
      <c r="Z355" s="149">
        <v>25</v>
      </c>
      <c r="AA355" s="62">
        <v>30</v>
      </c>
      <c r="AB355" s="150">
        <v>33</v>
      </c>
      <c r="AC355" s="33">
        <f t="shared" si="30"/>
        <v>1027.9944113091819</v>
      </c>
      <c r="AD355" s="32">
        <f t="shared" si="28"/>
        <v>1.5944088835823236E-2</v>
      </c>
      <c r="AE355" s="103">
        <f t="shared" si="29"/>
        <v>2811.3024282236615</v>
      </c>
    </row>
    <row r="356" spans="1:31" s="137" customFormat="1">
      <c r="A356" s="146" t="s">
        <v>39</v>
      </c>
      <c r="B356" s="32">
        <v>25.0047</v>
      </c>
      <c r="C356" s="32">
        <v>2.2000000000000001E-4</v>
      </c>
      <c r="D356" s="133">
        <f t="shared" si="26"/>
        <v>0.74599775404451707</v>
      </c>
      <c r="E356" s="32">
        <f t="shared" si="27"/>
        <v>1.6411950588979377E-4</v>
      </c>
      <c r="F356" s="19">
        <v>17</v>
      </c>
      <c r="G356" s="147">
        <v>30</v>
      </c>
      <c r="H356" s="55">
        <v>41.5</v>
      </c>
      <c r="I356" s="148">
        <v>42065</v>
      </c>
      <c r="J356" s="33">
        <v>1031.4100047990594</v>
      </c>
      <c r="K356" s="32">
        <v>1.6051304123977563E-2</v>
      </c>
      <c r="L356" s="51">
        <v>2104.8802463610946</v>
      </c>
      <c r="M356" s="33">
        <v>-3.4119601307338598E-3</v>
      </c>
      <c r="N356" s="32">
        <v>0</v>
      </c>
      <c r="O356" s="19" t="s">
        <v>17</v>
      </c>
      <c r="P356" s="33">
        <v>-7.2144487364427E-4</v>
      </c>
      <c r="Q356" s="32">
        <v>-2.6100391554073285E-4</v>
      </c>
      <c r="R356" s="32">
        <v>1.4999999999999999E-4</v>
      </c>
      <c r="S356" s="19" t="s">
        <v>17</v>
      </c>
      <c r="T356" s="33">
        <v>1.7757425946390317E-3</v>
      </c>
      <c r="U356" s="32">
        <v>1.5923689108559498E-4</v>
      </c>
      <c r="V356" s="19" t="s">
        <v>17</v>
      </c>
      <c r="W356" s="33">
        <v>3.1203051988971443E-4</v>
      </c>
      <c r="X356" s="32">
        <v>2.0000000000000001E-4</v>
      </c>
      <c r="Y356" s="31" t="s">
        <v>17</v>
      </c>
      <c r="Z356" s="149">
        <v>25</v>
      </c>
      <c r="AA356" s="62">
        <v>30</v>
      </c>
      <c r="AB356" s="150">
        <v>41.5</v>
      </c>
      <c r="AC356" s="33">
        <f t="shared" si="30"/>
        <v>1031.4055895678118</v>
      </c>
      <c r="AD356" s="32">
        <f t="shared" si="28"/>
        <v>1.6054879497527076E-2</v>
      </c>
      <c r="AE356" s="103">
        <f t="shared" si="29"/>
        <v>2106.7534418469977</v>
      </c>
    </row>
    <row r="357" spans="1:31" s="137" customFormat="1">
      <c r="A357" s="146" t="s">
        <v>39</v>
      </c>
      <c r="B357" s="32">
        <v>25.0047</v>
      </c>
      <c r="C357" s="32">
        <v>2.2000000000000001E-4</v>
      </c>
      <c r="D357" s="133">
        <f t="shared" si="26"/>
        <v>0.74599774859189738</v>
      </c>
      <c r="E357" s="32">
        <f t="shared" si="27"/>
        <v>1.6411950469021744E-4</v>
      </c>
      <c r="F357" s="19">
        <v>17</v>
      </c>
      <c r="G357" s="147">
        <v>30</v>
      </c>
      <c r="H357" s="55">
        <v>52</v>
      </c>
      <c r="I357" s="148">
        <v>42065</v>
      </c>
      <c r="J357" s="33">
        <v>1035.5479764869558</v>
      </c>
      <c r="K357" s="32">
        <v>1.6202462821990699E-2</v>
      </c>
      <c r="L357" s="51">
        <v>1333.8506049024963</v>
      </c>
      <c r="M357" s="33">
        <v>-3.389871221543217E-3</v>
      </c>
      <c r="N357" s="32">
        <v>0</v>
      </c>
      <c r="O357" s="19" t="s">
        <v>17</v>
      </c>
      <c r="P357" s="33">
        <v>-7.2433959242180221E-4</v>
      </c>
      <c r="Q357" s="32">
        <v>-2.6205116525159259E-4</v>
      </c>
      <c r="R357" s="32">
        <v>1.4999999999999999E-4</v>
      </c>
      <c r="S357" s="19" t="s">
        <v>17</v>
      </c>
      <c r="T357" s="33">
        <v>1.7828675687263057E-3</v>
      </c>
      <c r="U357" s="32">
        <v>1.5987581179749779E-4</v>
      </c>
      <c r="V357" s="19" t="s">
        <v>17</v>
      </c>
      <c r="W357" s="33">
        <v>3.1203051988971443E-4</v>
      </c>
      <c r="X357" s="32">
        <v>2.0000000000000001E-4</v>
      </c>
      <c r="Y357" s="31" t="s">
        <v>17</v>
      </c>
      <c r="Z357" s="149">
        <v>25</v>
      </c>
      <c r="AA357" s="62">
        <v>30</v>
      </c>
      <c r="AB357" s="150">
        <v>52</v>
      </c>
      <c r="AC357" s="33">
        <f t="shared" si="30"/>
        <v>1035.5435780671125</v>
      </c>
      <c r="AD357" s="32">
        <f t="shared" si="28"/>
        <v>1.6206011137383819E-2</v>
      </c>
      <c r="AE357" s="103">
        <f t="shared" si="29"/>
        <v>1335.0183313164287</v>
      </c>
    </row>
    <row r="358" spans="1:31" s="46" customFormat="1">
      <c r="A358" s="151" t="s">
        <v>39</v>
      </c>
      <c r="B358" s="40">
        <v>25.0047</v>
      </c>
      <c r="C358" s="40">
        <v>2.2000000000000001E-4</v>
      </c>
      <c r="D358" s="139">
        <f t="shared" si="26"/>
        <v>0.74599774184103529</v>
      </c>
      <c r="E358" s="40">
        <f t="shared" si="27"/>
        <v>1.6411950320502778E-4</v>
      </c>
      <c r="F358" s="41">
        <v>17</v>
      </c>
      <c r="G358" s="152">
        <v>30</v>
      </c>
      <c r="H358" s="57">
        <v>65</v>
      </c>
      <c r="I358" s="153">
        <v>42065</v>
      </c>
      <c r="J358" s="42">
        <v>1040.5567209433011</v>
      </c>
      <c r="K358" s="40">
        <v>1.6409743936473375E-2</v>
      </c>
      <c r="L358" s="52">
        <v>736.90768860941728</v>
      </c>
      <c r="M358" s="42">
        <v>-3.3632634742843948E-3</v>
      </c>
      <c r="N358" s="40">
        <v>0</v>
      </c>
      <c r="O358" s="41" t="s">
        <v>17</v>
      </c>
      <c r="P358" s="42">
        <v>-7.2784388011247177E-4</v>
      </c>
      <c r="Q358" s="40">
        <v>-2.6331894445671164E-4</v>
      </c>
      <c r="R358" s="40">
        <v>1.4999999999999999E-4</v>
      </c>
      <c r="S358" s="41" t="s">
        <v>17</v>
      </c>
      <c r="T358" s="42">
        <v>1.7914929173102995E-3</v>
      </c>
      <c r="U358" s="40">
        <v>1.6064927620455276E-4</v>
      </c>
      <c r="V358" s="41" t="s">
        <v>17</v>
      </c>
      <c r="W358" s="42">
        <v>3.1203051988971443E-4</v>
      </c>
      <c r="X358" s="40">
        <v>2.0000000000000001E-4</v>
      </c>
      <c r="Y358" s="39" t="s">
        <v>17</v>
      </c>
      <c r="Z358" s="154">
        <v>25</v>
      </c>
      <c r="AA358" s="63">
        <v>30</v>
      </c>
      <c r="AB358" s="155">
        <v>65</v>
      </c>
      <c r="AC358" s="42">
        <f t="shared" si="30"/>
        <v>1040.552342742365</v>
      </c>
      <c r="AD358" s="40">
        <f t="shared" si="28"/>
        <v>1.6413254992898332E-2</v>
      </c>
      <c r="AE358" s="142">
        <f t="shared" si="29"/>
        <v>737.53825121001103</v>
      </c>
    </row>
    <row r="359" spans="1:31" s="137" customFormat="1">
      <c r="A359" s="146" t="s">
        <v>39</v>
      </c>
      <c r="B359" s="32">
        <v>25.0047</v>
      </c>
      <c r="C359" s="32">
        <v>2.2000000000000001E-4</v>
      </c>
      <c r="D359" s="133">
        <f t="shared" si="26"/>
        <v>0.74072518003884236</v>
      </c>
      <c r="E359" s="32">
        <f t="shared" si="27"/>
        <v>1.6295953960854533E-4</v>
      </c>
      <c r="F359" s="19">
        <v>17</v>
      </c>
      <c r="G359" s="147">
        <v>35</v>
      </c>
      <c r="H359" s="55">
        <v>5</v>
      </c>
      <c r="I359" s="148">
        <v>42103</v>
      </c>
      <c r="J359" s="33">
        <v>1014.5870820897534</v>
      </c>
      <c r="K359" s="32">
        <v>6.679628326711695E-3</v>
      </c>
      <c r="L359" s="51">
        <v>116.74470983457708</v>
      </c>
      <c r="M359" s="33">
        <v>-3.4699277856589106E-3</v>
      </c>
      <c r="N359" s="32">
        <v>0</v>
      </c>
      <c r="O359" s="19" t="s">
        <v>17</v>
      </c>
      <c r="P359" s="33">
        <v>-7.0967478815734926E-4</v>
      </c>
      <c r="Q359" s="32">
        <v>-2.5674574071606819E-4</v>
      </c>
      <c r="R359" s="32">
        <v>1.4999999999999999E-4</v>
      </c>
      <c r="S359" s="19" t="s">
        <v>17</v>
      </c>
      <c r="T359" s="33">
        <v>1.8007812911892934E-3</v>
      </c>
      <c r="U359" s="32">
        <v>1.6148219634973422E-4</v>
      </c>
      <c r="V359" s="19" t="s">
        <v>17</v>
      </c>
      <c r="W359" s="33">
        <v>3.9931461393321623E-4</v>
      </c>
      <c r="X359" s="32">
        <v>2.0000000000000001E-4</v>
      </c>
      <c r="Y359" s="31" t="s">
        <v>17</v>
      </c>
      <c r="Z359" s="149">
        <v>25</v>
      </c>
      <c r="AA359" s="62">
        <v>35</v>
      </c>
      <c r="AB359" s="150">
        <v>5</v>
      </c>
      <c r="AC359" s="33">
        <f t="shared" si="30"/>
        <v>1014.5826636243379</v>
      </c>
      <c r="AD359" s="32">
        <f t="shared" si="28"/>
        <v>6.688240941704825E-3</v>
      </c>
      <c r="AE359" s="103">
        <f t="shared" si="29"/>
        <v>117.34770557666523</v>
      </c>
    </row>
    <row r="360" spans="1:31" s="137" customFormat="1">
      <c r="A360" s="146" t="s">
        <v>39</v>
      </c>
      <c r="B360" s="32">
        <v>25.0047</v>
      </c>
      <c r="C360" s="32">
        <v>2.2000000000000001E-4</v>
      </c>
      <c r="D360" s="133">
        <f t="shared" si="26"/>
        <v>0.74072517756979428</v>
      </c>
      <c r="E360" s="32">
        <f t="shared" si="27"/>
        <v>1.6295953906535476E-4</v>
      </c>
      <c r="F360" s="19">
        <v>17</v>
      </c>
      <c r="G360" s="147">
        <v>35</v>
      </c>
      <c r="H360" s="55">
        <v>10</v>
      </c>
      <c r="I360" s="148">
        <v>42103</v>
      </c>
      <c r="J360" s="33">
        <v>1016.6977505507583</v>
      </c>
      <c r="K360" s="32">
        <v>6.7055908108312658E-3</v>
      </c>
      <c r="L360" s="51">
        <v>118.22797411846599</v>
      </c>
      <c r="M360" s="33">
        <v>-3.4586926417432551E-3</v>
      </c>
      <c r="N360" s="32">
        <v>0</v>
      </c>
      <c r="O360" s="19" t="s">
        <v>17</v>
      </c>
      <c r="P360" s="33">
        <v>-7.1115233770517995E-4</v>
      </c>
      <c r="Q360" s="32">
        <v>-2.5728028775005179E-4</v>
      </c>
      <c r="R360" s="32">
        <v>1.4999999999999999E-4</v>
      </c>
      <c r="S360" s="19" t="s">
        <v>17</v>
      </c>
      <c r="T360" s="33">
        <v>1.8045305355215994E-3</v>
      </c>
      <c r="U360" s="32">
        <v>1.618184038683234E-4</v>
      </c>
      <c r="V360" s="19" t="s">
        <v>17</v>
      </c>
      <c r="W360" s="33">
        <v>3.9931461393321623E-4</v>
      </c>
      <c r="X360" s="32">
        <v>2.0000000000000001E-4</v>
      </c>
      <c r="Y360" s="31" t="s">
        <v>17</v>
      </c>
      <c r="Z360" s="149">
        <v>25</v>
      </c>
      <c r="AA360" s="62">
        <v>35</v>
      </c>
      <c r="AB360" s="150">
        <v>10</v>
      </c>
      <c r="AC360" s="33">
        <f t="shared" si="30"/>
        <v>1016.6933405142448</v>
      </c>
      <c r="AD360" s="32">
        <f t="shared" si="28"/>
        <v>6.714178216990341E-3</v>
      </c>
      <c r="AE360" s="103">
        <f t="shared" si="29"/>
        <v>118.83447718454136</v>
      </c>
    </row>
    <row r="361" spans="1:31" s="137" customFormat="1">
      <c r="A361" s="146" t="s">
        <v>39</v>
      </c>
      <c r="B361" s="32">
        <v>25.0047</v>
      </c>
      <c r="C361" s="32">
        <v>2.2000000000000001E-4</v>
      </c>
      <c r="D361" s="133">
        <f t="shared" si="26"/>
        <v>0.74072517510074587</v>
      </c>
      <c r="E361" s="32">
        <f t="shared" si="27"/>
        <v>1.629595385221641E-4</v>
      </c>
      <c r="F361" s="19">
        <v>17</v>
      </c>
      <c r="G361" s="147">
        <v>35</v>
      </c>
      <c r="H361" s="55">
        <v>15</v>
      </c>
      <c r="I361" s="148">
        <v>42103</v>
      </c>
      <c r="J361" s="33">
        <v>1018.7886334609728</v>
      </c>
      <c r="K361" s="32">
        <v>1.5743317646151781E-2</v>
      </c>
      <c r="L361" s="51">
        <v>3548.0420142211469</v>
      </c>
      <c r="M361" s="33">
        <v>-3.4476726757475262E-3</v>
      </c>
      <c r="N361" s="32">
        <v>0</v>
      </c>
      <c r="O361" s="19" t="s">
        <v>17</v>
      </c>
      <c r="P361" s="33">
        <v>-7.1261504844484091E-4</v>
      </c>
      <c r="Q361" s="32">
        <v>-2.5780946640846617E-4</v>
      </c>
      <c r="R361" s="32">
        <v>1.4999999999999999E-4</v>
      </c>
      <c r="S361" s="19" t="s">
        <v>17</v>
      </c>
      <c r="T361" s="33">
        <v>1.808242126768105E-3</v>
      </c>
      <c r="U361" s="32">
        <v>1.6215123490636817E-4</v>
      </c>
      <c r="V361" s="19" t="s">
        <v>17</v>
      </c>
      <c r="W361" s="33">
        <v>3.9931461393321623E-4</v>
      </c>
      <c r="X361" s="32">
        <v>2.0000000000000001E-4</v>
      </c>
      <c r="Y361" s="31" t="s">
        <v>17</v>
      </c>
      <c r="Z361" s="149">
        <v>25</v>
      </c>
      <c r="AA361" s="62">
        <v>35</v>
      </c>
      <c r="AB361" s="150">
        <v>15</v>
      </c>
      <c r="AC361" s="33">
        <f t="shared" si="30"/>
        <v>1018.7842316663662</v>
      </c>
      <c r="AD361" s="32">
        <f t="shared" si="28"/>
        <v>1.5746980642072656E-2</v>
      </c>
      <c r="AE361" s="103">
        <f t="shared" si="29"/>
        <v>3551.336748217484</v>
      </c>
    </row>
    <row r="362" spans="1:31" s="137" customFormat="1">
      <c r="A362" s="146" t="s">
        <v>39</v>
      </c>
      <c r="B362" s="32">
        <v>25.0047</v>
      </c>
      <c r="C362" s="32">
        <v>2.2000000000000001E-4</v>
      </c>
      <c r="D362" s="133">
        <f t="shared" si="26"/>
        <v>0.74072517263169724</v>
      </c>
      <c r="E362" s="32">
        <f t="shared" si="27"/>
        <v>1.6295953797897339E-4</v>
      </c>
      <c r="F362" s="19">
        <v>17</v>
      </c>
      <c r="G362" s="147">
        <v>35</v>
      </c>
      <c r="H362" s="55">
        <v>20</v>
      </c>
      <c r="I362" s="148">
        <v>42103</v>
      </c>
      <c r="J362" s="33">
        <v>1020.8563616721884</v>
      </c>
      <c r="K362" s="32">
        <v>1.5792705004303183E-2</v>
      </c>
      <c r="L362" s="51">
        <v>3479.3072381768966</v>
      </c>
      <c r="M362" s="33">
        <v>-3.4368462336260563E-3</v>
      </c>
      <c r="N362" s="32">
        <v>0</v>
      </c>
      <c r="O362" s="19" t="s">
        <v>17</v>
      </c>
      <c r="P362" s="33">
        <v>-7.1406315460090567E-4</v>
      </c>
      <c r="Q362" s="32">
        <v>-2.5833336142894403E-4</v>
      </c>
      <c r="R362" s="32">
        <v>1.4999999999999999E-4</v>
      </c>
      <c r="S362" s="19" t="s">
        <v>17</v>
      </c>
      <c r="T362" s="33">
        <v>1.8119166592675128E-3</v>
      </c>
      <c r="U362" s="32">
        <v>1.6248074276024584E-4</v>
      </c>
      <c r="V362" s="19" t="s">
        <v>17</v>
      </c>
      <c r="W362" s="33">
        <v>3.9931461393321623E-4</v>
      </c>
      <c r="X362" s="32">
        <v>2.0000000000000001E-4</v>
      </c>
      <c r="Y362" s="31" t="s">
        <v>17</v>
      </c>
      <c r="Z362" s="149">
        <v>25</v>
      </c>
      <c r="AA362" s="62">
        <v>35</v>
      </c>
      <c r="AB362" s="150">
        <v>20</v>
      </c>
      <c r="AC362" s="33">
        <f t="shared" si="30"/>
        <v>1020.8519679537027</v>
      </c>
      <c r="AD362" s="32">
        <f t="shared" si="28"/>
        <v>1.5796359933722991E-2</v>
      </c>
      <c r="AE362" s="103">
        <f t="shared" si="29"/>
        <v>3482.5211612942089</v>
      </c>
    </row>
    <row r="363" spans="1:31" s="137" customFormat="1">
      <c r="A363" s="146" t="s">
        <v>39</v>
      </c>
      <c r="B363" s="32">
        <v>25.0047</v>
      </c>
      <c r="C363" s="32">
        <v>2.2000000000000001E-4</v>
      </c>
      <c r="D363" s="133">
        <f t="shared" si="26"/>
        <v>0.74072516966883972</v>
      </c>
      <c r="E363" s="32">
        <f t="shared" si="27"/>
        <v>1.6295953732714476E-4</v>
      </c>
      <c r="F363" s="19">
        <v>17</v>
      </c>
      <c r="G363" s="147">
        <v>35</v>
      </c>
      <c r="H363" s="55">
        <v>26</v>
      </c>
      <c r="I363" s="148">
        <v>42103</v>
      </c>
      <c r="J363" s="33">
        <v>1023.3122196614801</v>
      </c>
      <c r="K363" s="32">
        <v>1.5857529605977534E-2</v>
      </c>
      <c r="L363" s="51">
        <v>3262.3233581952973</v>
      </c>
      <c r="M363" s="33">
        <v>-3.4240825074220993E-3</v>
      </c>
      <c r="N363" s="32">
        <v>0</v>
      </c>
      <c r="O363" s="19" t="s">
        <v>17</v>
      </c>
      <c r="P363" s="33">
        <v>-7.1578192577144201E-4</v>
      </c>
      <c r="Q363" s="32">
        <v>-2.5895517748422003E-4</v>
      </c>
      <c r="R363" s="32">
        <v>1.4999999999999999E-4</v>
      </c>
      <c r="S363" s="19" t="s">
        <v>17</v>
      </c>
      <c r="T363" s="33">
        <v>1.8162779971962544E-3</v>
      </c>
      <c r="U363" s="32">
        <v>1.628718387979504E-4</v>
      </c>
      <c r="V363" s="19" t="s">
        <v>17</v>
      </c>
      <c r="W363" s="33">
        <v>3.9931461393321623E-4</v>
      </c>
      <c r="X363" s="32">
        <v>2.0000000000000001E-4</v>
      </c>
      <c r="Y363" s="31" t="s">
        <v>17</v>
      </c>
      <c r="Z363" s="149">
        <v>25</v>
      </c>
      <c r="AA363" s="62">
        <v>35</v>
      </c>
      <c r="AB363" s="150">
        <v>26</v>
      </c>
      <c r="AC363" s="33">
        <f t="shared" si="30"/>
        <v>1023.3078354423376</v>
      </c>
      <c r="AD363" s="32">
        <f t="shared" si="28"/>
        <v>1.586117360888321E-2</v>
      </c>
      <c r="AE363" s="103">
        <f t="shared" si="29"/>
        <v>3265.3160839389775</v>
      </c>
    </row>
    <row r="364" spans="1:31" s="137" customFormat="1">
      <c r="A364" s="146" t="s">
        <v>39</v>
      </c>
      <c r="B364" s="32">
        <v>25.0047</v>
      </c>
      <c r="C364" s="32">
        <v>2.2000000000000001E-4</v>
      </c>
      <c r="D364" s="133">
        <f t="shared" si="26"/>
        <v>0.7407251662121721</v>
      </c>
      <c r="E364" s="32">
        <f t="shared" si="27"/>
        <v>1.6295953656667787E-4</v>
      </c>
      <c r="F364" s="19">
        <v>17</v>
      </c>
      <c r="G364" s="147">
        <v>35</v>
      </c>
      <c r="H364" s="55">
        <v>33</v>
      </c>
      <c r="I364" s="148">
        <v>42103</v>
      </c>
      <c r="J364" s="33">
        <v>1026.1412126796263</v>
      </c>
      <c r="K364" s="32">
        <v>1.5940493866510207E-2</v>
      </c>
      <c r="L364" s="51">
        <v>2808.773003530639</v>
      </c>
      <c r="M364" s="33">
        <v>-3.4094644854576472E-3</v>
      </c>
      <c r="N364" s="32">
        <v>0</v>
      </c>
      <c r="O364" s="19" t="s">
        <v>17</v>
      </c>
      <c r="P364" s="33">
        <v>-7.1776150920992425E-4</v>
      </c>
      <c r="Q364" s="32">
        <v>-2.5967135005326676E-4</v>
      </c>
      <c r="R364" s="32">
        <v>1.4999999999999999E-4</v>
      </c>
      <c r="S364" s="19" t="s">
        <v>17</v>
      </c>
      <c r="T364" s="33">
        <v>1.8213011394675371E-3</v>
      </c>
      <c r="U364" s="32">
        <v>1.6332228108681282E-4</v>
      </c>
      <c r="V364" s="19" t="s">
        <v>17</v>
      </c>
      <c r="W364" s="33">
        <v>3.9931461393321623E-4</v>
      </c>
      <c r="X364" s="32">
        <v>2.0000000000000001E-4</v>
      </c>
      <c r="Y364" s="31" t="s">
        <v>17</v>
      </c>
      <c r="Z364" s="149">
        <v>25</v>
      </c>
      <c r="AA364" s="62">
        <v>35</v>
      </c>
      <c r="AB364" s="150">
        <v>33</v>
      </c>
      <c r="AC364" s="33">
        <f t="shared" si="30"/>
        <v>1026.1368393187745</v>
      </c>
      <c r="AD364" s="32">
        <f t="shared" si="28"/>
        <v>1.5944123515775552E-2</v>
      </c>
      <c r="AE364" s="103">
        <f t="shared" si="29"/>
        <v>2811.3270337338126</v>
      </c>
    </row>
    <row r="365" spans="1:31" s="137" customFormat="1">
      <c r="A365" s="146" t="s">
        <v>39</v>
      </c>
      <c r="B365" s="32">
        <v>25.0047</v>
      </c>
      <c r="C365" s="32">
        <v>2.2000000000000001E-4</v>
      </c>
      <c r="D365" s="133">
        <f t="shared" si="26"/>
        <v>0.74072516201479022</v>
      </c>
      <c r="E365" s="32">
        <f t="shared" si="27"/>
        <v>1.6295953564325386E-4</v>
      </c>
      <c r="F365" s="19">
        <v>17</v>
      </c>
      <c r="G365" s="147">
        <v>35</v>
      </c>
      <c r="H365" s="55">
        <v>41.5</v>
      </c>
      <c r="I365" s="148">
        <v>42103</v>
      </c>
      <c r="J365" s="33">
        <v>1029.5227155703581</v>
      </c>
      <c r="K365" s="32">
        <v>1.6051304123977563E-2</v>
      </c>
      <c r="L365" s="51">
        <v>2104.8802463610946</v>
      </c>
      <c r="M365" s="33">
        <v>-3.3920482030680432E-3</v>
      </c>
      <c r="N365" s="32">
        <v>0</v>
      </c>
      <c r="O365" s="19" t="s">
        <v>17</v>
      </c>
      <c r="P365" s="33">
        <v>-7.2012897549402703E-4</v>
      </c>
      <c r="Q365" s="32">
        <v>-2.6052785065731182E-4</v>
      </c>
      <c r="R365" s="32">
        <v>1.4999999999999999E-4</v>
      </c>
      <c r="S365" s="19" t="s">
        <v>17</v>
      </c>
      <c r="T365" s="33">
        <v>1.827308524364429E-3</v>
      </c>
      <c r="U365" s="32">
        <v>1.6386098376670774E-4</v>
      </c>
      <c r="V365" s="19" t="s">
        <v>17</v>
      </c>
      <c r="W365" s="33">
        <v>3.9931461393321623E-4</v>
      </c>
      <c r="X365" s="32">
        <v>2.0000000000000001E-4</v>
      </c>
      <c r="Y365" s="31" t="s">
        <v>17</v>
      </c>
      <c r="Z365" s="149">
        <v>25</v>
      </c>
      <c r="AA365" s="62">
        <v>35</v>
      </c>
      <c r="AB365" s="150">
        <v>41.5</v>
      </c>
      <c r="AC365" s="33">
        <f t="shared" si="30"/>
        <v>1029.5183551293694</v>
      </c>
      <c r="AD365" s="32">
        <f t="shared" si="28"/>
        <v>1.6054914210691912E-2</v>
      </c>
      <c r="AE365" s="103">
        <f t="shared" si="29"/>
        <v>2106.7717421808456</v>
      </c>
    </row>
    <row r="366" spans="1:31" s="137" customFormat="1">
      <c r="A366" s="146" t="s">
        <v>39</v>
      </c>
      <c r="B366" s="32">
        <v>25.0047</v>
      </c>
      <c r="C366" s="32">
        <v>2.2000000000000001E-4</v>
      </c>
      <c r="D366" s="133">
        <f t="shared" si="26"/>
        <v>0.74072515682978968</v>
      </c>
      <c r="E366" s="32">
        <f t="shared" si="27"/>
        <v>1.6295953450255375E-4</v>
      </c>
      <c r="F366" s="19">
        <v>17</v>
      </c>
      <c r="G366" s="147">
        <v>35</v>
      </c>
      <c r="H366" s="55">
        <v>52</v>
      </c>
      <c r="I366" s="148">
        <v>42103</v>
      </c>
      <c r="J366" s="33">
        <v>1033.6255957377609</v>
      </c>
      <c r="K366" s="32">
        <v>1.6202462821990699E-2</v>
      </c>
      <c r="L366" s="51">
        <v>1333.8506049024963</v>
      </c>
      <c r="M366" s="33">
        <v>-3.3709494207414537E-3</v>
      </c>
      <c r="N366" s="32">
        <v>0</v>
      </c>
      <c r="O366" s="19" t="s">
        <v>17</v>
      </c>
      <c r="P366" s="33">
        <v>-7.2299997586229407E-4</v>
      </c>
      <c r="Q366" s="32">
        <v>-2.6156651953557463E-4</v>
      </c>
      <c r="R366" s="32">
        <v>1.4999999999999999E-4</v>
      </c>
      <c r="S366" s="19" t="s">
        <v>17</v>
      </c>
      <c r="T366" s="33">
        <v>1.834593613894877E-3</v>
      </c>
      <c r="U366" s="32">
        <v>1.6451426257615398E-4</v>
      </c>
      <c r="V366" s="19" t="s">
        <v>17</v>
      </c>
      <c r="W366" s="33">
        <v>3.9931461393321623E-4</v>
      </c>
      <c r="X366" s="32">
        <v>2.0000000000000001E-4</v>
      </c>
      <c r="Y366" s="31" t="s">
        <v>17</v>
      </c>
      <c r="Z366" s="149">
        <v>25</v>
      </c>
      <c r="AA366" s="62">
        <v>35</v>
      </c>
      <c r="AB366" s="150">
        <v>52</v>
      </c>
      <c r="AC366" s="33">
        <f t="shared" si="30"/>
        <v>1033.6212509427965</v>
      </c>
      <c r="AD366" s="32">
        <f t="shared" si="28"/>
        <v>1.6206045854879808E-2</v>
      </c>
      <c r="AE366" s="103">
        <f t="shared" si="29"/>
        <v>1335.0298020272844</v>
      </c>
    </row>
    <row r="367" spans="1:31" s="29" customFormat="1" ht="15.75" thickBot="1">
      <c r="A367" s="156" t="s">
        <v>39</v>
      </c>
      <c r="B367" s="22">
        <v>25.0047</v>
      </c>
      <c r="C367" s="22">
        <v>2.2000000000000001E-4</v>
      </c>
      <c r="D367" s="144">
        <f t="shared" si="26"/>
        <v>0.74072515041026521</v>
      </c>
      <c r="E367" s="22">
        <f t="shared" si="27"/>
        <v>1.6295953309025836E-4</v>
      </c>
      <c r="F367" s="128">
        <v>17</v>
      </c>
      <c r="G367" s="157">
        <v>35</v>
      </c>
      <c r="H367" s="59">
        <v>65</v>
      </c>
      <c r="I367" s="158">
        <v>42103</v>
      </c>
      <c r="J367" s="24">
        <v>1038.5944162897661</v>
      </c>
      <c r="K367" s="22">
        <v>1.6409743936473375E-2</v>
      </c>
      <c r="L367" s="131">
        <v>736.90768860941728</v>
      </c>
      <c r="M367" s="24">
        <v>-3.3453396156346571E-3</v>
      </c>
      <c r="N367" s="22">
        <v>0</v>
      </c>
      <c r="O367" s="128" t="s">
        <v>17</v>
      </c>
      <c r="P367" s="24">
        <v>-7.2647531803770693E-4</v>
      </c>
      <c r="Q367" s="22">
        <v>-2.628238268486679E-4</v>
      </c>
      <c r="R367" s="22">
        <v>1.4999999999999999E-4</v>
      </c>
      <c r="S367" s="128" t="s">
        <v>17</v>
      </c>
      <c r="T367" s="24">
        <v>1.8434122050331005E-3</v>
      </c>
      <c r="U367" s="22">
        <v>1.6530505570171459E-4</v>
      </c>
      <c r="V367" s="128" t="s">
        <v>17</v>
      </c>
      <c r="W367" s="24">
        <v>3.9931461393321623E-4</v>
      </c>
      <c r="X367" s="22">
        <v>2.0000000000000001E-4</v>
      </c>
      <c r="Y367" s="21" t="s">
        <v>17</v>
      </c>
      <c r="Z367" s="159">
        <v>25</v>
      </c>
      <c r="AA367" s="64">
        <v>35</v>
      </c>
      <c r="AB367" s="160">
        <v>65</v>
      </c>
      <c r="AC367" s="24">
        <f t="shared" si="30"/>
        <v>1038.5900905040505</v>
      </c>
      <c r="AD367" s="22">
        <f t="shared" si="28"/>
        <v>1.641328966513082E-2</v>
      </c>
      <c r="AE367" s="127">
        <f t="shared" si="29"/>
        <v>737.54449223780421</v>
      </c>
    </row>
    <row r="368" spans="1:31" s="137" customFormat="1">
      <c r="A368" s="146" t="s">
        <v>40</v>
      </c>
      <c r="B368" s="32">
        <v>29.968900000000001</v>
      </c>
      <c r="C368" s="30">
        <v>2.9999999999999997E-4</v>
      </c>
      <c r="D368" s="133">
        <f t="shared" si="26"/>
        <v>0.79186406729166647</v>
      </c>
      <c r="E368" s="32">
        <f t="shared" si="27"/>
        <v>2.3755922018749991E-4</v>
      </c>
      <c r="F368" s="19">
        <v>25</v>
      </c>
      <c r="G368" s="147">
        <v>5</v>
      </c>
      <c r="H368" s="55">
        <v>5</v>
      </c>
      <c r="I368" s="148">
        <v>41922</v>
      </c>
      <c r="J368" s="33">
        <v>1025.955406214918</v>
      </c>
      <c r="K368" s="32">
        <v>7.0636730422144684E-3</v>
      </c>
      <c r="L368" s="51">
        <v>139.96541081543725</v>
      </c>
      <c r="M368" s="33">
        <v>2.4508287306161947E-2</v>
      </c>
      <c r="N368" s="32">
        <v>0</v>
      </c>
      <c r="O368" s="19" t="s">
        <v>17</v>
      </c>
      <c r="P368" s="33">
        <v>-3.6137698503920282E-4</v>
      </c>
      <c r="Q368" s="32">
        <v>-2.5862226512174267E-4</v>
      </c>
      <c r="R368" s="32">
        <v>1.4999999999999999E-4</v>
      </c>
      <c r="S368" s="19" t="s">
        <v>17</v>
      </c>
      <c r="T368" s="33">
        <v>2.6285752124891445E-3</v>
      </c>
      <c r="U368" s="32">
        <v>2.1383801256819003E-4</v>
      </c>
      <c r="V368" s="19" t="s">
        <v>17</v>
      </c>
      <c r="W368" s="33">
        <v>-1.049105386645035E-3</v>
      </c>
      <c r="X368" s="32">
        <v>2.0000000000000001E-4</v>
      </c>
      <c r="Y368" s="31" t="s">
        <v>17</v>
      </c>
      <c r="Z368" s="149">
        <v>30</v>
      </c>
      <c r="AA368" s="62">
        <v>5</v>
      </c>
      <c r="AB368" s="150">
        <v>5</v>
      </c>
      <c r="AC368" s="33">
        <f t="shared" si="30"/>
        <v>1025.9763395763448</v>
      </c>
      <c r="AD368" s="32">
        <f t="shared" si="28"/>
        <v>7.0753189275129221E-3</v>
      </c>
      <c r="AE368" s="103">
        <f t="shared" si="29"/>
        <v>140.88973147288755</v>
      </c>
    </row>
    <row r="369" spans="1:31" s="137" customFormat="1">
      <c r="A369" s="146" t="s">
        <v>40</v>
      </c>
      <c r="B369" s="32">
        <v>29.968900000000001</v>
      </c>
      <c r="C369" s="30">
        <v>2.9999999999999997E-4</v>
      </c>
      <c r="D369" s="133">
        <f t="shared" si="26"/>
        <v>0.79186406343443894</v>
      </c>
      <c r="E369" s="32">
        <f t="shared" si="27"/>
        <v>2.3755921903033167E-4</v>
      </c>
      <c r="F369" s="19">
        <v>25</v>
      </c>
      <c r="G369" s="147">
        <v>5</v>
      </c>
      <c r="H369" s="55">
        <v>10</v>
      </c>
      <c r="I369" s="148">
        <v>41922</v>
      </c>
      <c r="J369" s="33">
        <v>1028.2516186232835</v>
      </c>
      <c r="K369" s="32">
        <v>7.1040320918810901E-3</v>
      </c>
      <c r="L369" s="51">
        <v>141.67523965126085</v>
      </c>
      <c r="M369" s="33">
        <v>2.439182813145635E-2</v>
      </c>
      <c r="N369" s="32">
        <v>0</v>
      </c>
      <c r="O369" s="19" t="s">
        <v>17</v>
      </c>
      <c r="P369" s="33">
        <v>-3.6218679132799306E-4</v>
      </c>
      <c r="Q369" s="32">
        <v>-2.592018093245757E-4</v>
      </c>
      <c r="R369" s="32">
        <v>1.4999999999999999E-4</v>
      </c>
      <c r="S369" s="19" t="s">
        <v>17</v>
      </c>
      <c r="T369" s="33">
        <v>2.6344655631825213E-3</v>
      </c>
      <c r="U369" s="32">
        <v>2.1431720025877495E-4</v>
      </c>
      <c r="V369" s="19" t="s">
        <v>17</v>
      </c>
      <c r="W369" s="33">
        <v>-1.049105386645035E-3</v>
      </c>
      <c r="X369" s="32">
        <v>2.0000000000000001E-4</v>
      </c>
      <c r="Y369" s="31" t="s">
        <v>17</v>
      </c>
      <c r="Z369" s="149">
        <v>30</v>
      </c>
      <c r="AA369" s="62">
        <v>5</v>
      </c>
      <c r="AB369" s="150">
        <v>10</v>
      </c>
      <c r="AC369" s="33">
        <f t="shared" si="30"/>
        <v>1028.2724298654471</v>
      </c>
      <c r="AD369" s="32">
        <f t="shared" si="28"/>
        <v>7.1156263397784934E-3</v>
      </c>
      <c r="AE369" s="103">
        <f t="shared" si="29"/>
        <v>142.60138908385147</v>
      </c>
    </row>
    <row r="370" spans="1:31" s="137" customFormat="1">
      <c r="A370" s="146" t="s">
        <v>40</v>
      </c>
      <c r="B370" s="32">
        <v>29.968900000000001</v>
      </c>
      <c r="C370" s="30">
        <v>2.9999999999999997E-4</v>
      </c>
      <c r="D370" s="133">
        <f t="shared" si="26"/>
        <v>0.79186405957721206</v>
      </c>
      <c r="E370" s="32">
        <f t="shared" si="27"/>
        <v>2.3755921787316361E-4</v>
      </c>
      <c r="F370" s="19">
        <v>25</v>
      </c>
      <c r="G370" s="147">
        <v>5</v>
      </c>
      <c r="H370" s="55">
        <v>15</v>
      </c>
      <c r="I370" s="148">
        <v>41922</v>
      </c>
      <c r="J370" s="33">
        <v>1030.5233140174992</v>
      </c>
      <c r="K370" s="32">
        <v>1.5928834622174152E-2</v>
      </c>
      <c r="L370" s="51">
        <v>3424.7829058212124</v>
      </c>
      <c r="M370" s="33">
        <v>2.4277600091636486E-2</v>
      </c>
      <c r="N370" s="32">
        <v>0</v>
      </c>
      <c r="O370" s="19" t="s">
        <v>17</v>
      </c>
      <c r="P370" s="33">
        <v>-3.6298804098150179E-4</v>
      </c>
      <c r="Q370" s="32">
        <v>-2.5977522990446115E-4</v>
      </c>
      <c r="R370" s="32">
        <v>1.4999999999999999E-4</v>
      </c>
      <c r="S370" s="19" t="s">
        <v>17</v>
      </c>
      <c r="T370" s="33">
        <v>2.6402936748335646E-3</v>
      </c>
      <c r="U370" s="32">
        <v>2.147913247223106E-4</v>
      </c>
      <c r="V370" s="19" t="s">
        <v>17</v>
      </c>
      <c r="W370" s="33">
        <v>-1.049105386645035E-3</v>
      </c>
      <c r="X370" s="32">
        <v>2.0000000000000001E-4</v>
      </c>
      <c r="Y370" s="31" t="s">
        <v>17</v>
      </c>
      <c r="Z370" s="149">
        <v>30</v>
      </c>
      <c r="AA370" s="62">
        <v>5</v>
      </c>
      <c r="AB370" s="150">
        <v>15</v>
      </c>
      <c r="AC370" s="33">
        <f t="shared" si="30"/>
        <v>1030.5440054313401</v>
      </c>
      <c r="AD370" s="32">
        <f t="shared" si="28"/>
        <v>1.5934015254032687E-2</v>
      </c>
      <c r="AE370" s="103">
        <f t="shared" si="29"/>
        <v>3429.2172916962227</v>
      </c>
    </row>
    <row r="371" spans="1:31" s="137" customFormat="1">
      <c r="A371" s="146" t="s">
        <v>40</v>
      </c>
      <c r="B371" s="32">
        <v>29.968900000000001</v>
      </c>
      <c r="C371" s="30">
        <v>2.9999999999999997E-4</v>
      </c>
      <c r="D371" s="133">
        <f t="shared" si="26"/>
        <v>0.79186405571998497</v>
      </c>
      <c r="E371" s="32">
        <f t="shared" si="27"/>
        <v>2.3755921671599547E-4</v>
      </c>
      <c r="F371" s="19">
        <v>25</v>
      </c>
      <c r="G371" s="147">
        <v>5</v>
      </c>
      <c r="H371" s="55">
        <v>20</v>
      </c>
      <c r="I371" s="148">
        <v>41922</v>
      </c>
      <c r="J371" s="33">
        <v>1032.7752048773484</v>
      </c>
      <c r="K371" s="32">
        <v>1.5993877433586944E-2</v>
      </c>
      <c r="L371" s="51">
        <v>3119.5881837723455</v>
      </c>
      <c r="M371" s="33">
        <v>2.4165530060372475E-2</v>
      </c>
      <c r="N371" s="32">
        <v>0</v>
      </c>
      <c r="O371" s="19" t="s">
        <v>17</v>
      </c>
      <c r="P371" s="33">
        <v>-3.6378084185494807E-4</v>
      </c>
      <c r="Q371" s="32">
        <v>-2.6034260404882994E-4</v>
      </c>
      <c r="R371" s="32">
        <v>1.4999999999999999E-4</v>
      </c>
      <c r="S371" s="19" t="s">
        <v>17</v>
      </c>
      <c r="T371" s="33">
        <v>2.646060331956883E-3</v>
      </c>
      <c r="U371" s="32">
        <v>2.1526044978008091E-4</v>
      </c>
      <c r="V371" s="19" t="s">
        <v>17</v>
      </c>
      <c r="W371" s="33">
        <v>-1.049105386645035E-3</v>
      </c>
      <c r="X371" s="32">
        <v>2.0000000000000001E-4</v>
      </c>
      <c r="Y371" s="31" t="s">
        <v>17</v>
      </c>
      <c r="Z371" s="149">
        <v>30</v>
      </c>
      <c r="AA371" s="62">
        <v>5</v>
      </c>
      <c r="AB371" s="150">
        <v>20</v>
      </c>
      <c r="AC371" s="33">
        <f t="shared" si="30"/>
        <v>1032.7957786799279</v>
      </c>
      <c r="AD371" s="32">
        <f t="shared" si="28"/>
        <v>1.5999043309000944E-2</v>
      </c>
      <c r="AE371" s="103">
        <f t="shared" si="29"/>
        <v>3123.6015593216785</v>
      </c>
    </row>
    <row r="372" spans="1:31" s="137" customFormat="1">
      <c r="A372" s="146" t="s">
        <v>40</v>
      </c>
      <c r="B372" s="32">
        <v>29.968900000000001</v>
      </c>
      <c r="C372" s="30">
        <v>2.9999999999999997E-4</v>
      </c>
      <c r="D372" s="133">
        <f t="shared" si="26"/>
        <v>0.79186405109131275</v>
      </c>
      <c r="E372" s="32">
        <f t="shared" si="27"/>
        <v>2.3755921532739381E-4</v>
      </c>
      <c r="F372" s="19">
        <v>25</v>
      </c>
      <c r="G372" s="147">
        <v>5</v>
      </c>
      <c r="H372" s="55">
        <v>26</v>
      </c>
      <c r="I372" s="148">
        <v>41922</v>
      </c>
      <c r="J372" s="33">
        <v>1035.4442679016281</v>
      </c>
      <c r="K372" s="32">
        <v>1.6083083310549751E-2</v>
      </c>
      <c r="L372" s="51">
        <v>2498.4207205576249</v>
      </c>
      <c r="M372" s="33">
        <v>2.4033801376162955E-2</v>
      </c>
      <c r="N372" s="32">
        <v>0</v>
      </c>
      <c r="O372" s="19" t="s">
        <v>17</v>
      </c>
      <c r="P372" s="33">
        <v>-3.647212006592314E-4</v>
      </c>
      <c r="Q372" s="32">
        <v>-2.6101557918022778E-4</v>
      </c>
      <c r="R372" s="32">
        <v>1.4999999999999999E-4</v>
      </c>
      <c r="S372" s="19" t="s">
        <v>17</v>
      </c>
      <c r="T372" s="33">
        <v>2.6529002924118618E-3</v>
      </c>
      <c r="U372" s="32">
        <v>2.1581688945994561E-4</v>
      </c>
      <c r="V372" s="19" t="s">
        <v>17</v>
      </c>
      <c r="W372" s="33">
        <v>-1.049105386645035E-3</v>
      </c>
      <c r="X372" s="32">
        <v>2.0000000000000001E-4</v>
      </c>
      <c r="Y372" s="31" t="s">
        <v>17</v>
      </c>
      <c r="Z372" s="149">
        <v>30</v>
      </c>
      <c r="AA372" s="62">
        <v>5</v>
      </c>
      <c r="AB372" s="150">
        <v>26</v>
      </c>
      <c r="AC372" s="33">
        <f t="shared" si="30"/>
        <v>1035.4647034029467</v>
      </c>
      <c r="AD372" s="32">
        <f t="shared" si="28"/>
        <v>1.6088227997037057E-2</v>
      </c>
      <c r="AE372" s="103">
        <f t="shared" si="29"/>
        <v>2501.6071523582555</v>
      </c>
    </row>
    <row r="373" spans="1:31" s="137" customFormat="1">
      <c r="A373" s="146" t="s">
        <v>40</v>
      </c>
      <c r="B373" s="32">
        <v>29.968900000000001</v>
      </c>
      <c r="C373" s="30">
        <v>2.9999999999999997E-4</v>
      </c>
      <c r="D373" s="133">
        <f t="shared" si="26"/>
        <v>0.79186404569119484</v>
      </c>
      <c r="E373" s="32">
        <f t="shared" si="27"/>
        <v>2.3755921370735843E-4</v>
      </c>
      <c r="F373" s="19">
        <v>25</v>
      </c>
      <c r="G373" s="147">
        <v>5</v>
      </c>
      <c r="H373" s="55">
        <v>33</v>
      </c>
      <c r="I373" s="148">
        <v>41922</v>
      </c>
      <c r="J373" s="33">
        <v>1038.515573239277</v>
      </c>
      <c r="K373" s="32">
        <v>1.620182432121138E-2</v>
      </c>
      <c r="L373" s="51">
        <v>1693.2013549561227</v>
      </c>
      <c r="M373" s="33">
        <v>2.3883793390268693E-2</v>
      </c>
      <c r="N373" s="32">
        <v>0</v>
      </c>
      <c r="O373" s="19" t="s">
        <v>17</v>
      </c>
      <c r="P373" s="33">
        <v>-3.658033468693002E-4</v>
      </c>
      <c r="Q373" s="32">
        <v>-2.6179002557727914E-4</v>
      </c>
      <c r="R373" s="32">
        <v>1.4999999999999999E-4</v>
      </c>
      <c r="S373" s="19" t="s">
        <v>17</v>
      </c>
      <c r="T373" s="33">
        <v>2.6607715826937068E-3</v>
      </c>
      <c r="U373" s="32">
        <v>2.1645722916269398E-4</v>
      </c>
      <c r="V373" s="19" t="s">
        <v>17</v>
      </c>
      <c r="W373" s="33">
        <v>-1.049105386645035E-3</v>
      </c>
      <c r="X373" s="32">
        <v>2.0000000000000001E-4</v>
      </c>
      <c r="Y373" s="31" t="s">
        <v>17</v>
      </c>
      <c r="Z373" s="149">
        <v>30</v>
      </c>
      <c r="AA373" s="62">
        <v>5</v>
      </c>
      <c r="AB373" s="150">
        <v>33</v>
      </c>
      <c r="AC373" s="33">
        <f t="shared" si="30"/>
        <v>1038.535851169019</v>
      </c>
      <c r="AD373" s="32">
        <f t="shared" si="28"/>
        <v>1.6206939854502781E-2</v>
      </c>
      <c r="AE373" s="103">
        <f t="shared" si="29"/>
        <v>1695.3354936022911</v>
      </c>
    </row>
    <row r="374" spans="1:31" s="137" customFormat="1">
      <c r="A374" s="146" t="s">
        <v>40</v>
      </c>
      <c r="B374" s="32">
        <v>29.968900000000001</v>
      </c>
      <c r="C374" s="30">
        <v>2.9999999999999997E-4</v>
      </c>
      <c r="D374" s="133">
        <f t="shared" ref="D374:D437" si="31">(180933049598656000-70217404855.3724*B374^(3/2)-2411496819706270*(273.15+G374)+12133507562259.2*(273.15+G374)^2-27213992297.7291*(273.15+G374)^3+22948343.3209092*(273.15+G374)^4+B374*(-986223018279.287+5588298236.68746*(273.15+G374))+H374^4*(4.14228669971578E-18-2.84030880139861E-20*(273.15+G374)+4.88118864268547E-23*(273.15+G374)^2)+H374^3*(-4.60634713142169E-09+6.38477966854137E-13*B374^(1/2)+4.32453227698831E-11*(273.15+G374)-1.34218004872788E-13*(273.15+G374)^2+1.37169433780665E-16*(273.15+G374)^3)+B374^(1/2)*(-31615794934111600+431007926946557*(273.15+G374)-2205502533336.5*(273.15+G374)^2+5019118813.35267*(273.15+G374)^3-4285824.63256474*(273.15+G374)^4)+H374^2*(7.38339902048758+0.0000892679242246957*B374-0.096042820483349*(273.15+G374)+0.000470171646450579*(273.15+G374)^2-1.02639472453813E-06*(273.15+G374)^3+8.43281282661061E-10*(273.15+G374)^4+B374^(1/2)*(-0.0205578045636448+0.000133188310047582*(273.15+G374)-2.24867936653958E-07*(273.15+G374)^2))+H374*(-972628294.966113+786.947400129572*B374+12720147.8550018*(273.15+G374)-62817.2657452456*(273.15+G374)^2+138.633438438488*(273.15+G374)^3-0.115307153207807*(273.15+G374)^4+B374^(1/2)*(2948588.31630423-19282.1584177255*(273.15+G374)+31.7305761235273*(273.15+G374)^2)))/(4847359709.68344-9.20851008396336E-38*H374^5+1*B374^(5/2)+B374^2*(17.5565983304036-0.0994820701540762*(273.15+G374))-107008975.310052*(273.15+G374)+1022309.86798468*(273.15+G374)^2-5442.77481585981*(273.15+G374)^3+17.4281345323534*(273.15+G374)^4-0.033546222870963*(273.15+G374)^5+0.0000359270580846177*(273.15+G374)^6-1.65104865052154E-08*(273.15+G374)^7+B374*(-6441887.51960168+85858.2293333562*(273.15+G374)-431.997863893246*(273.15+G374)^2+0.968919043425989*(273.15+G374)^3-0.00081704612154836*(273.15+G374)^4)+B374^(3/2)*(750426.360321704-10230.3203371089*(273.15+G374)+52.3493792334251*(273.15+G374)^2-0.119132828099875*(273.15+G374)^3+0.000101727500026342*(273.15+G374)^4)+H374^4*(1.05457104339275E-26-1.03261725441393E-28*(273.15+G374)+3.37169024124539E-31*(273.15+G374)^2-3.64926668949088E-34*(273.15+G374)^3+B374*(-1.47480767348483E-28+1.01125526044747E-30*(273.15+G374)-1.73788416587714E-33*(273.15+G374)^2))+H374^3*(-1.93205295772041E-16-1.51547888582424E-23*B374^(3/2)+3.13693952646223E-18*(273.15+G374)-2.04162339636161E-20*(273.15+G374)^2+6.65638151180278E-23*(273.15+G374)^3-1.08701562791094E-25*(273.15+G374)^4+7.11160414975473E-29*(273.15+G374)^5+B374*(1.64003039592158E-19-1.5396938572052E-21*(273.15+G374)+4.77865869399613E-24*(273.15+G374)^2-4.8837405078981E-27*(273.15+G374)^3))+H374^2*(1.74553499428988E-07-1.58913456728716E-15*B374^2-3.2876024514833E-09*(273.15+G374)+2.58258276033744E-11*(273.15+G374)^2-1.08253012780061E-13*(273.15+G374)^3+2.55269599678852E-16*(273.15+G374)^4-3.20972019258198E-19*(273.15+G374)^5+1.68081652867846E-22*(273.15+G374)^6+B374^(3/2)*(4.87956051304468E-13-3.16133182653483E-15*(273.15+G374)+5.33742161498565E-18*(273.15+G374)^2)+B374*(-2.62876384982301E-10+3.41948056472499E-12*(273.15+G374)-1.67398541507977E-14*(273.15+G374)^2+3.654345837233E-17*(273.15+G374)^3-3.00239408020695E-20*(273.15+G374)^4))+H374*(-27.6073273980211-1.40091228405275E-08*B374^2+0.528940190260874*(273.15+G374)-0.00424025071791743*(273.15+G374)^2+0.000018182085052347*(273.15+G374)^3-4.39551726846363E-08*(273.15+G374)^4+5.67758383987514E-11*(273.15+G374)^5-3.0602950731846E-14*(273.15+G374)^6+B374^(3/2)*(-0.0000699871188721533+4.57677562456233E-07*(273.15+G374)-7.53150784312503E-10*(273.15+G374)^2)+B374*(0.0346291740975562-0.000452884433752633*(273.15+G374)+2.23652760574928E-06*(273.15+G374)^2-4.93586450268395E-09*(273.15+G374)^3+4.10536224762602E-12*(273.15+G374)^4)))^2</f>
        <v>0.79186403913390924</v>
      </c>
      <c r="E374" s="32">
        <f t="shared" ref="E374:E437" si="32">C374*D374</f>
        <v>2.3755921174017274E-4</v>
      </c>
      <c r="F374" s="19">
        <v>25</v>
      </c>
      <c r="G374" s="147">
        <v>5</v>
      </c>
      <c r="H374" s="55">
        <v>41.5</v>
      </c>
      <c r="I374" s="148">
        <v>41922</v>
      </c>
      <c r="J374" s="33">
        <v>1042.1816836218375</v>
      </c>
      <c r="K374" s="32">
        <v>1.6366031609044374E-2</v>
      </c>
      <c r="L374" s="51">
        <v>973.24594090207665</v>
      </c>
      <c r="M374" s="33">
        <v>2.3706788659865197E-2</v>
      </c>
      <c r="N374" s="32">
        <v>0</v>
      </c>
      <c r="O374" s="19" t="s">
        <v>17</v>
      </c>
      <c r="P374" s="33">
        <v>-3.6709614947401869E-4</v>
      </c>
      <c r="Q374" s="32">
        <v>-2.6271522987038413E-4</v>
      </c>
      <c r="R374" s="32">
        <v>1.4999999999999999E-4</v>
      </c>
      <c r="S374" s="19" t="s">
        <v>17</v>
      </c>
      <c r="T374" s="33">
        <v>2.6701751403981787E-3</v>
      </c>
      <c r="U374" s="32">
        <v>2.1722222081331917E-4</v>
      </c>
      <c r="V374" s="19" t="s">
        <v>17</v>
      </c>
      <c r="W374" s="33">
        <v>-1.049105386645035E-3</v>
      </c>
      <c r="X374" s="32">
        <v>2.0000000000000001E-4</v>
      </c>
      <c r="Y374" s="31" t="s">
        <v>17</v>
      </c>
      <c r="Z374" s="149">
        <v>30</v>
      </c>
      <c r="AA374" s="62">
        <v>5</v>
      </c>
      <c r="AB374" s="150">
        <v>41.5</v>
      </c>
      <c r="AC374" s="33">
        <f t="shared" si="30"/>
        <v>1042.2017755108898</v>
      </c>
      <c r="AD374" s="32">
        <f t="shared" ref="AD374:AD437" si="33">SQRT(SUMSQ(E374,K374,R374,U374,N374,X374))</f>
        <v>1.6371105964489301E-2</v>
      </c>
      <c r="AE374" s="103">
        <f t="shared" ref="AE374:AE430" si="34">AD374^4/(E374^4/F374+K374^4/L374)</f>
        <v>974.45185396521947</v>
      </c>
    </row>
    <row r="375" spans="1:31" s="137" customFormat="1">
      <c r="A375" s="146" t="s">
        <v>40</v>
      </c>
      <c r="B375" s="32">
        <v>29.968900000000001</v>
      </c>
      <c r="C375" s="30">
        <v>2.9999999999999997E-4</v>
      </c>
      <c r="D375" s="133">
        <f t="shared" si="31"/>
        <v>0.79186403103373326</v>
      </c>
      <c r="E375" s="32">
        <f t="shared" si="32"/>
        <v>2.3755920931011997E-4</v>
      </c>
      <c r="F375" s="19">
        <v>25</v>
      </c>
      <c r="G375" s="147">
        <v>5</v>
      </c>
      <c r="H375" s="55">
        <v>52</v>
      </c>
      <c r="I375" s="148">
        <v>41922</v>
      </c>
      <c r="J375" s="33">
        <v>1046.6291173098755</v>
      </c>
      <c r="K375" s="32">
        <v>1.6597027502535652E-2</v>
      </c>
      <c r="L375" s="51">
        <v>500.80933160871137</v>
      </c>
      <c r="M375" s="33">
        <v>2.3495708815744365E-2</v>
      </c>
      <c r="N375" s="32">
        <v>0</v>
      </c>
      <c r="O375" s="19" t="s">
        <v>17</v>
      </c>
      <c r="P375" s="33">
        <v>-3.6866171760047356E-4</v>
      </c>
      <c r="Q375" s="32">
        <v>-2.6383564094200295E-4</v>
      </c>
      <c r="R375" s="32">
        <v>1.4999999999999999E-4</v>
      </c>
      <c r="S375" s="19" t="s">
        <v>17</v>
      </c>
      <c r="T375" s="33">
        <v>2.6815627334019674E-3</v>
      </c>
      <c r="U375" s="32">
        <v>2.1814861631621205E-4</v>
      </c>
      <c r="V375" s="19" t="s">
        <v>17</v>
      </c>
      <c r="W375" s="33">
        <v>-1.049105386645035E-3</v>
      </c>
      <c r="X375" s="32">
        <v>2.0000000000000001E-4</v>
      </c>
      <c r="Y375" s="31" t="s">
        <v>17</v>
      </c>
      <c r="Z375" s="149">
        <v>30</v>
      </c>
      <c r="AA375" s="62">
        <v>5</v>
      </c>
      <c r="AB375" s="150">
        <v>52</v>
      </c>
      <c r="AC375" s="33">
        <f t="shared" si="30"/>
        <v>1046.6489871766478</v>
      </c>
      <c r="AD375" s="32">
        <f t="shared" si="33"/>
        <v>1.660204340184224E-2</v>
      </c>
      <c r="AE375" s="103">
        <f t="shared" si="34"/>
        <v>501.41459634263475</v>
      </c>
    </row>
    <row r="376" spans="1:31" s="46" customFormat="1">
      <c r="A376" s="151" t="s">
        <v>40</v>
      </c>
      <c r="B376" s="40">
        <v>29.968900000000001</v>
      </c>
      <c r="C376" s="38">
        <v>2.9999999999999997E-4</v>
      </c>
      <c r="D376" s="139">
        <f t="shared" si="31"/>
        <v>0.79186402100494457</v>
      </c>
      <c r="E376" s="40">
        <f t="shared" si="32"/>
        <v>2.3755920630148336E-4</v>
      </c>
      <c r="F376" s="41">
        <v>25</v>
      </c>
      <c r="G376" s="152">
        <v>5</v>
      </c>
      <c r="H376" s="57">
        <v>65</v>
      </c>
      <c r="I376" s="153">
        <v>41922</v>
      </c>
      <c r="J376" s="42">
        <v>1052.0011698916921</v>
      </c>
      <c r="K376" s="40">
        <v>1.6922223029504961E-2</v>
      </c>
      <c r="L376" s="52">
        <v>246.79668192749551</v>
      </c>
      <c r="M376" s="42">
        <v>2.3245787691394071E-2</v>
      </c>
      <c r="N376" s="40">
        <v>0</v>
      </c>
      <c r="O376" s="41" t="s">
        <v>17</v>
      </c>
      <c r="P376" s="42">
        <v>-3.7055330809494162E-4</v>
      </c>
      <c r="Q376" s="40">
        <v>-2.6518937247061434E-4</v>
      </c>
      <c r="R376" s="40">
        <v>1.4999999999999999E-4</v>
      </c>
      <c r="S376" s="41" t="s">
        <v>17</v>
      </c>
      <c r="T376" s="42">
        <v>2.6953217400753474E-3</v>
      </c>
      <c r="U376" s="40">
        <v>2.1926792940566399E-4</v>
      </c>
      <c r="V376" s="41" t="s">
        <v>17</v>
      </c>
      <c r="W376" s="42">
        <v>-1.049105386645035E-3</v>
      </c>
      <c r="X376" s="40">
        <v>2.0000000000000001E-4</v>
      </c>
      <c r="Y376" s="39" t="s">
        <v>17</v>
      </c>
      <c r="Z376" s="154">
        <v>30</v>
      </c>
      <c r="AA376" s="63">
        <v>5</v>
      </c>
      <c r="AB376" s="155">
        <v>65</v>
      </c>
      <c r="AC376" s="42">
        <f t="shared" si="30"/>
        <v>1052.0207766161925</v>
      </c>
      <c r="AD376" s="40">
        <f t="shared" si="33"/>
        <v>1.6927157028327953E-2</v>
      </c>
      <c r="AE376" s="142">
        <f t="shared" si="34"/>
        <v>247.08454633593124</v>
      </c>
    </row>
    <row r="377" spans="1:31" s="137" customFormat="1">
      <c r="A377" s="146" t="s">
        <v>40</v>
      </c>
      <c r="B377" s="32">
        <v>29.968900000000001</v>
      </c>
      <c r="C377" s="30">
        <v>2.9999999999999997E-4</v>
      </c>
      <c r="D377" s="133">
        <f t="shared" si="31"/>
        <v>0.77964782546175937</v>
      </c>
      <c r="E377" s="32">
        <f t="shared" si="32"/>
        <v>2.3389434763852778E-4</v>
      </c>
      <c r="F377" s="19">
        <v>25</v>
      </c>
      <c r="G377" s="147">
        <v>10</v>
      </c>
      <c r="H377" s="55">
        <v>5</v>
      </c>
      <c r="I377" s="148">
        <v>42146</v>
      </c>
      <c r="J377" s="33">
        <v>1025.2380435799589</v>
      </c>
      <c r="K377" s="32">
        <v>7.0636730422144684E-3</v>
      </c>
      <c r="L377" s="51">
        <v>139.96541081543725</v>
      </c>
      <c r="M377" s="33">
        <v>2.4140064775338033E-2</v>
      </c>
      <c r="N377" s="32">
        <v>0</v>
      </c>
      <c r="O377" s="19" t="s">
        <v>17</v>
      </c>
      <c r="P377" s="33">
        <v>-3.6112524531949357E-4</v>
      </c>
      <c r="Q377" s="32">
        <v>-2.5844210562286018E-4</v>
      </c>
      <c r="R377" s="32">
        <v>1.4999999999999999E-4</v>
      </c>
      <c r="S377" s="19" t="s">
        <v>17</v>
      </c>
      <c r="T377" s="33">
        <v>3.0752126355840519E-3</v>
      </c>
      <c r="U377" s="32">
        <v>2.5017254788580454E-4</v>
      </c>
      <c r="V377" s="19" t="s">
        <v>17</v>
      </c>
      <c r="W377" s="33">
        <v>-5.9276917219845378E-4</v>
      </c>
      <c r="X377" s="32">
        <v>2.0000000000000001E-4</v>
      </c>
      <c r="Y377" s="31" t="s">
        <v>17</v>
      </c>
      <c r="Z377" s="149">
        <v>30</v>
      </c>
      <c r="AA377" s="62">
        <v>10</v>
      </c>
      <c r="AB377" s="150">
        <v>5</v>
      </c>
      <c r="AC377" s="33">
        <f t="shared" si="30"/>
        <v>1025.258618346066</v>
      </c>
      <c r="AD377" s="32">
        <f t="shared" si="33"/>
        <v>7.0763881830267286E-3</v>
      </c>
      <c r="AE377" s="103">
        <f t="shared" si="34"/>
        <v>140.97497933914357</v>
      </c>
    </row>
    <row r="378" spans="1:31" s="137" customFormat="1">
      <c r="A378" s="146" t="s">
        <v>40</v>
      </c>
      <c r="B378" s="32">
        <v>29.968900000000001</v>
      </c>
      <c r="C378" s="30">
        <v>2.9999999999999997E-4</v>
      </c>
      <c r="D378" s="133">
        <f t="shared" si="31"/>
        <v>0.77964782198660598</v>
      </c>
      <c r="E378" s="32">
        <f t="shared" si="32"/>
        <v>2.3389434659598177E-4</v>
      </c>
      <c r="F378" s="19">
        <v>25</v>
      </c>
      <c r="G378" s="147">
        <v>10</v>
      </c>
      <c r="H378" s="55">
        <v>10</v>
      </c>
      <c r="I378" s="148">
        <v>42146</v>
      </c>
      <c r="J378" s="33">
        <v>1027.4817603460219</v>
      </c>
      <c r="K378" s="32">
        <v>7.1040320918810901E-3</v>
      </c>
      <c r="L378" s="51">
        <v>141.67523965126085</v>
      </c>
      <c r="M378" s="33">
        <v>2.4034894518081273E-2</v>
      </c>
      <c r="N378" s="32">
        <v>0</v>
      </c>
      <c r="O378" s="19" t="s">
        <v>17</v>
      </c>
      <c r="P378" s="33">
        <v>-3.6191603890021681E-4</v>
      </c>
      <c r="Q378" s="32">
        <v>-2.5900804323249573E-4</v>
      </c>
      <c r="R378" s="32">
        <v>1.4999999999999999E-4</v>
      </c>
      <c r="S378" s="19" t="s">
        <v>17</v>
      </c>
      <c r="T378" s="33">
        <v>3.0819467505585492E-3</v>
      </c>
      <c r="U378" s="32">
        <v>2.5072037689815706E-4</v>
      </c>
      <c r="V378" s="19" t="s">
        <v>17</v>
      </c>
      <c r="W378" s="33">
        <v>-5.9276917219845378E-4</v>
      </c>
      <c r="X378" s="32">
        <v>2.0000000000000001E-4</v>
      </c>
      <c r="Y378" s="31" t="s">
        <v>17</v>
      </c>
      <c r="Z378" s="149">
        <v>30</v>
      </c>
      <c r="AA378" s="62">
        <v>10</v>
      </c>
      <c r="AB378" s="150">
        <v>10</v>
      </c>
      <c r="AC378" s="33">
        <f t="shared" si="30"/>
        <v>1027.5022234326127</v>
      </c>
      <c r="AD378" s="32">
        <f t="shared" si="33"/>
        <v>7.1166944036707052E-3</v>
      </c>
      <c r="AE378" s="103">
        <f t="shared" si="34"/>
        <v>142.68708787461219</v>
      </c>
    </row>
    <row r="379" spans="1:31" s="137" customFormat="1">
      <c r="A379" s="146" t="s">
        <v>40</v>
      </c>
      <c r="B379" s="32">
        <v>29.968900000000001</v>
      </c>
      <c r="C379" s="30">
        <v>2.9999999999999997E-4</v>
      </c>
      <c r="D379" s="133">
        <f t="shared" si="31"/>
        <v>0.77964781851145237</v>
      </c>
      <c r="E379" s="32">
        <f t="shared" si="32"/>
        <v>2.338943455534357E-4</v>
      </c>
      <c r="F379" s="19">
        <v>25</v>
      </c>
      <c r="G379" s="147">
        <v>10</v>
      </c>
      <c r="H379" s="55">
        <v>15</v>
      </c>
      <c r="I379" s="148">
        <v>42146</v>
      </c>
      <c r="J379" s="33">
        <v>1029.7016296610527</v>
      </c>
      <c r="K379" s="32">
        <v>1.5928834622174152E-2</v>
      </c>
      <c r="L379" s="51">
        <v>3424.7829058212124</v>
      </c>
      <c r="M379" s="33">
        <v>2.3931603039955007E-2</v>
      </c>
      <c r="N379" s="32">
        <v>0</v>
      </c>
      <c r="O379" s="19" t="s">
        <v>17</v>
      </c>
      <c r="P379" s="33">
        <v>-3.6269866588216441E-4</v>
      </c>
      <c r="Q379" s="32">
        <v>-2.595681363518589E-4</v>
      </c>
      <c r="R379" s="32">
        <v>1.4999999999999999E-4</v>
      </c>
      <c r="S379" s="19" t="s">
        <v>17</v>
      </c>
      <c r="T379" s="33">
        <v>3.0886113217227971E-3</v>
      </c>
      <c r="U379" s="32">
        <v>2.5126254843108893E-4</v>
      </c>
      <c r="V379" s="19" t="s">
        <v>17</v>
      </c>
      <c r="W379" s="33">
        <v>-5.9276917219845378E-4</v>
      </c>
      <c r="X379" s="32">
        <v>2.0000000000000001E-4</v>
      </c>
      <c r="Y379" s="31" t="s">
        <v>17</v>
      </c>
      <c r="Z379" s="149">
        <v>30</v>
      </c>
      <c r="AA379" s="62">
        <v>10</v>
      </c>
      <c r="AB379" s="150">
        <v>15</v>
      </c>
      <c r="AC379" s="33">
        <f t="shared" si="30"/>
        <v>1029.7219830141282</v>
      </c>
      <c r="AD379" s="32">
        <f t="shared" si="33"/>
        <v>1.5934494402198643E-2</v>
      </c>
      <c r="AE379" s="103">
        <f t="shared" si="34"/>
        <v>3429.631188605983</v>
      </c>
    </row>
    <row r="380" spans="1:31" s="137" customFormat="1">
      <c r="A380" s="146" t="s">
        <v>40</v>
      </c>
      <c r="B380" s="32">
        <v>29.968900000000001</v>
      </c>
      <c r="C380" s="30">
        <v>2.9999999999999997E-4</v>
      </c>
      <c r="D380" s="133">
        <f t="shared" si="31"/>
        <v>0.77964781503629899</v>
      </c>
      <c r="E380" s="32">
        <f t="shared" si="32"/>
        <v>2.3389434451088969E-4</v>
      </c>
      <c r="F380" s="19">
        <v>25</v>
      </c>
      <c r="G380" s="147">
        <v>10</v>
      </c>
      <c r="H380" s="55">
        <v>20</v>
      </c>
      <c r="I380" s="148">
        <v>42146</v>
      </c>
      <c r="J380" s="33">
        <v>1031.8998467567055</v>
      </c>
      <c r="K380" s="32">
        <v>1.5993877433586944E-2</v>
      </c>
      <c r="L380" s="51">
        <v>3119.5881837723455</v>
      </c>
      <c r="M380" s="33">
        <v>2.3830150218600465E-2</v>
      </c>
      <c r="N380" s="32">
        <v>0</v>
      </c>
      <c r="O380" s="19" t="s">
        <v>17</v>
      </c>
      <c r="P380" s="33">
        <v>-3.6347324012064782E-4</v>
      </c>
      <c r="Q380" s="32">
        <v>-2.6012246646239378E-4</v>
      </c>
      <c r="R380" s="32">
        <v>1.4999999999999999E-4</v>
      </c>
      <c r="S380" s="19" t="s">
        <v>17</v>
      </c>
      <c r="T380" s="33">
        <v>3.095207318627564E-3</v>
      </c>
      <c r="U380" s="32">
        <v>2.517991413588164E-4</v>
      </c>
      <c r="V380" s="19" t="s">
        <v>17</v>
      </c>
      <c r="W380" s="33">
        <v>-5.9276917219845378E-4</v>
      </c>
      <c r="X380" s="32">
        <v>2.0000000000000001E-4</v>
      </c>
      <c r="Y380" s="31" t="s">
        <v>17</v>
      </c>
      <c r="Z380" s="149">
        <v>30</v>
      </c>
      <c r="AA380" s="62">
        <v>10</v>
      </c>
      <c r="AB380" s="150">
        <v>20</v>
      </c>
      <c r="AC380" s="33">
        <f t="shared" si="30"/>
        <v>1031.920092281207</v>
      </c>
      <c r="AD380" s="32">
        <f t="shared" si="33"/>
        <v>1.5999522640772281E-2</v>
      </c>
      <c r="AE380" s="103">
        <f t="shared" si="34"/>
        <v>3123.9770528763306</v>
      </c>
    </row>
    <row r="381" spans="1:31" s="137" customFormat="1">
      <c r="A381" s="146" t="s">
        <v>40</v>
      </c>
      <c r="B381" s="32">
        <v>29.968900000000001</v>
      </c>
      <c r="C381" s="30">
        <v>2.9999999999999997E-4</v>
      </c>
      <c r="D381" s="133">
        <f t="shared" si="31"/>
        <v>0.77964781086611468</v>
      </c>
      <c r="E381" s="32">
        <f t="shared" si="32"/>
        <v>2.3389434325983438E-4</v>
      </c>
      <c r="F381" s="19">
        <v>25</v>
      </c>
      <c r="G381" s="147">
        <v>10</v>
      </c>
      <c r="H381" s="55">
        <v>26</v>
      </c>
      <c r="I381" s="148">
        <v>42146</v>
      </c>
      <c r="J381" s="33">
        <v>1034.5083780541086</v>
      </c>
      <c r="K381" s="32">
        <v>1.6083083310549751E-2</v>
      </c>
      <c r="L381" s="51">
        <v>2498.4207205576249</v>
      </c>
      <c r="M381" s="33">
        <v>2.3710782406624276E-2</v>
      </c>
      <c r="N381" s="32">
        <v>0</v>
      </c>
      <c r="O381" s="19" t="s">
        <v>17</v>
      </c>
      <c r="P381" s="33">
        <v>-3.6439225666705372E-4</v>
      </c>
      <c r="Q381" s="32">
        <v>-2.6078016784005637E-4</v>
      </c>
      <c r="R381" s="32">
        <v>1.4999999999999999E-4</v>
      </c>
      <c r="S381" s="19" t="s">
        <v>17</v>
      </c>
      <c r="T381" s="33">
        <v>3.1030333342562878E-3</v>
      </c>
      <c r="U381" s="32">
        <v>2.5243579790964381E-4</v>
      </c>
      <c r="V381" s="19" t="s">
        <v>17</v>
      </c>
      <c r="W381" s="33">
        <v>-5.9276917219845378E-4</v>
      </c>
      <c r="X381" s="32">
        <v>2.0000000000000001E-4</v>
      </c>
      <c r="Y381" s="31" t="s">
        <v>17</v>
      </c>
      <c r="Z381" s="149">
        <v>30</v>
      </c>
      <c r="AA381" s="62">
        <v>10</v>
      </c>
      <c r="AB381" s="150">
        <v>26</v>
      </c>
      <c r="AC381" s="33">
        <f t="shared" si="30"/>
        <v>1034.5284966460974</v>
      </c>
      <c r="AD381" s="32">
        <f t="shared" si="33"/>
        <v>1.6088707193866111E-2</v>
      </c>
      <c r="AE381" s="103">
        <f t="shared" si="34"/>
        <v>2501.9059303335634</v>
      </c>
    </row>
    <row r="382" spans="1:31" s="137" customFormat="1">
      <c r="A382" s="146" t="s">
        <v>40</v>
      </c>
      <c r="B382" s="32">
        <v>29.968900000000001</v>
      </c>
      <c r="C382" s="30">
        <v>2.9999999999999997E-4</v>
      </c>
      <c r="D382" s="133">
        <f t="shared" si="31"/>
        <v>0.77964780600090011</v>
      </c>
      <c r="E382" s="32">
        <f t="shared" si="32"/>
        <v>2.3389434180027001E-4</v>
      </c>
      <c r="F382" s="19">
        <v>25</v>
      </c>
      <c r="G382" s="147">
        <v>10</v>
      </c>
      <c r="H382" s="55">
        <v>33</v>
      </c>
      <c r="I382" s="148">
        <v>42146</v>
      </c>
      <c r="J382" s="33">
        <v>1037.509882836453</v>
      </c>
      <c r="K382" s="32">
        <v>1.620182432121138E-2</v>
      </c>
      <c r="L382" s="51">
        <v>1693.2013549561227</v>
      </c>
      <c r="M382" s="33">
        <v>2.3574730890231876E-2</v>
      </c>
      <c r="N382" s="32">
        <v>0</v>
      </c>
      <c r="O382" s="19" t="s">
        <v>17</v>
      </c>
      <c r="P382" s="33">
        <v>-3.6545024206972984E-4</v>
      </c>
      <c r="Q382" s="32">
        <v>-2.6153732336637231E-4</v>
      </c>
      <c r="R382" s="32">
        <v>1.4999999999999999E-4</v>
      </c>
      <c r="S382" s="19" t="s">
        <v>17</v>
      </c>
      <c r="T382" s="33">
        <v>3.1120427586659467E-3</v>
      </c>
      <c r="U382" s="32">
        <v>2.5316872630408015E-4</v>
      </c>
      <c r="V382" s="19" t="s">
        <v>17</v>
      </c>
      <c r="W382" s="33">
        <v>-5.9276917219845378E-4</v>
      </c>
      <c r="X382" s="32">
        <v>2.0000000000000001E-4</v>
      </c>
      <c r="Y382" s="31" t="s">
        <v>17</v>
      </c>
      <c r="Z382" s="149">
        <v>30</v>
      </c>
      <c r="AA382" s="62">
        <v>10</v>
      </c>
      <c r="AB382" s="150">
        <v>33</v>
      </c>
      <c r="AC382" s="33">
        <f t="shared" si="30"/>
        <v>1037.5298566683309</v>
      </c>
      <c r="AD382" s="32">
        <f t="shared" si="33"/>
        <v>1.6207418434238723E-2</v>
      </c>
      <c r="AE382" s="103">
        <f t="shared" si="34"/>
        <v>1695.5360708450667</v>
      </c>
    </row>
    <row r="383" spans="1:31" s="137" customFormat="1">
      <c r="A383" s="146" t="s">
        <v>40</v>
      </c>
      <c r="B383" s="32">
        <v>29.968900000000001</v>
      </c>
      <c r="C383" s="30">
        <v>2.9999999999999997E-4</v>
      </c>
      <c r="D383" s="133">
        <f t="shared" si="31"/>
        <v>0.77964780009313972</v>
      </c>
      <c r="E383" s="32">
        <f t="shared" si="32"/>
        <v>2.338943400279419E-4</v>
      </c>
      <c r="F383" s="19">
        <v>25</v>
      </c>
      <c r="G383" s="147">
        <v>10</v>
      </c>
      <c r="H383" s="55">
        <v>41.5</v>
      </c>
      <c r="I383" s="148">
        <v>42146</v>
      </c>
      <c r="J383" s="33">
        <v>1041.1003619184987</v>
      </c>
      <c r="K383" s="32">
        <v>1.6366031609044374E-2</v>
      </c>
      <c r="L383" s="51">
        <v>973.24594090207665</v>
      </c>
      <c r="M383" s="33">
        <v>2.3414089896505175E-2</v>
      </c>
      <c r="N383" s="32">
        <v>0</v>
      </c>
      <c r="O383" s="19" t="s">
        <v>17</v>
      </c>
      <c r="P383" s="33">
        <v>-3.6671478452480696E-4</v>
      </c>
      <c r="Q383" s="32">
        <v>-2.6244230306240687E-4</v>
      </c>
      <c r="R383" s="32">
        <v>1.4999999999999999E-4</v>
      </c>
      <c r="S383" s="19" t="s">
        <v>17</v>
      </c>
      <c r="T383" s="33">
        <v>3.1228111486158979E-3</v>
      </c>
      <c r="U383" s="32">
        <v>2.5404474883313546E-4</v>
      </c>
      <c r="V383" s="19" t="s">
        <v>17</v>
      </c>
      <c r="W383" s="33">
        <v>-5.9276917219845378E-4</v>
      </c>
      <c r="X383" s="32">
        <v>2.0000000000000001E-4</v>
      </c>
      <c r="Y383" s="31" t="s">
        <v>17</v>
      </c>
      <c r="Z383" s="149">
        <v>30</v>
      </c>
      <c r="AA383" s="62">
        <v>10</v>
      </c>
      <c r="AB383" s="150">
        <v>41.5</v>
      </c>
      <c r="AC383" s="33">
        <f t="shared" si="30"/>
        <v>1041.120164700556</v>
      </c>
      <c r="AD383" s="32">
        <f t="shared" si="33"/>
        <v>1.6371583183215552E-2</v>
      </c>
      <c r="AE383" s="103">
        <f t="shared" si="34"/>
        <v>974.56558180729758</v>
      </c>
    </row>
    <row r="384" spans="1:31" s="137" customFormat="1">
      <c r="A384" s="146" t="s">
        <v>40</v>
      </c>
      <c r="B384" s="32">
        <v>29.968900000000001</v>
      </c>
      <c r="C384" s="30">
        <v>2.9999999999999997E-4</v>
      </c>
      <c r="D384" s="133">
        <f t="shared" si="31"/>
        <v>0.77964779279531793</v>
      </c>
      <c r="E384" s="32">
        <f t="shared" si="32"/>
        <v>2.3389433783859535E-4</v>
      </c>
      <c r="F384" s="19">
        <v>25</v>
      </c>
      <c r="G384" s="147">
        <v>10</v>
      </c>
      <c r="H384" s="55">
        <v>52</v>
      </c>
      <c r="I384" s="148">
        <v>42146</v>
      </c>
      <c r="J384" s="33">
        <v>1045.4496008824863</v>
      </c>
      <c r="K384" s="32">
        <v>1.6597027502535652E-2</v>
      </c>
      <c r="L384" s="51">
        <v>500.80933160871137</v>
      </c>
      <c r="M384" s="33">
        <v>2.3222474116892045E-2</v>
      </c>
      <c r="N384" s="32">
        <v>0</v>
      </c>
      <c r="O384" s="19" t="s">
        <v>17</v>
      </c>
      <c r="P384" s="33">
        <v>-3.6824707947055859E-4</v>
      </c>
      <c r="Q384" s="32">
        <v>-2.6353890192207664E-4</v>
      </c>
      <c r="R384" s="32">
        <v>1.4999999999999999E-4</v>
      </c>
      <c r="S384" s="19" t="s">
        <v>17</v>
      </c>
      <c r="T384" s="33">
        <v>3.1358596224409451E-3</v>
      </c>
      <c r="U384" s="32">
        <v>2.5510625915117345E-4</v>
      </c>
      <c r="V384" s="19" t="s">
        <v>17</v>
      </c>
      <c r="W384" s="33">
        <v>-5.9276917219845378E-4</v>
      </c>
      <c r="X384" s="32">
        <v>2.0000000000000001E-4</v>
      </c>
      <c r="Y384" s="31" t="s">
        <v>17</v>
      </c>
      <c r="Z384" s="149">
        <v>30</v>
      </c>
      <c r="AA384" s="62">
        <v>10</v>
      </c>
      <c r="AB384" s="150">
        <v>52</v>
      </c>
      <c r="AC384" s="33">
        <f t="shared" si="30"/>
        <v>1045.469199435986</v>
      </c>
      <c r="AD384" s="32">
        <f t="shared" si="33"/>
        <v>1.6602518112763975E-2</v>
      </c>
      <c r="AE384" s="103">
        <f t="shared" si="34"/>
        <v>501.47197306613555</v>
      </c>
    </row>
    <row r="385" spans="1:31" s="46" customFormat="1">
      <c r="A385" s="151" t="s">
        <v>40</v>
      </c>
      <c r="B385" s="40">
        <v>29.968900000000001</v>
      </c>
      <c r="C385" s="38">
        <v>2.9999999999999997E-4</v>
      </c>
      <c r="D385" s="139">
        <f t="shared" si="31"/>
        <v>0.77964778375992028</v>
      </c>
      <c r="E385" s="40">
        <f t="shared" si="32"/>
        <v>2.3389433512797605E-4</v>
      </c>
      <c r="F385" s="41">
        <v>25</v>
      </c>
      <c r="G385" s="152">
        <v>10</v>
      </c>
      <c r="H385" s="57">
        <v>65</v>
      </c>
      <c r="I385" s="153">
        <v>42146</v>
      </c>
      <c r="J385" s="42">
        <v>1050.7152049746785</v>
      </c>
      <c r="K385" s="40">
        <v>1.6922223029504961E-2</v>
      </c>
      <c r="L385" s="52">
        <v>246.79668192749551</v>
      </c>
      <c r="M385" s="42">
        <v>2.2995679991026918E-2</v>
      </c>
      <c r="N385" s="40">
        <v>0</v>
      </c>
      <c r="O385" s="41" t="s">
        <v>17</v>
      </c>
      <c r="P385" s="42">
        <v>-3.7009996010491564E-4</v>
      </c>
      <c r="Q385" s="40">
        <v>-2.6486493043660874E-4</v>
      </c>
      <c r="R385" s="40">
        <v>1.4999999999999999E-4</v>
      </c>
      <c r="S385" s="41" t="s">
        <v>17</v>
      </c>
      <c r="T385" s="42">
        <v>3.1516380886470476E-3</v>
      </c>
      <c r="U385" s="40">
        <v>2.5638985790035757E-4</v>
      </c>
      <c r="V385" s="41" t="s">
        <v>17</v>
      </c>
      <c r="W385" s="42">
        <v>-5.9276917219845378E-4</v>
      </c>
      <c r="X385" s="40">
        <v>2.0000000000000001E-4</v>
      </c>
      <c r="Y385" s="39" t="s">
        <v>17</v>
      </c>
      <c r="Z385" s="154">
        <v>30</v>
      </c>
      <c r="AA385" s="63">
        <v>10</v>
      </c>
      <c r="AB385" s="155">
        <v>65</v>
      </c>
      <c r="AC385" s="42">
        <f t="shared" si="30"/>
        <v>1050.7345614824383</v>
      </c>
      <c r="AD385" s="40">
        <f t="shared" si="33"/>
        <v>1.6927627553190883E-2</v>
      </c>
      <c r="AE385" s="142">
        <f t="shared" si="34"/>
        <v>247.11202607024953</v>
      </c>
    </row>
    <row r="386" spans="1:31" s="137" customFormat="1">
      <c r="A386" s="146" t="s">
        <v>40</v>
      </c>
      <c r="B386" s="32">
        <v>29.968900000000001</v>
      </c>
      <c r="C386" s="30">
        <v>2.9999999999999997E-4</v>
      </c>
      <c r="D386" s="133">
        <f t="shared" si="31"/>
        <v>0.76941618818275315</v>
      </c>
      <c r="E386" s="32">
        <f t="shared" si="32"/>
        <v>2.3082485645482592E-4</v>
      </c>
      <c r="F386" s="19">
        <v>25</v>
      </c>
      <c r="G386" s="147">
        <v>15</v>
      </c>
      <c r="H386" s="55">
        <v>5</v>
      </c>
      <c r="I386" s="148">
        <v>41971</v>
      </c>
      <c r="J386" s="33">
        <v>1024.2668105969374</v>
      </c>
      <c r="K386" s="32">
        <v>7.0636730422144684E-3</v>
      </c>
      <c r="L386" s="51">
        <v>139.96541081543725</v>
      </c>
      <c r="M386" s="33">
        <v>2.3830971286770364E-2</v>
      </c>
      <c r="N386" s="32">
        <v>0</v>
      </c>
      <c r="O386" s="19" t="s">
        <v>17</v>
      </c>
      <c r="P386" s="33">
        <v>-3.6078329526376438E-4</v>
      </c>
      <c r="Q386" s="32">
        <v>-2.5819738639160756E-4</v>
      </c>
      <c r="R386" s="32">
        <v>1.4999999999999999E-4</v>
      </c>
      <c r="S386" s="19" t="s">
        <v>17</v>
      </c>
      <c r="T386" s="33">
        <v>2.7222664636485693E-3</v>
      </c>
      <c r="U386" s="32">
        <v>2.2145991771580292E-4</v>
      </c>
      <c r="V386" s="19" t="s">
        <v>17</v>
      </c>
      <c r="W386" s="33">
        <v>-2.5179381636447422E-4</v>
      </c>
      <c r="X386" s="32">
        <v>2.0000000000000001E-4</v>
      </c>
      <c r="Y386" s="31" t="s">
        <v>17</v>
      </c>
      <c r="Z386" s="149">
        <v>30</v>
      </c>
      <c r="AA386" s="62">
        <v>15</v>
      </c>
      <c r="AB386" s="150">
        <v>5</v>
      </c>
      <c r="AC386" s="33">
        <f t="shared" si="30"/>
        <v>1024.2877700938529</v>
      </c>
      <c r="AD386" s="32">
        <f t="shared" si="33"/>
        <v>7.0753304839293188E-3</v>
      </c>
      <c r="AE386" s="103">
        <f t="shared" si="34"/>
        <v>140.89076160761164</v>
      </c>
    </row>
    <row r="387" spans="1:31" s="137" customFormat="1">
      <c r="A387" s="146" t="s">
        <v>40</v>
      </c>
      <c r="B387" s="32">
        <v>29.968900000000001</v>
      </c>
      <c r="C387" s="30">
        <v>2.9999999999999997E-4</v>
      </c>
      <c r="D387" s="133">
        <f t="shared" si="31"/>
        <v>0.76941618500312903</v>
      </c>
      <c r="E387" s="32">
        <f t="shared" si="32"/>
        <v>2.308248555009387E-4</v>
      </c>
      <c r="F387" s="19">
        <v>25</v>
      </c>
      <c r="G387" s="147">
        <v>15</v>
      </c>
      <c r="H387" s="55">
        <v>10</v>
      </c>
      <c r="I387" s="148">
        <v>41971</v>
      </c>
      <c r="J387" s="33">
        <v>1026.4702992899222</v>
      </c>
      <c r="K387" s="32">
        <v>7.1040320918810901E-3</v>
      </c>
      <c r="L387" s="51">
        <v>141.67523965126085</v>
      </c>
      <c r="M387" s="33">
        <v>2.3734705324386596E-2</v>
      </c>
      <c r="N387" s="32">
        <v>0</v>
      </c>
      <c r="O387" s="19" t="s">
        <v>17</v>
      </c>
      <c r="P387" s="33">
        <v>-3.6155866506914542E-4</v>
      </c>
      <c r="Q387" s="32">
        <v>-2.5875228585581353E-4</v>
      </c>
      <c r="R387" s="32">
        <v>1.4999999999999999E-4</v>
      </c>
      <c r="S387" s="19" t="s">
        <v>17</v>
      </c>
      <c r="T387" s="33">
        <v>2.7281169664223155E-3</v>
      </c>
      <c r="U387" s="32">
        <v>2.21935863726295E-4</v>
      </c>
      <c r="V387" s="19" t="s">
        <v>17</v>
      </c>
      <c r="W387" s="33">
        <v>-2.5179381636447422E-4</v>
      </c>
      <c r="X387" s="32">
        <v>2.0000000000000001E-4</v>
      </c>
      <c r="Y387" s="31" t="s">
        <v>17</v>
      </c>
      <c r="Z387" s="149">
        <v>30</v>
      </c>
      <c r="AA387" s="62">
        <v>15</v>
      </c>
      <c r="AB387" s="150">
        <v>10</v>
      </c>
      <c r="AC387" s="33">
        <f t="shared" si="30"/>
        <v>1026.4911568908428</v>
      </c>
      <c r="AD387" s="32">
        <f t="shared" si="33"/>
        <v>7.1156382429126749E-3</v>
      </c>
      <c r="AE387" s="103">
        <f t="shared" si="34"/>
        <v>142.60245307452627</v>
      </c>
    </row>
    <row r="388" spans="1:31" s="137" customFormat="1">
      <c r="A388" s="146" t="s">
        <v>40</v>
      </c>
      <c r="B388" s="32">
        <v>29.968900000000001</v>
      </c>
      <c r="C388" s="30">
        <v>2.9999999999999997E-4</v>
      </c>
      <c r="D388" s="133">
        <f t="shared" si="31"/>
        <v>0.76941618182350457</v>
      </c>
      <c r="E388" s="32">
        <f t="shared" si="32"/>
        <v>2.3082485454705136E-4</v>
      </c>
      <c r="F388" s="19">
        <v>25</v>
      </c>
      <c r="G388" s="147">
        <v>15</v>
      </c>
      <c r="H388" s="55">
        <v>15</v>
      </c>
      <c r="I388" s="148">
        <v>41971</v>
      </c>
      <c r="J388" s="33">
        <v>1028.6501884522056</v>
      </c>
      <c r="K388" s="32">
        <v>1.5928834622174152E-2</v>
      </c>
      <c r="L388" s="51">
        <v>3424.7829058212124</v>
      </c>
      <c r="M388" s="33">
        <v>2.3640144766204685E-2</v>
      </c>
      <c r="N388" s="32">
        <v>0</v>
      </c>
      <c r="O388" s="19" t="s">
        <v>17</v>
      </c>
      <c r="P388" s="33">
        <v>-3.6232615821465649E-4</v>
      </c>
      <c r="Q388" s="32">
        <v>-2.5930154832679237E-4</v>
      </c>
      <c r="R388" s="32">
        <v>1.4999999999999999E-4</v>
      </c>
      <c r="S388" s="19" t="s">
        <v>17</v>
      </c>
      <c r="T388" s="33">
        <v>2.733908036385914E-3</v>
      </c>
      <c r="U388" s="32">
        <v>2.2240697480037629E-4</v>
      </c>
      <c r="V388" s="19" t="s">
        <v>17</v>
      </c>
      <c r="W388" s="33">
        <v>-2.5179381636447422E-4</v>
      </c>
      <c r="X388" s="32">
        <v>2.0000000000000001E-4</v>
      </c>
      <c r="Y388" s="31" t="s">
        <v>17</v>
      </c>
      <c r="Z388" s="149">
        <v>30</v>
      </c>
      <c r="AA388" s="62">
        <v>15</v>
      </c>
      <c r="AB388" s="150">
        <v>15</v>
      </c>
      <c r="AC388" s="33">
        <f t="shared" si="30"/>
        <v>1028.6709459197289</v>
      </c>
      <c r="AD388" s="32">
        <f t="shared" si="33"/>
        <v>1.5934020754238096E-2</v>
      </c>
      <c r="AE388" s="103">
        <f t="shared" si="34"/>
        <v>3429.2245518736545</v>
      </c>
    </row>
    <row r="389" spans="1:31" s="137" customFormat="1">
      <c r="A389" s="146" t="s">
        <v>40</v>
      </c>
      <c r="B389" s="32">
        <v>29.968900000000001</v>
      </c>
      <c r="C389" s="30">
        <v>2.9999999999999997E-4</v>
      </c>
      <c r="D389" s="133">
        <f t="shared" si="31"/>
        <v>0.76941617864388023</v>
      </c>
      <c r="E389" s="32">
        <f t="shared" si="32"/>
        <v>2.3082485359316406E-4</v>
      </c>
      <c r="F389" s="19">
        <v>25</v>
      </c>
      <c r="G389" s="147">
        <v>15</v>
      </c>
      <c r="H389" s="55">
        <v>20</v>
      </c>
      <c r="I389" s="148">
        <v>41971</v>
      </c>
      <c r="J389" s="33">
        <v>1030.8035697203075</v>
      </c>
      <c r="K389" s="32">
        <v>1.5993877433586944E-2</v>
      </c>
      <c r="L389" s="51">
        <v>3119.5881837723455</v>
      </c>
      <c r="M389" s="33">
        <v>2.3547260972236472E-2</v>
      </c>
      <c r="N389" s="32">
        <v>0</v>
      </c>
      <c r="O389" s="19" t="s">
        <v>17</v>
      </c>
      <c r="P389" s="33">
        <v>-3.6308589316222042E-4</v>
      </c>
      <c r="Q389" s="32">
        <v>-2.5984525858274514E-4</v>
      </c>
      <c r="R389" s="32">
        <v>1.4999999999999999E-4</v>
      </c>
      <c r="S389" s="19" t="s">
        <v>17</v>
      </c>
      <c r="T389" s="33">
        <v>2.739640567385875E-3</v>
      </c>
      <c r="U389" s="32">
        <v>2.2287332365362306E-4</v>
      </c>
      <c r="V389" s="19" t="s">
        <v>17</v>
      </c>
      <c r="W389" s="33">
        <v>-2.5179381636447422E-4</v>
      </c>
      <c r="X389" s="32">
        <v>2.0000000000000001E-4</v>
      </c>
      <c r="Y389" s="31" t="s">
        <v>17</v>
      </c>
      <c r="Z389" s="149">
        <v>30</v>
      </c>
      <c r="AA389" s="62">
        <v>15</v>
      </c>
      <c r="AB389" s="150">
        <v>20</v>
      </c>
      <c r="AC389" s="33">
        <f t="shared" ref="AC389:AC452" si="35">J389-P389-T389+M389+Q389+W389</f>
        <v>1030.8242287875305</v>
      </c>
      <c r="AD389" s="32">
        <f t="shared" si="33"/>
        <v>1.5999048971486848E-2</v>
      </c>
      <c r="AE389" s="103">
        <f t="shared" si="34"/>
        <v>3123.6080428091791</v>
      </c>
    </row>
    <row r="390" spans="1:31" s="137" customFormat="1">
      <c r="A390" s="146" t="s">
        <v>40</v>
      </c>
      <c r="B390" s="32">
        <v>29.968900000000001</v>
      </c>
      <c r="C390" s="30">
        <v>2.9999999999999997E-4</v>
      </c>
      <c r="D390" s="133">
        <f t="shared" si="31"/>
        <v>0.76941617482833125</v>
      </c>
      <c r="E390" s="32">
        <f t="shared" si="32"/>
        <v>2.3082485244849935E-4</v>
      </c>
      <c r="F390" s="19">
        <v>25</v>
      </c>
      <c r="G390" s="147">
        <v>15</v>
      </c>
      <c r="H390" s="55">
        <v>26</v>
      </c>
      <c r="I390" s="148">
        <v>41971</v>
      </c>
      <c r="J390" s="33">
        <v>1033.3622817902369</v>
      </c>
      <c r="K390" s="32">
        <v>1.6083083310549751E-2</v>
      </c>
      <c r="L390" s="51">
        <v>2498.4207205576249</v>
      </c>
      <c r="M390" s="33">
        <v>2.343797824187277E-2</v>
      </c>
      <c r="N390" s="32">
        <v>0</v>
      </c>
      <c r="O390" s="19" t="s">
        <v>17</v>
      </c>
      <c r="P390" s="33">
        <v>-3.6398749678932476E-4</v>
      </c>
      <c r="Q390" s="32">
        <v>-2.6049049826854979E-4</v>
      </c>
      <c r="R390" s="32">
        <v>1.4999999999999999E-4</v>
      </c>
      <c r="S390" s="19" t="s">
        <v>17</v>
      </c>
      <c r="T390" s="33">
        <v>2.7464435591201099E-3</v>
      </c>
      <c r="U390" s="32">
        <v>2.2342675587996936E-4</v>
      </c>
      <c r="V390" s="19" t="s">
        <v>17</v>
      </c>
      <c r="W390" s="33">
        <v>-2.5179381636447422E-4</v>
      </c>
      <c r="X390" s="32">
        <v>2.0000000000000001E-4</v>
      </c>
      <c r="Y390" s="31" t="s">
        <v>17</v>
      </c>
      <c r="Z390" s="149">
        <v>30</v>
      </c>
      <c r="AA390" s="62">
        <v>15</v>
      </c>
      <c r="AB390" s="150">
        <v>26</v>
      </c>
      <c r="AC390" s="33">
        <f t="shared" si="35"/>
        <v>1033.3828250281017</v>
      </c>
      <c r="AD390" s="32">
        <f t="shared" si="33"/>
        <v>1.6088233849675195E-2</v>
      </c>
      <c r="AE390" s="103">
        <f t="shared" si="34"/>
        <v>2501.6120856280354</v>
      </c>
    </row>
    <row r="391" spans="1:31" s="137" customFormat="1">
      <c r="A391" s="146" t="s">
        <v>40</v>
      </c>
      <c r="B391" s="32">
        <v>29.968900000000001</v>
      </c>
      <c r="C391" s="30">
        <v>2.9999999999999997E-4</v>
      </c>
      <c r="D391" s="133">
        <f t="shared" si="31"/>
        <v>0.76941617037685739</v>
      </c>
      <c r="E391" s="32">
        <f t="shared" si="32"/>
        <v>2.308248511130572E-4</v>
      </c>
      <c r="F391" s="19">
        <v>25</v>
      </c>
      <c r="G391" s="147">
        <v>15</v>
      </c>
      <c r="H391" s="55">
        <v>33</v>
      </c>
      <c r="I391" s="148">
        <v>41971</v>
      </c>
      <c r="J391" s="33">
        <v>1036.309889544287</v>
      </c>
      <c r="K391" s="32">
        <v>1.620182432121138E-2</v>
      </c>
      <c r="L391" s="51">
        <v>1693.2013549561227</v>
      </c>
      <c r="M391" s="33">
        <v>2.3313441526170209E-2</v>
      </c>
      <c r="N391" s="32">
        <v>0</v>
      </c>
      <c r="O391" s="19" t="s">
        <v>17</v>
      </c>
      <c r="P391" s="33">
        <v>-3.6502571727660632E-4</v>
      </c>
      <c r="Q391" s="32">
        <v>-2.612335088786123E-4</v>
      </c>
      <c r="R391" s="32">
        <v>1.4999999999999999E-4</v>
      </c>
      <c r="S391" s="19" t="s">
        <v>17</v>
      </c>
      <c r="T391" s="33">
        <v>2.7542773843347648E-3</v>
      </c>
      <c r="U391" s="32">
        <v>2.2406404775077041E-4</v>
      </c>
      <c r="V391" s="19" t="s">
        <v>17</v>
      </c>
      <c r="W391" s="33">
        <v>-2.5179381636447422E-4</v>
      </c>
      <c r="X391" s="32">
        <v>2.0000000000000001E-4</v>
      </c>
      <c r="Y391" s="31" t="s">
        <v>17</v>
      </c>
      <c r="Z391" s="149">
        <v>30</v>
      </c>
      <c r="AA391" s="62">
        <v>15</v>
      </c>
      <c r="AB391" s="150">
        <v>33</v>
      </c>
      <c r="AC391" s="33">
        <f t="shared" si="35"/>
        <v>1036.3303007068207</v>
      </c>
      <c r="AD391" s="32">
        <f t="shared" si="33"/>
        <v>1.6206945922806752E-2</v>
      </c>
      <c r="AE391" s="103">
        <f t="shared" si="34"/>
        <v>1695.3386093906011</v>
      </c>
    </row>
    <row r="392" spans="1:31" s="137" customFormat="1">
      <c r="A392" s="146" t="s">
        <v>40</v>
      </c>
      <c r="B392" s="32">
        <v>29.968900000000001</v>
      </c>
      <c r="C392" s="30">
        <v>2.9999999999999997E-4</v>
      </c>
      <c r="D392" s="133">
        <f t="shared" si="31"/>
        <v>0.76941616497149645</v>
      </c>
      <c r="E392" s="32">
        <f t="shared" si="32"/>
        <v>2.3082484949144892E-4</v>
      </c>
      <c r="F392" s="19">
        <v>25</v>
      </c>
      <c r="G392" s="147">
        <v>15</v>
      </c>
      <c r="H392" s="55">
        <v>41.5</v>
      </c>
      <c r="I392" s="148">
        <v>41971</v>
      </c>
      <c r="J392" s="33">
        <v>1039.8308512915048</v>
      </c>
      <c r="K392" s="32">
        <v>1.6366031609044374E-2</v>
      </c>
      <c r="L392" s="51">
        <v>973.24594090207665</v>
      </c>
      <c r="M392" s="33">
        <v>2.3166447351059105E-2</v>
      </c>
      <c r="N392" s="32">
        <v>0</v>
      </c>
      <c r="O392" s="19" t="s">
        <v>17</v>
      </c>
      <c r="P392" s="33">
        <v>-3.6626706370968752E-4</v>
      </c>
      <c r="Q392" s="32">
        <v>-2.6212188816012474E-4</v>
      </c>
      <c r="R392" s="32">
        <v>1.4999999999999999E-4</v>
      </c>
      <c r="S392" s="19" t="s">
        <v>17</v>
      </c>
      <c r="T392" s="33">
        <v>2.7636438829340302E-3</v>
      </c>
      <c r="U392" s="32">
        <v>2.2482602459498365E-4</v>
      </c>
      <c r="V392" s="19" t="s">
        <v>17</v>
      </c>
      <c r="W392" s="33">
        <v>-2.5179381636447422E-4</v>
      </c>
      <c r="X392" s="32">
        <v>2.0000000000000001E-4</v>
      </c>
      <c r="Y392" s="31" t="s">
        <v>17</v>
      </c>
      <c r="Z392" s="149">
        <v>30</v>
      </c>
      <c r="AA392" s="62">
        <v>15</v>
      </c>
      <c r="AB392" s="150">
        <v>41.5</v>
      </c>
      <c r="AC392" s="33">
        <f t="shared" si="35"/>
        <v>1039.8511064463321</v>
      </c>
      <c r="AD392" s="32">
        <f t="shared" si="33"/>
        <v>1.6371112285996862E-2</v>
      </c>
      <c r="AE392" s="103">
        <f t="shared" si="34"/>
        <v>974.45354204995556</v>
      </c>
    </row>
    <row r="393" spans="1:31" s="137" customFormat="1">
      <c r="A393" s="146" t="s">
        <v>40</v>
      </c>
      <c r="B393" s="32">
        <v>29.968900000000001</v>
      </c>
      <c r="C393" s="30">
        <v>2.9999999999999997E-4</v>
      </c>
      <c r="D393" s="133">
        <f t="shared" si="31"/>
        <v>0.76941615829428633</v>
      </c>
      <c r="E393" s="32">
        <f t="shared" si="32"/>
        <v>2.3082484748828587E-4</v>
      </c>
      <c r="F393" s="19">
        <v>25</v>
      </c>
      <c r="G393" s="147">
        <v>15</v>
      </c>
      <c r="H393" s="55">
        <v>52</v>
      </c>
      <c r="I393" s="148">
        <v>41971</v>
      </c>
      <c r="J393" s="33">
        <v>1044.102126573169</v>
      </c>
      <c r="K393" s="32">
        <v>1.6597027502535652E-2</v>
      </c>
      <c r="L393" s="51">
        <v>500.80933160871137</v>
      </c>
      <c r="M393" s="33">
        <v>2.2991215948422905E-2</v>
      </c>
      <c r="N393" s="32">
        <v>0</v>
      </c>
      <c r="O393" s="19" t="s">
        <v>17</v>
      </c>
      <c r="P393" s="33">
        <v>-3.6777192832782615E-4</v>
      </c>
      <c r="Q393" s="32">
        <v>-2.6319885629134748E-4</v>
      </c>
      <c r="R393" s="32">
        <v>1.4999999999999999E-4</v>
      </c>
      <c r="S393" s="19" t="s">
        <v>17</v>
      </c>
      <c r="T393" s="33">
        <v>2.7749987405636745E-3</v>
      </c>
      <c r="U393" s="32">
        <v>2.2574975703261042E-4</v>
      </c>
      <c r="V393" s="19" t="s">
        <v>17</v>
      </c>
      <c r="W393" s="33">
        <v>-2.5179381636447422E-4</v>
      </c>
      <c r="X393" s="32">
        <v>2.0000000000000001E-4</v>
      </c>
      <c r="Y393" s="31" t="s">
        <v>17</v>
      </c>
      <c r="Z393" s="149">
        <v>30</v>
      </c>
      <c r="AA393" s="62">
        <v>15</v>
      </c>
      <c r="AB393" s="150">
        <v>52</v>
      </c>
      <c r="AC393" s="33">
        <f t="shared" si="35"/>
        <v>1044.1221955696324</v>
      </c>
      <c r="AD393" s="32">
        <f t="shared" si="33"/>
        <v>1.6602050023504417E-2</v>
      </c>
      <c r="AE393" s="103">
        <f t="shared" si="34"/>
        <v>501.41544210350105</v>
      </c>
    </row>
    <row r="394" spans="1:31" s="46" customFormat="1">
      <c r="A394" s="151" t="s">
        <v>40</v>
      </c>
      <c r="B394" s="40">
        <v>29.968900000000001</v>
      </c>
      <c r="C394" s="38">
        <v>2.9999999999999997E-4</v>
      </c>
      <c r="D394" s="139">
        <f t="shared" si="31"/>
        <v>0.76941615002726427</v>
      </c>
      <c r="E394" s="40">
        <f t="shared" si="32"/>
        <v>2.3082484500817926E-4</v>
      </c>
      <c r="F394" s="41">
        <v>25</v>
      </c>
      <c r="G394" s="152">
        <v>15</v>
      </c>
      <c r="H394" s="57">
        <v>65</v>
      </c>
      <c r="I394" s="153">
        <v>41971</v>
      </c>
      <c r="J394" s="42">
        <v>1049.2737907266946</v>
      </c>
      <c r="K394" s="40">
        <v>1.6922223029504961E-2</v>
      </c>
      <c r="L394" s="52">
        <v>246.79668192749551</v>
      </c>
      <c r="M394" s="42">
        <v>2.2784012591273495E-2</v>
      </c>
      <c r="N394" s="40">
        <v>0</v>
      </c>
      <c r="O394" s="41" t="s">
        <v>17</v>
      </c>
      <c r="P394" s="42">
        <v>-3.6959271261922217E-4</v>
      </c>
      <c r="Q394" s="40">
        <v>-2.6450191480706305E-4</v>
      </c>
      <c r="R394" s="40">
        <v>1.4999999999999999E-4</v>
      </c>
      <c r="S394" s="41" t="s">
        <v>17</v>
      </c>
      <c r="T394" s="42">
        <v>2.7887373491871171E-3</v>
      </c>
      <c r="U394" s="40">
        <v>2.2686741071416784E-4</v>
      </c>
      <c r="V394" s="41" t="s">
        <v>17</v>
      </c>
      <c r="W394" s="42">
        <v>-2.5179381636447422E-4</v>
      </c>
      <c r="X394" s="40">
        <v>2.0000000000000001E-4</v>
      </c>
      <c r="Y394" s="39" t="s">
        <v>17</v>
      </c>
      <c r="Z394" s="154">
        <v>30</v>
      </c>
      <c r="AA394" s="63">
        <v>15</v>
      </c>
      <c r="AB394" s="155">
        <v>65</v>
      </c>
      <c r="AC394" s="42">
        <f t="shared" si="35"/>
        <v>1049.2936392989179</v>
      </c>
      <c r="AD394" s="40">
        <f t="shared" si="33"/>
        <v>1.692716400320577E-2</v>
      </c>
      <c r="AE394" s="142">
        <f t="shared" si="34"/>
        <v>247.08496387728974</v>
      </c>
    </row>
    <row r="395" spans="1:31" s="137" customFormat="1">
      <c r="A395" s="146" t="s">
        <v>40</v>
      </c>
      <c r="B395" s="32">
        <v>29.968900000000001</v>
      </c>
      <c r="C395" s="30">
        <v>2.9999999999999997E-4</v>
      </c>
      <c r="D395" s="133">
        <f t="shared" si="31"/>
        <v>0.76088828476814208</v>
      </c>
      <c r="E395" s="32">
        <f t="shared" si="32"/>
        <v>2.2826648543044261E-4</v>
      </c>
      <c r="F395" s="19">
        <v>25</v>
      </c>
      <c r="G395" s="147">
        <v>20</v>
      </c>
      <c r="H395" s="55">
        <v>5</v>
      </c>
      <c r="I395" s="148">
        <v>42016</v>
      </c>
      <c r="J395" s="33">
        <v>1023.0648518479643</v>
      </c>
      <c r="K395" s="32">
        <v>7.0636730422144684E-3</v>
      </c>
      <c r="L395" s="51">
        <v>139.96541081543725</v>
      </c>
      <c r="M395" s="33">
        <v>2.357313358038482E-2</v>
      </c>
      <c r="N395" s="32">
        <v>0</v>
      </c>
      <c r="O395" s="19" t="s">
        <v>17</v>
      </c>
      <c r="P395" s="33">
        <v>-3.6035970190524951E-4</v>
      </c>
      <c r="Q395" s="32">
        <v>-2.5789423849230852E-4</v>
      </c>
      <c r="R395" s="32">
        <v>1.4999999999999999E-4</v>
      </c>
      <c r="S395" s="19" t="s">
        <v>17</v>
      </c>
      <c r="T395" s="33">
        <v>2.8089734124640141E-3</v>
      </c>
      <c r="U395" s="32">
        <v>2.2851364078313284E-4</v>
      </c>
      <c r="V395" s="19" t="s">
        <v>17</v>
      </c>
      <c r="W395" s="33">
        <v>0</v>
      </c>
      <c r="X395" s="32">
        <v>0</v>
      </c>
      <c r="Y395" s="31" t="s">
        <v>17</v>
      </c>
      <c r="Z395" s="149">
        <v>30</v>
      </c>
      <c r="AA395" s="62">
        <v>20</v>
      </c>
      <c r="AB395" s="150">
        <v>5</v>
      </c>
      <c r="AC395" s="33">
        <f t="shared" si="35"/>
        <v>1023.0857184735955</v>
      </c>
      <c r="AD395" s="32">
        <f t="shared" si="33"/>
        <v>7.0726445492264164E-3</v>
      </c>
      <c r="AE395" s="103">
        <f t="shared" si="34"/>
        <v>140.67698293450414</v>
      </c>
    </row>
    <row r="396" spans="1:31" s="137" customFormat="1">
      <c r="A396" s="146" t="s">
        <v>40</v>
      </c>
      <c r="B396" s="32">
        <v>29.968900000000001</v>
      </c>
      <c r="C396" s="30">
        <v>2.9999999999999997E-4</v>
      </c>
      <c r="D396" s="133">
        <f t="shared" si="31"/>
        <v>0.76088828182634682</v>
      </c>
      <c r="E396" s="32">
        <f t="shared" si="32"/>
        <v>2.2826648454790402E-4</v>
      </c>
      <c r="F396" s="19">
        <v>25</v>
      </c>
      <c r="G396" s="147">
        <v>20</v>
      </c>
      <c r="H396" s="55">
        <v>10</v>
      </c>
      <c r="I396" s="148">
        <v>42016</v>
      </c>
      <c r="J396" s="33">
        <v>1025.2317342607944</v>
      </c>
      <c r="K396" s="32">
        <v>7.1040320918810901E-3</v>
      </c>
      <c r="L396" s="51">
        <v>141.67523965126085</v>
      </c>
      <c r="M396" s="33">
        <v>2.3484166408252349E-2</v>
      </c>
      <c r="N396" s="32">
        <v>0</v>
      </c>
      <c r="O396" s="19" t="s">
        <v>17</v>
      </c>
      <c r="P396" s="33">
        <v>-3.6112268469925944E-4</v>
      </c>
      <c r="Q396" s="32">
        <v>-2.5844027309496691E-4</v>
      </c>
      <c r="R396" s="32">
        <v>1.4999999999999999E-4</v>
      </c>
      <c r="S396" s="19" t="s">
        <v>17</v>
      </c>
      <c r="T396" s="33">
        <v>2.8149208001341068E-3</v>
      </c>
      <c r="U396" s="32">
        <v>2.2899746850596253E-4</v>
      </c>
      <c r="V396" s="19" t="s">
        <v>17</v>
      </c>
      <c r="W396" s="33">
        <v>0</v>
      </c>
      <c r="X396" s="32">
        <v>0</v>
      </c>
      <c r="Y396" s="31" t="s">
        <v>17</v>
      </c>
      <c r="Z396" s="149">
        <v>30</v>
      </c>
      <c r="AA396" s="62">
        <v>20</v>
      </c>
      <c r="AB396" s="150">
        <v>10</v>
      </c>
      <c r="AC396" s="33">
        <f t="shared" si="35"/>
        <v>1025.2525061888143</v>
      </c>
      <c r="AD396" s="32">
        <f t="shared" si="33"/>
        <v>7.1129682546055562E-3</v>
      </c>
      <c r="AE396" s="103">
        <f t="shared" si="34"/>
        <v>142.38857886525332</v>
      </c>
    </row>
    <row r="397" spans="1:31" s="137" customFormat="1">
      <c r="A397" s="146" t="s">
        <v>40</v>
      </c>
      <c r="B397" s="32">
        <v>29.968900000000001</v>
      </c>
      <c r="C397" s="30">
        <v>2.9999999999999997E-4</v>
      </c>
      <c r="D397" s="133">
        <f t="shared" si="31"/>
        <v>0.76088827888455146</v>
      </c>
      <c r="E397" s="32">
        <f t="shared" si="32"/>
        <v>2.2826648366536541E-4</v>
      </c>
      <c r="F397" s="19">
        <v>25</v>
      </c>
      <c r="G397" s="147">
        <v>20</v>
      </c>
      <c r="H397" s="55">
        <v>15</v>
      </c>
      <c r="I397" s="148">
        <v>42016</v>
      </c>
      <c r="J397" s="33">
        <v>1027.3766278237752</v>
      </c>
      <c r="K397" s="32">
        <v>1.5928834622174152E-2</v>
      </c>
      <c r="L397" s="51">
        <v>3424.7829058212124</v>
      </c>
      <c r="M397" s="33">
        <v>2.3396831595391632E-2</v>
      </c>
      <c r="N397" s="32">
        <v>0</v>
      </c>
      <c r="O397" s="19" t="s">
        <v>17</v>
      </c>
      <c r="P397" s="33">
        <v>-3.6187800235037895E-4</v>
      </c>
      <c r="Q397" s="32">
        <v>-2.5898082207817839E-4</v>
      </c>
      <c r="R397" s="32">
        <v>1.4999999999999999E-4</v>
      </c>
      <c r="S397" s="19" t="s">
        <v>17</v>
      </c>
      <c r="T397" s="33">
        <v>2.8208084386687625E-3</v>
      </c>
      <c r="U397" s="32">
        <v>2.294764355589077E-4</v>
      </c>
      <c r="V397" s="19" t="s">
        <v>17</v>
      </c>
      <c r="W397" s="33">
        <v>0</v>
      </c>
      <c r="X397" s="32">
        <v>0</v>
      </c>
      <c r="Y397" s="31" t="s">
        <v>17</v>
      </c>
      <c r="Z397" s="149">
        <v>30</v>
      </c>
      <c r="AA397" s="62">
        <v>20</v>
      </c>
      <c r="AB397" s="150">
        <v>15</v>
      </c>
      <c r="AC397" s="33">
        <f t="shared" si="35"/>
        <v>1027.3973067441123</v>
      </c>
      <c r="AD397" s="32">
        <f t="shared" si="33"/>
        <v>1.5932828921526011E-2</v>
      </c>
      <c r="AE397" s="103">
        <f t="shared" si="34"/>
        <v>3428.1995735300702</v>
      </c>
    </row>
    <row r="398" spans="1:31" s="137" customFormat="1">
      <c r="A398" s="146" t="s">
        <v>40</v>
      </c>
      <c r="B398" s="32">
        <v>29.968900000000001</v>
      </c>
      <c r="C398" s="30">
        <v>2.9999999999999997E-4</v>
      </c>
      <c r="D398" s="133">
        <f t="shared" si="31"/>
        <v>0.76088827594275621</v>
      </c>
      <c r="E398" s="32">
        <f t="shared" si="32"/>
        <v>2.2826648278282684E-4</v>
      </c>
      <c r="F398" s="19">
        <v>25</v>
      </c>
      <c r="G398" s="147">
        <v>20</v>
      </c>
      <c r="H398" s="55">
        <v>20</v>
      </c>
      <c r="I398" s="148">
        <v>42016</v>
      </c>
      <c r="J398" s="33">
        <v>1029.497811383472</v>
      </c>
      <c r="K398" s="32">
        <v>1.5993877433586944E-2</v>
      </c>
      <c r="L398" s="51">
        <v>3119.5881837723455</v>
      </c>
      <c r="M398" s="33">
        <v>2.3311094303380742E-2</v>
      </c>
      <c r="N398" s="32">
        <v>0</v>
      </c>
      <c r="O398" s="19" t="s">
        <v>17</v>
      </c>
      <c r="P398" s="33">
        <v>-3.6262577537361155E-4</v>
      </c>
      <c r="Q398" s="32">
        <v>-2.5951597168944753E-4</v>
      </c>
      <c r="R398" s="32">
        <v>1.4999999999999999E-4</v>
      </c>
      <c r="S398" s="19" t="s">
        <v>17</v>
      </c>
      <c r="T398" s="33">
        <v>2.8266372674721641E-3</v>
      </c>
      <c r="U398" s="32">
        <v>2.2995061836372056E-4</v>
      </c>
      <c r="V398" s="19" t="s">
        <v>17</v>
      </c>
      <c r="W398" s="33">
        <v>0</v>
      </c>
      <c r="X398" s="32">
        <v>0</v>
      </c>
      <c r="Y398" s="31" t="s">
        <v>17</v>
      </c>
      <c r="Z398" s="149">
        <v>30</v>
      </c>
      <c r="AA398" s="62">
        <v>20</v>
      </c>
      <c r="AB398" s="150">
        <v>20</v>
      </c>
      <c r="AC398" s="33">
        <f t="shared" si="35"/>
        <v>1029.5183989503116</v>
      </c>
      <c r="AD398" s="32">
        <f t="shared" si="33"/>
        <v>1.5997862302028033E-2</v>
      </c>
      <c r="AE398" s="103">
        <f t="shared" si="34"/>
        <v>3122.6821553338345</v>
      </c>
    </row>
    <row r="399" spans="1:31" s="137" customFormat="1">
      <c r="A399" s="146" t="s">
        <v>40</v>
      </c>
      <c r="B399" s="32">
        <v>29.968900000000001</v>
      </c>
      <c r="C399" s="30">
        <v>2.9999999999999997E-4</v>
      </c>
      <c r="D399" s="133">
        <f t="shared" si="31"/>
        <v>0.76088827241260204</v>
      </c>
      <c r="E399" s="32">
        <f t="shared" si="32"/>
        <v>2.282664817237806E-4</v>
      </c>
      <c r="F399" s="19">
        <v>25</v>
      </c>
      <c r="G399" s="147">
        <v>20</v>
      </c>
      <c r="H399" s="55">
        <v>26</v>
      </c>
      <c r="I399" s="148">
        <v>42016</v>
      </c>
      <c r="J399" s="33">
        <v>1032.0171754690575</v>
      </c>
      <c r="K399" s="32">
        <v>1.6083083310549751E-2</v>
      </c>
      <c r="L399" s="51">
        <v>2498.4207205576249</v>
      </c>
      <c r="M399" s="33">
        <v>2.3210276465306379E-2</v>
      </c>
      <c r="N399" s="32">
        <v>0</v>
      </c>
      <c r="O399" s="19" t="s">
        <v>17</v>
      </c>
      <c r="P399" s="33">
        <v>-3.6351330891920639E-4</v>
      </c>
      <c r="Q399" s="32">
        <v>-2.6015114201139919E-4</v>
      </c>
      <c r="R399" s="32">
        <v>1.4999999999999999E-4</v>
      </c>
      <c r="S399" s="19" t="s">
        <v>17</v>
      </c>
      <c r="T399" s="33">
        <v>2.8335555177397306E-3</v>
      </c>
      <c r="U399" s="32">
        <v>2.305134270216721E-4</v>
      </c>
      <c r="V399" s="19" t="s">
        <v>17</v>
      </c>
      <c r="W399" s="33">
        <v>0</v>
      </c>
      <c r="X399" s="32">
        <v>0</v>
      </c>
      <c r="Y399" s="31" t="s">
        <v>17</v>
      </c>
      <c r="Z399" s="149">
        <v>30</v>
      </c>
      <c r="AA399" s="62">
        <v>20</v>
      </c>
      <c r="AB399" s="150">
        <v>26</v>
      </c>
      <c r="AC399" s="33">
        <f t="shared" si="35"/>
        <v>1032.0376555521721</v>
      </c>
      <c r="AD399" s="32">
        <f t="shared" si="33"/>
        <v>1.6087054136814476E-2</v>
      </c>
      <c r="AE399" s="103">
        <f t="shared" si="34"/>
        <v>2500.8788790533936</v>
      </c>
    </row>
    <row r="400" spans="1:31" s="137" customFormat="1">
      <c r="A400" s="146" t="s">
        <v>40</v>
      </c>
      <c r="B400" s="32">
        <v>29.968900000000001</v>
      </c>
      <c r="C400" s="30">
        <v>2.9999999999999997E-4</v>
      </c>
      <c r="D400" s="133">
        <f t="shared" si="31"/>
        <v>0.76088826829408895</v>
      </c>
      <c r="E400" s="32">
        <f t="shared" si="32"/>
        <v>2.2826648048822668E-4</v>
      </c>
      <c r="F400" s="19">
        <v>25</v>
      </c>
      <c r="G400" s="147">
        <v>20</v>
      </c>
      <c r="H400" s="55">
        <v>33</v>
      </c>
      <c r="I400" s="148">
        <v>42016</v>
      </c>
      <c r="J400" s="33">
        <v>1034.9184933532599</v>
      </c>
      <c r="K400" s="32">
        <v>1.620182432121138E-2</v>
      </c>
      <c r="L400" s="51">
        <v>1693.2013549561227</v>
      </c>
      <c r="M400" s="33">
        <v>2.3095444712453173E-2</v>
      </c>
      <c r="N400" s="32">
        <v>0</v>
      </c>
      <c r="O400" s="19" t="s">
        <v>17</v>
      </c>
      <c r="P400" s="33">
        <v>-3.6453550880682022E-4</v>
      </c>
      <c r="Q400" s="32">
        <v>-2.608826873540369E-4</v>
      </c>
      <c r="R400" s="32">
        <v>1.4999999999999999E-4</v>
      </c>
      <c r="S400" s="19" t="s">
        <v>17</v>
      </c>
      <c r="T400" s="33">
        <v>2.8415234807677423E-3</v>
      </c>
      <c r="U400" s="32">
        <v>2.3116163117806502E-4</v>
      </c>
      <c r="V400" s="19" t="s">
        <v>17</v>
      </c>
      <c r="W400" s="33">
        <v>0</v>
      </c>
      <c r="X400" s="32">
        <v>0</v>
      </c>
      <c r="Y400" s="31" t="s">
        <v>17</v>
      </c>
      <c r="Z400" s="149">
        <v>30</v>
      </c>
      <c r="AA400" s="62">
        <v>20</v>
      </c>
      <c r="AB400" s="150">
        <v>33</v>
      </c>
      <c r="AC400" s="33">
        <f t="shared" si="35"/>
        <v>1034.9388509273131</v>
      </c>
      <c r="AD400" s="32">
        <f t="shared" si="33"/>
        <v>1.6205775286028123E-2</v>
      </c>
      <c r="AE400" s="103">
        <f t="shared" si="34"/>
        <v>1694.849047629257</v>
      </c>
    </row>
    <row r="401" spans="1:31" s="137" customFormat="1">
      <c r="A401" s="146" t="s">
        <v>40</v>
      </c>
      <c r="B401" s="32">
        <v>29.968900000000001</v>
      </c>
      <c r="C401" s="30">
        <v>2.9999999999999997E-4</v>
      </c>
      <c r="D401" s="133">
        <f t="shared" si="31"/>
        <v>0.76088826329303738</v>
      </c>
      <c r="E401" s="32">
        <f t="shared" si="32"/>
        <v>2.2826647898791118E-4</v>
      </c>
      <c r="F401" s="19">
        <v>25</v>
      </c>
      <c r="G401" s="147">
        <v>20</v>
      </c>
      <c r="H401" s="55">
        <v>41.5</v>
      </c>
      <c r="I401" s="148">
        <v>42016</v>
      </c>
      <c r="J401" s="33">
        <v>1038.3907658978712</v>
      </c>
      <c r="K401" s="32">
        <v>1.6366031609044374E-2</v>
      </c>
      <c r="L401" s="51">
        <v>973.24594090207665</v>
      </c>
      <c r="M401" s="33">
        <v>2.2959963905805125E-2</v>
      </c>
      <c r="N401" s="32">
        <v>0</v>
      </c>
      <c r="O401" s="19" t="s">
        <v>17</v>
      </c>
      <c r="P401" s="33">
        <v>-3.6575797531799371E-4</v>
      </c>
      <c r="Q401" s="32">
        <v>-2.6175755507180492E-4</v>
      </c>
      <c r="R401" s="32">
        <v>1.4999999999999999E-4</v>
      </c>
      <c r="S401" s="19" t="s">
        <v>17</v>
      </c>
      <c r="T401" s="33">
        <v>2.8510525052079807E-3</v>
      </c>
      <c r="U401" s="32">
        <v>2.3193682971084153E-4</v>
      </c>
      <c r="V401" s="19" t="s">
        <v>17</v>
      </c>
      <c r="W401" s="33">
        <v>0</v>
      </c>
      <c r="X401" s="32">
        <v>0</v>
      </c>
      <c r="Y401" s="31" t="s">
        <v>17</v>
      </c>
      <c r="Z401" s="149">
        <v>30</v>
      </c>
      <c r="AA401" s="62">
        <v>20</v>
      </c>
      <c r="AB401" s="150">
        <v>41.5</v>
      </c>
      <c r="AC401" s="33">
        <f t="shared" si="35"/>
        <v>1038.4109788096919</v>
      </c>
      <c r="AD401" s="32">
        <f t="shared" si="33"/>
        <v>1.636995390667443E-2</v>
      </c>
      <c r="AE401" s="103">
        <f t="shared" si="34"/>
        <v>974.17783708490754</v>
      </c>
    </row>
    <row r="402" spans="1:31" s="137" customFormat="1">
      <c r="A402" s="146" t="s">
        <v>40</v>
      </c>
      <c r="B402" s="32">
        <v>29.968900000000001</v>
      </c>
      <c r="C402" s="30">
        <v>2.9999999999999997E-4</v>
      </c>
      <c r="D402" s="133">
        <f t="shared" si="31"/>
        <v>0.76088825711526809</v>
      </c>
      <c r="E402" s="32">
        <f t="shared" si="32"/>
        <v>2.2826647713458041E-4</v>
      </c>
      <c r="F402" s="19">
        <v>25</v>
      </c>
      <c r="G402" s="147">
        <v>20</v>
      </c>
      <c r="H402" s="55">
        <v>52</v>
      </c>
      <c r="I402" s="148">
        <v>42016</v>
      </c>
      <c r="J402" s="33">
        <v>1042.6001076070245</v>
      </c>
      <c r="K402" s="32">
        <v>1.6597027502535652E-2</v>
      </c>
      <c r="L402" s="51">
        <v>500.80933160871137</v>
      </c>
      <c r="M402" s="33">
        <v>2.2798501272063731E-2</v>
      </c>
      <c r="N402" s="32">
        <v>0</v>
      </c>
      <c r="O402" s="19" t="s">
        <v>17</v>
      </c>
      <c r="P402" s="33">
        <v>-3.6724038646678768E-4</v>
      </c>
      <c r="Q402" s="32">
        <v>-2.6281845420211678E-4</v>
      </c>
      <c r="R402" s="32">
        <v>1.4999999999999999E-4</v>
      </c>
      <c r="S402" s="19" t="s">
        <v>17</v>
      </c>
      <c r="T402" s="33">
        <v>2.8626077761386664E-3</v>
      </c>
      <c r="U402" s="32">
        <v>2.3287686603118898E-4</v>
      </c>
      <c r="V402" s="19" t="s">
        <v>17</v>
      </c>
      <c r="W402" s="33">
        <v>0</v>
      </c>
      <c r="X402" s="32">
        <v>0</v>
      </c>
      <c r="Y402" s="31" t="s">
        <v>17</v>
      </c>
      <c r="Z402" s="149">
        <v>30</v>
      </c>
      <c r="AA402" s="62">
        <v>20</v>
      </c>
      <c r="AB402" s="150">
        <v>52</v>
      </c>
      <c r="AC402" s="33">
        <f t="shared" si="35"/>
        <v>1042.6201479224524</v>
      </c>
      <c r="AD402" s="32">
        <f t="shared" si="33"/>
        <v>1.6600908382954249E-2</v>
      </c>
      <c r="AE402" s="103">
        <f t="shared" si="34"/>
        <v>501.27755330801733</v>
      </c>
    </row>
    <row r="403" spans="1:31" s="46" customFormat="1">
      <c r="A403" s="151" t="s">
        <v>40</v>
      </c>
      <c r="B403" s="40">
        <v>29.968900000000001</v>
      </c>
      <c r="C403" s="38">
        <v>2.9999999999999997E-4</v>
      </c>
      <c r="D403" s="139">
        <f t="shared" si="31"/>
        <v>0.76088824946660172</v>
      </c>
      <c r="E403" s="40">
        <f t="shared" si="32"/>
        <v>2.2826647483998049E-4</v>
      </c>
      <c r="F403" s="41">
        <v>25</v>
      </c>
      <c r="G403" s="152">
        <v>20</v>
      </c>
      <c r="H403" s="57">
        <v>65</v>
      </c>
      <c r="I403" s="153">
        <v>42016</v>
      </c>
      <c r="J403" s="42">
        <v>1047.6980458296457</v>
      </c>
      <c r="K403" s="40">
        <v>1.6922223029504961E-2</v>
      </c>
      <c r="L403" s="52">
        <v>246.79668192749551</v>
      </c>
      <c r="M403" s="42">
        <v>2.2607555522426992E-2</v>
      </c>
      <c r="N403" s="40">
        <v>0</v>
      </c>
      <c r="O403" s="41" t="s">
        <v>17</v>
      </c>
      <c r="P403" s="42">
        <v>-3.6903469140869491E-4</v>
      </c>
      <c r="Q403" s="40">
        <v>-2.6410256256431604E-4</v>
      </c>
      <c r="R403" s="40">
        <v>1.4999999999999999E-4</v>
      </c>
      <c r="S403" s="41" t="s">
        <v>17</v>
      </c>
      <c r="T403" s="42">
        <v>2.876594232839493E-3</v>
      </c>
      <c r="U403" s="40">
        <v>2.340146824762218E-4</v>
      </c>
      <c r="V403" s="41" t="s">
        <v>17</v>
      </c>
      <c r="W403" s="42">
        <v>0</v>
      </c>
      <c r="X403" s="40">
        <v>0</v>
      </c>
      <c r="Y403" s="39" t="s">
        <v>17</v>
      </c>
      <c r="Z403" s="154">
        <v>30</v>
      </c>
      <c r="AA403" s="63">
        <v>20</v>
      </c>
      <c r="AB403" s="155">
        <v>65</v>
      </c>
      <c r="AC403" s="42">
        <f t="shared" si="35"/>
        <v>1047.717881723064</v>
      </c>
      <c r="AD403" s="40">
        <f t="shared" si="33"/>
        <v>1.6926045040571599E-2</v>
      </c>
      <c r="AE403" s="142">
        <f t="shared" si="34"/>
        <v>247.01964027034541</v>
      </c>
    </row>
    <row r="404" spans="1:31" s="137" customFormat="1">
      <c r="A404" s="146" t="s">
        <v>40</v>
      </c>
      <c r="B404" s="32">
        <v>29.968900000000001</v>
      </c>
      <c r="C404" s="30">
        <v>2.9999999999999997E-4</v>
      </c>
      <c r="D404" s="133">
        <f t="shared" si="31"/>
        <v>0.75376131379442668</v>
      </c>
      <c r="E404" s="32">
        <f t="shared" si="32"/>
        <v>2.2612839413832799E-4</v>
      </c>
      <c r="F404" s="19">
        <v>25</v>
      </c>
      <c r="G404" s="147">
        <v>25</v>
      </c>
      <c r="H404" s="55">
        <v>5</v>
      </c>
      <c r="I404" s="148">
        <v>42030</v>
      </c>
      <c r="J404" s="33">
        <v>1021.6503494784413</v>
      </c>
      <c r="K404" s="32">
        <v>7.0636730422144684E-3</v>
      </c>
      <c r="L404" s="51">
        <v>139.96541081543725</v>
      </c>
      <c r="M404" s="33">
        <v>2.335768063960586E-2</v>
      </c>
      <c r="N404" s="32">
        <v>0</v>
      </c>
      <c r="O404" s="19" t="s">
        <v>17</v>
      </c>
      <c r="P404" s="33">
        <v>-3.5986146156027226E-4</v>
      </c>
      <c r="Q404" s="32">
        <v>-2.5753766889344742E-4</v>
      </c>
      <c r="R404" s="32">
        <v>1.4999999999999999E-4</v>
      </c>
      <c r="S404" s="19" t="s">
        <v>17</v>
      </c>
      <c r="T404" s="33">
        <v>2.8330208756959831E-3</v>
      </c>
      <c r="U404" s="32">
        <v>2.3046993319599532E-4</v>
      </c>
      <c r="V404" s="19" t="s">
        <v>17</v>
      </c>
      <c r="W404" s="33">
        <v>1.8279901834151297E-4</v>
      </c>
      <c r="X404" s="32">
        <v>2.0000000000000001E-4</v>
      </c>
      <c r="Y404" s="31" t="s">
        <v>17</v>
      </c>
      <c r="Z404" s="149">
        <v>30</v>
      </c>
      <c r="AA404" s="62">
        <v>25</v>
      </c>
      <c r="AB404" s="150">
        <v>5</v>
      </c>
      <c r="AC404" s="33">
        <f t="shared" si="35"/>
        <v>1021.6711592610163</v>
      </c>
      <c r="AD404" s="32">
        <f t="shared" si="33"/>
        <v>7.0754665774103087E-3</v>
      </c>
      <c r="AE404" s="103">
        <f t="shared" si="34"/>
        <v>140.90167301820247</v>
      </c>
    </row>
    <row r="405" spans="1:31" s="137" customFormat="1">
      <c r="A405" s="146" t="s">
        <v>40</v>
      </c>
      <c r="B405" s="32">
        <v>29.968900000000001</v>
      </c>
      <c r="C405" s="30">
        <v>2.9999999999999997E-4</v>
      </c>
      <c r="D405" s="133">
        <f t="shared" si="31"/>
        <v>0.75376131105119037</v>
      </c>
      <c r="E405" s="32">
        <f t="shared" si="32"/>
        <v>2.2612839331535709E-4</v>
      </c>
      <c r="F405" s="19">
        <v>25</v>
      </c>
      <c r="G405" s="147">
        <v>25</v>
      </c>
      <c r="H405" s="55">
        <v>10</v>
      </c>
      <c r="I405" s="148">
        <v>42030</v>
      </c>
      <c r="J405" s="33">
        <v>1023.7910468587764</v>
      </c>
      <c r="K405" s="32">
        <v>7.1040320918810901E-3</v>
      </c>
      <c r="L405" s="51">
        <v>141.67523965126085</v>
      </c>
      <c r="M405" s="33">
        <v>2.3274889682852518E-2</v>
      </c>
      <c r="N405" s="32">
        <v>0</v>
      </c>
      <c r="O405" s="19" t="s">
        <v>17</v>
      </c>
      <c r="P405" s="33">
        <v>-3.6061466001166911E-4</v>
      </c>
      <c r="Q405" s="32">
        <v>-2.5807670125480638E-4</v>
      </c>
      <c r="R405" s="32">
        <v>1.4999999999999999E-4</v>
      </c>
      <c r="S405" s="19" t="s">
        <v>17</v>
      </c>
      <c r="T405" s="33">
        <v>2.8389504559177422E-3</v>
      </c>
      <c r="U405" s="32">
        <v>2.3095231225974064E-4</v>
      </c>
      <c r="V405" s="19" t="s">
        <v>17</v>
      </c>
      <c r="W405" s="33">
        <v>1.8279901834151297E-4</v>
      </c>
      <c r="X405" s="32">
        <v>2.0000000000000001E-4</v>
      </c>
      <c r="Y405" s="31" t="s">
        <v>17</v>
      </c>
      <c r="Z405" s="149">
        <v>30</v>
      </c>
      <c r="AA405" s="62">
        <v>25</v>
      </c>
      <c r="AB405" s="150">
        <v>10</v>
      </c>
      <c r="AC405" s="33">
        <f t="shared" si="35"/>
        <v>1023.8117681349805</v>
      </c>
      <c r="AD405" s="32">
        <f t="shared" si="33"/>
        <v>7.1157743769232817E-3</v>
      </c>
      <c r="AE405" s="103">
        <f t="shared" si="34"/>
        <v>142.61343738141969</v>
      </c>
    </row>
    <row r="406" spans="1:31" s="137" customFormat="1">
      <c r="A406" s="146" t="s">
        <v>40</v>
      </c>
      <c r="B406" s="32">
        <v>29.968900000000001</v>
      </c>
      <c r="C406" s="30">
        <v>2.9999999999999997E-4</v>
      </c>
      <c r="D406" s="133">
        <f t="shared" si="31"/>
        <v>0.75376130830795363</v>
      </c>
      <c r="E406" s="32">
        <f t="shared" si="32"/>
        <v>2.2612839249238606E-4</v>
      </c>
      <c r="F406" s="19">
        <v>25</v>
      </c>
      <c r="G406" s="147">
        <v>25</v>
      </c>
      <c r="H406" s="55">
        <v>15</v>
      </c>
      <c r="I406" s="148">
        <v>42030</v>
      </c>
      <c r="J406" s="33">
        <v>1025.9073065969667</v>
      </c>
      <c r="K406" s="32">
        <v>1.5928834622174152E-2</v>
      </c>
      <c r="L406" s="51">
        <v>3424.7829058212124</v>
      </c>
      <c r="M406" s="33">
        <v>2.3193704823825101E-2</v>
      </c>
      <c r="N406" s="32">
        <v>0</v>
      </c>
      <c r="O406" s="19" t="s">
        <v>17</v>
      </c>
      <c r="P406" s="33">
        <v>-3.6136033902534368E-4</v>
      </c>
      <c r="Q406" s="32">
        <v>-2.5861035227176123E-4</v>
      </c>
      <c r="R406" s="32">
        <v>1.4999999999999999E-4</v>
      </c>
      <c r="S406" s="19" t="s">
        <v>17</v>
      </c>
      <c r="T406" s="33">
        <v>2.8448208391307133E-3</v>
      </c>
      <c r="U406" s="32">
        <v>2.3142987556982247E-4</v>
      </c>
      <c r="V406" s="19" t="s">
        <v>17</v>
      </c>
      <c r="W406" s="33">
        <v>1.8279901834151297E-4</v>
      </c>
      <c r="X406" s="32">
        <v>2.0000000000000001E-4</v>
      </c>
      <c r="Y406" s="31" t="s">
        <v>17</v>
      </c>
      <c r="Z406" s="149">
        <v>30</v>
      </c>
      <c r="AA406" s="62">
        <v>25</v>
      </c>
      <c r="AB406" s="150">
        <v>15</v>
      </c>
      <c r="AC406" s="33">
        <f t="shared" si="35"/>
        <v>1025.9279410299564</v>
      </c>
      <c r="AD406" s="32">
        <f t="shared" si="33"/>
        <v>1.5934081908217095E-2</v>
      </c>
      <c r="AE406" s="103">
        <f t="shared" si="34"/>
        <v>3429.2788321057101</v>
      </c>
    </row>
    <row r="407" spans="1:31" s="137" customFormat="1">
      <c r="A407" s="146" t="s">
        <v>40</v>
      </c>
      <c r="B407" s="32">
        <v>29.968900000000001</v>
      </c>
      <c r="C407" s="30">
        <v>2.9999999999999997E-4</v>
      </c>
      <c r="D407" s="133">
        <f t="shared" si="31"/>
        <v>0.75376130556471699</v>
      </c>
      <c r="E407" s="32">
        <f t="shared" si="32"/>
        <v>2.2612839166941508E-4</v>
      </c>
      <c r="F407" s="19">
        <v>25</v>
      </c>
      <c r="G407" s="147">
        <v>25</v>
      </c>
      <c r="H407" s="55">
        <v>20</v>
      </c>
      <c r="I407" s="148">
        <v>42030</v>
      </c>
      <c r="J407" s="33">
        <v>1027.9994316548421</v>
      </c>
      <c r="K407" s="32">
        <v>1.5993877433586944E-2</v>
      </c>
      <c r="L407" s="51">
        <v>3119.5881837723455</v>
      </c>
      <c r="M407" s="33">
        <v>2.311406879448441E-2</v>
      </c>
      <c r="N407" s="32">
        <v>0</v>
      </c>
      <c r="O407" s="19" t="s">
        <v>17</v>
      </c>
      <c r="P407" s="33">
        <v>-3.6209861820007001E-4</v>
      </c>
      <c r="Q407" s="32">
        <v>-2.5913870753610995E-4</v>
      </c>
      <c r="R407" s="32">
        <v>1.4999999999999999E-4</v>
      </c>
      <c r="S407" s="19" t="s">
        <v>17</v>
      </c>
      <c r="T407" s="33">
        <v>2.8506329668799932E-3</v>
      </c>
      <c r="U407" s="32">
        <v>2.3190269972215918E-4</v>
      </c>
      <c r="V407" s="19" t="s">
        <v>17</v>
      </c>
      <c r="W407" s="33">
        <v>1.8279901834151297E-4</v>
      </c>
      <c r="X407" s="32">
        <v>2.0000000000000001E-4</v>
      </c>
      <c r="Y407" s="31" t="s">
        <v>17</v>
      </c>
      <c r="Z407" s="149">
        <v>30</v>
      </c>
      <c r="AA407" s="62">
        <v>25</v>
      </c>
      <c r="AB407" s="150">
        <v>20</v>
      </c>
      <c r="AC407" s="33">
        <f t="shared" si="35"/>
        <v>1028.0199808495986</v>
      </c>
      <c r="AD407" s="32">
        <f t="shared" si="33"/>
        <v>1.5999110233767974E-2</v>
      </c>
      <c r="AE407" s="103">
        <f t="shared" si="34"/>
        <v>3123.6572205324296</v>
      </c>
    </row>
    <row r="408" spans="1:31" s="137" customFormat="1">
      <c r="A408" s="146" t="s">
        <v>40</v>
      </c>
      <c r="B408" s="32">
        <v>29.968900000000001</v>
      </c>
      <c r="C408" s="30">
        <v>2.9999999999999997E-4</v>
      </c>
      <c r="D408" s="133">
        <f t="shared" si="31"/>
        <v>0.75376130227283333</v>
      </c>
      <c r="E408" s="32">
        <f t="shared" si="32"/>
        <v>2.2612839068184999E-4</v>
      </c>
      <c r="F408" s="19">
        <v>25</v>
      </c>
      <c r="G408" s="147">
        <v>25</v>
      </c>
      <c r="H408" s="55">
        <v>26</v>
      </c>
      <c r="I408" s="148">
        <v>42030</v>
      </c>
      <c r="J408" s="33">
        <v>1030.4876649675302</v>
      </c>
      <c r="K408" s="32">
        <v>1.6083083310549751E-2</v>
      </c>
      <c r="L408" s="51">
        <v>2498.4207205576249</v>
      </c>
      <c r="M408" s="33">
        <v>2.3020474939357882E-2</v>
      </c>
      <c r="N408" s="32">
        <v>0</v>
      </c>
      <c r="O408" s="19" t="s">
        <v>17</v>
      </c>
      <c r="P408" s="33">
        <v>-3.6297494891886282E-4</v>
      </c>
      <c r="Q408" s="32">
        <v>-2.5976586046746054E-4</v>
      </c>
      <c r="R408" s="32">
        <v>1.4999999999999999E-4</v>
      </c>
      <c r="S408" s="19" t="s">
        <v>17</v>
      </c>
      <c r="T408" s="33">
        <v>2.8575319098364466E-3</v>
      </c>
      <c r="U408" s="32">
        <v>2.3246393770523835E-4</v>
      </c>
      <c r="V408" s="19" t="s">
        <v>17</v>
      </c>
      <c r="W408" s="33">
        <v>1.8279901834151297E-4</v>
      </c>
      <c r="X408" s="32">
        <v>2.0000000000000001E-4</v>
      </c>
      <c r="Y408" s="31" t="s">
        <v>17</v>
      </c>
      <c r="Z408" s="149">
        <v>30</v>
      </c>
      <c r="AA408" s="62">
        <v>25</v>
      </c>
      <c r="AB408" s="150">
        <v>26</v>
      </c>
      <c r="AC408" s="33">
        <f t="shared" si="35"/>
        <v>1030.5081139186668</v>
      </c>
      <c r="AD408" s="32">
        <f t="shared" si="33"/>
        <v>1.6088295195746803E-2</v>
      </c>
      <c r="AE408" s="103">
        <f t="shared" si="34"/>
        <v>2501.6510787399025</v>
      </c>
    </row>
    <row r="409" spans="1:31" s="137" customFormat="1">
      <c r="A409" s="146" t="s">
        <v>40</v>
      </c>
      <c r="B409" s="32">
        <v>29.968900000000001</v>
      </c>
      <c r="C409" s="30">
        <v>2.9999999999999997E-4</v>
      </c>
      <c r="D409" s="133">
        <f t="shared" si="31"/>
        <v>0.75376129843230211</v>
      </c>
      <c r="E409" s="32">
        <f t="shared" si="32"/>
        <v>2.2612838952969062E-4</v>
      </c>
      <c r="F409" s="19">
        <v>25</v>
      </c>
      <c r="G409" s="147">
        <v>25</v>
      </c>
      <c r="H409" s="55">
        <v>33</v>
      </c>
      <c r="I409" s="148">
        <v>42030</v>
      </c>
      <c r="J409" s="33">
        <v>1033.3510052495963</v>
      </c>
      <c r="K409" s="32">
        <v>1.620182432121138E-2</v>
      </c>
      <c r="L409" s="51">
        <v>1693.2013549561227</v>
      </c>
      <c r="M409" s="33">
        <v>2.2913896716090676E-2</v>
      </c>
      <c r="N409" s="32">
        <v>0</v>
      </c>
      <c r="O409" s="19" t="s">
        <v>17</v>
      </c>
      <c r="P409" s="33">
        <v>-3.639843384006477E-4</v>
      </c>
      <c r="Q409" s="32">
        <v>-2.6048823794299611E-4</v>
      </c>
      <c r="R409" s="32">
        <v>1.4999999999999999E-4</v>
      </c>
      <c r="S409" s="19" t="s">
        <v>17</v>
      </c>
      <c r="T409" s="33">
        <v>2.8654783621726455E-3</v>
      </c>
      <c r="U409" s="32">
        <v>2.3311039193887298E-4</v>
      </c>
      <c r="V409" s="19" t="s">
        <v>17</v>
      </c>
      <c r="W409" s="33">
        <v>1.8279901834151297E-4</v>
      </c>
      <c r="X409" s="32">
        <v>2.0000000000000001E-4</v>
      </c>
      <c r="Y409" s="31" t="s">
        <v>17</v>
      </c>
      <c r="Z409" s="149">
        <v>30</v>
      </c>
      <c r="AA409" s="62">
        <v>25</v>
      </c>
      <c r="AB409" s="150">
        <v>33</v>
      </c>
      <c r="AC409" s="33">
        <f t="shared" si="35"/>
        <v>1033.3713399630692</v>
      </c>
      <c r="AD409" s="32">
        <f t="shared" si="33"/>
        <v>1.6207007306679962E-2</v>
      </c>
      <c r="AE409" s="103">
        <f t="shared" si="34"/>
        <v>1695.3646673459891</v>
      </c>
    </row>
    <row r="410" spans="1:31" s="137" customFormat="1">
      <c r="A410" s="146" t="s">
        <v>40</v>
      </c>
      <c r="B410" s="32">
        <v>29.968900000000001</v>
      </c>
      <c r="C410" s="30">
        <v>2.9999999999999997E-4</v>
      </c>
      <c r="D410" s="133">
        <f t="shared" si="31"/>
        <v>0.75376129376880041</v>
      </c>
      <c r="E410" s="32">
        <f t="shared" si="32"/>
        <v>2.261283881306401E-4</v>
      </c>
      <c r="F410" s="19">
        <v>25</v>
      </c>
      <c r="G410" s="147">
        <v>25</v>
      </c>
      <c r="H410" s="55">
        <v>41.5</v>
      </c>
      <c r="I410" s="148">
        <v>42030</v>
      </c>
      <c r="J410" s="33">
        <v>1036.7779953481233</v>
      </c>
      <c r="K410" s="32">
        <v>1.6366031609044374E-2</v>
      </c>
      <c r="L410" s="51">
        <v>973.24594090207665</v>
      </c>
      <c r="M410" s="33">
        <v>2.2788116547644677E-2</v>
      </c>
      <c r="N410" s="32">
        <v>0</v>
      </c>
      <c r="O410" s="19" t="s">
        <v>17</v>
      </c>
      <c r="P410" s="33">
        <v>-3.6519162143858604E-4</v>
      </c>
      <c r="Q410" s="32">
        <v>-2.6135223948941665E-4</v>
      </c>
      <c r="R410" s="32">
        <v>1.4999999999999999E-4</v>
      </c>
      <c r="S410" s="19" t="s">
        <v>17</v>
      </c>
      <c r="T410" s="33">
        <v>2.8749827378760336E-3</v>
      </c>
      <c r="U410" s="32">
        <v>2.3388358526484567E-4</v>
      </c>
      <c r="V410" s="19" t="s">
        <v>17</v>
      </c>
      <c r="W410" s="33">
        <v>1.8279901834151297E-4</v>
      </c>
      <c r="X410" s="32">
        <v>2.0000000000000001E-4</v>
      </c>
      <c r="Y410" s="31" t="s">
        <v>17</v>
      </c>
      <c r="Z410" s="149">
        <v>30</v>
      </c>
      <c r="AA410" s="62">
        <v>25</v>
      </c>
      <c r="AB410" s="150">
        <v>41.5</v>
      </c>
      <c r="AC410" s="33">
        <f t="shared" si="35"/>
        <v>1036.7981951203335</v>
      </c>
      <c r="AD410" s="32">
        <f t="shared" si="33"/>
        <v>1.6371173635619851E-2</v>
      </c>
      <c r="AE410" s="103">
        <f t="shared" si="34"/>
        <v>974.46826741291204</v>
      </c>
    </row>
    <row r="411" spans="1:31" s="137" customFormat="1">
      <c r="A411" s="146" t="s">
        <v>40</v>
      </c>
      <c r="B411" s="32">
        <v>29.968900000000001</v>
      </c>
      <c r="C411" s="30">
        <v>2.9999999999999997E-4</v>
      </c>
      <c r="D411" s="133">
        <f t="shared" si="31"/>
        <v>0.75376128800800435</v>
      </c>
      <c r="E411" s="32">
        <f t="shared" si="32"/>
        <v>2.2612838640240129E-4</v>
      </c>
      <c r="F411" s="19">
        <v>25</v>
      </c>
      <c r="G411" s="147">
        <v>25</v>
      </c>
      <c r="H411" s="55">
        <v>52</v>
      </c>
      <c r="I411" s="148">
        <v>42030</v>
      </c>
      <c r="J411" s="33">
        <v>1040.9332052118234</v>
      </c>
      <c r="K411" s="32">
        <v>1.6597027502535652E-2</v>
      </c>
      <c r="L411" s="51">
        <v>500.80933160871137</v>
      </c>
      <c r="M411" s="33">
        <v>2.2638036312173426E-2</v>
      </c>
      <c r="N411" s="32">
        <v>0</v>
      </c>
      <c r="O411" s="19" t="s">
        <v>17</v>
      </c>
      <c r="P411" s="33">
        <v>-3.6665583277947311E-4</v>
      </c>
      <c r="Q411" s="32">
        <v>-2.6240011378488698E-4</v>
      </c>
      <c r="R411" s="32">
        <v>1.4999999999999999E-4</v>
      </c>
      <c r="S411" s="19" t="s">
        <v>17</v>
      </c>
      <c r="T411" s="33">
        <v>2.88650978988416E-3</v>
      </c>
      <c r="U411" s="32">
        <v>2.3482132593913809E-4</v>
      </c>
      <c r="V411" s="19" t="s">
        <v>17</v>
      </c>
      <c r="W411" s="33">
        <v>1.8279901834151297E-4</v>
      </c>
      <c r="X411" s="32">
        <v>2.0000000000000001E-4</v>
      </c>
      <c r="Y411" s="31" t="s">
        <v>17</v>
      </c>
      <c r="Z411" s="149">
        <v>30</v>
      </c>
      <c r="AA411" s="62">
        <v>25</v>
      </c>
      <c r="AB411" s="150">
        <v>52</v>
      </c>
      <c r="AC411" s="33">
        <f t="shared" si="35"/>
        <v>1040.9532437930829</v>
      </c>
      <c r="AD411" s="32">
        <f t="shared" si="33"/>
        <v>1.6602111221834935E-2</v>
      </c>
      <c r="AE411" s="103">
        <f t="shared" si="34"/>
        <v>501.42286506023981</v>
      </c>
    </row>
    <row r="412" spans="1:31" s="46" customFormat="1">
      <c r="A412" s="151" t="s">
        <v>40</v>
      </c>
      <c r="B412" s="40">
        <v>29.968900000000001</v>
      </c>
      <c r="C412" s="38">
        <v>2.9999999999999997E-4</v>
      </c>
      <c r="D412" s="139">
        <f t="shared" si="31"/>
        <v>0.75376128087559069</v>
      </c>
      <c r="E412" s="40">
        <f t="shared" si="32"/>
        <v>2.2612838426267718E-4</v>
      </c>
      <c r="F412" s="41">
        <v>25</v>
      </c>
      <c r="G412" s="152">
        <v>25</v>
      </c>
      <c r="H412" s="57">
        <v>65</v>
      </c>
      <c r="I412" s="153">
        <v>42030</v>
      </c>
      <c r="J412" s="42">
        <v>1045.967790399581</v>
      </c>
      <c r="K412" s="40">
        <v>1.6922223029504961E-2</v>
      </c>
      <c r="L412" s="52">
        <v>246.79668192749551</v>
      </c>
      <c r="M412" s="42">
        <v>2.24600927258507E-2</v>
      </c>
      <c r="N412" s="40">
        <v>0</v>
      </c>
      <c r="O412" s="41" t="s">
        <v>17</v>
      </c>
      <c r="P412" s="42">
        <v>-3.6842844280110933E-4</v>
      </c>
      <c r="Q412" s="40">
        <v>-2.6366869600775138E-4</v>
      </c>
      <c r="R412" s="40">
        <v>1.4999999999999999E-4</v>
      </c>
      <c r="S412" s="41" t="s">
        <v>17</v>
      </c>
      <c r="T412" s="42">
        <v>2.9004647203981541E-3</v>
      </c>
      <c r="U412" s="40">
        <v>2.3595657768786546E-4</v>
      </c>
      <c r="V412" s="41" t="s">
        <v>17</v>
      </c>
      <c r="W412" s="42">
        <v>1.8279901834151297E-4</v>
      </c>
      <c r="X412" s="40">
        <v>2.0000000000000001E-4</v>
      </c>
      <c r="Y412" s="39" t="s">
        <v>17</v>
      </c>
      <c r="Z412" s="154">
        <v>30</v>
      </c>
      <c r="AA412" s="63">
        <v>25</v>
      </c>
      <c r="AB412" s="155">
        <v>65</v>
      </c>
      <c r="AC412" s="42">
        <f t="shared" si="35"/>
        <v>1045.9876375863514</v>
      </c>
      <c r="AD412" s="40">
        <f t="shared" si="33"/>
        <v>1.6927224870398321E-2</v>
      </c>
      <c r="AE412" s="142">
        <f t="shared" si="34"/>
        <v>247.0885244632492</v>
      </c>
    </row>
    <row r="413" spans="1:31" s="137" customFormat="1">
      <c r="A413" s="146" t="s">
        <v>40</v>
      </c>
      <c r="B413" s="32">
        <v>29.968900000000001</v>
      </c>
      <c r="C413" s="30">
        <v>2.9999999999999997E-4</v>
      </c>
      <c r="D413" s="133">
        <f t="shared" si="31"/>
        <v>0.74771698475922865</v>
      </c>
      <c r="E413" s="32">
        <f t="shared" si="32"/>
        <v>2.2431509542776858E-4</v>
      </c>
      <c r="F413" s="19">
        <v>25</v>
      </c>
      <c r="G413" s="147">
        <v>30</v>
      </c>
      <c r="H413" s="55">
        <v>5</v>
      </c>
      <c r="I413" s="148">
        <v>42076</v>
      </c>
      <c r="J413" s="33">
        <v>1020.0437469802951</v>
      </c>
      <c r="K413" s="32">
        <v>7.0636730422144684E-3</v>
      </c>
      <c r="L413" s="51">
        <v>139.96541081543725</v>
      </c>
      <c r="M413" s="33">
        <v>2.317492491442863E-2</v>
      </c>
      <c r="N413" s="32">
        <v>0</v>
      </c>
      <c r="O413" s="19" t="s">
        <v>17</v>
      </c>
      <c r="P413" s="33">
        <v>-3.5929482239846781E-4</v>
      </c>
      <c r="Q413" s="32">
        <v>-2.5713214914648111E-4</v>
      </c>
      <c r="R413" s="32">
        <v>1.4999999999999999E-4</v>
      </c>
      <c r="S413" s="19" t="s">
        <v>17</v>
      </c>
      <c r="T413" s="33">
        <v>2.9201894123041111E-3</v>
      </c>
      <c r="U413" s="32">
        <v>2.3756120703065514E-4</v>
      </c>
      <c r="V413" s="19" t="s">
        <v>17</v>
      </c>
      <c r="W413" s="33">
        <v>3.1203051988971443E-4</v>
      </c>
      <c r="X413" s="32">
        <v>2.0000000000000001E-4</v>
      </c>
      <c r="Y413" s="31" t="s">
        <v>17</v>
      </c>
      <c r="Z413" s="149">
        <v>30</v>
      </c>
      <c r="AA413" s="62">
        <v>30</v>
      </c>
      <c r="AB413" s="150">
        <v>5</v>
      </c>
      <c r="AC413" s="33">
        <f t="shared" si="35"/>
        <v>1020.0644159089903</v>
      </c>
      <c r="AD413" s="32">
        <f t="shared" si="33"/>
        <v>7.0756433938144476E-3</v>
      </c>
      <c r="AE413" s="103">
        <f t="shared" si="34"/>
        <v>140.9157843760658</v>
      </c>
    </row>
    <row r="414" spans="1:31" s="137" customFormat="1">
      <c r="A414" s="146" t="s">
        <v>40</v>
      </c>
      <c r="B414" s="32">
        <v>29.968900000000001</v>
      </c>
      <c r="C414" s="30">
        <v>2.9999999999999997E-4</v>
      </c>
      <c r="D414" s="133">
        <f t="shared" si="31"/>
        <v>0.74771698218282268</v>
      </c>
      <c r="E414" s="32">
        <f t="shared" si="32"/>
        <v>2.2431509465484678E-4</v>
      </c>
      <c r="F414" s="19">
        <v>25</v>
      </c>
      <c r="G414" s="147">
        <v>30</v>
      </c>
      <c r="H414" s="55">
        <v>10</v>
      </c>
      <c r="I414" s="148">
        <v>42076</v>
      </c>
      <c r="J414" s="33">
        <v>1022.1609164452175</v>
      </c>
      <c r="K414" s="32">
        <v>7.1040320918810901E-3</v>
      </c>
      <c r="L414" s="51">
        <v>141.67523965126085</v>
      </c>
      <c r="M414" s="33">
        <v>2.3097370448454058E-2</v>
      </c>
      <c r="N414" s="32">
        <v>0</v>
      </c>
      <c r="O414" s="19" t="s">
        <v>17</v>
      </c>
      <c r="P414" s="33">
        <v>-3.6004045485388958E-4</v>
      </c>
      <c r="Q414" s="32">
        <v>-2.5766576684365831E-4</v>
      </c>
      <c r="R414" s="32">
        <v>1.4999999999999999E-4</v>
      </c>
      <c r="S414" s="19" t="s">
        <v>17</v>
      </c>
      <c r="T414" s="33">
        <v>2.9262495844758155E-3</v>
      </c>
      <c r="U414" s="32">
        <v>2.3805420991939162E-4</v>
      </c>
      <c r="V414" s="19" t="s">
        <v>17</v>
      </c>
      <c r="W414" s="33">
        <v>3.1203051988971443E-4</v>
      </c>
      <c r="X414" s="32">
        <v>2.0000000000000001E-4</v>
      </c>
      <c r="Y414" s="31" t="s">
        <v>17</v>
      </c>
      <c r="Z414" s="149">
        <v>30</v>
      </c>
      <c r="AA414" s="62">
        <v>30</v>
      </c>
      <c r="AB414" s="150">
        <v>10</v>
      </c>
      <c r="AC414" s="33">
        <f t="shared" si="35"/>
        <v>1022.1815019712894</v>
      </c>
      <c r="AD414" s="32">
        <f t="shared" si="33"/>
        <v>7.1159510278687816E-3</v>
      </c>
      <c r="AE414" s="103">
        <f t="shared" si="34"/>
        <v>142.62762586793738</v>
      </c>
    </row>
    <row r="415" spans="1:31" s="137" customFormat="1">
      <c r="A415" s="146" t="s">
        <v>40</v>
      </c>
      <c r="B415" s="32">
        <v>29.968900000000001</v>
      </c>
      <c r="C415" s="30">
        <v>2.9999999999999997E-4</v>
      </c>
      <c r="D415" s="133">
        <f t="shared" si="31"/>
        <v>0.74771697960641659</v>
      </c>
      <c r="E415" s="32">
        <f t="shared" si="32"/>
        <v>2.2431509388192496E-4</v>
      </c>
      <c r="F415" s="19">
        <v>25</v>
      </c>
      <c r="G415" s="147">
        <v>30</v>
      </c>
      <c r="H415" s="55">
        <v>15</v>
      </c>
      <c r="I415" s="148">
        <v>42076</v>
      </c>
      <c r="J415" s="33">
        <v>1024.2550624032554</v>
      </c>
      <c r="K415" s="32">
        <v>1.5928834622174152E-2</v>
      </c>
      <c r="L415" s="51">
        <v>3424.7829058212124</v>
      </c>
      <c r="M415" s="33">
        <v>2.3021405873350886E-2</v>
      </c>
      <c r="N415" s="32">
        <v>0</v>
      </c>
      <c r="O415" s="19" t="s">
        <v>17</v>
      </c>
      <c r="P415" s="33">
        <v>-3.6077865682727591E-4</v>
      </c>
      <c r="Q415" s="32">
        <v>-2.5819406685826442E-4</v>
      </c>
      <c r="R415" s="32">
        <v>1.4999999999999999E-4</v>
      </c>
      <c r="S415" s="19" t="s">
        <v>17</v>
      </c>
      <c r="T415" s="33">
        <v>2.932249364981297E-3</v>
      </c>
      <c r="U415" s="32">
        <v>2.3854229986752844E-4</v>
      </c>
      <c r="V415" s="19" t="s">
        <v>17</v>
      </c>
      <c r="W415" s="33">
        <v>3.1203051988971443E-4</v>
      </c>
      <c r="X415" s="32">
        <v>2.0000000000000001E-4</v>
      </c>
      <c r="Y415" s="31" t="s">
        <v>17</v>
      </c>
      <c r="Z415" s="149">
        <v>30</v>
      </c>
      <c r="AA415" s="62">
        <v>30</v>
      </c>
      <c r="AB415" s="150">
        <v>15</v>
      </c>
      <c r="AC415" s="33">
        <f t="shared" si="35"/>
        <v>1024.2755661748736</v>
      </c>
      <c r="AD415" s="32">
        <f t="shared" si="33"/>
        <v>1.5934161167464801E-2</v>
      </c>
      <c r="AE415" s="103">
        <f t="shared" si="34"/>
        <v>3429.3476689269464</v>
      </c>
    </row>
    <row r="416" spans="1:31" s="137" customFormat="1">
      <c r="A416" s="146" t="s">
        <v>40</v>
      </c>
      <c r="B416" s="32">
        <v>29.968900000000001</v>
      </c>
      <c r="C416" s="30">
        <v>2.9999999999999997E-4</v>
      </c>
      <c r="D416" s="133">
        <f t="shared" si="31"/>
        <v>0.7477169770300105</v>
      </c>
      <c r="E416" s="32">
        <f t="shared" si="32"/>
        <v>2.2431509310900314E-4</v>
      </c>
      <c r="F416" s="19">
        <v>25</v>
      </c>
      <c r="G416" s="147">
        <v>30</v>
      </c>
      <c r="H416" s="55">
        <v>20</v>
      </c>
      <c r="I416" s="148">
        <v>42076</v>
      </c>
      <c r="J416" s="33">
        <v>1026.329307105834</v>
      </c>
      <c r="K416" s="32">
        <v>1.5993877433586944E-2</v>
      </c>
      <c r="L416" s="51">
        <v>3119.5881837723455</v>
      </c>
      <c r="M416" s="33">
        <v>2.2946937998995054E-2</v>
      </c>
      <c r="N416" s="32">
        <v>0</v>
      </c>
      <c r="O416" s="19" t="s">
        <v>17</v>
      </c>
      <c r="P416" s="33">
        <v>-3.6150954419602406E-4</v>
      </c>
      <c r="Q416" s="32">
        <v>-2.5871713211886478E-4</v>
      </c>
      <c r="R416" s="32">
        <v>1.4999999999999999E-4</v>
      </c>
      <c r="S416" s="19" t="s">
        <v>17</v>
      </c>
      <c r="T416" s="33">
        <v>2.9381896956207076E-3</v>
      </c>
      <c r="U416" s="32">
        <v>2.3902555349173291E-4</v>
      </c>
      <c r="V416" s="19" t="s">
        <v>17</v>
      </c>
      <c r="W416" s="33">
        <v>3.1203051988971443E-4</v>
      </c>
      <c r="X416" s="32">
        <v>2.0000000000000001E-4</v>
      </c>
      <c r="Y416" s="31" t="s">
        <v>17</v>
      </c>
      <c r="Z416" s="149">
        <v>30</v>
      </c>
      <c r="AA416" s="62">
        <v>30</v>
      </c>
      <c r="AB416" s="150">
        <v>20</v>
      </c>
      <c r="AC416" s="33">
        <f t="shared" si="35"/>
        <v>1026.3497306770694</v>
      </c>
      <c r="AD416" s="32">
        <f t="shared" si="33"/>
        <v>1.5999189536874053E-2</v>
      </c>
      <c r="AE416" s="103">
        <f t="shared" si="34"/>
        <v>3123.7196469717665</v>
      </c>
    </row>
    <row r="417" spans="1:31" s="137" customFormat="1">
      <c r="A417" s="146" t="s">
        <v>40</v>
      </c>
      <c r="B417" s="32">
        <v>29.968900000000001</v>
      </c>
      <c r="C417" s="30">
        <v>2.9999999999999997E-4</v>
      </c>
      <c r="D417" s="133">
        <f t="shared" si="31"/>
        <v>0.74771697393832359</v>
      </c>
      <c r="E417" s="32">
        <f t="shared" si="32"/>
        <v>2.2431509218149705E-4</v>
      </c>
      <c r="F417" s="19">
        <v>25</v>
      </c>
      <c r="G417" s="147">
        <v>30</v>
      </c>
      <c r="H417" s="55">
        <v>26</v>
      </c>
      <c r="I417" s="148">
        <v>42076</v>
      </c>
      <c r="J417" s="33">
        <v>1028.7907976016445</v>
      </c>
      <c r="K417" s="32">
        <v>1.6083083310549751E-2</v>
      </c>
      <c r="L417" s="51">
        <v>2498.4207205576249</v>
      </c>
      <c r="M417" s="33">
        <v>2.2859431684537412E-2</v>
      </c>
      <c r="N417" s="32">
        <v>0</v>
      </c>
      <c r="O417" s="19" t="s">
        <v>17</v>
      </c>
      <c r="P417" s="33">
        <v>-3.6237711257987347E-4</v>
      </c>
      <c r="Q417" s="32">
        <v>-2.5933801421669625E-4</v>
      </c>
      <c r="R417" s="32">
        <v>1.4999999999999999E-4</v>
      </c>
      <c r="S417" s="19" t="s">
        <v>17</v>
      </c>
      <c r="T417" s="33">
        <v>2.9452409091088828E-3</v>
      </c>
      <c r="U417" s="32">
        <v>2.3959917888062852E-4</v>
      </c>
      <c r="V417" s="19" t="s">
        <v>17</v>
      </c>
      <c r="W417" s="33">
        <v>3.1203051988971443E-4</v>
      </c>
      <c r="X417" s="32">
        <v>2.0000000000000001E-4</v>
      </c>
      <c r="Y417" s="31" t="s">
        <v>17</v>
      </c>
      <c r="Z417" s="149">
        <v>30</v>
      </c>
      <c r="AA417" s="62">
        <v>30</v>
      </c>
      <c r="AB417" s="150">
        <v>26</v>
      </c>
      <c r="AC417" s="33">
        <f t="shared" si="35"/>
        <v>1028.811126862038</v>
      </c>
      <c r="AD417" s="32">
        <f t="shared" si="33"/>
        <v>1.6088374492197296E-2</v>
      </c>
      <c r="AE417" s="103">
        <f t="shared" si="34"/>
        <v>2501.7007095771337</v>
      </c>
    </row>
    <row r="418" spans="1:31" s="137" customFormat="1">
      <c r="A418" s="146" t="s">
        <v>40</v>
      </c>
      <c r="B418" s="32">
        <v>29.968900000000001</v>
      </c>
      <c r="C418" s="30">
        <v>2.9999999999999997E-4</v>
      </c>
      <c r="D418" s="133">
        <f t="shared" si="31"/>
        <v>0.7477169703313552</v>
      </c>
      <c r="E418" s="32">
        <f t="shared" si="32"/>
        <v>2.2431509109940655E-4</v>
      </c>
      <c r="F418" s="19">
        <v>25</v>
      </c>
      <c r="G418" s="147">
        <v>30</v>
      </c>
      <c r="H418" s="55">
        <v>33</v>
      </c>
      <c r="I418" s="148">
        <v>42076</v>
      </c>
      <c r="J418" s="33">
        <v>1031.6251609243579</v>
      </c>
      <c r="K418" s="32">
        <v>1.620182432121138E-2</v>
      </c>
      <c r="L418" s="51">
        <v>1693.2013549561227</v>
      </c>
      <c r="M418" s="33">
        <v>2.2759730977668369E-2</v>
      </c>
      <c r="N418" s="32">
        <v>0</v>
      </c>
      <c r="O418" s="19" t="s">
        <v>17</v>
      </c>
      <c r="P418" s="33">
        <v>-3.6337642174857893E-4</v>
      </c>
      <c r="Q418" s="32">
        <v>-2.6005317763735377E-4</v>
      </c>
      <c r="R418" s="32">
        <v>1.4999999999999999E-4</v>
      </c>
      <c r="S418" s="19" t="s">
        <v>17</v>
      </c>
      <c r="T418" s="33">
        <v>2.9533628534407267E-3</v>
      </c>
      <c r="U418" s="32">
        <v>2.4025990961637427E-4</v>
      </c>
      <c r="V418" s="19" t="s">
        <v>17</v>
      </c>
      <c r="W418" s="33">
        <v>3.1203051988971443E-4</v>
      </c>
      <c r="X418" s="32">
        <v>2.0000000000000001E-4</v>
      </c>
      <c r="Y418" s="31" t="s">
        <v>17</v>
      </c>
      <c r="Z418" s="149">
        <v>30</v>
      </c>
      <c r="AA418" s="62">
        <v>30</v>
      </c>
      <c r="AB418" s="150">
        <v>33</v>
      </c>
      <c r="AC418" s="33">
        <f t="shared" si="35"/>
        <v>1031.6453826462459</v>
      </c>
      <c r="AD418" s="32">
        <f t="shared" si="33"/>
        <v>1.6207086518546767E-2</v>
      </c>
      <c r="AE418" s="103">
        <f t="shared" si="34"/>
        <v>1695.3979501041863</v>
      </c>
    </row>
    <row r="419" spans="1:31" s="137" customFormat="1">
      <c r="A419" s="146" t="s">
        <v>40</v>
      </c>
      <c r="B419" s="32">
        <v>29.968900000000001</v>
      </c>
      <c r="C419" s="30">
        <v>2.9999999999999997E-4</v>
      </c>
      <c r="D419" s="133">
        <f t="shared" si="31"/>
        <v>0.74771696595146575</v>
      </c>
      <c r="E419" s="32">
        <f t="shared" si="32"/>
        <v>2.2431508978543971E-4</v>
      </c>
      <c r="F419" s="19">
        <v>25</v>
      </c>
      <c r="G419" s="147">
        <v>30</v>
      </c>
      <c r="H419" s="55">
        <v>41.5</v>
      </c>
      <c r="I419" s="148">
        <v>42076</v>
      </c>
      <c r="J419" s="33">
        <v>1035.0147569923881</v>
      </c>
      <c r="K419" s="32">
        <v>1.6366031609044374E-2</v>
      </c>
      <c r="L419" s="51">
        <v>973.24594090207665</v>
      </c>
      <c r="M419" s="33">
        <v>2.2641875819317647E-2</v>
      </c>
      <c r="N419" s="32">
        <v>0</v>
      </c>
      <c r="O419" s="19" t="s">
        <v>17</v>
      </c>
      <c r="P419" s="33">
        <v>-3.6457166178914112E-4</v>
      </c>
      <c r="Q419" s="32">
        <v>-2.6090856051853216E-4</v>
      </c>
      <c r="R419" s="32">
        <v>1.4999999999999999E-4</v>
      </c>
      <c r="S419" s="19" t="s">
        <v>17</v>
      </c>
      <c r="T419" s="33">
        <v>2.9630772372571494E-3</v>
      </c>
      <c r="U419" s="32">
        <v>2.4105018737550344E-4</v>
      </c>
      <c r="V419" s="19" t="s">
        <v>17</v>
      </c>
      <c r="W419" s="33">
        <v>3.1203051988971443E-4</v>
      </c>
      <c r="X419" s="32">
        <v>2.0000000000000001E-4</v>
      </c>
      <c r="Y419" s="31" t="s">
        <v>17</v>
      </c>
      <c r="Z419" s="149">
        <v>30</v>
      </c>
      <c r="AA419" s="62">
        <v>30</v>
      </c>
      <c r="AB419" s="150">
        <v>41.5</v>
      </c>
      <c r="AC419" s="33">
        <f t="shared" si="35"/>
        <v>1035.0348514845914</v>
      </c>
      <c r="AD419" s="32">
        <f t="shared" si="33"/>
        <v>1.6371252642378306E-2</v>
      </c>
      <c r="AE419" s="103">
        <f t="shared" si="34"/>
        <v>974.48712237731741</v>
      </c>
    </row>
    <row r="420" spans="1:31" s="137" customFormat="1">
      <c r="A420" s="146" t="s">
        <v>40</v>
      </c>
      <c r="B420" s="32">
        <v>29.968900000000001</v>
      </c>
      <c r="C420" s="30">
        <v>2.9999999999999997E-4</v>
      </c>
      <c r="D420" s="133">
        <f t="shared" si="31"/>
        <v>0.74771696054101378</v>
      </c>
      <c r="E420" s="32">
        <f t="shared" si="32"/>
        <v>2.2431508816230411E-4</v>
      </c>
      <c r="F420" s="19">
        <v>25</v>
      </c>
      <c r="G420" s="147">
        <v>30</v>
      </c>
      <c r="H420" s="55">
        <v>52</v>
      </c>
      <c r="I420" s="148">
        <v>42076</v>
      </c>
      <c r="J420" s="33">
        <v>1039.1294935733308</v>
      </c>
      <c r="K420" s="32">
        <v>1.6597027502535652E-2</v>
      </c>
      <c r="L420" s="51">
        <v>500.80933160871137</v>
      </c>
      <c r="M420" s="33">
        <v>2.2500785911233834E-2</v>
      </c>
      <c r="N420" s="32">
        <v>0</v>
      </c>
      <c r="O420" s="19" t="s">
        <v>17</v>
      </c>
      <c r="P420" s="33">
        <v>-3.6602128392926553E-4</v>
      </c>
      <c r="Q420" s="32">
        <v>-2.6194599393839684E-4</v>
      </c>
      <c r="R420" s="32">
        <v>1.4999999999999999E-4</v>
      </c>
      <c r="S420" s="19" t="s">
        <v>17</v>
      </c>
      <c r="T420" s="33">
        <v>2.974859126289624E-3</v>
      </c>
      <c r="U420" s="32">
        <v>2.4200865937319742E-4</v>
      </c>
      <c r="V420" s="19" t="s">
        <v>17</v>
      </c>
      <c r="W420" s="33">
        <v>3.1203051988971443E-4</v>
      </c>
      <c r="X420" s="32">
        <v>2.0000000000000001E-4</v>
      </c>
      <c r="Y420" s="31" t="s">
        <v>17</v>
      </c>
      <c r="Z420" s="149">
        <v>30</v>
      </c>
      <c r="AA420" s="62">
        <v>30</v>
      </c>
      <c r="AB420" s="150">
        <v>52</v>
      </c>
      <c r="AC420" s="33">
        <f t="shared" si="35"/>
        <v>1039.1494356059256</v>
      </c>
      <c r="AD420" s="32">
        <f t="shared" si="33"/>
        <v>1.660218983658221E-2</v>
      </c>
      <c r="AE420" s="103">
        <f t="shared" si="34"/>
        <v>501.43237349946543</v>
      </c>
    </row>
    <row r="421" spans="1:31" s="46" customFormat="1">
      <c r="A421" s="151" t="s">
        <v>40</v>
      </c>
      <c r="B421" s="40">
        <v>29.968900000000001</v>
      </c>
      <c r="C421" s="38">
        <v>2.9999999999999997E-4</v>
      </c>
      <c r="D421" s="139">
        <f t="shared" si="31"/>
        <v>0.7477169538423597</v>
      </c>
      <c r="E421" s="40">
        <f t="shared" si="32"/>
        <v>2.243150861527079E-4</v>
      </c>
      <c r="F421" s="41">
        <v>25</v>
      </c>
      <c r="G421" s="152">
        <v>30</v>
      </c>
      <c r="H421" s="57">
        <v>65</v>
      </c>
      <c r="I421" s="153">
        <v>42076</v>
      </c>
      <c r="J421" s="42">
        <v>1044.112668651574</v>
      </c>
      <c r="K421" s="40">
        <v>1.6922223029504961E-2</v>
      </c>
      <c r="L421" s="52">
        <v>246.79668192749551</v>
      </c>
      <c r="M421" s="42">
        <v>2.2332528023298437E-2</v>
      </c>
      <c r="N421" s="40">
        <v>0</v>
      </c>
      <c r="O421" s="41" t="s">
        <v>17</v>
      </c>
      <c r="P421" s="42">
        <v>-3.6777626092431226E-4</v>
      </c>
      <c r="Q421" s="40">
        <v>-2.6320195694790147E-4</v>
      </c>
      <c r="R421" s="40">
        <v>1.4999999999999999E-4</v>
      </c>
      <c r="S421" s="41" t="s">
        <v>17</v>
      </c>
      <c r="T421" s="42">
        <v>2.9891228045545288E-3</v>
      </c>
      <c r="U421" s="40">
        <v>2.4316902815305479E-4</v>
      </c>
      <c r="V421" s="41" t="s">
        <v>17</v>
      </c>
      <c r="W421" s="42">
        <v>3.1203051988971443E-4</v>
      </c>
      <c r="X421" s="40">
        <v>2.0000000000000001E-4</v>
      </c>
      <c r="Y421" s="39" t="s">
        <v>17</v>
      </c>
      <c r="Z421" s="154">
        <v>30</v>
      </c>
      <c r="AA421" s="63">
        <v>30</v>
      </c>
      <c r="AB421" s="155">
        <v>65</v>
      </c>
      <c r="AC421" s="42">
        <f t="shared" si="35"/>
        <v>1044.1324286616166</v>
      </c>
      <c r="AD421" s="40">
        <f t="shared" si="33"/>
        <v>1.6927302818063976E-2</v>
      </c>
      <c r="AE421" s="142">
        <f t="shared" si="34"/>
        <v>247.09307820145582</v>
      </c>
    </row>
    <row r="422" spans="1:31" s="137" customFormat="1">
      <c r="A422" s="146" t="s">
        <v>40</v>
      </c>
      <c r="B422" s="32">
        <v>29.968900000000001</v>
      </c>
      <c r="C422" s="30">
        <v>2.9999999999999997E-4</v>
      </c>
      <c r="D422" s="133">
        <f t="shared" si="31"/>
        <v>0.74242618070808897</v>
      </c>
      <c r="E422" s="32">
        <f t="shared" si="32"/>
        <v>2.2272785421242666E-4</v>
      </c>
      <c r="F422" s="19">
        <v>25</v>
      </c>
      <c r="G422" s="147">
        <v>35</v>
      </c>
      <c r="H422" s="55">
        <v>5</v>
      </c>
      <c r="I422" s="148">
        <v>42091</v>
      </c>
      <c r="J422" s="33">
        <v>1018.2547104029229</v>
      </c>
      <c r="K422" s="32">
        <v>7.0636730422144684E-3</v>
      </c>
      <c r="L422" s="51">
        <v>139.96541081543725</v>
      </c>
      <c r="M422" s="33">
        <v>2.3014505909486616E-2</v>
      </c>
      <c r="N422" s="32">
        <v>0</v>
      </c>
      <c r="O422" s="19" t="s">
        <v>17</v>
      </c>
      <c r="P422" s="33">
        <v>-3.5866582391818014E-4</v>
      </c>
      <c r="Q422" s="32">
        <v>-2.5668200146562509E-4</v>
      </c>
      <c r="R422" s="32">
        <v>1.4999999999999999E-4</v>
      </c>
      <c r="S422" s="19" t="s">
        <v>17</v>
      </c>
      <c r="T422" s="33">
        <v>2.9449040514613208E-3</v>
      </c>
      <c r="U422" s="32">
        <v>2.3957177507284293E-4</v>
      </c>
      <c r="V422" s="19" t="s">
        <v>17</v>
      </c>
      <c r="W422" s="33">
        <v>3.9931461393321623E-4</v>
      </c>
      <c r="X422" s="32">
        <v>2.0000000000000001E-4</v>
      </c>
      <c r="Y422" s="31" t="s">
        <v>17</v>
      </c>
      <c r="Z422" s="149">
        <v>30</v>
      </c>
      <c r="AA422" s="62">
        <v>35</v>
      </c>
      <c r="AB422" s="150">
        <v>5</v>
      </c>
      <c r="AC422" s="33">
        <f t="shared" si="35"/>
        <v>1018.2752813032173</v>
      </c>
      <c r="AD422" s="32">
        <f t="shared" si="33"/>
        <v>7.075661041892908E-3</v>
      </c>
      <c r="AE422" s="103">
        <f t="shared" si="34"/>
        <v>140.91721273973835</v>
      </c>
    </row>
    <row r="423" spans="1:31" s="137" customFormat="1">
      <c r="A423" s="146" t="s">
        <v>40</v>
      </c>
      <c r="B423" s="32">
        <v>29.968900000000001</v>
      </c>
      <c r="C423" s="30">
        <v>2.9999999999999997E-4</v>
      </c>
      <c r="D423" s="133">
        <f t="shared" si="31"/>
        <v>0.74242617826319812</v>
      </c>
      <c r="E423" s="32">
        <f t="shared" si="32"/>
        <v>2.2272785347895942E-4</v>
      </c>
      <c r="F423" s="19">
        <v>25</v>
      </c>
      <c r="G423" s="147">
        <v>35</v>
      </c>
      <c r="H423" s="55">
        <v>10</v>
      </c>
      <c r="I423" s="148">
        <v>42091</v>
      </c>
      <c r="J423" s="33">
        <v>1020.3545749000931</v>
      </c>
      <c r="K423" s="32">
        <v>7.1040320918810901E-3</v>
      </c>
      <c r="L423" s="51">
        <v>141.67523965126085</v>
      </c>
      <c r="M423" s="33">
        <v>2.2941113736806074E-2</v>
      </c>
      <c r="N423" s="32">
        <v>0</v>
      </c>
      <c r="O423" s="19" t="s">
        <v>17</v>
      </c>
      <c r="P423" s="33">
        <v>-3.5940572536477002E-4</v>
      </c>
      <c r="Q423" s="32">
        <v>-2.572115177215183E-4</v>
      </c>
      <c r="R423" s="32">
        <v>1.4999999999999999E-4</v>
      </c>
      <c r="S423" s="19" t="s">
        <v>17</v>
      </c>
      <c r="T423" s="33">
        <v>2.950979175178183E-3</v>
      </c>
      <c r="U423" s="32">
        <v>2.4006599428922574E-4</v>
      </c>
      <c r="V423" s="19" t="s">
        <v>17</v>
      </c>
      <c r="W423" s="33">
        <v>3.9931461393321623E-4</v>
      </c>
      <c r="X423" s="32">
        <v>2.0000000000000001E-4</v>
      </c>
      <c r="Y423" s="31" t="s">
        <v>17</v>
      </c>
      <c r="Z423" s="149">
        <v>30</v>
      </c>
      <c r="AA423" s="62">
        <v>35</v>
      </c>
      <c r="AB423" s="150">
        <v>10</v>
      </c>
      <c r="AC423" s="33">
        <f t="shared" si="35"/>
        <v>1020.3750665434764</v>
      </c>
      <c r="AD423" s="32">
        <f t="shared" si="33"/>
        <v>7.1159687563118086E-3</v>
      </c>
      <c r="AE423" s="103">
        <f t="shared" si="34"/>
        <v>142.6290697253057</v>
      </c>
    </row>
    <row r="424" spans="1:31" s="137" customFormat="1">
      <c r="A424" s="146" t="s">
        <v>40</v>
      </c>
      <c r="B424" s="32">
        <v>29.968900000000001</v>
      </c>
      <c r="C424" s="30">
        <v>2.9999999999999997E-4</v>
      </c>
      <c r="D424" s="133">
        <f t="shared" si="31"/>
        <v>0.74242617581830672</v>
      </c>
      <c r="E424" s="32">
        <f t="shared" si="32"/>
        <v>2.2272785274549199E-4</v>
      </c>
      <c r="F424" s="19">
        <v>25</v>
      </c>
      <c r="G424" s="147">
        <v>35</v>
      </c>
      <c r="H424" s="55">
        <v>15</v>
      </c>
      <c r="I424" s="148">
        <v>42091</v>
      </c>
      <c r="J424" s="33">
        <v>1022.4333659176394</v>
      </c>
      <c r="K424" s="32">
        <v>1.5928834622174152E-2</v>
      </c>
      <c r="L424" s="51">
        <v>3424.7829058212124</v>
      </c>
      <c r="M424" s="33">
        <v>2.28692976139655E-2</v>
      </c>
      <c r="N424" s="32">
        <v>0</v>
      </c>
      <c r="O424" s="19" t="s">
        <v>17</v>
      </c>
      <c r="P424" s="33">
        <v>-3.6013823854398982E-4</v>
      </c>
      <c r="Q424" s="32">
        <v>-2.5773574650609575E-4</v>
      </c>
      <c r="R424" s="32">
        <v>1.4999999999999999E-4</v>
      </c>
      <c r="S424" s="19" t="s">
        <v>17</v>
      </c>
      <c r="T424" s="33">
        <v>2.9569936359183087E-3</v>
      </c>
      <c r="U424" s="32">
        <v>2.4055527849354571E-4</v>
      </c>
      <c r="V424" s="19" t="s">
        <v>17</v>
      </c>
      <c r="W424" s="33">
        <v>3.9931461393321623E-4</v>
      </c>
      <c r="X424" s="32">
        <v>2.0000000000000001E-4</v>
      </c>
      <c r="Y424" s="31" t="s">
        <v>17</v>
      </c>
      <c r="Z424" s="149">
        <v>30</v>
      </c>
      <c r="AA424" s="62">
        <v>35</v>
      </c>
      <c r="AB424" s="150">
        <v>15</v>
      </c>
      <c r="AC424" s="33">
        <f t="shared" si="35"/>
        <v>1022.4537799387234</v>
      </c>
      <c r="AD424" s="32">
        <f t="shared" si="33"/>
        <v>1.5934169164376712E-2</v>
      </c>
      <c r="AE424" s="103">
        <f t="shared" si="34"/>
        <v>3429.3550707167965</v>
      </c>
    </row>
    <row r="425" spans="1:31" s="137" customFormat="1">
      <c r="A425" s="146" t="s">
        <v>40</v>
      </c>
      <c r="B425" s="32">
        <v>29.968900000000001</v>
      </c>
      <c r="C425" s="30">
        <v>2.9999999999999997E-4</v>
      </c>
      <c r="D425" s="133">
        <f t="shared" si="31"/>
        <v>0.74242617337341565</v>
      </c>
      <c r="E425" s="32">
        <f t="shared" si="32"/>
        <v>2.2272785201202466E-4</v>
      </c>
      <c r="F425" s="19">
        <v>25</v>
      </c>
      <c r="G425" s="147">
        <v>35</v>
      </c>
      <c r="H425" s="55">
        <v>20</v>
      </c>
      <c r="I425" s="148">
        <v>42091</v>
      </c>
      <c r="J425" s="33">
        <v>1024.4906216174782</v>
      </c>
      <c r="K425" s="32">
        <v>1.5993877433586944E-2</v>
      </c>
      <c r="L425" s="51">
        <v>3119.5881837723455</v>
      </c>
      <c r="M425" s="33">
        <v>2.2798918168973614E-2</v>
      </c>
      <c r="N425" s="32">
        <v>0</v>
      </c>
      <c r="O425" s="19" t="s">
        <v>17</v>
      </c>
      <c r="P425" s="33">
        <v>-3.6086347335663894E-4</v>
      </c>
      <c r="Q425" s="32">
        <v>-2.5825476647072383E-4</v>
      </c>
      <c r="R425" s="32">
        <v>1.4999999999999999E-4</v>
      </c>
      <c r="S425" s="19" t="s">
        <v>17</v>
      </c>
      <c r="T425" s="33">
        <v>2.9629483360461241E-3</v>
      </c>
      <c r="U425" s="32">
        <v>2.4103970109432257E-4</v>
      </c>
      <c r="V425" s="19" t="s">
        <v>17</v>
      </c>
      <c r="W425" s="33">
        <v>3.9931461393321623E-4</v>
      </c>
      <c r="X425" s="32">
        <v>2.0000000000000001E-4</v>
      </c>
      <c r="Y425" s="31" t="s">
        <v>17</v>
      </c>
      <c r="Z425" s="149">
        <v>30</v>
      </c>
      <c r="AA425" s="62">
        <v>35</v>
      </c>
      <c r="AB425" s="150">
        <v>20</v>
      </c>
      <c r="AC425" s="33">
        <f t="shared" si="35"/>
        <v>1024.5109595106319</v>
      </c>
      <c r="AD425" s="32">
        <f t="shared" si="33"/>
        <v>1.5999197579696527E-2</v>
      </c>
      <c r="AE425" s="103">
        <f t="shared" si="34"/>
        <v>3123.7263505318351</v>
      </c>
    </row>
    <row r="426" spans="1:31" s="137" customFormat="1">
      <c r="A426" s="146" t="s">
        <v>40</v>
      </c>
      <c r="B426" s="32">
        <v>29.968900000000001</v>
      </c>
      <c r="C426" s="30">
        <v>2.9999999999999997E-4</v>
      </c>
      <c r="D426" s="133">
        <f t="shared" si="31"/>
        <v>0.74242617043954628</v>
      </c>
      <c r="E426" s="32">
        <f t="shared" si="32"/>
        <v>2.2272785113186387E-4</v>
      </c>
      <c r="F426" s="19">
        <v>25</v>
      </c>
      <c r="G426" s="147">
        <v>35</v>
      </c>
      <c r="H426" s="55">
        <v>26</v>
      </c>
      <c r="I426" s="148">
        <v>42091</v>
      </c>
      <c r="J426" s="33">
        <v>1026.932601034749</v>
      </c>
      <c r="K426" s="32">
        <v>1.6083083310549751E-2</v>
      </c>
      <c r="L426" s="51">
        <v>2498.4207205576249</v>
      </c>
      <c r="M426" s="33">
        <v>2.2716178920290986E-2</v>
      </c>
      <c r="N426" s="32">
        <v>0</v>
      </c>
      <c r="O426" s="19" t="s">
        <v>17</v>
      </c>
      <c r="P426" s="33">
        <v>-3.6172429933399027E-4</v>
      </c>
      <c r="Q426" s="32">
        <v>-2.5887082331262285E-4</v>
      </c>
      <c r="R426" s="32">
        <v>1.4999999999999999E-4</v>
      </c>
      <c r="S426" s="19" t="s">
        <v>17</v>
      </c>
      <c r="T426" s="33">
        <v>2.9700163370415945E-3</v>
      </c>
      <c r="U426" s="32">
        <v>2.4161469216877243E-4</v>
      </c>
      <c r="V426" s="19" t="s">
        <v>17</v>
      </c>
      <c r="W426" s="33">
        <v>3.9931461393321623E-4</v>
      </c>
      <c r="X426" s="32">
        <v>2.0000000000000001E-4</v>
      </c>
      <c r="Y426" s="31" t="s">
        <v>17</v>
      </c>
      <c r="Z426" s="149">
        <v>30</v>
      </c>
      <c r="AA426" s="62">
        <v>35</v>
      </c>
      <c r="AB426" s="150">
        <v>26</v>
      </c>
      <c r="AC426" s="33">
        <f t="shared" si="35"/>
        <v>1026.9528493654225</v>
      </c>
      <c r="AD426" s="32">
        <f t="shared" si="33"/>
        <v>1.6088382582759075E-2</v>
      </c>
      <c r="AE426" s="103">
        <f t="shared" si="34"/>
        <v>2501.706006767753</v>
      </c>
    </row>
    <row r="427" spans="1:31" s="137" customFormat="1">
      <c r="A427" s="146" t="s">
        <v>40</v>
      </c>
      <c r="B427" s="32">
        <v>29.968900000000001</v>
      </c>
      <c r="C427" s="30">
        <v>2.9999999999999997E-4</v>
      </c>
      <c r="D427" s="133">
        <f t="shared" si="31"/>
        <v>0.74242616701669895</v>
      </c>
      <c r="E427" s="32">
        <f t="shared" si="32"/>
        <v>2.2272785010500967E-4</v>
      </c>
      <c r="F427" s="19">
        <v>25</v>
      </c>
      <c r="G427" s="147">
        <v>35</v>
      </c>
      <c r="H427" s="55">
        <v>33</v>
      </c>
      <c r="I427" s="148">
        <v>42091</v>
      </c>
      <c r="J427" s="33">
        <v>1029.7451236423506</v>
      </c>
      <c r="K427" s="32">
        <v>1.620182432121138E-2</v>
      </c>
      <c r="L427" s="51">
        <v>1693.2013549561227</v>
      </c>
      <c r="M427" s="33">
        <v>2.2621767640430335E-2</v>
      </c>
      <c r="N427" s="32">
        <v>0</v>
      </c>
      <c r="O427" s="19" t="s">
        <v>17</v>
      </c>
      <c r="P427" s="33">
        <v>-3.6271578946277526E-4</v>
      </c>
      <c r="Q427" s="32">
        <v>-2.5958039097622051E-4</v>
      </c>
      <c r="R427" s="32">
        <v>1.4999999999999999E-4</v>
      </c>
      <c r="S427" s="19" t="s">
        <v>17</v>
      </c>
      <c r="T427" s="33">
        <v>2.9781571845880492E-3</v>
      </c>
      <c r="U427" s="32">
        <v>2.4227696070561446E-4</v>
      </c>
      <c r="V427" s="19" t="s">
        <v>17</v>
      </c>
      <c r="W427" s="33">
        <v>3.9931461393321623E-4</v>
      </c>
      <c r="X427" s="32">
        <v>2.0000000000000001E-4</v>
      </c>
      <c r="Y427" s="31" t="s">
        <v>17</v>
      </c>
      <c r="Z427" s="149">
        <v>30</v>
      </c>
      <c r="AA427" s="62">
        <v>35</v>
      </c>
      <c r="AB427" s="150">
        <v>33</v>
      </c>
      <c r="AC427" s="33">
        <f t="shared" si="35"/>
        <v>1029.7652697028188</v>
      </c>
      <c r="AD427" s="32">
        <f t="shared" si="33"/>
        <v>1.6207094655005187E-2</v>
      </c>
      <c r="AE427" s="103">
        <f t="shared" si="34"/>
        <v>1695.4014728300208</v>
      </c>
    </row>
    <row r="428" spans="1:31" s="137" customFormat="1">
      <c r="A428" s="146" t="s">
        <v>40</v>
      </c>
      <c r="B428" s="32">
        <v>29.968900000000001</v>
      </c>
      <c r="C428" s="30">
        <v>2.9999999999999997E-4</v>
      </c>
      <c r="D428" s="133">
        <f t="shared" si="31"/>
        <v>0.74242616286038443</v>
      </c>
      <c r="E428" s="32">
        <f t="shared" si="32"/>
        <v>2.2272784885811532E-4</v>
      </c>
      <c r="F428" s="19">
        <v>25</v>
      </c>
      <c r="G428" s="147">
        <v>35</v>
      </c>
      <c r="H428" s="55">
        <v>41.5</v>
      </c>
      <c r="I428" s="148">
        <v>42091</v>
      </c>
      <c r="J428" s="33">
        <v>1033.1090132461645</v>
      </c>
      <c r="K428" s="32">
        <v>1.6366031609044374E-2</v>
      </c>
      <c r="L428" s="51">
        <v>973.24594090207665</v>
      </c>
      <c r="M428" s="33">
        <v>2.2509820071036302E-2</v>
      </c>
      <c r="N428" s="32">
        <v>0</v>
      </c>
      <c r="O428" s="19" t="s">
        <v>17</v>
      </c>
      <c r="P428" s="33">
        <v>-3.6390159208993375E-4</v>
      </c>
      <c r="Q428" s="32">
        <v>-2.6042901989870092E-4</v>
      </c>
      <c r="R428" s="32">
        <v>1.4999999999999999E-4</v>
      </c>
      <c r="S428" s="19" t="s">
        <v>17</v>
      </c>
      <c r="T428" s="33">
        <v>2.9878934773367055E-3</v>
      </c>
      <c r="U428" s="32">
        <v>2.4306902078487816E-4</v>
      </c>
      <c r="V428" s="19" t="s">
        <v>17</v>
      </c>
      <c r="W428" s="33">
        <v>3.9931461393321623E-4</v>
      </c>
      <c r="X428" s="32">
        <v>2.0000000000000001E-4</v>
      </c>
      <c r="Y428" s="31" t="s">
        <v>17</v>
      </c>
      <c r="Z428" s="149">
        <v>30</v>
      </c>
      <c r="AA428" s="62">
        <v>35</v>
      </c>
      <c r="AB428" s="150">
        <v>41.5</v>
      </c>
      <c r="AC428" s="33">
        <f t="shared" si="35"/>
        <v>1033.1290379599443</v>
      </c>
      <c r="AD428" s="32">
        <f t="shared" si="33"/>
        <v>1.6371260821077947E-2</v>
      </c>
      <c r="AE428" s="103">
        <f t="shared" si="34"/>
        <v>974.48910719691094</v>
      </c>
    </row>
    <row r="429" spans="1:31" s="137" customFormat="1">
      <c r="A429" s="146" t="s">
        <v>40</v>
      </c>
      <c r="B429" s="32">
        <v>29.968900000000001</v>
      </c>
      <c r="C429" s="30">
        <v>2.9999999999999997E-4</v>
      </c>
      <c r="D429" s="133">
        <f t="shared" si="31"/>
        <v>0.74242615772611398</v>
      </c>
      <c r="E429" s="32">
        <f t="shared" si="32"/>
        <v>2.2272784731783418E-4</v>
      </c>
      <c r="F429" s="19">
        <v>25</v>
      </c>
      <c r="G429" s="147">
        <v>35</v>
      </c>
      <c r="H429" s="55">
        <v>52</v>
      </c>
      <c r="I429" s="148">
        <v>42091</v>
      </c>
      <c r="J429" s="33">
        <v>1037.1909112123549</v>
      </c>
      <c r="K429" s="32">
        <v>1.6597027502535652E-2</v>
      </c>
      <c r="L429" s="51">
        <v>500.80933160871137</v>
      </c>
      <c r="M429" s="33">
        <v>2.2375071767328336E-2</v>
      </c>
      <c r="N429" s="32">
        <v>0</v>
      </c>
      <c r="O429" s="19" t="s">
        <v>17</v>
      </c>
      <c r="P429" s="33">
        <v>-3.6533963263789374E-4</v>
      </c>
      <c r="Q429" s="32">
        <v>-2.6145816486157112E-4</v>
      </c>
      <c r="R429" s="32">
        <v>1.4999999999999999E-4</v>
      </c>
      <c r="S429" s="19" t="s">
        <v>17</v>
      </c>
      <c r="T429" s="33">
        <v>2.9997008246184505E-3</v>
      </c>
      <c r="U429" s="32">
        <v>2.4402956384426427E-4</v>
      </c>
      <c r="V429" s="19" t="s">
        <v>17</v>
      </c>
      <c r="W429" s="33">
        <v>3.9931461393321623E-4</v>
      </c>
      <c r="X429" s="32">
        <v>2.0000000000000001E-4</v>
      </c>
      <c r="Y429" s="31" t="s">
        <v>17</v>
      </c>
      <c r="Z429" s="149">
        <v>30</v>
      </c>
      <c r="AA429" s="62">
        <v>35</v>
      </c>
      <c r="AB429" s="150">
        <v>52</v>
      </c>
      <c r="AC429" s="33">
        <f t="shared" si="35"/>
        <v>1037.2107897793794</v>
      </c>
      <c r="AD429" s="32">
        <f t="shared" si="33"/>
        <v>1.6602198048509289E-2</v>
      </c>
      <c r="AE429" s="103">
        <f t="shared" si="34"/>
        <v>501.43337497868686</v>
      </c>
    </row>
    <row r="430" spans="1:31" s="29" customFormat="1" ht="15.75" thickBot="1">
      <c r="A430" s="156" t="s">
        <v>40</v>
      </c>
      <c r="B430" s="22">
        <v>29.968900000000001</v>
      </c>
      <c r="C430" s="20">
        <v>2.9999999999999997E-4</v>
      </c>
      <c r="D430" s="144">
        <f t="shared" si="31"/>
        <v>0.74242615136939794</v>
      </c>
      <c r="E430" s="22">
        <f t="shared" si="32"/>
        <v>2.2272784541081935E-4</v>
      </c>
      <c r="F430" s="128">
        <v>25</v>
      </c>
      <c r="G430" s="157">
        <v>35</v>
      </c>
      <c r="H430" s="59">
        <v>65</v>
      </c>
      <c r="I430" s="158">
        <v>42091</v>
      </c>
      <c r="J430" s="24">
        <v>1042.1350730872973</v>
      </c>
      <c r="K430" s="22">
        <v>1.6922223029504961E-2</v>
      </c>
      <c r="L430" s="131">
        <v>246.79668192749551</v>
      </c>
      <c r="M430" s="24">
        <v>2.2212987246803095E-2</v>
      </c>
      <c r="N430" s="22">
        <v>0</v>
      </c>
      <c r="O430" s="128" t="s">
        <v>17</v>
      </c>
      <c r="P430" s="24">
        <v>-3.6708039247361788E-4</v>
      </c>
      <c r="Q430" s="22">
        <v>-2.6270395324983582E-4</v>
      </c>
      <c r="R430" s="22">
        <v>1.4999999999999999E-4</v>
      </c>
      <c r="S430" s="128" t="s">
        <v>17</v>
      </c>
      <c r="T430" s="24">
        <v>3.0139937147222332E-3</v>
      </c>
      <c r="U430" s="22">
        <v>2.4519230904521068E-4</v>
      </c>
      <c r="V430" s="128" t="s">
        <v>17</v>
      </c>
      <c r="W430" s="24">
        <v>3.9931461393321623E-4</v>
      </c>
      <c r="X430" s="22">
        <v>2.0000000000000001E-4</v>
      </c>
      <c r="Y430" s="21" t="s">
        <v>17</v>
      </c>
      <c r="Z430" s="159">
        <v>30</v>
      </c>
      <c r="AA430" s="64">
        <v>35</v>
      </c>
      <c r="AB430" s="160">
        <v>65</v>
      </c>
      <c r="AC430" s="24">
        <f t="shared" si="35"/>
        <v>1042.1547757718824</v>
      </c>
      <c r="AD430" s="22">
        <f t="shared" si="33"/>
        <v>1.692731104522642E-2</v>
      </c>
      <c r="AE430" s="127">
        <f t="shared" si="34"/>
        <v>247.09356068865077</v>
      </c>
    </row>
    <row r="431" spans="1:31" s="137" customFormat="1">
      <c r="A431" s="146" t="s">
        <v>40</v>
      </c>
      <c r="B431" s="32">
        <v>34.991700000000002</v>
      </c>
      <c r="C431" s="30">
        <v>2.0000000000000001E-4</v>
      </c>
      <c r="D431" s="133">
        <f t="shared" si="31"/>
        <v>0.79277137497506944</v>
      </c>
      <c r="E431" s="32">
        <f t="shared" si="32"/>
        <v>1.5855427499501389E-4</v>
      </c>
      <c r="F431" s="19" t="s">
        <v>17</v>
      </c>
      <c r="G431" s="147">
        <v>5</v>
      </c>
      <c r="H431" s="55">
        <v>5</v>
      </c>
      <c r="I431" s="148">
        <v>42132</v>
      </c>
      <c r="J431" s="33">
        <v>1029.9117146846486</v>
      </c>
      <c r="K431" s="32">
        <v>7.0048574525106285E-3</v>
      </c>
      <c r="L431" s="51">
        <v>135.96638322233235</v>
      </c>
      <c r="M431" s="33">
        <v>6.5487302283600002E-3</v>
      </c>
      <c r="N431" s="32">
        <v>0</v>
      </c>
      <c r="O431" s="19" t="s">
        <v>17</v>
      </c>
      <c r="P431" s="33">
        <v>0</v>
      </c>
      <c r="Q431" s="32">
        <v>-2.5861200695775861E-4</v>
      </c>
      <c r="R431" s="32">
        <v>1.4999999999999999E-4</v>
      </c>
      <c r="S431" s="19" t="s">
        <v>17</v>
      </c>
      <c r="T431" s="33">
        <v>3.0743122626464901E-3</v>
      </c>
      <c r="U431" s="32">
        <v>2.6148569486350245E-4</v>
      </c>
      <c r="V431" s="19" t="s">
        <v>17</v>
      </c>
      <c r="W431" s="33">
        <v>-1.049105386645035E-3</v>
      </c>
      <c r="X431" s="32">
        <v>2.0000000000000001E-4</v>
      </c>
      <c r="Y431" s="31" t="s">
        <v>17</v>
      </c>
      <c r="Z431" s="149">
        <v>35</v>
      </c>
      <c r="AA431" s="62">
        <v>5</v>
      </c>
      <c r="AB431" s="150">
        <v>5</v>
      </c>
      <c r="AC431" s="33">
        <f t="shared" si="35"/>
        <v>1029.9138813852205</v>
      </c>
      <c r="AD431" s="32">
        <f t="shared" si="33"/>
        <v>7.0159847602978111E-3</v>
      </c>
      <c r="AE431" s="103">
        <f t="shared" ref="AE431:AE493" si="36">AD431^4/(K431^4/L431)</f>
        <v>136.83238148787746</v>
      </c>
    </row>
    <row r="432" spans="1:31" s="137" customFormat="1">
      <c r="A432" s="146" t="s">
        <v>40</v>
      </c>
      <c r="B432" s="32">
        <v>34.991700000000002</v>
      </c>
      <c r="C432" s="30">
        <v>2.0000000000000001E-4</v>
      </c>
      <c r="D432" s="133">
        <f t="shared" si="31"/>
        <v>0.79277137116507601</v>
      </c>
      <c r="E432" s="32">
        <f t="shared" si="32"/>
        <v>1.5855427423301522E-4</v>
      </c>
      <c r="F432" s="19" t="s">
        <v>17</v>
      </c>
      <c r="G432" s="147">
        <v>5</v>
      </c>
      <c r="H432" s="55">
        <v>10</v>
      </c>
      <c r="I432" s="148">
        <v>42132</v>
      </c>
      <c r="J432" s="33">
        <v>1032.1909451074255</v>
      </c>
      <c r="K432" s="32">
        <v>7.0434726739660551E-3</v>
      </c>
      <c r="L432" s="51">
        <v>137.68418239873228</v>
      </c>
      <c r="M432" s="33">
        <v>6.5181259712971951E-3</v>
      </c>
      <c r="N432" s="32">
        <v>0</v>
      </c>
      <c r="O432" s="19" t="s">
        <v>17</v>
      </c>
      <c r="P432" s="33">
        <v>0</v>
      </c>
      <c r="Q432" s="32">
        <v>-2.5918461320879985E-4</v>
      </c>
      <c r="R432" s="32">
        <v>1.4999999999999999E-4</v>
      </c>
      <c r="S432" s="19" t="s">
        <v>17</v>
      </c>
      <c r="T432" s="33">
        <v>3.0811192581956591E-3</v>
      </c>
      <c r="U432" s="32">
        <v>2.6206466401466308E-4</v>
      </c>
      <c r="V432" s="19" t="s">
        <v>17</v>
      </c>
      <c r="W432" s="33">
        <v>-1.049105386645035E-3</v>
      </c>
      <c r="X432" s="32">
        <v>2.0000000000000001E-4</v>
      </c>
      <c r="Y432" s="31" t="s">
        <v>17</v>
      </c>
      <c r="Z432" s="149">
        <v>35</v>
      </c>
      <c r="AA432" s="62">
        <v>5</v>
      </c>
      <c r="AB432" s="150">
        <v>10</v>
      </c>
      <c r="AC432" s="33">
        <f t="shared" si="35"/>
        <v>1032.1930738241385</v>
      </c>
      <c r="AD432" s="32">
        <f t="shared" si="33"/>
        <v>7.0545605571792503E-3</v>
      </c>
      <c r="AE432" s="103">
        <f t="shared" si="36"/>
        <v>138.55320529599146</v>
      </c>
    </row>
    <row r="433" spans="1:31" s="137" customFormat="1">
      <c r="A433" s="146" t="s">
        <v>40</v>
      </c>
      <c r="B433" s="32">
        <v>34.991700000000002</v>
      </c>
      <c r="C433" s="30">
        <v>2.0000000000000001E-4</v>
      </c>
      <c r="D433" s="133">
        <f t="shared" si="31"/>
        <v>0.79277136735508258</v>
      </c>
      <c r="E433" s="32">
        <f t="shared" si="32"/>
        <v>1.5855427347101652E-4</v>
      </c>
      <c r="F433" s="19" t="s">
        <v>17</v>
      </c>
      <c r="G433" s="147">
        <v>5</v>
      </c>
      <c r="H433" s="55">
        <v>15</v>
      </c>
      <c r="I433" s="148">
        <v>42132</v>
      </c>
      <c r="J433" s="33">
        <v>1034.4473020251419</v>
      </c>
      <c r="K433" s="32">
        <v>1.5831695112414081E-2</v>
      </c>
      <c r="L433" s="51">
        <v>3377.1465730279742</v>
      </c>
      <c r="M433" s="33">
        <v>6.4881765358677512E-3</v>
      </c>
      <c r="N433" s="32">
        <v>0</v>
      </c>
      <c r="O433" s="19" t="s">
        <v>17</v>
      </c>
      <c r="P433" s="33">
        <v>0</v>
      </c>
      <c r="Q433" s="32">
        <v>-2.5975121438140614E-4</v>
      </c>
      <c r="R433" s="32">
        <v>1.4999999999999999E-4</v>
      </c>
      <c r="S433" s="19" t="s">
        <v>17</v>
      </c>
      <c r="T433" s="33">
        <v>3.0878548669406782E-3</v>
      </c>
      <c r="U433" s="32">
        <v>2.6263756135967904E-4</v>
      </c>
      <c r="V433" s="19" t="s">
        <v>17</v>
      </c>
      <c r="W433" s="33">
        <v>-1.049105386645035E-3</v>
      </c>
      <c r="X433" s="32">
        <v>2.0000000000000001E-4</v>
      </c>
      <c r="Y433" s="31" t="s">
        <v>17</v>
      </c>
      <c r="Z433" s="149">
        <v>35</v>
      </c>
      <c r="AA433" s="62">
        <v>5</v>
      </c>
      <c r="AB433" s="150">
        <v>15</v>
      </c>
      <c r="AC433" s="33">
        <f t="shared" si="35"/>
        <v>1034.4493934902098</v>
      </c>
      <c r="AD433" s="32">
        <f t="shared" si="33"/>
        <v>1.5836640681618965E-2</v>
      </c>
      <c r="AE433" s="103">
        <f t="shared" si="36"/>
        <v>3381.3684178070548</v>
      </c>
    </row>
    <row r="434" spans="1:31" s="137" customFormat="1">
      <c r="A434" s="146" t="s">
        <v>40</v>
      </c>
      <c r="B434" s="32">
        <v>34.991700000000002</v>
      </c>
      <c r="C434" s="30">
        <v>2.0000000000000001E-4</v>
      </c>
      <c r="D434" s="133">
        <f t="shared" si="31"/>
        <v>0.79277136354508926</v>
      </c>
      <c r="E434" s="32">
        <f t="shared" si="32"/>
        <v>1.5855427270901787E-4</v>
      </c>
      <c r="F434" s="19" t="s">
        <v>17</v>
      </c>
      <c r="G434" s="147">
        <v>5</v>
      </c>
      <c r="H434" s="55">
        <v>20</v>
      </c>
      <c r="I434" s="148">
        <v>42132</v>
      </c>
      <c r="J434" s="33">
        <v>1036.6762397472667</v>
      </c>
      <c r="K434" s="32">
        <v>1.5893543791274636E-2</v>
      </c>
      <c r="L434" s="51">
        <v>3106.7118108041282</v>
      </c>
      <c r="M434" s="33">
        <v>6.4588643947445235E-3</v>
      </c>
      <c r="N434" s="32">
        <v>0</v>
      </c>
      <c r="O434" s="19" t="s">
        <v>17</v>
      </c>
      <c r="P434" s="33">
        <v>0</v>
      </c>
      <c r="Q434" s="32">
        <v>-2.6031188454138539E-4</v>
      </c>
      <c r="R434" s="32">
        <v>1.4999999999999999E-4</v>
      </c>
      <c r="S434" s="19" t="s">
        <v>17</v>
      </c>
      <c r="T434" s="33">
        <v>3.0945199693565057E-3</v>
      </c>
      <c r="U434" s="32">
        <v>2.6320446178736644E-4</v>
      </c>
      <c r="V434" s="19" t="s">
        <v>17</v>
      </c>
      <c r="W434" s="33">
        <v>-1.049105386645035E-3</v>
      </c>
      <c r="X434" s="32">
        <v>2.0000000000000001E-4</v>
      </c>
      <c r="Y434" s="31" t="s">
        <v>17</v>
      </c>
      <c r="Z434" s="149">
        <v>35</v>
      </c>
      <c r="AA434" s="62">
        <v>5</v>
      </c>
      <c r="AB434" s="150">
        <v>20</v>
      </c>
      <c r="AC434" s="33">
        <f t="shared" si="35"/>
        <v>1036.6782946744206</v>
      </c>
      <c r="AD434" s="32">
        <f t="shared" si="33"/>
        <v>1.58984794962054E-2</v>
      </c>
      <c r="AE434" s="103">
        <f t="shared" si="36"/>
        <v>3110.5727388151458</v>
      </c>
    </row>
    <row r="435" spans="1:31" s="137" customFormat="1">
      <c r="A435" s="146" t="s">
        <v>40</v>
      </c>
      <c r="B435" s="32">
        <v>34.991700000000002</v>
      </c>
      <c r="C435" s="30">
        <v>2.0000000000000001E-4</v>
      </c>
      <c r="D435" s="133">
        <f t="shared" si="31"/>
        <v>0.79277135897309758</v>
      </c>
      <c r="E435" s="32">
        <f t="shared" si="32"/>
        <v>1.5855427179461951E-4</v>
      </c>
      <c r="F435" s="19" t="s">
        <v>17</v>
      </c>
      <c r="G435" s="147">
        <v>5</v>
      </c>
      <c r="H435" s="55">
        <v>26</v>
      </c>
      <c r="I435" s="148">
        <v>42132</v>
      </c>
      <c r="J435" s="33">
        <v>1039.3231414215204</v>
      </c>
      <c r="K435" s="32">
        <v>1.5978520259722705E-2</v>
      </c>
      <c r="L435" s="51">
        <v>2533.7036112807805</v>
      </c>
      <c r="M435" s="33">
        <v>6.4245093949466536E-3</v>
      </c>
      <c r="N435" s="32">
        <v>0</v>
      </c>
      <c r="O435" s="19" t="s">
        <v>17</v>
      </c>
      <c r="P435" s="33">
        <v>0</v>
      </c>
      <c r="Q435" s="32">
        <v>-2.6097696330847948E-4</v>
      </c>
      <c r="R435" s="32">
        <v>1.4999999999999999E-4</v>
      </c>
      <c r="S435" s="19" t="s">
        <v>17</v>
      </c>
      <c r="T435" s="33">
        <v>3.1024262541408513E-3</v>
      </c>
      <c r="U435" s="32">
        <v>2.6387693100779746E-4</v>
      </c>
      <c r="V435" s="19" t="s">
        <v>17</v>
      </c>
      <c r="W435" s="33">
        <v>-1.049105386645035E-3</v>
      </c>
      <c r="X435" s="32">
        <v>2.0000000000000001E-4</v>
      </c>
      <c r="Y435" s="31" t="s">
        <v>17</v>
      </c>
      <c r="Z435" s="149">
        <v>35</v>
      </c>
      <c r="AA435" s="62">
        <v>5</v>
      </c>
      <c r="AB435" s="150">
        <v>26</v>
      </c>
      <c r="AC435" s="33">
        <f t="shared" si="35"/>
        <v>1039.3251534223111</v>
      </c>
      <c r="AD435" s="32">
        <f t="shared" si="33"/>
        <v>1.5983440811733602E-2</v>
      </c>
      <c r="AE435" s="103">
        <f t="shared" si="36"/>
        <v>2536.8260482176061</v>
      </c>
    </row>
    <row r="436" spans="1:31" s="137" customFormat="1">
      <c r="A436" s="146" t="s">
        <v>40</v>
      </c>
      <c r="B436" s="32">
        <v>34.991700000000002</v>
      </c>
      <c r="C436" s="30">
        <v>2.0000000000000001E-4</v>
      </c>
      <c r="D436" s="133">
        <f t="shared" si="31"/>
        <v>0.79277135363910711</v>
      </c>
      <c r="E436" s="32">
        <f t="shared" si="32"/>
        <v>1.5855427072782144E-4</v>
      </c>
      <c r="F436" s="19" t="s">
        <v>17</v>
      </c>
      <c r="G436" s="147">
        <v>5</v>
      </c>
      <c r="H436" s="55">
        <v>33</v>
      </c>
      <c r="I436" s="148">
        <v>42132</v>
      </c>
      <c r="J436" s="33">
        <v>1042.3698329007377</v>
      </c>
      <c r="K436" s="32">
        <v>1.6091921049988529E-2</v>
      </c>
      <c r="L436" s="51">
        <v>1753.6406580357279</v>
      </c>
      <c r="M436" s="33">
        <v>6.3855303653781448E-3</v>
      </c>
      <c r="N436" s="32">
        <v>0</v>
      </c>
      <c r="O436" s="19" t="s">
        <v>17</v>
      </c>
      <c r="P436" s="33">
        <v>0</v>
      </c>
      <c r="Q436" s="32">
        <v>-2.6174239661319696E-4</v>
      </c>
      <c r="R436" s="32">
        <v>1.4999999999999999E-4</v>
      </c>
      <c r="S436" s="19" t="s">
        <v>17</v>
      </c>
      <c r="T436" s="33">
        <v>3.1115255275718148E-3</v>
      </c>
      <c r="U436" s="32">
        <v>2.6465086990293111E-4</v>
      </c>
      <c r="V436" s="19" t="s">
        <v>17</v>
      </c>
      <c r="W436" s="33">
        <v>-1.049105386645035E-3</v>
      </c>
      <c r="X436" s="32">
        <v>2.0000000000000001E-4</v>
      </c>
      <c r="Y436" s="31" t="s">
        <v>17</v>
      </c>
      <c r="Z436" s="149">
        <v>35</v>
      </c>
      <c r="AA436" s="62">
        <v>5</v>
      </c>
      <c r="AB436" s="150">
        <v>33</v>
      </c>
      <c r="AC436" s="33">
        <f t="shared" si="35"/>
        <v>1042.3717960577922</v>
      </c>
      <c r="AD436" s="32">
        <f t="shared" si="33"/>
        <v>1.6096819642984459E-2</v>
      </c>
      <c r="AE436" s="103">
        <f t="shared" si="36"/>
        <v>1755.7769586422169</v>
      </c>
    </row>
    <row r="437" spans="1:31" s="137" customFormat="1">
      <c r="A437" s="146" t="s">
        <v>40</v>
      </c>
      <c r="B437" s="32">
        <v>34.991700000000002</v>
      </c>
      <c r="C437" s="30">
        <v>2.0000000000000001E-4</v>
      </c>
      <c r="D437" s="133">
        <f t="shared" si="31"/>
        <v>0.79277134716211872</v>
      </c>
      <c r="E437" s="32">
        <f t="shared" si="32"/>
        <v>1.5855426943242376E-4</v>
      </c>
      <c r="F437" s="19" t="s">
        <v>17</v>
      </c>
      <c r="G437" s="147">
        <v>5</v>
      </c>
      <c r="H437" s="55">
        <v>41.5</v>
      </c>
      <c r="I437" s="148">
        <v>42132</v>
      </c>
      <c r="J437" s="33">
        <v>1046.0040244742609</v>
      </c>
      <c r="K437" s="32">
        <v>1.6249274693077249E-2</v>
      </c>
      <c r="L437" s="51">
        <v>1023.3583715133215</v>
      </c>
      <c r="M437" s="33">
        <v>6.3397564249498828E-3</v>
      </c>
      <c r="N437" s="32">
        <v>0</v>
      </c>
      <c r="O437" s="19" t="s">
        <v>17</v>
      </c>
      <c r="P437" s="33">
        <v>0</v>
      </c>
      <c r="Q437" s="32">
        <v>-2.6265693755801197E-4</v>
      </c>
      <c r="R437" s="32">
        <v>1.4999999999999999E-4</v>
      </c>
      <c r="S437" s="19" t="s">
        <v>17</v>
      </c>
      <c r="T437" s="33">
        <v>3.1223973538520365E-3</v>
      </c>
      <c r="U437" s="32">
        <v>2.6557557331834537E-4</v>
      </c>
      <c r="V437" s="19" t="s">
        <v>17</v>
      </c>
      <c r="W437" s="33">
        <v>-1.049105386645035E-3</v>
      </c>
      <c r="X437" s="32">
        <v>2.0000000000000001E-4</v>
      </c>
      <c r="Y437" s="31" t="s">
        <v>17</v>
      </c>
      <c r="Z437" s="149">
        <v>35</v>
      </c>
      <c r="AA437" s="62">
        <v>5</v>
      </c>
      <c r="AB437" s="150">
        <v>41.5</v>
      </c>
      <c r="AC437" s="33">
        <f t="shared" si="35"/>
        <v>1046.0059300710077</v>
      </c>
      <c r="AD437" s="32">
        <f t="shared" si="33"/>
        <v>1.6254140946004476E-2</v>
      </c>
      <c r="AE437" s="103">
        <f t="shared" si="36"/>
        <v>1024.5848036476771</v>
      </c>
    </row>
    <row r="438" spans="1:31" s="137" customFormat="1">
      <c r="A438" s="146" t="s">
        <v>40</v>
      </c>
      <c r="B438" s="32">
        <v>34.991700000000002</v>
      </c>
      <c r="C438" s="30">
        <v>2.0000000000000001E-4</v>
      </c>
      <c r="D438" s="133">
        <f t="shared" ref="D438:D493" si="37">(180933049598656000-70217404855.3724*B438^(3/2)-2411496819706270*(273.15+G438)+12133507562259.2*(273.15+G438)^2-27213992297.7291*(273.15+G438)^3+22948343.3209092*(273.15+G438)^4+B438*(-986223018279.287+5588298236.68746*(273.15+G438))+H438^4*(4.14228669971578E-18-2.84030880139861E-20*(273.15+G438)+4.88118864268547E-23*(273.15+G438)^2)+H438^3*(-4.60634713142169E-09+6.38477966854137E-13*B438^(1/2)+4.32453227698831E-11*(273.15+G438)-1.34218004872788E-13*(273.15+G438)^2+1.37169433780665E-16*(273.15+G438)^3)+B438^(1/2)*(-31615794934111600+431007926946557*(273.15+G438)-2205502533336.5*(273.15+G438)^2+5019118813.35267*(273.15+G438)^3-4285824.63256474*(273.15+G438)^4)+H438^2*(7.38339902048758+0.0000892679242246957*B438-0.096042820483349*(273.15+G438)+0.000470171646450579*(273.15+G438)^2-1.02639472453813E-06*(273.15+G438)^3+8.43281282661061E-10*(273.15+G438)^4+B438^(1/2)*(-0.0205578045636448+0.000133188310047582*(273.15+G438)-2.24867936653958E-07*(273.15+G438)^2))+H438*(-972628294.966113+786.947400129572*B438+12720147.8550018*(273.15+G438)-62817.2657452456*(273.15+G438)^2+138.633438438488*(273.15+G438)^3-0.115307153207807*(273.15+G438)^4+B438^(1/2)*(2948588.31630423-19282.1584177255*(273.15+G438)+31.7305761235273*(273.15+G438)^2)))/(4847359709.68344-9.20851008396336E-38*H438^5+1*B438^(5/2)+B438^2*(17.5565983304036-0.0994820701540762*(273.15+G438))-107008975.310052*(273.15+G438)+1022309.86798468*(273.15+G438)^2-5442.77481585981*(273.15+G438)^3+17.4281345323534*(273.15+G438)^4-0.033546222870963*(273.15+G438)^5+0.0000359270580846177*(273.15+G438)^6-1.65104865052154E-08*(273.15+G438)^7+B438*(-6441887.51960168+85858.2293333562*(273.15+G438)-431.997863893246*(273.15+G438)^2+0.968919043425989*(273.15+G438)^3-0.00081704612154836*(273.15+G438)^4)+B438^(3/2)*(750426.360321704-10230.3203371089*(273.15+G438)+52.3493792334251*(273.15+G438)^2-0.119132828099875*(273.15+G438)^3+0.000101727500026342*(273.15+G438)^4)+H438^4*(1.05457104339275E-26-1.03261725441393E-28*(273.15+G438)+3.37169024124539E-31*(273.15+G438)^2-3.64926668949088E-34*(273.15+G438)^3+B438*(-1.47480767348483E-28+1.01125526044747E-30*(273.15+G438)-1.73788416587714E-33*(273.15+G438)^2))+H438^3*(-1.93205295772041E-16-1.51547888582424E-23*B438^(3/2)+3.13693952646223E-18*(273.15+G438)-2.04162339636161E-20*(273.15+G438)^2+6.65638151180278E-23*(273.15+G438)^3-1.08701562791094E-25*(273.15+G438)^4+7.11160414975473E-29*(273.15+G438)^5+B438*(1.64003039592158E-19-1.5396938572052E-21*(273.15+G438)+4.77865869399613E-24*(273.15+G438)^2-4.8837405078981E-27*(273.15+G438)^3))+H438^2*(1.74553499428988E-07-1.58913456728716E-15*B438^2-3.2876024514833E-09*(273.15+G438)+2.58258276033744E-11*(273.15+G438)^2-1.08253012780061E-13*(273.15+G438)^3+2.55269599678852E-16*(273.15+G438)^4-3.20972019258198E-19*(273.15+G438)^5+1.68081652867846E-22*(273.15+G438)^6+B438^(3/2)*(4.87956051304468E-13-3.16133182653483E-15*(273.15+G438)+5.33742161498565E-18*(273.15+G438)^2)+B438*(-2.62876384982301E-10+3.41948056472499E-12*(273.15+G438)-1.67398541507977E-14*(273.15+G438)^2+3.654345837233E-17*(273.15+G438)^3-3.00239408020695E-20*(273.15+G438)^4))+H438*(-27.6073273980211-1.40091228405275E-08*B438^2+0.528940190260874*(273.15+G438)-0.00424025071791743*(273.15+G438)^2+0.000018182085052347*(273.15+G438)^3-4.39551726846363E-08*(273.15+G438)^4+5.67758383987514E-11*(273.15+G438)^5-3.0602950731846E-14*(273.15+G438)^6+B438^(3/2)*(-0.0000699871188721533+4.57677562456233E-07*(273.15+G438)-7.53150784312503E-10*(273.15+G438)^2)+B438*(0.0346291740975562-0.000452884433752633*(273.15+G438)+2.23652760574928E-06*(273.15+G438)^2-4.93586450268395E-09*(273.15+G438)^3+4.10536224762602E-12*(273.15+G438)^4)))^2</f>
        <v>0.7927713391611344</v>
      </c>
      <c r="E438" s="32">
        <f t="shared" ref="E438:E493" si="38">C438*D438</f>
        <v>1.585542678322269E-4</v>
      </c>
      <c r="F438" s="19" t="s">
        <v>17</v>
      </c>
      <c r="G438" s="147">
        <v>5</v>
      </c>
      <c r="H438" s="55">
        <v>52</v>
      </c>
      <c r="I438" s="148">
        <v>42132</v>
      </c>
      <c r="J438" s="33">
        <v>1050.4136297912366</v>
      </c>
      <c r="K438" s="32">
        <v>1.6471583161151396E-2</v>
      </c>
      <c r="L438" s="51">
        <v>529.15915904675262</v>
      </c>
      <c r="M438" s="33">
        <v>6.2855288356331585E-3</v>
      </c>
      <c r="N438" s="32">
        <v>0</v>
      </c>
      <c r="O438" s="19" t="s">
        <v>17</v>
      </c>
      <c r="P438" s="33">
        <v>0</v>
      </c>
      <c r="Q438" s="32">
        <v>-2.6376459221816512E-4</v>
      </c>
      <c r="R438" s="32">
        <v>1.4999999999999999E-4</v>
      </c>
      <c r="S438" s="19" t="s">
        <v>17</v>
      </c>
      <c r="T438" s="33">
        <v>3.1355648657601792E-3</v>
      </c>
      <c r="U438" s="32">
        <v>2.6669553632365184E-4</v>
      </c>
      <c r="V438" s="19" t="s">
        <v>17</v>
      </c>
      <c r="W438" s="33">
        <v>-1.049105386645035E-3</v>
      </c>
      <c r="X438" s="32">
        <v>2.0000000000000001E-4</v>
      </c>
      <c r="Y438" s="31" t="s">
        <v>17</v>
      </c>
      <c r="Z438" s="149">
        <v>35</v>
      </c>
      <c r="AA438" s="62">
        <v>5</v>
      </c>
      <c r="AB438" s="150">
        <v>52</v>
      </c>
      <c r="AC438" s="33">
        <f t="shared" si="35"/>
        <v>1050.4154668852275</v>
      </c>
      <c r="AD438" s="32">
        <f t="shared" ref="AD438:AD493" si="39">SQRT(SUMSQ(E438,K438,R438,U438,N438,X438))</f>
        <v>1.6476401846266951E-2</v>
      </c>
      <c r="AE438" s="103">
        <f t="shared" si="36"/>
        <v>529.77864303380886</v>
      </c>
    </row>
    <row r="439" spans="1:31" s="46" customFormat="1">
      <c r="A439" s="151" t="s">
        <v>40</v>
      </c>
      <c r="B439" s="40">
        <v>34.991700000000002</v>
      </c>
      <c r="C439" s="38">
        <v>2.0000000000000001E-4</v>
      </c>
      <c r="D439" s="139">
        <f t="shared" si="37"/>
        <v>0.79277132925515359</v>
      </c>
      <c r="E439" s="40">
        <f t="shared" si="38"/>
        <v>1.5855426585103074E-4</v>
      </c>
      <c r="F439" s="41" t="s">
        <v>17</v>
      </c>
      <c r="G439" s="152">
        <v>5</v>
      </c>
      <c r="H439" s="57">
        <v>65</v>
      </c>
      <c r="I439" s="153">
        <v>42132</v>
      </c>
      <c r="J439" s="42">
        <v>1055.7429776394922</v>
      </c>
      <c r="K439" s="40">
        <v>1.6786168128207275E-2</v>
      </c>
      <c r="L439" s="52">
        <v>259.86760821919358</v>
      </c>
      <c r="M439" s="42">
        <v>6.2219227963851154E-3</v>
      </c>
      <c r="N439" s="40">
        <v>0</v>
      </c>
      <c r="O439" s="41" t="s">
        <v>17</v>
      </c>
      <c r="P439" s="42">
        <v>0</v>
      </c>
      <c r="Q439" s="40">
        <v>-2.6510315840801331E-4</v>
      </c>
      <c r="R439" s="40">
        <v>1.4999999999999999E-4</v>
      </c>
      <c r="S439" s="41" t="s">
        <v>17</v>
      </c>
      <c r="T439" s="42">
        <v>3.1514773938852358E-3</v>
      </c>
      <c r="U439" s="40">
        <v>2.6804897674165078E-4</v>
      </c>
      <c r="V439" s="41" t="s">
        <v>17</v>
      </c>
      <c r="W439" s="42">
        <v>-1.049105386645035E-3</v>
      </c>
      <c r="X439" s="40">
        <v>2.0000000000000001E-4</v>
      </c>
      <c r="Y439" s="39" t="s">
        <v>17</v>
      </c>
      <c r="Z439" s="154">
        <v>35</v>
      </c>
      <c r="AA439" s="63">
        <v>5</v>
      </c>
      <c r="AB439" s="155">
        <v>65</v>
      </c>
      <c r="AC439" s="42">
        <f t="shared" si="35"/>
        <v>1055.7447338763495</v>
      </c>
      <c r="AD439" s="40">
        <f t="shared" si="39"/>
        <v>1.6790918085012312E-2</v>
      </c>
      <c r="AE439" s="142">
        <f t="shared" si="36"/>
        <v>260.16187047867783</v>
      </c>
    </row>
    <row r="440" spans="1:31" s="137" customFormat="1">
      <c r="A440" s="146" t="s">
        <v>40</v>
      </c>
      <c r="B440" s="32">
        <v>34.991700000000002</v>
      </c>
      <c r="C440" s="30">
        <v>2.0000000000000001E-4</v>
      </c>
      <c r="D440" s="133">
        <f t="shared" si="37"/>
        <v>0.78082537646951111</v>
      </c>
      <c r="E440" s="32">
        <f t="shared" si="38"/>
        <v>1.5616507529390224E-4</v>
      </c>
      <c r="F440" s="19" t="s">
        <v>17</v>
      </c>
      <c r="G440" s="147">
        <v>10</v>
      </c>
      <c r="H440" s="55">
        <v>5</v>
      </c>
      <c r="I440" s="148">
        <v>42052</v>
      </c>
      <c r="J440" s="33">
        <v>1029.1420075353624</v>
      </c>
      <c r="K440" s="32">
        <v>7.0048574525106285E-3</v>
      </c>
      <c r="L440" s="51">
        <v>135.96638322233235</v>
      </c>
      <c r="M440" s="33">
        <v>6.4525995594522101E-3</v>
      </c>
      <c r="N440" s="32">
        <v>0</v>
      </c>
      <c r="O440" s="19" t="s">
        <v>17</v>
      </c>
      <c r="P440" s="33">
        <v>0</v>
      </c>
      <c r="Q440" s="32">
        <v>-2.5841777775409224E-4</v>
      </c>
      <c r="R440" s="32">
        <v>1.4999999999999999E-4</v>
      </c>
      <c r="S440" s="19" t="s">
        <v>17</v>
      </c>
      <c r="T440" s="33">
        <v>2.9105314075713912E-3</v>
      </c>
      <c r="U440" s="32">
        <v>2.4755531075288371E-4</v>
      </c>
      <c r="V440" s="19" t="s">
        <v>17</v>
      </c>
      <c r="W440" s="33">
        <v>-5.9276917219845378E-4</v>
      </c>
      <c r="X440" s="32">
        <v>2.0000000000000001E-4</v>
      </c>
      <c r="Y440" s="31" t="s">
        <v>17</v>
      </c>
      <c r="Z440" s="149">
        <v>35</v>
      </c>
      <c r="AA440" s="62">
        <v>10</v>
      </c>
      <c r="AB440" s="150">
        <v>5</v>
      </c>
      <c r="AC440" s="33">
        <f t="shared" si="35"/>
        <v>1029.1446984165641</v>
      </c>
      <c r="AD440" s="32">
        <f t="shared" si="39"/>
        <v>7.0154257955320999E-3</v>
      </c>
      <c r="AE440" s="103">
        <f t="shared" si="36"/>
        <v>136.78878085711219</v>
      </c>
    </row>
    <row r="441" spans="1:31" s="137" customFormat="1">
      <c r="A441" s="146" t="s">
        <v>40</v>
      </c>
      <c r="B441" s="32">
        <v>34.991700000000002</v>
      </c>
      <c r="C441" s="30">
        <v>2.0000000000000001E-4</v>
      </c>
      <c r="D441" s="133">
        <f t="shared" si="37"/>
        <v>0.78082537302967947</v>
      </c>
      <c r="E441" s="32">
        <f t="shared" si="38"/>
        <v>1.561650746059359E-4</v>
      </c>
      <c r="F441" s="19" t="s">
        <v>17</v>
      </c>
      <c r="G441" s="147">
        <v>10</v>
      </c>
      <c r="H441" s="55">
        <v>10</v>
      </c>
      <c r="I441" s="148">
        <v>42052</v>
      </c>
      <c r="J441" s="33">
        <v>1031.3696911466161</v>
      </c>
      <c r="K441" s="32">
        <v>7.0434726739660551E-3</v>
      </c>
      <c r="L441" s="51">
        <v>137.68418239873228</v>
      </c>
      <c r="M441" s="33">
        <v>6.4249153899709199E-3</v>
      </c>
      <c r="N441" s="32">
        <v>0</v>
      </c>
      <c r="O441" s="19" t="s">
        <v>17</v>
      </c>
      <c r="P441" s="33">
        <v>0</v>
      </c>
      <c r="Q441" s="32">
        <v>-2.589772809524426E-4</v>
      </c>
      <c r="R441" s="32">
        <v>1.4999999999999999E-4</v>
      </c>
      <c r="S441" s="19" t="s">
        <v>17</v>
      </c>
      <c r="T441" s="33">
        <v>2.9168330327426851E-3</v>
      </c>
      <c r="U441" s="32">
        <v>2.4809129561580937E-4</v>
      </c>
      <c r="V441" s="19" t="s">
        <v>17</v>
      </c>
      <c r="W441" s="33">
        <v>-5.9276917219845378E-4</v>
      </c>
      <c r="X441" s="32">
        <v>2.0000000000000001E-4</v>
      </c>
      <c r="Y441" s="31" t="s">
        <v>17</v>
      </c>
      <c r="Z441" s="149">
        <v>35</v>
      </c>
      <c r="AA441" s="62">
        <v>10</v>
      </c>
      <c r="AB441" s="150">
        <v>10</v>
      </c>
      <c r="AC441" s="33">
        <f t="shared" si="35"/>
        <v>1031.3723474825201</v>
      </c>
      <c r="AD441" s="32">
        <f t="shared" si="39"/>
        <v>7.0540019939317813E-3</v>
      </c>
      <c r="AE441" s="103">
        <f t="shared" si="36"/>
        <v>138.5093292604902</v>
      </c>
    </row>
    <row r="442" spans="1:31" s="137" customFormat="1">
      <c r="A442" s="146" t="s">
        <v>40</v>
      </c>
      <c r="B442" s="32">
        <v>34.991700000000002</v>
      </c>
      <c r="C442" s="30">
        <v>2.0000000000000001E-4</v>
      </c>
      <c r="D442" s="133">
        <f t="shared" si="37"/>
        <v>0.78082536958984783</v>
      </c>
      <c r="E442" s="32">
        <f t="shared" si="38"/>
        <v>1.5616507391796958E-4</v>
      </c>
      <c r="F442" s="19" t="s">
        <v>17</v>
      </c>
      <c r="G442" s="147">
        <v>10</v>
      </c>
      <c r="H442" s="55">
        <v>15</v>
      </c>
      <c r="I442" s="148">
        <v>42052</v>
      </c>
      <c r="J442" s="33">
        <v>1033.5732215718153</v>
      </c>
      <c r="K442" s="32">
        <v>1.5831695112414081E-2</v>
      </c>
      <c r="L442" s="51">
        <v>3377.1465730279742</v>
      </c>
      <c r="M442" s="33">
        <v>6.397796420060331E-3</v>
      </c>
      <c r="N442" s="32">
        <v>0</v>
      </c>
      <c r="O442" s="19" t="s">
        <v>17</v>
      </c>
      <c r="P442" s="33">
        <v>0</v>
      </c>
      <c r="Q442" s="32">
        <v>-2.5953104317614313E-4</v>
      </c>
      <c r="R442" s="32">
        <v>1.4999999999999999E-4</v>
      </c>
      <c r="S442" s="19" t="s">
        <v>17</v>
      </c>
      <c r="T442" s="33">
        <v>2.9230699979447129E-3</v>
      </c>
      <c r="U442" s="32">
        <v>2.4862178082367425E-4</v>
      </c>
      <c r="V442" s="19" t="s">
        <v>17</v>
      </c>
      <c r="W442" s="33">
        <v>-5.9276917219845378E-4</v>
      </c>
      <c r="X442" s="32">
        <v>2.0000000000000001E-4</v>
      </c>
      <c r="Y442" s="31" t="s">
        <v>17</v>
      </c>
      <c r="Z442" s="149">
        <v>35</v>
      </c>
      <c r="AA442" s="62">
        <v>10</v>
      </c>
      <c r="AB442" s="150">
        <v>15</v>
      </c>
      <c r="AC442" s="33">
        <f t="shared" si="35"/>
        <v>1033.575843998022</v>
      </c>
      <c r="AD442" s="32">
        <f t="shared" si="39"/>
        <v>1.5836390701566051E-2</v>
      </c>
      <c r="AE442" s="103">
        <f t="shared" si="36"/>
        <v>3381.1549243877562</v>
      </c>
    </row>
    <row r="443" spans="1:31" s="137" customFormat="1">
      <c r="A443" s="146" t="s">
        <v>40</v>
      </c>
      <c r="B443" s="32">
        <v>34.991700000000002</v>
      </c>
      <c r="C443" s="30">
        <v>2.0000000000000001E-4</v>
      </c>
      <c r="D443" s="133">
        <f t="shared" si="37"/>
        <v>0.7808253661500163</v>
      </c>
      <c r="E443" s="32">
        <f t="shared" si="38"/>
        <v>1.5616507323000327E-4</v>
      </c>
      <c r="F443" s="19" t="s">
        <v>17</v>
      </c>
      <c r="G443" s="147">
        <v>10</v>
      </c>
      <c r="H443" s="55">
        <v>20</v>
      </c>
      <c r="I443" s="148">
        <v>42052</v>
      </c>
      <c r="J443" s="33">
        <v>1035.7553315739951</v>
      </c>
      <c r="K443" s="32">
        <v>1.5893543791274636E-2</v>
      </c>
      <c r="L443" s="51">
        <v>3106.7118108041282</v>
      </c>
      <c r="M443" s="33">
        <v>6.3712338017012371E-3</v>
      </c>
      <c r="N443" s="32">
        <v>0</v>
      </c>
      <c r="O443" s="19" t="s">
        <v>17</v>
      </c>
      <c r="P443" s="33">
        <v>0</v>
      </c>
      <c r="Q443" s="32">
        <v>-2.6007914410729443E-4</v>
      </c>
      <c r="R443" s="32">
        <v>1.4999999999999999E-4</v>
      </c>
      <c r="S443" s="19" t="s">
        <v>17</v>
      </c>
      <c r="T443" s="33">
        <v>2.9292432006282438E-3</v>
      </c>
      <c r="U443" s="32">
        <v>2.4914684270917279E-4</v>
      </c>
      <c r="V443" s="19" t="s">
        <v>17</v>
      </c>
      <c r="W443" s="33">
        <v>-5.9276917219845378E-4</v>
      </c>
      <c r="X443" s="32">
        <v>2.0000000000000001E-4</v>
      </c>
      <c r="Y443" s="31" t="s">
        <v>17</v>
      </c>
      <c r="Z443" s="149">
        <v>35</v>
      </c>
      <c r="AA443" s="62">
        <v>10</v>
      </c>
      <c r="AB443" s="150">
        <v>20</v>
      </c>
      <c r="AC443" s="33">
        <f t="shared" si="35"/>
        <v>1035.7579207162798</v>
      </c>
      <c r="AD443" s="32">
        <f t="shared" si="39"/>
        <v>1.5898229332994708E-2</v>
      </c>
      <c r="AE443" s="103">
        <f t="shared" si="36"/>
        <v>3110.3769634902264</v>
      </c>
    </row>
    <row r="444" spans="1:31" s="137" customFormat="1">
      <c r="A444" s="146" t="s">
        <v>40</v>
      </c>
      <c r="B444" s="32">
        <v>34.991700000000002</v>
      </c>
      <c r="C444" s="30">
        <v>2.0000000000000001E-4</v>
      </c>
      <c r="D444" s="133">
        <f t="shared" si="37"/>
        <v>0.78082536202221853</v>
      </c>
      <c r="E444" s="32">
        <f t="shared" si="38"/>
        <v>1.5616507240444371E-4</v>
      </c>
      <c r="F444" s="19" t="s">
        <v>17</v>
      </c>
      <c r="G444" s="147">
        <v>10</v>
      </c>
      <c r="H444" s="55">
        <v>26</v>
      </c>
      <c r="I444" s="148">
        <v>42052</v>
      </c>
      <c r="J444" s="33">
        <v>1038.3443493602128</v>
      </c>
      <c r="K444" s="32">
        <v>1.5978520259722705E-2</v>
      </c>
      <c r="L444" s="51">
        <v>2533.7036112807805</v>
      </c>
      <c r="M444" s="33">
        <v>6.3400840367648925E-3</v>
      </c>
      <c r="N444" s="32">
        <v>0</v>
      </c>
      <c r="O444" s="19" t="s">
        <v>17</v>
      </c>
      <c r="P444" s="33">
        <v>0</v>
      </c>
      <c r="Q444" s="32">
        <v>-2.6072950251395516E-4</v>
      </c>
      <c r="R444" s="32">
        <v>1.4999999999999999E-4</v>
      </c>
      <c r="S444" s="19" t="s">
        <v>17</v>
      </c>
      <c r="T444" s="33">
        <v>2.9365681181771418E-3</v>
      </c>
      <c r="U444" s="32">
        <v>2.4976986372703212E-4</v>
      </c>
      <c r="V444" s="19" t="s">
        <v>17</v>
      </c>
      <c r="W444" s="33">
        <v>-5.9276917219845378E-4</v>
      </c>
      <c r="X444" s="32">
        <v>2.0000000000000001E-4</v>
      </c>
      <c r="Y444" s="31" t="s">
        <v>17</v>
      </c>
      <c r="Z444" s="149">
        <v>35</v>
      </c>
      <c r="AA444" s="62">
        <v>10</v>
      </c>
      <c r="AB444" s="150">
        <v>26</v>
      </c>
      <c r="AC444" s="33">
        <f t="shared" si="35"/>
        <v>1038.3468993774566</v>
      </c>
      <c r="AD444" s="32">
        <f t="shared" si="39"/>
        <v>1.598319061404932E-2</v>
      </c>
      <c r="AE444" s="103">
        <f t="shared" si="36"/>
        <v>2536.6672105537591</v>
      </c>
    </row>
    <row r="445" spans="1:31" s="137" customFormat="1">
      <c r="A445" s="146" t="s">
        <v>40</v>
      </c>
      <c r="B445" s="32">
        <v>34.991700000000002</v>
      </c>
      <c r="C445" s="30">
        <v>2.0000000000000001E-4</v>
      </c>
      <c r="D445" s="133">
        <f t="shared" si="37"/>
        <v>0.78082535720645441</v>
      </c>
      <c r="E445" s="32">
        <f t="shared" si="38"/>
        <v>1.5616507144129089E-4</v>
      </c>
      <c r="F445" s="19" t="s">
        <v>17</v>
      </c>
      <c r="G445" s="147">
        <v>10</v>
      </c>
      <c r="H445" s="55">
        <v>33</v>
      </c>
      <c r="I445" s="148">
        <v>42052</v>
      </c>
      <c r="J445" s="33">
        <v>1041.3254492196559</v>
      </c>
      <c r="K445" s="32">
        <v>1.6091921049988529E-2</v>
      </c>
      <c r="L445" s="51">
        <v>1753.6406580357279</v>
      </c>
      <c r="M445" s="33">
        <v>6.3047294452189817E-3</v>
      </c>
      <c r="N445" s="32">
        <v>0</v>
      </c>
      <c r="O445" s="19" t="s">
        <v>17</v>
      </c>
      <c r="P445" s="33">
        <v>0</v>
      </c>
      <c r="Q445" s="32">
        <v>-2.6147827041728171E-4</v>
      </c>
      <c r="R445" s="32">
        <v>1.4999999999999999E-4</v>
      </c>
      <c r="S445" s="19" t="s">
        <v>17</v>
      </c>
      <c r="T445" s="33">
        <v>2.9450014112244404E-3</v>
      </c>
      <c r="U445" s="32">
        <v>2.5048715764647349E-4</v>
      </c>
      <c r="V445" s="19" t="s">
        <v>17</v>
      </c>
      <c r="W445" s="33">
        <v>-5.9276917219845378E-4</v>
      </c>
      <c r="X445" s="32">
        <v>2.0000000000000001E-4</v>
      </c>
      <c r="Y445" s="31" t="s">
        <v>17</v>
      </c>
      <c r="Z445" s="149">
        <v>35</v>
      </c>
      <c r="AA445" s="62">
        <v>10</v>
      </c>
      <c r="AB445" s="150">
        <v>33</v>
      </c>
      <c r="AC445" s="33">
        <f t="shared" si="35"/>
        <v>1041.3279547002471</v>
      </c>
      <c r="AD445" s="32">
        <f t="shared" si="39"/>
        <v>1.6096569647746316E-2</v>
      </c>
      <c r="AE445" s="103">
        <f t="shared" si="36"/>
        <v>1755.6678872446971</v>
      </c>
    </row>
    <row r="446" spans="1:31" s="137" customFormat="1">
      <c r="A446" s="146" t="s">
        <v>40</v>
      </c>
      <c r="B446" s="32">
        <v>34.991700000000002</v>
      </c>
      <c r="C446" s="30">
        <v>2.0000000000000001E-4</v>
      </c>
      <c r="D446" s="133">
        <f t="shared" si="37"/>
        <v>0.78082535135874132</v>
      </c>
      <c r="E446" s="32">
        <f t="shared" si="38"/>
        <v>1.5616507027174827E-4</v>
      </c>
      <c r="F446" s="19" t="s">
        <v>17</v>
      </c>
      <c r="G446" s="147">
        <v>10</v>
      </c>
      <c r="H446" s="55">
        <v>41.5</v>
      </c>
      <c r="I446" s="148">
        <v>42052</v>
      </c>
      <c r="J446" s="33">
        <v>1044.8881612933446</v>
      </c>
      <c r="K446" s="32">
        <v>1.6249274693077249E-2</v>
      </c>
      <c r="L446" s="51">
        <v>1023.3583715133215</v>
      </c>
      <c r="M446" s="33">
        <v>6.2632163651414885E-3</v>
      </c>
      <c r="N446" s="32">
        <v>0</v>
      </c>
      <c r="O446" s="19" t="s">
        <v>17</v>
      </c>
      <c r="P446" s="33">
        <v>0</v>
      </c>
      <c r="Q446" s="32">
        <v>-2.6237332074372335E-4</v>
      </c>
      <c r="R446" s="32">
        <v>1.4999999999999999E-4</v>
      </c>
      <c r="S446" s="19" t="s">
        <v>17</v>
      </c>
      <c r="T446" s="33">
        <v>2.9550822673522865E-3</v>
      </c>
      <c r="U446" s="32">
        <v>2.5134458507876031E-4</v>
      </c>
      <c r="V446" s="19" t="s">
        <v>17</v>
      </c>
      <c r="W446" s="33">
        <v>-5.9276917219845378E-4</v>
      </c>
      <c r="X446" s="32">
        <v>2.0000000000000001E-4</v>
      </c>
      <c r="Y446" s="31" t="s">
        <v>17</v>
      </c>
      <c r="Z446" s="149">
        <v>35</v>
      </c>
      <c r="AA446" s="62">
        <v>10</v>
      </c>
      <c r="AB446" s="150">
        <v>41.5</v>
      </c>
      <c r="AC446" s="33">
        <f t="shared" si="35"/>
        <v>1044.8906142849494</v>
      </c>
      <c r="AD446" s="32">
        <f t="shared" si="39"/>
        <v>1.6253891524207427E-2</v>
      </c>
      <c r="AE446" s="103">
        <f t="shared" si="36"/>
        <v>1024.5219155746358</v>
      </c>
    </row>
    <row r="447" spans="1:31" s="137" customFormat="1">
      <c r="A447" s="146" t="s">
        <v>40</v>
      </c>
      <c r="B447" s="32">
        <v>34.991700000000002</v>
      </c>
      <c r="C447" s="30">
        <v>2.0000000000000001E-4</v>
      </c>
      <c r="D447" s="133">
        <f t="shared" si="37"/>
        <v>0.78082534413509597</v>
      </c>
      <c r="E447" s="32">
        <f t="shared" si="38"/>
        <v>1.5616506882701919E-4</v>
      </c>
      <c r="F447" s="19" t="s">
        <v>17</v>
      </c>
      <c r="G447" s="147">
        <v>10</v>
      </c>
      <c r="H447" s="55">
        <v>52</v>
      </c>
      <c r="I447" s="148">
        <v>42052</v>
      </c>
      <c r="J447" s="33">
        <v>1049.2086739348833</v>
      </c>
      <c r="K447" s="32">
        <v>1.6471583161151396E-2</v>
      </c>
      <c r="L447" s="51">
        <v>529.15915904675262</v>
      </c>
      <c r="M447" s="33">
        <v>6.2140755651398649E-3</v>
      </c>
      <c r="N447" s="32">
        <v>0</v>
      </c>
      <c r="O447" s="19" t="s">
        <v>17</v>
      </c>
      <c r="P447" s="33">
        <v>0</v>
      </c>
      <c r="Q447" s="32">
        <v>-2.6345803673293505E-4</v>
      </c>
      <c r="R447" s="32">
        <v>1.4999999999999999E-4</v>
      </c>
      <c r="S447" s="19" t="s">
        <v>17</v>
      </c>
      <c r="T447" s="33">
        <v>2.9672993072881503E-3</v>
      </c>
      <c r="U447" s="32">
        <v>2.5238370567025629E-4</v>
      </c>
      <c r="V447" s="19" t="s">
        <v>17</v>
      </c>
      <c r="W447" s="33">
        <v>-5.9276917219845378E-4</v>
      </c>
      <c r="X447" s="32">
        <v>2.0000000000000001E-4</v>
      </c>
      <c r="Y447" s="31" t="s">
        <v>17</v>
      </c>
      <c r="Z447" s="149">
        <v>35</v>
      </c>
      <c r="AA447" s="62">
        <v>10</v>
      </c>
      <c r="AB447" s="150">
        <v>52</v>
      </c>
      <c r="AC447" s="33">
        <f t="shared" si="35"/>
        <v>1049.2110644839322</v>
      </c>
      <c r="AD447" s="32">
        <f t="shared" si="39"/>
        <v>1.6476153583234641E-2</v>
      </c>
      <c r="AE447" s="103">
        <f t="shared" si="36"/>
        <v>529.74671337320592</v>
      </c>
    </row>
    <row r="448" spans="1:31" s="46" customFormat="1">
      <c r="A448" s="151" t="s">
        <v>40</v>
      </c>
      <c r="B448" s="40">
        <v>34.991700000000002</v>
      </c>
      <c r="C448" s="38">
        <v>2.0000000000000001E-4</v>
      </c>
      <c r="D448" s="139">
        <f t="shared" si="37"/>
        <v>0.7808253351915353</v>
      </c>
      <c r="E448" s="40">
        <f t="shared" si="38"/>
        <v>1.5616506703830705E-4</v>
      </c>
      <c r="F448" s="41" t="s">
        <v>17</v>
      </c>
      <c r="G448" s="152">
        <v>10</v>
      </c>
      <c r="H448" s="57">
        <v>65</v>
      </c>
      <c r="I448" s="153">
        <v>42052</v>
      </c>
      <c r="J448" s="42">
        <v>1054.4356845918046</v>
      </c>
      <c r="K448" s="40">
        <v>1.6786168128207275E-2</v>
      </c>
      <c r="L448" s="52">
        <v>259.86760821919358</v>
      </c>
      <c r="M448" s="42">
        <v>6.1565478315515065E-3</v>
      </c>
      <c r="N448" s="40">
        <v>0</v>
      </c>
      <c r="O448" s="41" t="s">
        <v>17</v>
      </c>
      <c r="P448" s="42">
        <v>0</v>
      </c>
      <c r="Q448" s="40">
        <v>-2.6476993815986949E-4</v>
      </c>
      <c r="R448" s="40">
        <v>1.4999999999999999E-4</v>
      </c>
      <c r="S448" s="41" t="s">
        <v>17</v>
      </c>
      <c r="T448" s="42">
        <v>2.9820751121930503E-3</v>
      </c>
      <c r="U448" s="40">
        <v>2.5364046207059648E-4</v>
      </c>
      <c r="V448" s="41" t="s">
        <v>17</v>
      </c>
      <c r="W448" s="42">
        <v>-5.9276917219845378E-4</v>
      </c>
      <c r="X448" s="40">
        <v>2.0000000000000001E-4</v>
      </c>
      <c r="Y448" s="39" t="s">
        <v>17</v>
      </c>
      <c r="Z448" s="154">
        <v>35</v>
      </c>
      <c r="AA448" s="63">
        <v>10</v>
      </c>
      <c r="AB448" s="155">
        <v>65</v>
      </c>
      <c r="AC448" s="42">
        <f t="shared" si="35"/>
        <v>1054.4380015254135</v>
      </c>
      <c r="AD448" s="40">
        <f t="shared" si="39"/>
        <v>1.6790671857927666E-2</v>
      </c>
      <c r="AE448" s="142">
        <f t="shared" si="36"/>
        <v>260.14661044595658</v>
      </c>
    </row>
    <row r="449" spans="1:31" s="137" customFormat="1">
      <c r="A449" s="146" t="s">
        <v>40</v>
      </c>
      <c r="B449" s="32">
        <v>34.991700000000002</v>
      </c>
      <c r="C449" s="30">
        <v>2.0000000000000001E-4</v>
      </c>
      <c r="D449" s="133">
        <f t="shared" si="37"/>
        <v>0.77078745981047958</v>
      </c>
      <c r="E449" s="32">
        <f t="shared" si="38"/>
        <v>1.5415749196209593E-4</v>
      </c>
      <c r="F449" s="19" t="s">
        <v>17</v>
      </c>
      <c r="G449" s="147">
        <v>15</v>
      </c>
      <c r="H449" s="55">
        <v>5</v>
      </c>
      <c r="I449" s="148">
        <v>41748</v>
      </c>
      <c r="J449" s="33">
        <v>1028.1204716974462</v>
      </c>
      <c r="K449" s="32">
        <v>7.0048574525106285E-3</v>
      </c>
      <c r="L449" s="51">
        <v>135.96638322233235</v>
      </c>
      <c r="M449" s="33">
        <v>6.3716338477206591E-3</v>
      </c>
      <c r="N449" s="32">
        <v>0</v>
      </c>
      <c r="O449" s="19" t="s">
        <v>17</v>
      </c>
      <c r="P449" s="33">
        <v>0</v>
      </c>
      <c r="Q449" s="32">
        <v>-2.5816159032575234E-4</v>
      </c>
      <c r="R449" s="32">
        <v>1.4999999999999999E-4</v>
      </c>
      <c r="S449" s="19" t="s">
        <v>17</v>
      </c>
      <c r="T449" s="33">
        <v>2.2946609978070423E-3</v>
      </c>
      <c r="U449" s="32">
        <v>1.9517243995612543E-4</v>
      </c>
      <c r="V449" s="19" t="s">
        <v>17</v>
      </c>
      <c r="W449" s="33">
        <v>-2.5179381636447422E-4</v>
      </c>
      <c r="X449" s="32">
        <v>2.0000000000000001E-4</v>
      </c>
      <c r="Y449" s="31" t="s">
        <v>17</v>
      </c>
      <c r="Z449" s="149">
        <v>35</v>
      </c>
      <c r="AA449" s="62">
        <v>15</v>
      </c>
      <c r="AB449" s="150">
        <v>5</v>
      </c>
      <c r="AC449" s="33">
        <f t="shared" si="35"/>
        <v>1028.1240387148891</v>
      </c>
      <c r="AD449" s="32">
        <f t="shared" si="39"/>
        <v>7.0137283055191242E-3</v>
      </c>
      <c r="AE449" s="103">
        <f t="shared" si="36"/>
        <v>136.65643631575912</v>
      </c>
    </row>
    <row r="450" spans="1:31" s="137" customFormat="1">
      <c r="A450" s="146" t="s">
        <v>40</v>
      </c>
      <c r="B450" s="32">
        <v>34.991700000000002</v>
      </c>
      <c r="C450" s="30">
        <v>2.0000000000000001E-4</v>
      </c>
      <c r="D450" s="133">
        <f t="shared" si="37"/>
        <v>0.77078745665651482</v>
      </c>
      <c r="E450" s="32">
        <f t="shared" si="38"/>
        <v>1.5415749133130296E-4</v>
      </c>
      <c r="F450" s="19" t="s">
        <v>17</v>
      </c>
      <c r="G450" s="147">
        <v>15</v>
      </c>
      <c r="H450" s="55">
        <v>10</v>
      </c>
      <c r="I450" s="148">
        <v>41748</v>
      </c>
      <c r="J450" s="33">
        <v>1030.30499968704</v>
      </c>
      <c r="K450" s="32">
        <v>7.0434726739660551E-3</v>
      </c>
      <c r="L450" s="51">
        <v>137.68418239873228</v>
      </c>
      <c r="M450" s="33">
        <v>6.3462496027568704E-3</v>
      </c>
      <c r="N450" s="32">
        <v>0</v>
      </c>
      <c r="O450" s="19" t="s">
        <v>17</v>
      </c>
      <c r="P450" s="33">
        <v>0</v>
      </c>
      <c r="Q450" s="32">
        <v>-2.5871045352822886E-4</v>
      </c>
      <c r="R450" s="32">
        <v>1.4999999999999999E-4</v>
      </c>
      <c r="S450" s="19" t="s">
        <v>17</v>
      </c>
      <c r="T450" s="33">
        <v>2.2995395517827941E-3</v>
      </c>
      <c r="U450" s="32">
        <v>1.9558738546825779E-4</v>
      </c>
      <c r="V450" s="19" t="s">
        <v>17</v>
      </c>
      <c r="W450" s="33">
        <v>-2.5179381636447422E-4</v>
      </c>
      <c r="X450" s="32">
        <v>2.0000000000000001E-4</v>
      </c>
      <c r="Y450" s="31" t="s">
        <v>17</v>
      </c>
      <c r="Z450" s="149">
        <v>35</v>
      </c>
      <c r="AA450" s="62">
        <v>15</v>
      </c>
      <c r="AB450" s="150">
        <v>10</v>
      </c>
      <c r="AC450" s="33">
        <f t="shared" si="35"/>
        <v>1030.3085358928208</v>
      </c>
      <c r="AD450" s="32">
        <f t="shared" si="39"/>
        <v>7.0523064501193085E-3</v>
      </c>
      <c r="AE450" s="103">
        <f t="shared" si="36"/>
        <v>138.37620541082427</v>
      </c>
    </row>
    <row r="451" spans="1:31" s="137" customFormat="1">
      <c r="A451" s="146" t="s">
        <v>40</v>
      </c>
      <c r="B451" s="32">
        <v>34.991700000000002</v>
      </c>
      <c r="C451" s="30">
        <v>2.0000000000000001E-4</v>
      </c>
      <c r="D451" s="133">
        <f t="shared" si="37"/>
        <v>0.77078745350254985</v>
      </c>
      <c r="E451" s="32">
        <f t="shared" si="38"/>
        <v>1.5415749070050996E-4</v>
      </c>
      <c r="F451" s="19" t="s">
        <v>17</v>
      </c>
      <c r="G451" s="147">
        <v>15</v>
      </c>
      <c r="H451" s="55">
        <v>15</v>
      </c>
      <c r="I451" s="148">
        <v>41748</v>
      </c>
      <c r="J451" s="33">
        <v>1032.4689547185635</v>
      </c>
      <c r="K451" s="32">
        <v>1.5831695112414081E-2</v>
      </c>
      <c r="L451" s="51">
        <v>3377.1465730279742</v>
      </c>
      <c r="M451" s="33">
        <v>6.3213882797299448E-3</v>
      </c>
      <c r="N451" s="32">
        <v>0</v>
      </c>
      <c r="O451" s="19" t="s">
        <v>17</v>
      </c>
      <c r="P451" s="33">
        <v>0</v>
      </c>
      <c r="Q451" s="32">
        <v>-2.5925377563013654E-4</v>
      </c>
      <c r="R451" s="32">
        <v>1.4999999999999999E-4</v>
      </c>
      <c r="S451" s="19" t="s">
        <v>17</v>
      </c>
      <c r="T451" s="33">
        <v>2.3043688538686188E-3</v>
      </c>
      <c r="U451" s="32">
        <v>1.959981418598452E-4</v>
      </c>
      <c r="V451" s="19" t="s">
        <v>17</v>
      </c>
      <c r="W451" s="33">
        <v>-2.5179381636447422E-4</v>
      </c>
      <c r="X451" s="32">
        <v>2.0000000000000001E-4</v>
      </c>
      <c r="Y451" s="31" t="s">
        <v>17</v>
      </c>
      <c r="Z451" s="149">
        <v>35</v>
      </c>
      <c r="AA451" s="62">
        <v>15</v>
      </c>
      <c r="AB451" s="150">
        <v>15</v>
      </c>
      <c r="AC451" s="33">
        <f t="shared" si="35"/>
        <v>1032.4724606903974</v>
      </c>
      <c r="AD451" s="32">
        <f t="shared" si="39"/>
        <v>1.5835632287218199E-2</v>
      </c>
      <c r="AE451" s="103">
        <f t="shared" si="36"/>
        <v>3380.5072686810563</v>
      </c>
    </row>
    <row r="452" spans="1:31" s="137" customFormat="1">
      <c r="A452" s="146" t="s">
        <v>40</v>
      </c>
      <c r="B452" s="32">
        <v>34.991700000000002</v>
      </c>
      <c r="C452" s="30">
        <v>2.0000000000000001E-4</v>
      </c>
      <c r="D452" s="133">
        <f t="shared" si="37"/>
        <v>0.77078745034858509</v>
      </c>
      <c r="E452" s="32">
        <f t="shared" si="38"/>
        <v>1.5415749006971702E-4</v>
      </c>
      <c r="F452" s="19" t="s">
        <v>17</v>
      </c>
      <c r="G452" s="147">
        <v>15</v>
      </c>
      <c r="H452" s="55">
        <v>20</v>
      </c>
      <c r="I452" s="148">
        <v>41748</v>
      </c>
      <c r="J452" s="33">
        <v>1034.6100181958216</v>
      </c>
      <c r="K452" s="32">
        <v>1.5893543791274636E-2</v>
      </c>
      <c r="L452" s="51">
        <v>3106.7118108041282</v>
      </c>
      <c r="M452" s="33">
        <v>6.2970430665245658E-3</v>
      </c>
      <c r="N452" s="32">
        <v>0</v>
      </c>
      <c r="O452" s="19" t="s">
        <v>17</v>
      </c>
      <c r="P452" s="33">
        <v>0</v>
      </c>
      <c r="Q452" s="32">
        <v>-2.5979164010967527E-4</v>
      </c>
      <c r="R452" s="32">
        <v>1.4999999999999999E-4</v>
      </c>
      <c r="S452" s="19" t="s">
        <v>17</v>
      </c>
      <c r="T452" s="33">
        <v>2.3091496460577463E-3</v>
      </c>
      <c r="U452" s="32">
        <v>1.9640477224113764E-4</v>
      </c>
      <c r="V452" s="19" t="s">
        <v>17</v>
      </c>
      <c r="W452" s="33">
        <v>-2.5179381636447422E-4</v>
      </c>
      <c r="X452" s="32">
        <v>2.0000000000000001E-4</v>
      </c>
      <c r="Y452" s="31" t="s">
        <v>17</v>
      </c>
      <c r="Z452" s="149">
        <v>35</v>
      </c>
      <c r="AA452" s="62">
        <v>15</v>
      </c>
      <c r="AB452" s="150">
        <v>20</v>
      </c>
      <c r="AC452" s="33">
        <f t="shared" si="35"/>
        <v>1034.6134945037857</v>
      </c>
      <c r="AD452" s="32">
        <f t="shared" si="39"/>
        <v>1.5897470667105135E-2</v>
      </c>
      <c r="AE452" s="103">
        <f t="shared" si="36"/>
        <v>3109.7832953649618</v>
      </c>
    </row>
    <row r="453" spans="1:31" s="137" customFormat="1">
      <c r="A453" s="146" t="s">
        <v>40</v>
      </c>
      <c r="B453" s="32">
        <v>34.991700000000002</v>
      </c>
      <c r="C453" s="30">
        <v>2.0000000000000001E-4</v>
      </c>
      <c r="D453" s="133">
        <f t="shared" si="37"/>
        <v>0.77078744656382736</v>
      </c>
      <c r="E453" s="32">
        <f t="shared" si="38"/>
        <v>1.5415748931276547E-4</v>
      </c>
      <c r="F453" s="19" t="s">
        <v>17</v>
      </c>
      <c r="G453" s="147">
        <v>15</v>
      </c>
      <c r="H453" s="55">
        <v>26</v>
      </c>
      <c r="I453" s="148">
        <v>41748</v>
      </c>
      <c r="J453" s="33">
        <v>1037.1512028502718</v>
      </c>
      <c r="K453" s="32">
        <v>1.5978520259722705E-2</v>
      </c>
      <c r="L453" s="51">
        <v>2533.7036112807805</v>
      </c>
      <c r="M453" s="33">
        <v>6.268505134357838E-3</v>
      </c>
      <c r="N453" s="32">
        <v>0</v>
      </c>
      <c r="O453" s="19" t="s">
        <v>17</v>
      </c>
      <c r="P453" s="33">
        <v>0</v>
      </c>
      <c r="Q453" s="32">
        <v>-2.6042998813137312E-4</v>
      </c>
      <c r="R453" s="32">
        <v>1.4999999999999999E-4</v>
      </c>
      <c r="S453" s="19" t="s">
        <v>17</v>
      </c>
      <c r="T453" s="33">
        <v>2.314823582987575E-3</v>
      </c>
      <c r="U453" s="32">
        <v>1.9688736906733995E-4</v>
      </c>
      <c r="V453" s="19" t="s">
        <v>17</v>
      </c>
      <c r="W453" s="33">
        <v>-2.5179381636447422E-4</v>
      </c>
      <c r="X453" s="32">
        <v>2.0000000000000001E-4</v>
      </c>
      <c r="Y453" s="31" t="s">
        <v>17</v>
      </c>
      <c r="Z453" s="149">
        <v>35</v>
      </c>
      <c r="AA453" s="62">
        <v>15</v>
      </c>
      <c r="AB453" s="150">
        <v>26</v>
      </c>
      <c r="AC453" s="33">
        <f t="shared" ref="AC453:AC493" si="40">J453-P453-T453+M453+Q453+W453</f>
        <v>1037.1546443080185</v>
      </c>
      <c r="AD453" s="32">
        <f t="shared" si="39"/>
        <v>1.5982432194693596E-2</v>
      </c>
      <c r="AE453" s="103">
        <f t="shared" si="36"/>
        <v>2536.1857746180499</v>
      </c>
    </row>
    <row r="454" spans="1:31" s="137" customFormat="1">
      <c r="A454" s="146" t="s">
        <v>40</v>
      </c>
      <c r="B454" s="32">
        <v>34.991700000000002</v>
      </c>
      <c r="C454" s="30">
        <v>2.0000000000000001E-4</v>
      </c>
      <c r="D454" s="133">
        <f t="shared" si="37"/>
        <v>0.77078744214827688</v>
      </c>
      <c r="E454" s="32">
        <f t="shared" si="38"/>
        <v>1.5415748842965537E-4</v>
      </c>
      <c r="F454" s="19" t="s">
        <v>17</v>
      </c>
      <c r="G454" s="147">
        <v>15</v>
      </c>
      <c r="H454" s="55">
        <v>33</v>
      </c>
      <c r="I454" s="148">
        <v>41748</v>
      </c>
      <c r="J454" s="33">
        <v>1040.0798190861922</v>
      </c>
      <c r="K454" s="32">
        <v>1.6091921049988529E-2</v>
      </c>
      <c r="L454" s="51">
        <v>1753.6406580357279</v>
      </c>
      <c r="M454" s="33">
        <v>6.2361373145449761E-3</v>
      </c>
      <c r="N454" s="32">
        <v>0</v>
      </c>
      <c r="O454" s="19" t="s">
        <v>17</v>
      </c>
      <c r="P454" s="33">
        <v>0</v>
      </c>
      <c r="Q454" s="32">
        <v>-2.6116512637966872E-4</v>
      </c>
      <c r="R454" s="32">
        <v>1.4999999999999999E-4</v>
      </c>
      <c r="S454" s="19" t="s">
        <v>17</v>
      </c>
      <c r="T454" s="33">
        <v>2.321357836742588E-3</v>
      </c>
      <c r="U454" s="32">
        <v>1.9744314015939977E-4</v>
      </c>
      <c r="V454" s="19" t="s">
        <v>17</v>
      </c>
      <c r="W454" s="33">
        <v>-2.5179381636447422E-4</v>
      </c>
      <c r="X454" s="32">
        <v>2.0000000000000001E-4</v>
      </c>
      <c r="Y454" s="31" t="s">
        <v>17</v>
      </c>
      <c r="Z454" s="149">
        <v>35</v>
      </c>
      <c r="AA454" s="62">
        <v>15</v>
      </c>
      <c r="AB454" s="150">
        <v>33</v>
      </c>
      <c r="AC454" s="33">
        <f t="shared" si="40"/>
        <v>1040.0832209067271</v>
      </c>
      <c r="AD454" s="32">
        <f t="shared" si="39"/>
        <v>1.6095812231878788E-2</v>
      </c>
      <c r="AE454" s="103">
        <f t="shared" si="36"/>
        <v>1755.3374623428881</v>
      </c>
    </row>
    <row r="455" spans="1:31" s="137" customFormat="1">
      <c r="A455" s="146" t="s">
        <v>40</v>
      </c>
      <c r="B455" s="32">
        <v>34.991700000000002</v>
      </c>
      <c r="C455" s="30">
        <v>2.0000000000000001E-4</v>
      </c>
      <c r="D455" s="133">
        <f t="shared" si="37"/>
        <v>0.77078743678653716</v>
      </c>
      <c r="E455" s="32">
        <f t="shared" si="38"/>
        <v>1.5415748735730743E-4</v>
      </c>
      <c r="F455" s="19" t="s">
        <v>17</v>
      </c>
      <c r="G455" s="147">
        <v>15</v>
      </c>
      <c r="H455" s="55">
        <v>41.5</v>
      </c>
      <c r="I455" s="148">
        <v>41748</v>
      </c>
      <c r="J455" s="33">
        <v>1043.57840095191</v>
      </c>
      <c r="K455" s="32">
        <v>1.6249274693077249E-2</v>
      </c>
      <c r="L455" s="51">
        <v>1023.3583715133215</v>
      </c>
      <c r="M455" s="33">
        <v>6.1981695955637406E-3</v>
      </c>
      <c r="N455" s="32">
        <v>0</v>
      </c>
      <c r="O455" s="19" t="s">
        <v>17</v>
      </c>
      <c r="P455" s="33">
        <v>0</v>
      </c>
      <c r="Q455" s="32">
        <v>-2.6204418683004391E-4</v>
      </c>
      <c r="R455" s="32">
        <v>1.4999999999999999E-4</v>
      </c>
      <c r="S455" s="19" t="s">
        <v>17</v>
      </c>
      <c r="T455" s="33">
        <v>2.3291713383742519E-3</v>
      </c>
      <c r="U455" s="32">
        <v>1.9810771770680674E-4</v>
      </c>
      <c r="V455" s="19" t="s">
        <v>17</v>
      </c>
      <c r="W455" s="33">
        <v>-2.5179381636447422E-4</v>
      </c>
      <c r="X455" s="32">
        <v>2.0000000000000001E-4</v>
      </c>
      <c r="Y455" s="31" t="s">
        <v>17</v>
      </c>
      <c r="Z455" s="149">
        <v>35</v>
      </c>
      <c r="AA455" s="62">
        <v>15</v>
      </c>
      <c r="AB455" s="150">
        <v>41.5</v>
      </c>
      <c r="AC455" s="33">
        <f t="shared" si="40"/>
        <v>1043.5817561121637</v>
      </c>
      <c r="AD455" s="32">
        <f t="shared" si="39"/>
        <v>1.6253136289645885E-2</v>
      </c>
      <c r="AE455" s="103">
        <f t="shared" si="36"/>
        <v>1024.3315118349158</v>
      </c>
    </row>
    <row r="456" spans="1:31" s="137" customFormat="1">
      <c r="A456" s="146" t="s">
        <v>40</v>
      </c>
      <c r="B456" s="32">
        <v>34.991700000000002</v>
      </c>
      <c r="C456" s="30">
        <v>2.0000000000000001E-4</v>
      </c>
      <c r="D456" s="133">
        <f t="shared" si="37"/>
        <v>0.77078743016321205</v>
      </c>
      <c r="E456" s="32">
        <f t="shared" si="38"/>
        <v>1.5415748603264242E-4</v>
      </c>
      <c r="F456" s="19" t="s">
        <v>17</v>
      </c>
      <c r="G456" s="147">
        <v>15</v>
      </c>
      <c r="H456" s="55">
        <v>52</v>
      </c>
      <c r="I456" s="148">
        <v>41748</v>
      </c>
      <c r="J456" s="33">
        <v>1047.8234775038429</v>
      </c>
      <c r="K456" s="32">
        <v>1.6471583161151396E-2</v>
      </c>
      <c r="L456" s="51">
        <v>529.15915904675262</v>
      </c>
      <c r="M456" s="33">
        <v>6.153298349090619E-3</v>
      </c>
      <c r="N456" s="32">
        <v>0</v>
      </c>
      <c r="O456" s="19" t="s">
        <v>17</v>
      </c>
      <c r="P456" s="33">
        <v>0</v>
      </c>
      <c r="Q456" s="32">
        <v>-2.6311000487050807E-4</v>
      </c>
      <c r="R456" s="32">
        <v>1.4999999999999999E-4</v>
      </c>
      <c r="S456" s="19" t="s">
        <v>17</v>
      </c>
      <c r="T456" s="33">
        <v>2.3386448288550262E-3</v>
      </c>
      <c r="U456" s="32">
        <v>1.9891348564106843E-4</v>
      </c>
      <c r="V456" s="19" t="s">
        <v>17</v>
      </c>
      <c r="W456" s="33">
        <v>-2.5179381636447422E-4</v>
      </c>
      <c r="X456" s="32">
        <v>2.0000000000000001E-4</v>
      </c>
      <c r="Y456" s="31" t="s">
        <v>17</v>
      </c>
      <c r="Z456" s="149">
        <v>35</v>
      </c>
      <c r="AA456" s="62">
        <v>15</v>
      </c>
      <c r="AB456" s="150">
        <v>52</v>
      </c>
      <c r="AC456" s="33">
        <f t="shared" si="40"/>
        <v>1047.8267772535419</v>
      </c>
      <c r="AD456" s="32">
        <f t="shared" si="39"/>
        <v>1.6475402360488681E-2</v>
      </c>
      <c r="AE456" s="103">
        <f t="shared" si="36"/>
        <v>529.650105736613</v>
      </c>
    </row>
    <row r="457" spans="1:31" s="46" customFormat="1">
      <c r="A457" s="151" t="s">
        <v>40</v>
      </c>
      <c r="B457" s="40">
        <v>34.991700000000002</v>
      </c>
      <c r="C457" s="38">
        <v>2.0000000000000001E-4</v>
      </c>
      <c r="D457" s="139">
        <f t="shared" si="37"/>
        <v>0.77078742196290484</v>
      </c>
      <c r="E457" s="40">
        <f t="shared" si="38"/>
        <v>1.5415748439258099E-4</v>
      </c>
      <c r="F457" s="41" t="s">
        <v>17</v>
      </c>
      <c r="G457" s="152">
        <v>15</v>
      </c>
      <c r="H457" s="57">
        <v>65</v>
      </c>
      <c r="I457" s="153">
        <v>41748</v>
      </c>
      <c r="J457" s="42">
        <v>1052.9626336669874</v>
      </c>
      <c r="K457" s="40">
        <v>1.6786168128207275E-2</v>
      </c>
      <c r="L457" s="52">
        <v>259.86760821919358</v>
      </c>
      <c r="M457" s="42">
        <v>6.1008961970401288E-3</v>
      </c>
      <c r="N457" s="40">
        <v>0</v>
      </c>
      <c r="O457" s="41" t="s">
        <v>17</v>
      </c>
      <c r="P457" s="42">
        <v>0</v>
      </c>
      <c r="Q457" s="40">
        <v>-2.6439981205116959E-4</v>
      </c>
      <c r="R457" s="40">
        <v>1.4999999999999999E-4</v>
      </c>
      <c r="S457" s="41" t="s">
        <v>17</v>
      </c>
      <c r="T457" s="42">
        <v>2.3501092396248121E-3</v>
      </c>
      <c r="U457" s="40">
        <v>1.9988859134284173E-4</v>
      </c>
      <c r="V457" s="41" t="s">
        <v>17</v>
      </c>
      <c r="W457" s="42">
        <v>-2.5179381636447422E-4</v>
      </c>
      <c r="X457" s="40">
        <v>2.0000000000000001E-4</v>
      </c>
      <c r="Y457" s="39" t="s">
        <v>17</v>
      </c>
      <c r="Z457" s="154">
        <v>35</v>
      </c>
      <c r="AA457" s="63">
        <v>15</v>
      </c>
      <c r="AB457" s="155">
        <v>65</v>
      </c>
      <c r="AC457" s="42">
        <f t="shared" si="40"/>
        <v>1052.9658682603163</v>
      </c>
      <c r="AD457" s="40">
        <f t="shared" si="39"/>
        <v>1.6789927349675608E-2</v>
      </c>
      <c r="AE457" s="142">
        <f t="shared" si="36"/>
        <v>260.10047330068261</v>
      </c>
    </row>
    <row r="458" spans="1:31" s="137" customFormat="1">
      <c r="A458" s="146" t="s">
        <v>40</v>
      </c>
      <c r="B458" s="32">
        <v>34.991700000000002</v>
      </c>
      <c r="C458" s="30">
        <v>2.0000000000000001E-4</v>
      </c>
      <c r="D458" s="133">
        <f t="shared" si="37"/>
        <v>0.76242505244483083</v>
      </c>
      <c r="E458" s="32">
        <f t="shared" si="38"/>
        <v>1.5248501048896617E-4</v>
      </c>
      <c r="F458" s="19" t="s">
        <v>17</v>
      </c>
      <c r="G458" s="147">
        <v>20</v>
      </c>
      <c r="H458" s="55">
        <v>5</v>
      </c>
      <c r="I458" s="148">
        <v>41971</v>
      </c>
      <c r="J458" s="33">
        <v>1026.8739901783777</v>
      </c>
      <c r="K458" s="32">
        <v>7.0048574525106285E-3</v>
      </c>
      <c r="L458" s="51">
        <v>135.96638322233235</v>
      </c>
      <c r="M458" s="33">
        <v>6.3041387606972421E-3</v>
      </c>
      <c r="N458" s="32">
        <v>0</v>
      </c>
      <c r="O458" s="19" t="s">
        <v>17</v>
      </c>
      <c r="P458" s="33">
        <v>0</v>
      </c>
      <c r="Q458" s="32">
        <v>-2.5784926373290996E-4</v>
      </c>
      <c r="R458" s="32">
        <v>1.4999999999999999E-4</v>
      </c>
      <c r="S458" s="19" t="s">
        <v>17</v>
      </c>
      <c r="T458" s="33">
        <v>2.740997674346568E-3</v>
      </c>
      <c r="U458" s="32">
        <v>2.3313561546892613E-4</v>
      </c>
      <c r="V458" s="19" t="s">
        <v>17</v>
      </c>
      <c r="W458" s="33">
        <v>0</v>
      </c>
      <c r="X458" s="32">
        <v>0</v>
      </c>
      <c r="Y458" s="31" t="s">
        <v>17</v>
      </c>
      <c r="Z458" s="149">
        <v>35</v>
      </c>
      <c r="AA458" s="62">
        <v>20</v>
      </c>
      <c r="AB458" s="150">
        <v>5</v>
      </c>
      <c r="AC458" s="33">
        <f t="shared" si="40"/>
        <v>1026.8772954702001</v>
      </c>
      <c r="AD458" s="32">
        <f t="shared" si="39"/>
        <v>7.0119991317467798E-3</v>
      </c>
      <c r="AE458" s="103">
        <f t="shared" si="36"/>
        <v>136.52172031765014</v>
      </c>
    </row>
    <row r="459" spans="1:31" s="137" customFormat="1">
      <c r="A459" s="146" t="s">
        <v>40</v>
      </c>
      <c r="B459" s="32">
        <v>34.991700000000002</v>
      </c>
      <c r="C459" s="30">
        <v>2.0000000000000001E-4</v>
      </c>
      <c r="D459" s="133">
        <f t="shared" si="37"/>
        <v>0.76242504952214574</v>
      </c>
      <c r="E459" s="32">
        <f t="shared" si="38"/>
        <v>1.5248500990442917E-4</v>
      </c>
      <c r="F459" s="19" t="s">
        <v>17</v>
      </c>
      <c r="G459" s="147">
        <v>20</v>
      </c>
      <c r="H459" s="55">
        <v>10</v>
      </c>
      <c r="I459" s="148">
        <v>41971</v>
      </c>
      <c r="J459" s="33">
        <v>1029.0252533986393</v>
      </c>
      <c r="K459" s="32">
        <v>7.0434726739660551E-3</v>
      </c>
      <c r="L459" s="51">
        <v>137.68418239873228</v>
      </c>
      <c r="M459" s="33">
        <v>6.2806496105167753E-3</v>
      </c>
      <c r="N459" s="32">
        <v>0</v>
      </c>
      <c r="O459" s="19" t="s">
        <v>17</v>
      </c>
      <c r="P459" s="33">
        <v>0</v>
      </c>
      <c r="Q459" s="32">
        <v>-2.5838958842893983E-4</v>
      </c>
      <c r="R459" s="32">
        <v>1.4999999999999999E-4</v>
      </c>
      <c r="S459" s="19" t="s">
        <v>17</v>
      </c>
      <c r="T459" s="33">
        <v>2.7467414528422394E-3</v>
      </c>
      <c r="U459" s="32">
        <v>2.3362415267099608E-4</v>
      </c>
      <c r="V459" s="19" t="s">
        <v>17</v>
      </c>
      <c r="W459" s="33">
        <v>0</v>
      </c>
      <c r="X459" s="32">
        <v>0</v>
      </c>
      <c r="Y459" s="31" t="s">
        <v>17</v>
      </c>
      <c r="Z459" s="149">
        <v>35</v>
      </c>
      <c r="AA459" s="62">
        <v>20</v>
      </c>
      <c r="AB459" s="150">
        <v>10</v>
      </c>
      <c r="AC459" s="33">
        <f t="shared" si="40"/>
        <v>1029.0285289172084</v>
      </c>
      <c r="AD459" s="32">
        <f t="shared" si="39"/>
        <v>7.0505914100778338E-3</v>
      </c>
      <c r="AE459" s="103">
        <f t="shared" si="36"/>
        <v>138.24164848068583</v>
      </c>
    </row>
    <row r="460" spans="1:31" s="137" customFormat="1">
      <c r="A460" s="146" t="s">
        <v>40</v>
      </c>
      <c r="B460" s="32">
        <v>34.991700000000002</v>
      </c>
      <c r="C460" s="30">
        <v>2.0000000000000001E-4</v>
      </c>
      <c r="D460" s="133">
        <f t="shared" si="37"/>
        <v>0.7624250465994602</v>
      </c>
      <c r="E460" s="32">
        <f t="shared" si="38"/>
        <v>1.5248500931989205E-4</v>
      </c>
      <c r="F460" s="19" t="s">
        <v>17</v>
      </c>
      <c r="G460" s="147">
        <v>20</v>
      </c>
      <c r="H460" s="55">
        <v>15</v>
      </c>
      <c r="I460" s="148">
        <v>41971</v>
      </c>
      <c r="J460" s="33">
        <v>1031.1539673091354</v>
      </c>
      <c r="K460" s="32">
        <v>1.5831695112414081E-2</v>
      </c>
      <c r="L460" s="51">
        <v>3377.1465730279742</v>
      </c>
      <c r="M460" s="33">
        <v>6.2576651118888549E-3</v>
      </c>
      <c r="N460" s="32">
        <v>0</v>
      </c>
      <c r="O460" s="19" t="s">
        <v>17</v>
      </c>
      <c r="P460" s="33">
        <v>0</v>
      </c>
      <c r="Q460" s="32">
        <v>-2.5892451995391933E-4</v>
      </c>
      <c r="R460" s="32">
        <v>1.4999999999999999E-4</v>
      </c>
      <c r="S460" s="19" t="s">
        <v>17</v>
      </c>
      <c r="T460" s="33">
        <v>2.7524279006798211E-3</v>
      </c>
      <c r="U460" s="32">
        <v>2.3410781361272331E-4</v>
      </c>
      <c r="V460" s="19" t="s">
        <v>17</v>
      </c>
      <c r="W460" s="33">
        <v>0</v>
      </c>
      <c r="X460" s="32">
        <v>0</v>
      </c>
      <c r="Y460" s="31" t="s">
        <v>17</v>
      </c>
      <c r="Z460" s="149">
        <v>35</v>
      </c>
      <c r="AA460" s="62">
        <v>20</v>
      </c>
      <c r="AB460" s="150">
        <v>15</v>
      </c>
      <c r="AC460" s="33">
        <f t="shared" si="40"/>
        <v>1031.1572136218265</v>
      </c>
      <c r="AD460" s="32">
        <f t="shared" si="39"/>
        <v>1.5834870642948043E-2</v>
      </c>
      <c r="AE460" s="103">
        <f t="shared" si="36"/>
        <v>3379.8569483919764</v>
      </c>
    </row>
    <row r="461" spans="1:31" s="137" customFormat="1">
      <c r="A461" s="146" t="s">
        <v>40</v>
      </c>
      <c r="B461" s="32">
        <v>34.991700000000002</v>
      </c>
      <c r="C461" s="30">
        <v>2.0000000000000001E-4</v>
      </c>
      <c r="D461" s="133">
        <f t="shared" si="37"/>
        <v>0.76242504367677466</v>
      </c>
      <c r="E461" s="32">
        <f t="shared" si="38"/>
        <v>1.5248500873535494E-4</v>
      </c>
      <c r="F461" s="19" t="s">
        <v>17</v>
      </c>
      <c r="G461" s="147">
        <v>20</v>
      </c>
      <c r="H461" s="55">
        <v>20</v>
      </c>
      <c r="I461" s="148">
        <v>41971</v>
      </c>
      <c r="J461" s="33">
        <v>1033.2626993153824</v>
      </c>
      <c r="K461" s="32">
        <v>1.5893543791274636E-2</v>
      </c>
      <c r="L461" s="51">
        <v>3106.7118108041282</v>
      </c>
      <c r="M461" s="33">
        <v>6.2351768349344638E-3</v>
      </c>
      <c r="N461" s="32">
        <v>0</v>
      </c>
      <c r="O461" s="19" t="s">
        <v>17</v>
      </c>
      <c r="P461" s="33">
        <v>0</v>
      </c>
      <c r="Q461" s="32">
        <v>-2.5945414300094718E-4</v>
      </c>
      <c r="R461" s="32">
        <v>1.4999999999999999E-4</v>
      </c>
      <c r="S461" s="19" t="s">
        <v>17</v>
      </c>
      <c r="T461" s="33">
        <v>2.7580579181665857E-3</v>
      </c>
      <c r="U461" s="32">
        <v>2.3458667486976197E-4</v>
      </c>
      <c r="V461" s="19" t="s">
        <v>17</v>
      </c>
      <c r="W461" s="33">
        <v>0</v>
      </c>
      <c r="X461" s="32">
        <v>0</v>
      </c>
      <c r="Y461" s="31" t="s">
        <v>17</v>
      </c>
      <c r="Z461" s="149">
        <v>35</v>
      </c>
      <c r="AA461" s="62">
        <v>20</v>
      </c>
      <c r="AB461" s="150">
        <v>20</v>
      </c>
      <c r="AC461" s="33">
        <f t="shared" si="40"/>
        <v>1033.2659169801564</v>
      </c>
      <c r="AD461" s="32">
        <f t="shared" si="39"/>
        <v>1.5896714026209315E-2</v>
      </c>
      <c r="AE461" s="103">
        <f t="shared" si="36"/>
        <v>3109.1912964773264</v>
      </c>
    </row>
    <row r="462" spans="1:31" s="137" customFormat="1">
      <c r="A462" s="146" t="s">
        <v>40</v>
      </c>
      <c r="B462" s="32">
        <v>34.991700000000002</v>
      </c>
      <c r="C462" s="30">
        <v>2.0000000000000001E-4</v>
      </c>
      <c r="D462" s="133">
        <f t="shared" si="37"/>
        <v>0.76242504016955226</v>
      </c>
      <c r="E462" s="32">
        <f t="shared" si="38"/>
        <v>1.5248500803391045E-4</v>
      </c>
      <c r="F462" s="19" t="s">
        <v>17</v>
      </c>
      <c r="G462" s="147">
        <v>20</v>
      </c>
      <c r="H462" s="55">
        <v>26</v>
      </c>
      <c r="I462" s="148">
        <v>41971</v>
      </c>
      <c r="J462" s="33">
        <v>1035.7654478872425</v>
      </c>
      <c r="K462" s="32">
        <v>1.5978520259722705E-2</v>
      </c>
      <c r="L462" s="51">
        <v>2533.7036112807805</v>
      </c>
      <c r="M462" s="33">
        <v>6.2088386459890899E-3</v>
      </c>
      <c r="N462" s="32">
        <v>0</v>
      </c>
      <c r="O462" s="19" t="s">
        <v>17</v>
      </c>
      <c r="P462" s="33">
        <v>0</v>
      </c>
      <c r="Q462" s="32">
        <v>-2.6008279946835899E-4</v>
      </c>
      <c r="R462" s="32">
        <v>1.4999999999999999E-4</v>
      </c>
      <c r="S462" s="19" t="s">
        <v>17</v>
      </c>
      <c r="T462" s="33">
        <v>2.7647406839638655E-3</v>
      </c>
      <c r="U462" s="32">
        <v>2.3515507765673439E-4</v>
      </c>
      <c r="V462" s="19" t="s">
        <v>17</v>
      </c>
      <c r="W462" s="33">
        <v>0</v>
      </c>
      <c r="X462" s="32">
        <v>0</v>
      </c>
      <c r="Y462" s="31" t="s">
        <v>17</v>
      </c>
      <c r="Z462" s="149">
        <v>35</v>
      </c>
      <c r="AA462" s="62">
        <v>20</v>
      </c>
      <c r="AB462" s="150">
        <v>26</v>
      </c>
      <c r="AC462" s="33">
        <f t="shared" si="40"/>
        <v>1035.7686319024051</v>
      </c>
      <c r="AD462" s="32">
        <f t="shared" si="39"/>
        <v>1.5981681991536177E-2</v>
      </c>
      <c r="AE462" s="103">
        <f t="shared" si="36"/>
        <v>2535.7096216537934</v>
      </c>
    </row>
    <row r="463" spans="1:31" s="137" customFormat="1">
      <c r="A463" s="146" t="s">
        <v>40</v>
      </c>
      <c r="B463" s="32">
        <v>34.991700000000002</v>
      </c>
      <c r="C463" s="30">
        <v>2.0000000000000001E-4</v>
      </c>
      <c r="D463" s="133">
        <f t="shared" si="37"/>
        <v>0.76242503607779344</v>
      </c>
      <c r="E463" s="32">
        <f t="shared" si="38"/>
        <v>1.5248500721555869E-4</v>
      </c>
      <c r="F463" s="19" t="s">
        <v>17</v>
      </c>
      <c r="G463" s="147">
        <v>20</v>
      </c>
      <c r="H463" s="55">
        <v>33</v>
      </c>
      <c r="I463" s="148">
        <v>41971</v>
      </c>
      <c r="J463" s="33">
        <v>1038.6463420511732</v>
      </c>
      <c r="K463" s="32">
        <v>1.6091921049988529E-2</v>
      </c>
      <c r="L463" s="51">
        <v>1753.6406580357279</v>
      </c>
      <c r="M463" s="33">
        <v>6.1789941044025909E-3</v>
      </c>
      <c r="N463" s="32">
        <v>0</v>
      </c>
      <c r="O463" s="19" t="s">
        <v>17</v>
      </c>
      <c r="P463" s="33">
        <v>0</v>
      </c>
      <c r="Q463" s="32">
        <v>-2.6080690542428116E-4</v>
      </c>
      <c r="R463" s="32">
        <v>1.4999999999999999E-4</v>
      </c>
      <c r="S463" s="19" t="s">
        <v>17</v>
      </c>
      <c r="T463" s="33">
        <v>2.7724381000432193E-3</v>
      </c>
      <c r="U463" s="32">
        <v>2.3580978154502148E-4</v>
      </c>
      <c r="V463" s="19" t="s">
        <v>17</v>
      </c>
      <c r="W463" s="33">
        <v>0</v>
      </c>
      <c r="X463" s="32">
        <v>0</v>
      </c>
      <c r="Y463" s="31" t="s">
        <v>17</v>
      </c>
      <c r="Z463" s="149">
        <v>35</v>
      </c>
      <c r="AA463" s="62">
        <v>20</v>
      </c>
      <c r="AB463" s="150">
        <v>33</v>
      </c>
      <c r="AC463" s="33">
        <f t="shared" si="40"/>
        <v>1038.6494878002723</v>
      </c>
      <c r="AD463" s="32">
        <f t="shared" si="39"/>
        <v>1.6095070084021435E-2</v>
      </c>
      <c r="AE463" s="103">
        <f t="shared" si="36"/>
        <v>1755.0137433974539</v>
      </c>
    </row>
    <row r="464" spans="1:31" s="137" customFormat="1">
      <c r="A464" s="146" t="s">
        <v>40</v>
      </c>
      <c r="B464" s="32">
        <v>34.991700000000002</v>
      </c>
      <c r="C464" s="30">
        <v>2.0000000000000001E-4</v>
      </c>
      <c r="D464" s="133">
        <f t="shared" si="37"/>
        <v>0.76242503110922843</v>
      </c>
      <c r="E464" s="32">
        <f t="shared" si="38"/>
        <v>1.5248500622184569E-4</v>
      </c>
      <c r="F464" s="19" t="s">
        <v>17</v>
      </c>
      <c r="G464" s="147">
        <v>20</v>
      </c>
      <c r="H464" s="55">
        <v>41.5</v>
      </c>
      <c r="I464" s="148">
        <v>41971</v>
      </c>
      <c r="J464" s="33">
        <v>1042.0934814160287</v>
      </c>
      <c r="K464" s="32">
        <v>1.6249274693077249E-2</v>
      </c>
      <c r="L464" s="51">
        <v>1023.3583715133215</v>
      </c>
      <c r="M464" s="33">
        <v>6.1440220395070355E-3</v>
      </c>
      <c r="N464" s="32">
        <v>0</v>
      </c>
      <c r="O464" s="19" t="s">
        <v>17</v>
      </c>
      <c r="P464" s="33">
        <v>0</v>
      </c>
      <c r="Q464" s="32">
        <v>-2.6167296776460132E-4</v>
      </c>
      <c r="R464" s="32">
        <v>1.4999999999999999E-4</v>
      </c>
      <c r="S464" s="19" t="s">
        <v>17</v>
      </c>
      <c r="T464" s="33">
        <v>2.7816445455326917E-3</v>
      </c>
      <c r="U464" s="32">
        <v>2.3659283596187024E-4</v>
      </c>
      <c r="V464" s="19" t="s">
        <v>17</v>
      </c>
      <c r="W464" s="33">
        <v>0</v>
      </c>
      <c r="X464" s="32">
        <v>0</v>
      </c>
      <c r="Y464" s="31" t="s">
        <v>17</v>
      </c>
      <c r="Z464" s="149">
        <v>35</v>
      </c>
      <c r="AA464" s="62">
        <v>20</v>
      </c>
      <c r="AB464" s="150">
        <v>41.5</v>
      </c>
      <c r="AC464" s="33">
        <f t="shared" si="40"/>
        <v>1042.0965821205548</v>
      </c>
      <c r="AD464" s="32">
        <f t="shared" si="39"/>
        <v>1.6252404618955055E-2</v>
      </c>
      <c r="AE464" s="103">
        <f t="shared" si="36"/>
        <v>1024.1470741425765</v>
      </c>
    </row>
    <row r="465" spans="1:31" s="137" customFormat="1">
      <c r="A465" s="146" t="s">
        <v>40</v>
      </c>
      <c r="B465" s="32">
        <v>34.991700000000002</v>
      </c>
      <c r="C465" s="30">
        <v>2.0000000000000001E-4</v>
      </c>
      <c r="D465" s="133">
        <f t="shared" si="37"/>
        <v>0.76242502497159037</v>
      </c>
      <c r="E465" s="32">
        <f t="shared" si="38"/>
        <v>1.5248500499431808E-4</v>
      </c>
      <c r="F465" s="19" t="s">
        <v>17</v>
      </c>
      <c r="G465" s="147">
        <v>20</v>
      </c>
      <c r="H465" s="55">
        <v>52</v>
      </c>
      <c r="I465" s="148">
        <v>41971</v>
      </c>
      <c r="J465" s="33">
        <v>1046.2736913405304</v>
      </c>
      <c r="K465" s="32">
        <v>1.6471583161151396E-2</v>
      </c>
      <c r="L465" s="51">
        <v>529.15915904675262</v>
      </c>
      <c r="M465" s="33">
        <v>6.1027339586416929E-3</v>
      </c>
      <c r="N465" s="32">
        <v>0</v>
      </c>
      <c r="O465" s="19" t="s">
        <v>17</v>
      </c>
      <c r="P465" s="33">
        <v>0</v>
      </c>
      <c r="Q465" s="32">
        <v>-2.627233305628898E-4</v>
      </c>
      <c r="R465" s="32">
        <v>1.4999999999999999E-4</v>
      </c>
      <c r="S465" s="19" t="s">
        <v>17</v>
      </c>
      <c r="T465" s="33">
        <v>2.792810147791171E-3</v>
      </c>
      <c r="U465" s="32">
        <v>2.3754252649936124E-4</v>
      </c>
      <c r="V465" s="19" t="s">
        <v>17</v>
      </c>
      <c r="W465" s="33">
        <v>0</v>
      </c>
      <c r="X465" s="32">
        <v>0</v>
      </c>
      <c r="Y465" s="31" t="s">
        <v>17</v>
      </c>
      <c r="Z465" s="149">
        <v>35</v>
      </c>
      <c r="AA465" s="62">
        <v>20</v>
      </c>
      <c r="AB465" s="150">
        <v>52</v>
      </c>
      <c r="AC465" s="33">
        <f t="shared" si="40"/>
        <v>1046.2767385410107</v>
      </c>
      <c r="AD465" s="32">
        <f t="shared" si="39"/>
        <v>1.6474684517870743E-2</v>
      </c>
      <c r="AE465" s="103">
        <f t="shared" si="36"/>
        <v>529.55780314824574</v>
      </c>
    </row>
    <row r="466" spans="1:31" s="46" customFormat="1">
      <c r="A466" s="151" t="s">
        <v>40</v>
      </c>
      <c r="B466" s="40">
        <v>34.991700000000002</v>
      </c>
      <c r="C466" s="38">
        <v>2.0000000000000001E-4</v>
      </c>
      <c r="D466" s="139">
        <f t="shared" si="37"/>
        <v>0.7624250173726097</v>
      </c>
      <c r="E466" s="40">
        <f t="shared" si="38"/>
        <v>1.5248500347452194E-4</v>
      </c>
      <c r="F466" s="41" t="s">
        <v>17</v>
      </c>
      <c r="G466" s="152">
        <v>20</v>
      </c>
      <c r="H466" s="57">
        <v>65</v>
      </c>
      <c r="I466" s="153">
        <v>41971</v>
      </c>
      <c r="J466" s="42">
        <v>1051.3389199859266</v>
      </c>
      <c r="K466" s="40">
        <v>1.6786168128207275E-2</v>
      </c>
      <c r="L466" s="52">
        <v>259.86760821919358</v>
      </c>
      <c r="M466" s="42">
        <v>6.0545642797933397E-3</v>
      </c>
      <c r="N466" s="40">
        <v>0</v>
      </c>
      <c r="O466" s="41" t="s">
        <v>17</v>
      </c>
      <c r="P466" s="42">
        <v>0</v>
      </c>
      <c r="Q466" s="40">
        <v>-2.6399491243491488E-4</v>
      </c>
      <c r="R466" s="40">
        <v>1.4999999999999999E-4</v>
      </c>
      <c r="S466" s="41" t="s">
        <v>17</v>
      </c>
      <c r="T466" s="42">
        <v>2.8063273602992292E-3</v>
      </c>
      <c r="U466" s="40">
        <v>2.3869223329662866E-4</v>
      </c>
      <c r="V466" s="41" t="s">
        <v>17</v>
      </c>
      <c r="W466" s="42">
        <v>0</v>
      </c>
      <c r="X466" s="40">
        <v>0</v>
      </c>
      <c r="Y466" s="39" t="s">
        <v>17</v>
      </c>
      <c r="Z466" s="154">
        <v>35</v>
      </c>
      <c r="AA466" s="63">
        <v>20</v>
      </c>
      <c r="AB466" s="155">
        <v>65</v>
      </c>
      <c r="AC466" s="42">
        <f t="shared" si="40"/>
        <v>1051.3419042279336</v>
      </c>
      <c r="AD466" s="40">
        <f t="shared" si="39"/>
        <v>1.6789227679883386E-2</v>
      </c>
      <c r="AE466" s="142">
        <f t="shared" si="36"/>
        <v>260.05712038672311</v>
      </c>
    </row>
    <row r="467" spans="1:31" s="137" customFormat="1">
      <c r="A467" s="146" t="s">
        <v>40</v>
      </c>
      <c r="B467" s="32">
        <v>34.991700000000002</v>
      </c>
      <c r="C467" s="30">
        <v>2.0000000000000001E-4</v>
      </c>
      <c r="D467" s="133">
        <f t="shared" si="37"/>
        <v>0.75544578093550552</v>
      </c>
      <c r="E467" s="32">
        <f t="shared" si="38"/>
        <v>1.510891561871011E-4</v>
      </c>
      <c r="F467" s="19" t="s">
        <v>17</v>
      </c>
      <c r="G467" s="147">
        <v>25</v>
      </c>
      <c r="H467" s="55">
        <v>5</v>
      </c>
      <c r="I467" s="148">
        <v>42153</v>
      </c>
      <c r="J467" s="33">
        <v>1025.4270680721895</v>
      </c>
      <c r="K467" s="32">
        <v>7.0048574525106285E-3</v>
      </c>
      <c r="L467" s="51">
        <v>135.96638322233235</v>
      </c>
      <c r="M467" s="33">
        <v>6.2478363302034268E-3</v>
      </c>
      <c r="N467" s="32">
        <v>0</v>
      </c>
      <c r="O467" s="19" t="s">
        <v>17</v>
      </c>
      <c r="P467" s="33">
        <v>0</v>
      </c>
      <c r="Q467" s="32">
        <v>-2.5748543257691977E-4</v>
      </c>
      <c r="R467" s="32">
        <v>1.4999999999999999E-4</v>
      </c>
      <c r="S467" s="19" t="s">
        <v>17</v>
      </c>
      <c r="T467" s="33">
        <v>3.1031533494897024E-3</v>
      </c>
      <c r="U467" s="32">
        <v>2.6393877411815301E-4</v>
      </c>
      <c r="V467" s="19" t="s">
        <v>17</v>
      </c>
      <c r="W467" s="33">
        <v>1.8279901834151297E-4</v>
      </c>
      <c r="X467" s="32">
        <v>2.0000000000000001E-4</v>
      </c>
      <c r="Y467" s="31" t="s">
        <v>17</v>
      </c>
      <c r="Z467" s="149">
        <v>35</v>
      </c>
      <c r="AA467" s="62">
        <v>25</v>
      </c>
      <c r="AB467" s="150">
        <v>5</v>
      </c>
      <c r="AC467" s="33">
        <f t="shared" si="40"/>
        <v>1025.4301380687562</v>
      </c>
      <c r="AD467" s="32">
        <f t="shared" si="39"/>
        <v>7.015911882256933E-3</v>
      </c>
      <c r="AE467" s="103">
        <f t="shared" si="36"/>
        <v>136.82669623008007</v>
      </c>
    </row>
    <row r="468" spans="1:31" s="137" customFormat="1">
      <c r="A468" s="146" t="s">
        <v>40</v>
      </c>
      <c r="B468" s="32">
        <v>34.991700000000002</v>
      </c>
      <c r="C468" s="30">
        <v>2.0000000000000001E-4</v>
      </c>
      <c r="D468" s="133">
        <f t="shared" si="37"/>
        <v>0.75544577820840209</v>
      </c>
      <c r="E468" s="32">
        <f t="shared" si="38"/>
        <v>1.5108915564168043E-4</v>
      </c>
      <c r="F468" s="19" t="s">
        <v>17</v>
      </c>
      <c r="G468" s="147">
        <v>25</v>
      </c>
      <c r="H468" s="55">
        <v>10</v>
      </c>
      <c r="I468" s="148">
        <v>42153</v>
      </c>
      <c r="J468" s="33">
        <v>1027.55038867143</v>
      </c>
      <c r="K468" s="32">
        <v>7.0434726739660551E-3</v>
      </c>
      <c r="L468" s="51">
        <v>137.68418239873228</v>
      </c>
      <c r="M468" s="33">
        <v>6.2259702460778499E-3</v>
      </c>
      <c r="N468" s="32">
        <v>0</v>
      </c>
      <c r="O468" s="19" t="s">
        <v>17</v>
      </c>
      <c r="P468" s="33">
        <v>0</v>
      </c>
      <c r="Q468" s="32">
        <v>-2.5801903072676842E-4</v>
      </c>
      <c r="R468" s="32">
        <v>1.4999999999999999E-4</v>
      </c>
      <c r="S468" s="19" t="s">
        <v>17</v>
      </c>
      <c r="T468" s="33">
        <v>3.109584149213944E-3</v>
      </c>
      <c r="U468" s="32">
        <v>2.6448574592542604E-4</v>
      </c>
      <c r="V468" s="19" t="s">
        <v>17</v>
      </c>
      <c r="W468" s="33">
        <v>1.8279901834151297E-4</v>
      </c>
      <c r="X468" s="32">
        <v>2.0000000000000001E-4</v>
      </c>
      <c r="Y468" s="31" t="s">
        <v>17</v>
      </c>
      <c r="Z468" s="149">
        <v>35</v>
      </c>
      <c r="AA468" s="62">
        <v>25</v>
      </c>
      <c r="AB468" s="150">
        <v>10</v>
      </c>
      <c r="AC468" s="33">
        <f t="shared" si="40"/>
        <v>1027.5534298375146</v>
      </c>
      <c r="AD468" s="32">
        <f t="shared" si="39"/>
        <v>7.054487079274919E-3</v>
      </c>
      <c r="AE468" s="103">
        <f t="shared" si="36"/>
        <v>138.5474328938549</v>
      </c>
    </row>
    <row r="469" spans="1:31" s="137" customFormat="1">
      <c r="A469" s="146" t="s">
        <v>40</v>
      </c>
      <c r="B469" s="32">
        <v>34.991700000000002</v>
      </c>
      <c r="C469" s="30">
        <v>2.0000000000000001E-4</v>
      </c>
      <c r="D469" s="133">
        <f t="shared" si="37"/>
        <v>0.75544577548129854</v>
      </c>
      <c r="E469" s="32">
        <f t="shared" si="38"/>
        <v>1.510891550962597E-4</v>
      </c>
      <c r="F469" s="19" t="s">
        <v>17</v>
      </c>
      <c r="G469" s="147">
        <v>25</v>
      </c>
      <c r="H469" s="55">
        <v>15</v>
      </c>
      <c r="I469" s="148">
        <v>42153</v>
      </c>
      <c r="J469" s="33">
        <v>1029.65420863397</v>
      </c>
      <c r="K469" s="32">
        <v>1.5831695112414081E-2</v>
      </c>
      <c r="L469" s="51">
        <v>3377.1465730279742</v>
      </c>
      <c r="M469" s="33">
        <v>6.2045993038282177E-3</v>
      </c>
      <c r="N469" s="32">
        <v>0</v>
      </c>
      <c r="O469" s="19" t="s">
        <v>17</v>
      </c>
      <c r="P469" s="33">
        <v>0</v>
      </c>
      <c r="Q469" s="32">
        <v>-2.5854733838453001E-4</v>
      </c>
      <c r="R469" s="32">
        <v>1.4999999999999999E-4</v>
      </c>
      <c r="S469" s="19" t="s">
        <v>17</v>
      </c>
      <c r="T469" s="33">
        <v>3.1159511891883998E-3</v>
      </c>
      <c r="U469" s="32">
        <v>2.6502729464582541E-4</v>
      </c>
      <c r="V469" s="19" t="s">
        <v>17</v>
      </c>
      <c r="W469" s="33">
        <v>1.8279901834151297E-4</v>
      </c>
      <c r="X469" s="32">
        <v>2.0000000000000001E-4</v>
      </c>
      <c r="Y469" s="31" t="s">
        <v>17</v>
      </c>
      <c r="Z469" s="149">
        <v>35</v>
      </c>
      <c r="AA469" s="62">
        <v>25</v>
      </c>
      <c r="AB469" s="150">
        <v>15</v>
      </c>
      <c r="AC469" s="33">
        <f t="shared" si="40"/>
        <v>1029.6572215337646</v>
      </c>
      <c r="AD469" s="32">
        <f t="shared" si="39"/>
        <v>1.5836607513357488E-2</v>
      </c>
      <c r="AE469" s="103">
        <f t="shared" si="36"/>
        <v>3381.3400901429377</v>
      </c>
    </row>
    <row r="470" spans="1:31" s="137" customFormat="1">
      <c r="A470" s="146" t="s">
        <v>40</v>
      </c>
      <c r="B470" s="32">
        <v>34.991700000000002</v>
      </c>
      <c r="C470" s="30">
        <v>2.0000000000000001E-4</v>
      </c>
      <c r="D470" s="133">
        <f t="shared" si="37"/>
        <v>0.75544577275419489</v>
      </c>
      <c r="E470" s="32">
        <f t="shared" si="38"/>
        <v>1.5108915455083898E-4</v>
      </c>
      <c r="F470" s="19" t="s">
        <v>17</v>
      </c>
      <c r="G470" s="147">
        <v>25</v>
      </c>
      <c r="H470" s="55">
        <v>20</v>
      </c>
      <c r="I470" s="148">
        <v>42153</v>
      </c>
      <c r="J470" s="33">
        <v>1031.7354520466033</v>
      </c>
      <c r="K470" s="32">
        <v>1.5893543791274636E-2</v>
      </c>
      <c r="L470" s="51">
        <v>3106.7118108041282</v>
      </c>
      <c r="M470" s="33">
        <v>6.1837106959501398E-3</v>
      </c>
      <c r="N470" s="32">
        <v>0</v>
      </c>
      <c r="O470" s="19" t="s">
        <v>17</v>
      </c>
      <c r="P470" s="33">
        <v>0</v>
      </c>
      <c r="Q470" s="32">
        <v>-2.5907043867374758E-4</v>
      </c>
      <c r="R470" s="32">
        <v>1.4999999999999999E-4</v>
      </c>
      <c r="S470" s="19" t="s">
        <v>17</v>
      </c>
      <c r="T470" s="33">
        <v>3.1222554711982068E-3</v>
      </c>
      <c r="U470" s="32">
        <v>2.6556350548620722E-4</v>
      </c>
      <c r="V470" s="19" t="s">
        <v>17</v>
      </c>
      <c r="W470" s="33">
        <v>1.8279901834151297E-4</v>
      </c>
      <c r="X470" s="32">
        <v>2.0000000000000001E-4</v>
      </c>
      <c r="Y470" s="31" t="s">
        <v>17</v>
      </c>
      <c r="Z470" s="149">
        <v>35</v>
      </c>
      <c r="AA470" s="62">
        <v>25</v>
      </c>
      <c r="AB470" s="150">
        <v>20</v>
      </c>
      <c r="AC470" s="33">
        <f t="shared" si="40"/>
        <v>1031.7384372304077</v>
      </c>
      <c r="AD470" s="32">
        <f t="shared" si="39"/>
        <v>1.5898446029509721E-2</v>
      </c>
      <c r="AE470" s="103">
        <f t="shared" si="36"/>
        <v>3110.5465475652063</v>
      </c>
    </row>
    <row r="471" spans="1:31" s="137" customFormat="1">
      <c r="A471" s="146" t="s">
        <v>40</v>
      </c>
      <c r="B471" s="32">
        <v>34.991700000000002</v>
      </c>
      <c r="C471" s="30">
        <v>2.0000000000000001E-4</v>
      </c>
      <c r="D471" s="133">
        <f t="shared" si="37"/>
        <v>0.75544576948167064</v>
      </c>
      <c r="E471" s="32">
        <f t="shared" si="38"/>
        <v>1.5108915389633413E-4</v>
      </c>
      <c r="F471" s="19" t="s">
        <v>17</v>
      </c>
      <c r="G471" s="147">
        <v>25</v>
      </c>
      <c r="H471" s="55">
        <v>26</v>
      </c>
      <c r="I471" s="148">
        <v>42153</v>
      </c>
      <c r="J471" s="33">
        <v>1034.2059407710522</v>
      </c>
      <c r="K471" s="32">
        <v>1.5978520259722705E-2</v>
      </c>
      <c r="L471" s="51">
        <v>2533.7036112807805</v>
      </c>
      <c r="M471" s="33">
        <v>6.1592649662998156E-3</v>
      </c>
      <c r="N471" s="32">
        <v>0</v>
      </c>
      <c r="O471" s="19" t="s">
        <v>17</v>
      </c>
      <c r="P471" s="33">
        <v>0</v>
      </c>
      <c r="Q471" s="32">
        <v>-2.5969139912979225E-4</v>
      </c>
      <c r="R471" s="32">
        <v>1.4999999999999999E-4</v>
      </c>
      <c r="S471" s="19" t="s">
        <v>17</v>
      </c>
      <c r="T471" s="33">
        <v>3.1297391407308466E-3</v>
      </c>
      <c r="U471" s="32">
        <v>2.6620002915741901E-4</v>
      </c>
      <c r="V471" s="19" t="s">
        <v>17</v>
      </c>
      <c r="W471" s="33">
        <v>1.8279901834151297E-4</v>
      </c>
      <c r="X471" s="32">
        <v>2.0000000000000001E-4</v>
      </c>
      <c r="Y471" s="31" t="s">
        <v>17</v>
      </c>
      <c r="Z471" s="149">
        <v>35</v>
      </c>
      <c r="AA471" s="62">
        <v>25</v>
      </c>
      <c r="AB471" s="150">
        <v>26</v>
      </c>
      <c r="AC471" s="33">
        <f t="shared" si="40"/>
        <v>1034.2088934044968</v>
      </c>
      <c r="AD471" s="32">
        <f t="shared" si="39"/>
        <v>1.5983407023482742E-2</v>
      </c>
      <c r="AE471" s="103">
        <f t="shared" si="36"/>
        <v>2536.8045973562744</v>
      </c>
    </row>
    <row r="472" spans="1:31" s="137" customFormat="1">
      <c r="A472" s="146" t="s">
        <v>40</v>
      </c>
      <c r="B472" s="32">
        <v>34.991700000000002</v>
      </c>
      <c r="C472" s="30">
        <v>2.0000000000000001E-4</v>
      </c>
      <c r="D472" s="133">
        <f t="shared" si="37"/>
        <v>0.75544576566372601</v>
      </c>
      <c r="E472" s="32">
        <f t="shared" si="38"/>
        <v>1.510891531327452E-4</v>
      </c>
      <c r="F472" s="19" t="s">
        <v>17</v>
      </c>
      <c r="G472" s="147">
        <v>25</v>
      </c>
      <c r="H472" s="55">
        <v>33</v>
      </c>
      <c r="I472" s="148">
        <v>42153</v>
      </c>
      <c r="J472" s="33">
        <v>1037.0538869936777</v>
      </c>
      <c r="K472" s="32">
        <v>1.6091921049988529E-2</v>
      </c>
      <c r="L472" s="51">
        <v>1753.6406580357279</v>
      </c>
      <c r="M472" s="33">
        <v>6.1315791781453299E-3</v>
      </c>
      <c r="N472" s="32">
        <v>0</v>
      </c>
      <c r="O472" s="19" t="s">
        <v>17</v>
      </c>
      <c r="P472" s="33">
        <v>0</v>
      </c>
      <c r="Q472" s="32">
        <v>-2.6040670415881353E-4</v>
      </c>
      <c r="R472" s="32">
        <v>1.4999999999999999E-4</v>
      </c>
      <c r="S472" s="19" t="s">
        <v>17</v>
      </c>
      <c r="T472" s="33">
        <v>3.1383598286847552E-3</v>
      </c>
      <c r="U472" s="32">
        <v>2.6693326195462641E-4</v>
      </c>
      <c r="V472" s="19" t="s">
        <v>17</v>
      </c>
      <c r="W472" s="33">
        <v>1.8279901834151297E-4</v>
      </c>
      <c r="X472" s="32">
        <v>2.0000000000000001E-4</v>
      </c>
      <c r="Y472" s="31" t="s">
        <v>17</v>
      </c>
      <c r="Z472" s="149">
        <v>35</v>
      </c>
      <c r="AA472" s="62">
        <v>25</v>
      </c>
      <c r="AB472" s="150">
        <v>33</v>
      </c>
      <c r="AC472" s="33">
        <f t="shared" si="40"/>
        <v>1037.0568026053413</v>
      </c>
      <c r="AD472" s="32">
        <f t="shared" si="39"/>
        <v>1.609678552934082E-2</v>
      </c>
      <c r="AE472" s="103">
        <f t="shared" si="36"/>
        <v>1755.7620747681588</v>
      </c>
    </row>
    <row r="473" spans="1:31" s="137" customFormat="1">
      <c r="A473" s="146" t="s">
        <v>40</v>
      </c>
      <c r="B473" s="32">
        <v>34.991700000000002</v>
      </c>
      <c r="C473" s="30">
        <v>2.0000000000000001E-4</v>
      </c>
      <c r="D473" s="133">
        <f t="shared" si="37"/>
        <v>0.75544576102765038</v>
      </c>
      <c r="E473" s="32">
        <f t="shared" si="38"/>
        <v>1.5108915220553008E-4</v>
      </c>
      <c r="F473" s="19" t="s">
        <v>17</v>
      </c>
      <c r="G473" s="147">
        <v>25</v>
      </c>
      <c r="H473" s="55">
        <v>41.5</v>
      </c>
      <c r="I473" s="148">
        <v>42153</v>
      </c>
      <c r="J473" s="33">
        <v>1040.4572552801587</v>
      </c>
      <c r="K473" s="32">
        <v>1.6249274693077249E-2</v>
      </c>
      <c r="L473" s="51">
        <v>1023.3583715133215</v>
      </c>
      <c r="M473" s="33">
        <v>6.0991388315869699E-3</v>
      </c>
      <c r="N473" s="32">
        <v>0</v>
      </c>
      <c r="O473" s="19" t="s">
        <v>17</v>
      </c>
      <c r="P473" s="33">
        <v>0</v>
      </c>
      <c r="Q473" s="32">
        <v>-2.6126233152615154E-4</v>
      </c>
      <c r="R473" s="32">
        <v>1.4999999999999999E-4</v>
      </c>
      <c r="S473" s="19" t="s">
        <v>17</v>
      </c>
      <c r="T473" s="33">
        <v>3.1486716481834414E-3</v>
      </c>
      <c r="U473" s="32">
        <v>2.678103339813306E-4</v>
      </c>
      <c r="V473" s="19" t="s">
        <v>17</v>
      </c>
      <c r="W473" s="33">
        <v>1.8279901834151297E-4</v>
      </c>
      <c r="X473" s="32">
        <v>2.0000000000000001E-4</v>
      </c>
      <c r="Y473" s="31" t="s">
        <v>17</v>
      </c>
      <c r="Z473" s="149">
        <v>35</v>
      </c>
      <c r="AA473" s="62">
        <v>25</v>
      </c>
      <c r="AB473" s="150">
        <v>41.5</v>
      </c>
      <c r="AC473" s="33">
        <f t="shared" si="40"/>
        <v>1040.4601272840289</v>
      </c>
      <c r="AD473" s="32">
        <f t="shared" si="39"/>
        <v>1.6254106507525477E-2</v>
      </c>
      <c r="AE473" s="103">
        <f t="shared" si="36"/>
        <v>1024.5761203145576</v>
      </c>
    </row>
    <row r="474" spans="1:31" s="137" customFormat="1">
      <c r="A474" s="146" t="s">
        <v>40</v>
      </c>
      <c r="B474" s="32">
        <v>34.991700000000002</v>
      </c>
      <c r="C474" s="30">
        <v>2.0000000000000001E-4</v>
      </c>
      <c r="D474" s="133">
        <f t="shared" si="37"/>
        <v>0.75544575530073399</v>
      </c>
      <c r="E474" s="32">
        <f t="shared" si="38"/>
        <v>1.5108915106014682E-4</v>
      </c>
      <c r="F474" s="19" t="s">
        <v>17</v>
      </c>
      <c r="G474" s="147">
        <v>25</v>
      </c>
      <c r="H474" s="55">
        <v>52</v>
      </c>
      <c r="I474" s="148">
        <v>42153</v>
      </c>
      <c r="J474" s="33">
        <v>1044.5902598449097</v>
      </c>
      <c r="K474" s="32">
        <v>1.6471583161151396E-2</v>
      </c>
      <c r="L474" s="51">
        <v>529.15915904675262</v>
      </c>
      <c r="M474" s="33">
        <v>6.0608124372265593E-3</v>
      </c>
      <c r="N474" s="32">
        <v>0</v>
      </c>
      <c r="O474" s="19" t="s">
        <v>17</v>
      </c>
      <c r="P474" s="33">
        <v>0</v>
      </c>
      <c r="Q474" s="32">
        <v>-2.6230017586907189E-4</v>
      </c>
      <c r="R474" s="32">
        <v>1.4999999999999999E-4</v>
      </c>
      <c r="S474" s="19" t="s">
        <v>17</v>
      </c>
      <c r="T474" s="33">
        <v>3.161179503460359E-3</v>
      </c>
      <c r="U474" s="32">
        <v>2.68874189877843E-4</v>
      </c>
      <c r="V474" s="19" t="s">
        <v>17</v>
      </c>
      <c r="W474" s="33">
        <v>1.8279901834151297E-4</v>
      </c>
      <c r="X474" s="32">
        <v>2.0000000000000001E-4</v>
      </c>
      <c r="Y474" s="31" t="s">
        <v>17</v>
      </c>
      <c r="Z474" s="149">
        <v>35</v>
      </c>
      <c r="AA474" s="62">
        <v>25</v>
      </c>
      <c r="AB474" s="150">
        <v>52</v>
      </c>
      <c r="AC474" s="33">
        <f t="shared" si="40"/>
        <v>1044.5930799766861</v>
      </c>
      <c r="AD474" s="32">
        <f t="shared" si="39"/>
        <v>1.6476367108567248E-2</v>
      </c>
      <c r="AE474" s="103">
        <f t="shared" si="36"/>
        <v>529.77417525416081</v>
      </c>
    </row>
    <row r="475" spans="1:31" s="46" customFormat="1">
      <c r="A475" s="151" t="s">
        <v>40</v>
      </c>
      <c r="B475" s="40">
        <v>34.991700000000002</v>
      </c>
      <c r="C475" s="38">
        <v>2.0000000000000001E-4</v>
      </c>
      <c r="D475" s="139">
        <f t="shared" si="37"/>
        <v>0.75544574821026611</v>
      </c>
      <c r="E475" s="40">
        <f t="shared" si="38"/>
        <v>1.5108914964205323E-4</v>
      </c>
      <c r="F475" s="41" t="s">
        <v>17</v>
      </c>
      <c r="G475" s="152">
        <v>25</v>
      </c>
      <c r="H475" s="57">
        <v>65</v>
      </c>
      <c r="I475" s="153">
        <v>42153</v>
      </c>
      <c r="J475" s="42">
        <v>1049.592621199552</v>
      </c>
      <c r="K475" s="40">
        <v>1.6786168128207275E-2</v>
      </c>
      <c r="L475" s="52">
        <v>259.86760821919358</v>
      </c>
      <c r="M475" s="42">
        <v>6.0160085354254988E-3</v>
      </c>
      <c r="N475" s="40">
        <v>0</v>
      </c>
      <c r="O475" s="41" t="s">
        <v>17</v>
      </c>
      <c r="P475" s="42">
        <v>0</v>
      </c>
      <c r="Q475" s="40">
        <v>-2.6355681120088942E-4</v>
      </c>
      <c r="R475" s="40">
        <v>1.4999999999999999E-4</v>
      </c>
      <c r="S475" s="41" t="s">
        <v>17</v>
      </c>
      <c r="T475" s="42">
        <v>3.1763241758520134E-3</v>
      </c>
      <c r="U475" s="40">
        <v>2.7016232031011172E-4</v>
      </c>
      <c r="V475" s="41" t="s">
        <v>17</v>
      </c>
      <c r="W475" s="42">
        <v>1.8279901834151297E-4</v>
      </c>
      <c r="X475" s="40">
        <v>2.0000000000000001E-4</v>
      </c>
      <c r="Y475" s="39" t="s">
        <v>17</v>
      </c>
      <c r="Z475" s="154">
        <v>35</v>
      </c>
      <c r="AA475" s="63">
        <v>25</v>
      </c>
      <c r="AB475" s="155">
        <v>65</v>
      </c>
      <c r="AC475" s="42">
        <f t="shared" si="40"/>
        <v>1049.5953801261187</v>
      </c>
      <c r="AD475" s="40">
        <f t="shared" si="39"/>
        <v>1.6790883122662029E-2</v>
      </c>
      <c r="AE475" s="142">
        <f t="shared" si="36"/>
        <v>260.15970363062564</v>
      </c>
    </row>
    <row r="476" spans="1:31" s="137" customFormat="1">
      <c r="A476" s="146" t="s">
        <v>40</v>
      </c>
      <c r="B476" s="32">
        <v>34.991700000000002</v>
      </c>
      <c r="C476" s="30">
        <v>2.0000000000000001E-4</v>
      </c>
      <c r="D476" s="133">
        <f t="shared" si="37"/>
        <v>0.74950422584565901</v>
      </c>
      <c r="E476" s="32">
        <f t="shared" si="38"/>
        <v>1.4990084516913182E-4</v>
      </c>
      <c r="F476" s="19" t="s">
        <v>17</v>
      </c>
      <c r="G476" s="147">
        <v>30</v>
      </c>
      <c r="H476" s="55">
        <v>5</v>
      </c>
      <c r="I476" s="148">
        <v>42066</v>
      </c>
      <c r="J476" s="33">
        <v>1023.7874727422309</v>
      </c>
      <c r="K476" s="32">
        <v>7.0048574525106285E-3</v>
      </c>
      <c r="L476" s="51">
        <v>135.96638322233235</v>
      </c>
      <c r="M476" s="33">
        <v>6.1999176072049522E-3</v>
      </c>
      <c r="N476" s="32">
        <v>0</v>
      </c>
      <c r="O476" s="19" t="s">
        <v>17</v>
      </c>
      <c r="P476" s="33">
        <v>0</v>
      </c>
      <c r="Q476" s="32">
        <v>-2.5707414117007827E-4</v>
      </c>
      <c r="R476" s="32">
        <v>1.4999999999999999E-4</v>
      </c>
      <c r="S476" s="19" t="s">
        <v>17</v>
      </c>
      <c r="T476" s="33">
        <v>2.9235088893115537E-3</v>
      </c>
      <c r="U476" s="32">
        <v>2.4865911073821236E-4</v>
      </c>
      <c r="V476" s="19" t="s">
        <v>17</v>
      </c>
      <c r="W476" s="33">
        <v>3.1203051988971443E-4</v>
      </c>
      <c r="X476" s="32">
        <v>2.0000000000000001E-4</v>
      </c>
      <c r="Y476" s="31" t="s">
        <v>17</v>
      </c>
      <c r="Z476" s="149">
        <v>35</v>
      </c>
      <c r="AA476" s="62">
        <v>30</v>
      </c>
      <c r="AB476" s="150">
        <v>5</v>
      </c>
      <c r="AC476" s="33">
        <f t="shared" si="40"/>
        <v>1023.7908041073275</v>
      </c>
      <c r="AD476" s="32">
        <f t="shared" si="39"/>
        <v>7.0153281852475893E-3</v>
      </c>
      <c r="AE476" s="103">
        <f t="shared" si="36"/>
        <v>136.7811680828936</v>
      </c>
    </row>
    <row r="477" spans="1:31" s="137" customFormat="1">
      <c r="A477" s="146" t="s">
        <v>40</v>
      </c>
      <c r="B477" s="32">
        <v>34.991700000000002</v>
      </c>
      <c r="C477" s="30">
        <v>2.0000000000000001E-4</v>
      </c>
      <c r="D477" s="133">
        <f t="shared" si="37"/>
        <v>0.74950422328607336</v>
      </c>
      <c r="E477" s="32">
        <f t="shared" si="38"/>
        <v>1.4990084465721468E-4</v>
      </c>
      <c r="F477" s="19" t="s">
        <v>17</v>
      </c>
      <c r="G477" s="147">
        <v>30</v>
      </c>
      <c r="H477" s="55">
        <v>10</v>
      </c>
      <c r="I477" s="148">
        <v>42066</v>
      </c>
      <c r="J477" s="33">
        <v>1025.8897690814001</v>
      </c>
      <c r="K477" s="32">
        <v>7.0434726739660551E-3</v>
      </c>
      <c r="L477" s="51">
        <v>137.68418239873228</v>
      </c>
      <c r="M477" s="33">
        <v>6.1794498437848233E-3</v>
      </c>
      <c r="N477" s="32">
        <v>0</v>
      </c>
      <c r="O477" s="19" t="s">
        <v>17</v>
      </c>
      <c r="P477" s="33">
        <v>0</v>
      </c>
      <c r="Q477" s="32">
        <v>-2.5760255807641576E-4</v>
      </c>
      <c r="R477" s="32">
        <v>1.4999999999999999E-4</v>
      </c>
      <c r="S477" s="19" t="s">
        <v>17</v>
      </c>
      <c r="T477" s="33">
        <v>2.9295181746374927E-3</v>
      </c>
      <c r="U477" s="32">
        <v>2.4917023062937579E-4</v>
      </c>
      <c r="V477" s="19" t="s">
        <v>17</v>
      </c>
      <c r="W477" s="33">
        <v>3.1203051988971443E-4</v>
      </c>
      <c r="X477" s="32">
        <v>2.0000000000000001E-4</v>
      </c>
      <c r="Y477" s="31" t="s">
        <v>17</v>
      </c>
      <c r="Z477" s="149">
        <v>35</v>
      </c>
      <c r="AA477" s="62">
        <v>30</v>
      </c>
      <c r="AB477" s="150">
        <v>10</v>
      </c>
      <c r="AC477" s="33">
        <f t="shared" si="40"/>
        <v>1025.893073441031</v>
      </c>
      <c r="AD477" s="32">
        <f t="shared" si="39"/>
        <v>7.0539041229639192E-3</v>
      </c>
      <c r="AE477" s="103">
        <f t="shared" si="36"/>
        <v>138.50164241265469</v>
      </c>
    </row>
    <row r="478" spans="1:31" s="137" customFormat="1">
      <c r="A478" s="146" t="s">
        <v>40</v>
      </c>
      <c r="B478" s="32">
        <v>34.991700000000002</v>
      </c>
      <c r="C478" s="30">
        <v>2.0000000000000001E-4</v>
      </c>
      <c r="D478" s="133">
        <f t="shared" si="37"/>
        <v>0.74950422072648759</v>
      </c>
      <c r="E478" s="32">
        <f t="shared" si="38"/>
        <v>1.4990084414529754E-4</v>
      </c>
      <c r="F478" s="19" t="s">
        <v>17</v>
      </c>
      <c r="G478" s="147">
        <v>30</v>
      </c>
      <c r="H478" s="55">
        <v>15</v>
      </c>
      <c r="I478" s="148">
        <v>42066</v>
      </c>
      <c r="J478" s="33">
        <v>1027.9730232467755</v>
      </c>
      <c r="K478" s="32">
        <v>1.5831695112414081E-2</v>
      </c>
      <c r="L478" s="51">
        <v>3377.1465730279742</v>
      </c>
      <c r="M478" s="33">
        <v>6.1594696599058807E-3</v>
      </c>
      <c r="N478" s="32">
        <v>0</v>
      </c>
      <c r="O478" s="19" t="s">
        <v>17</v>
      </c>
      <c r="P478" s="33">
        <v>0</v>
      </c>
      <c r="Q478" s="32">
        <v>-2.5812574701305618E-4</v>
      </c>
      <c r="R478" s="32">
        <v>1.4999999999999999E-4</v>
      </c>
      <c r="S478" s="19" t="s">
        <v>17</v>
      </c>
      <c r="T478" s="33">
        <v>2.9354680062415339E-3</v>
      </c>
      <c r="U478" s="32">
        <v>2.4967629368295908E-4</v>
      </c>
      <c r="V478" s="19" t="s">
        <v>17</v>
      </c>
      <c r="W478" s="33">
        <v>3.1203051988971443E-4</v>
      </c>
      <c r="X478" s="32">
        <v>2.0000000000000001E-4</v>
      </c>
      <c r="Y478" s="31" t="s">
        <v>17</v>
      </c>
      <c r="Z478" s="149">
        <v>35</v>
      </c>
      <c r="AA478" s="62">
        <v>30</v>
      </c>
      <c r="AB478" s="150">
        <v>15</v>
      </c>
      <c r="AC478" s="33">
        <f t="shared" si="40"/>
        <v>1027.976301153202</v>
      </c>
      <c r="AD478" s="32">
        <f t="shared" si="39"/>
        <v>1.5836346758237477E-2</v>
      </c>
      <c r="AE478" s="103">
        <f t="shared" si="36"/>
        <v>3381.1173959922585</v>
      </c>
    </row>
    <row r="479" spans="1:31" s="137" customFormat="1">
      <c r="A479" s="146" t="s">
        <v>40</v>
      </c>
      <c r="B479" s="32">
        <v>34.991700000000002</v>
      </c>
      <c r="C479" s="30">
        <v>2.0000000000000001E-4</v>
      </c>
      <c r="D479" s="133">
        <f t="shared" si="37"/>
        <v>0.74950421816690216</v>
      </c>
      <c r="E479" s="32">
        <f t="shared" si="38"/>
        <v>1.4990084363338045E-4</v>
      </c>
      <c r="F479" s="19" t="s">
        <v>17</v>
      </c>
      <c r="G479" s="147">
        <v>30</v>
      </c>
      <c r="H479" s="55">
        <v>20</v>
      </c>
      <c r="I479" s="148">
        <v>42066</v>
      </c>
      <c r="J479" s="33">
        <v>1030.0337297515243</v>
      </c>
      <c r="K479" s="32">
        <v>1.5893543791274636E-2</v>
      </c>
      <c r="L479" s="51">
        <v>3106.7118108041282</v>
      </c>
      <c r="M479" s="33">
        <v>6.1399544970299758E-3</v>
      </c>
      <c r="N479" s="32">
        <v>0</v>
      </c>
      <c r="O479" s="19" t="s">
        <v>17</v>
      </c>
      <c r="P479" s="33">
        <v>0</v>
      </c>
      <c r="Q479" s="32">
        <v>-2.586437869815501E-4</v>
      </c>
      <c r="R479" s="32">
        <v>1.4999999999999999E-4</v>
      </c>
      <c r="S479" s="19" t="s">
        <v>17</v>
      </c>
      <c r="T479" s="33">
        <v>2.9413592825482089E-3</v>
      </c>
      <c r="U479" s="32">
        <v>2.5017737631447998E-4</v>
      </c>
      <c r="V479" s="19" t="s">
        <v>17</v>
      </c>
      <c r="W479" s="33">
        <v>3.1203051988971443E-4</v>
      </c>
      <c r="X479" s="32">
        <v>2.0000000000000001E-4</v>
      </c>
      <c r="Y479" s="31" t="s">
        <v>17</v>
      </c>
      <c r="Z479" s="149">
        <v>35</v>
      </c>
      <c r="AA479" s="62">
        <v>30</v>
      </c>
      <c r="AB479" s="150">
        <v>20</v>
      </c>
      <c r="AC479" s="33">
        <f t="shared" si="40"/>
        <v>1030.0369817334715</v>
      </c>
      <c r="AD479" s="32">
        <f t="shared" si="39"/>
        <v>1.5898185218058886E-2</v>
      </c>
      <c r="AE479" s="103">
        <f t="shared" si="36"/>
        <v>3110.3424405238925</v>
      </c>
    </row>
    <row r="480" spans="1:31" s="137" customFormat="1">
      <c r="A480" s="146" t="s">
        <v>40</v>
      </c>
      <c r="B480" s="32">
        <v>34.991700000000002</v>
      </c>
      <c r="C480" s="30">
        <v>2.0000000000000001E-4</v>
      </c>
      <c r="D480" s="133">
        <f t="shared" si="37"/>
        <v>0.74950421509539944</v>
      </c>
      <c r="E480" s="32">
        <f t="shared" si="38"/>
        <v>1.499008430190799E-4</v>
      </c>
      <c r="F480" s="19" t="s">
        <v>17</v>
      </c>
      <c r="G480" s="147">
        <v>30</v>
      </c>
      <c r="H480" s="55">
        <v>26</v>
      </c>
      <c r="I480" s="148">
        <v>42066</v>
      </c>
      <c r="J480" s="33">
        <v>1032.4794491789057</v>
      </c>
      <c r="K480" s="32">
        <v>1.5978520259722705E-2</v>
      </c>
      <c r="L480" s="51">
        <v>2533.7036112807805</v>
      </c>
      <c r="M480" s="33">
        <v>6.1171213253601309E-3</v>
      </c>
      <c r="N480" s="32">
        <v>0</v>
      </c>
      <c r="O480" s="19" t="s">
        <v>17</v>
      </c>
      <c r="P480" s="33">
        <v>0</v>
      </c>
      <c r="Q480" s="32">
        <v>-2.5925874689085499E-4</v>
      </c>
      <c r="R480" s="32">
        <v>1.4999999999999999E-4</v>
      </c>
      <c r="S480" s="19" t="s">
        <v>17</v>
      </c>
      <c r="T480" s="33">
        <v>2.9483527557118256E-3</v>
      </c>
      <c r="U480" s="32">
        <v>2.5077220632310223E-4</v>
      </c>
      <c r="V480" s="19" t="s">
        <v>17</v>
      </c>
      <c r="W480" s="33">
        <v>3.1203051988971443E-4</v>
      </c>
      <c r="X480" s="32">
        <v>2.0000000000000001E-4</v>
      </c>
      <c r="Y480" s="31" t="s">
        <v>17</v>
      </c>
      <c r="Z480" s="149">
        <v>35</v>
      </c>
      <c r="AA480" s="62">
        <v>30</v>
      </c>
      <c r="AB480" s="150">
        <v>26</v>
      </c>
      <c r="AC480" s="33">
        <f t="shared" si="40"/>
        <v>1032.4826707192483</v>
      </c>
      <c r="AD480" s="32">
        <f t="shared" si="39"/>
        <v>1.5983146331450857E-2</v>
      </c>
      <c r="AE480" s="103">
        <f t="shared" si="36"/>
        <v>2536.6390985825255</v>
      </c>
    </row>
    <row r="481" spans="1:31" s="137" customFormat="1">
      <c r="A481" s="146" t="s">
        <v>40</v>
      </c>
      <c r="B481" s="32">
        <v>34.991700000000002</v>
      </c>
      <c r="C481" s="30">
        <v>2.0000000000000001E-4</v>
      </c>
      <c r="D481" s="133">
        <f t="shared" si="37"/>
        <v>0.74950421151197977</v>
      </c>
      <c r="E481" s="32">
        <f t="shared" si="38"/>
        <v>1.4990084230239595E-4</v>
      </c>
      <c r="F481" s="19" t="s">
        <v>17</v>
      </c>
      <c r="G481" s="147">
        <v>30</v>
      </c>
      <c r="H481" s="55">
        <v>33</v>
      </c>
      <c r="I481" s="148">
        <v>42066</v>
      </c>
      <c r="J481" s="33">
        <v>1035.2993060656406</v>
      </c>
      <c r="K481" s="32">
        <v>1.6091921049988529E-2</v>
      </c>
      <c r="L481" s="51">
        <v>1753.6406580357279</v>
      </c>
      <c r="M481" s="33">
        <v>6.0912492676834518E-3</v>
      </c>
      <c r="N481" s="32">
        <v>0</v>
      </c>
      <c r="O481" s="19" t="s">
        <v>17</v>
      </c>
      <c r="P481" s="33">
        <v>0</v>
      </c>
      <c r="Q481" s="32">
        <v>-2.5996714315715719E-4</v>
      </c>
      <c r="R481" s="32">
        <v>1.4999999999999999E-4</v>
      </c>
      <c r="S481" s="19" t="s">
        <v>17</v>
      </c>
      <c r="T481" s="33">
        <v>2.9564088095818154E-3</v>
      </c>
      <c r="U481" s="32">
        <v>2.51457414156297E-4</v>
      </c>
      <c r="V481" s="19" t="s">
        <v>17</v>
      </c>
      <c r="W481" s="33">
        <v>3.1203051988971443E-4</v>
      </c>
      <c r="X481" s="32">
        <v>2.0000000000000001E-4</v>
      </c>
      <c r="Y481" s="31" t="s">
        <v>17</v>
      </c>
      <c r="Z481" s="149">
        <v>35</v>
      </c>
      <c r="AA481" s="62">
        <v>30</v>
      </c>
      <c r="AB481" s="150">
        <v>33</v>
      </c>
      <c r="AC481" s="33">
        <f t="shared" si="40"/>
        <v>1035.3024929694755</v>
      </c>
      <c r="AD481" s="32">
        <f t="shared" si="39"/>
        <v>1.6096525220454291E-2</v>
      </c>
      <c r="AE481" s="103">
        <f t="shared" si="36"/>
        <v>1755.6485044199812</v>
      </c>
    </row>
    <row r="482" spans="1:31" s="137" customFormat="1">
      <c r="A482" s="146" t="s">
        <v>40</v>
      </c>
      <c r="B482" s="32">
        <v>34.991700000000002</v>
      </c>
      <c r="C482" s="30">
        <v>2.0000000000000001E-4</v>
      </c>
      <c r="D482" s="133">
        <f t="shared" si="37"/>
        <v>0.74950420716068478</v>
      </c>
      <c r="E482" s="32">
        <f t="shared" si="38"/>
        <v>1.4990084143213695E-4</v>
      </c>
      <c r="F482" s="19" t="s">
        <v>17</v>
      </c>
      <c r="G482" s="147">
        <v>30</v>
      </c>
      <c r="H482" s="55">
        <v>41.5</v>
      </c>
      <c r="I482" s="148">
        <v>42066</v>
      </c>
      <c r="J482" s="33">
        <v>1038.6715861878949</v>
      </c>
      <c r="K482" s="32">
        <v>1.6249274693077249E-2</v>
      </c>
      <c r="L482" s="51">
        <v>1023.3583715133215</v>
      </c>
      <c r="M482" s="33">
        <v>6.0608880962718104E-3</v>
      </c>
      <c r="N482" s="32">
        <v>0</v>
      </c>
      <c r="O482" s="19" t="s">
        <v>17</v>
      </c>
      <c r="P482" s="33">
        <v>0</v>
      </c>
      <c r="Q482" s="32">
        <v>-2.6081450392188491E-4</v>
      </c>
      <c r="R482" s="32">
        <v>1.4999999999999999E-4</v>
      </c>
      <c r="S482" s="19" t="s">
        <v>17</v>
      </c>
      <c r="T482" s="33">
        <v>2.9660452011224009E-3</v>
      </c>
      <c r="U482" s="32">
        <v>2.5227703764366447E-4</v>
      </c>
      <c r="V482" s="19" t="s">
        <v>17</v>
      </c>
      <c r="W482" s="33">
        <v>3.1203051988971443E-4</v>
      </c>
      <c r="X482" s="32">
        <v>2.0000000000000001E-4</v>
      </c>
      <c r="Y482" s="31" t="s">
        <v>17</v>
      </c>
      <c r="Z482" s="149">
        <v>35</v>
      </c>
      <c r="AA482" s="62">
        <v>30</v>
      </c>
      <c r="AB482" s="150">
        <v>41.5</v>
      </c>
      <c r="AC482" s="33">
        <f t="shared" si="40"/>
        <v>1038.6747322468059</v>
      </c>
      <c r="AD482" s="32">
        <f t="shared" si="39"/>
        <v>1.625384699131455E-2</v>
      </c>
      <c r="AE482" s="103">
        <f t="shared" si="36"/>
        <v>1024.5106875589595</v>
      </c>
    </row>
    <row r="483" spans="1:31" s="137" customFormat="1">
      <c r="A483" s="146" t="s">
        <v>40</v>
      </c>
      <c r="B483" s="32">
        <v>34.991700000000002</v>
      </c>
      <c r="C483" s="30">
        <v>2.0000000000000001E-4</v>
      </c>
      <c r="D483" s="133">
        <f t="shared" si="37"/>
        <v>0.74950420178555577</v>
      </c>
      <c r="E483" s="32">
        <f t="shared" si="38"/>
        <v>1.4990084035711117E-4</v>
      </c>
      <c r="F483" s="19" t="s">
        <v>17</v>
      </c>
      <c r="G483" s="147">
        <v>30</v>
      </c>
      <c r="H483" s="55">
        <v>52</v>
      </c>
      <c r="I483" s="148">
        <v>42066</v>
      </c>
      <c r="J483" s="33">
        <v>1042.763856594461</v>
      </c>
      <c r="K483" s="32">
        <v>1.6471583161151396E-2</v>
      </c>
      <c r="L483" s="51">
        <v>529.15915904675262</v>
      </c>
      <c r="M483" s="33">
        <v>6.0248989316278312E-3</v>
      </c>
      <c r="N483" s="32">
        <v>0</v>
      </c>
      <c r="O483" s="19" t="s">
        <v>17</v>
      </c>
      <c r="P483" s="33">
        <v>0</v>
      </c>
      <c r="Q483" s="32">
        <v>-2.6184230776096865E-4</v>
      </c>
      <c r="R483" s="32">
        <v>1.4999999999999999E-4</v>
      </c>
      <c r="S483" s="19" t="s">
        <v>17</v>
      </c>
      <c r="T483" s="33">
        <v>2.9777336346669477E-3</v>
      </c>
      <c r="U483" s="32">
        <v>2.5327119760730807E-4</v>
      </c>
      <c r="V483" s="19" t="s">
        <v>17</v>
      </c>
      <c r="W483" s="33">
        <v>3.1203051988971443E-4</v>
      </c>
      <c r="X483" s="32">
        <v>2.0000000000000001E-4</v>
      </c>
      <c r="Y483" s="31" t="s">
        <v>17</v>
      </c>
      <c r="Z483" s="149">
        <v>35</v>
      </c>
      <c r="AA483" s="62">
        <v>30</v>
      </c>
      <c r="AB483" s="150">
        <v>52</v>
      </c>
      <c r="AC483" s="33">
        <f t="shared" si="40"/>
        <v>1042.76695394797</v>
      </c>
      <c r="AD483" s="32">
        <f t="shared" si="39"/>
        <v>1.6476109018703517E-2</v>
      </c>
      <c r="AE483" s="103">
        <f t="shared" si="36"/>
        <v>529.74098198256422</v>
      </c>
    </row>
    <row r="484" spans="1:31" s="46" customFormat="1">
      <c r="A484" s="151" t="s">
        <v>40</v>
      </c>
      <c r="B484" s="40">
        <v>34.991700000000002</v>
      </c>
      <c r="C484" s="38">
        <v>2.0000000000000001E-4</v>
      </c>
      <c r="D484" s="139">
        <f t="shared" si="37"/>
        <v>0.74950419513063449</v>
      </c>
      <c r="E484" s="40">
        <f t="shared" si="38"/>
        <v>1.4990083902612691E-4</v>
      </c>
      <c r="F484" s="41" t="s">
        <v>17</v>
      </c>
      <c r="G484" s="152">
        <v>30</v>
      </c>
      <c r="H484" s="57">
        <v>65</v>
      </c>
      <c r="I484" s="153">
        <v>42066</v>
      </c>
      <c r="J484" s="42">
        <v>1047.7169870539026</v>
      </c>
      <c r="K484" s="40">
        <v>1.6786168128207275E-2</v>
      </c>
      <c r="L484" s="52">
        <v>259.86760821919358</v>
      </c>
      <c r="M484" s="42">
        <v>5.9825770545103296E-3</v>
      </c>
      <c r="N484" s="40">
        <v>0</v>
      </c>
      <c r="O484" s="41" t="s">
        <v>17</v>
      </c>
      <c r="P484" s="42">
        <v>0</v>
      </c>
      <c r="Q484" s="40">
        <v>-2.6308675779429676E-4</v>
      </c>
      <c r="R484" s="40">
        <v>1.4999999999999999E-4</v>
      </c>
      <c r="S484" s="41" t="s">
        <v>17</v>
      </c>
      <c r="T484" s="42">
        <v>2.9918858207960437E-3</v>
      </c>
      <c r="U484" s="40">
        <v>2.5447491209941323E-4</v>
      </c>
      <c r="V484" s="41" t="s">
        <v>17</v>
      </c>
      <c r="W484" s="42">
        <v>3.1203051988971443E-4</v>
      </c>
      <c r="X484" s="40">
        <v>2.0000000000000001E-4</v>
      </c>
      <c r="Y484" s="39" t="s">
        <v>17</v>
      </c>
      <c r="Z484" s="154">
        <v>35</v>
      </c>
      <c r="AA484" s="63">
        <v>30</v>
      </c>
      <c r="AB484" s="155">
        <v>65</v>
      </c>
      <c r="AC484" s="42">
        <f t="shared" si="40"/>
        <v>1047.7200266888983</v>
      </c>
      <c r="AD484" s="40">
        <f t="shared" si="39"/>
        <v>1.6790627390626901E-2</v>
      </c>
      <c r="AE484" s="142">
        <f t="shared" si="36"/>
        <v>260.14385463684692</v>
      </c>
    </row>
    <row r="485" spans="1:31" s="137" customFormat="1">
      <c r="A485" s="146" t="s">
        <v>40</v>
      </c>
      <c r="B485" s="32">
        <v>34.991700000000002</v>
      </c>
      <c r="C485" s="30">
        <v>2.0000000000000001E-4</v>
      </c>
      <c r="D485" s="133">
        <f t="shared" si="37"/>
        <v>0.74420713446358444</v>
      </c>
      <c r="E485" s="32">
        <f t="shared" si="38"/>
        <v>1.488414268927169E-4</v>
      </c>
      <c r="F485" s="19" t="s">
        <v>17</v>
      </c>
      <c r="G485" s="147">
        <v>35</v>
      </c>
      <c r="H485" s="55">
        <v>5</v>
      </c>
      <c r="I485" s="148">
        <v>42107</v>
      </c>
      <c r="J485" s="33">
        <v>1021.9791935889857</v>
      </c>
      <c r="K485" s="32">
        <v>7.0048574525106285E-3</v>
      </c>
      <c r="L485" s="51">
        <v>135.96638322233235</v>
      </c>
      <c r="M485" s="33">
        <v>6.1570842261744474E-3</v>
      </c>
      <c r="N485" s="32">
        <v>0</v>
      </c>
      <c r="O485" s="19" t="s">
        <v>17</v>
      </c>
      <c r="P485" s="33">
        <v>0</v>
      </c>
      <c r="Q485" s="32">
        <v>-2.5661923407158962E-4</v>
      </c>
      <c r="R485" s="32">
        <v>1.4999999999999999E-4</v>
      </c>
      <c r="S485" s="19" t="s">
        <v>17</v>
      </c>
      <c r="T485" s="33">
        <v>3.0005139957610381E-3</v>
      </c>
      <c r="U485" s="32">
        <v>2.552087817045077E-4</v>
      </c>
      <c r="V485" s="19" t="s">
        <v>17</v>
      </c>
      <c r="W485" s="33">
        <v>3.9931461393321623E-4</v>
      </c>
      <c r="X485" s="32">
        <v>2.0000000000000001E-4</v>
      </c>
      <c r="Y485" s="31" t="s">
        <v>17</v>
      </c>
      <c r="Z485" s="149">
        <v>35</v>
      </c>
      <c r="AA485" s="62">
        <v>35</v>
      </c>
      <c r="AB485" s="150">
        <v>5</v>
      </c>
      <c r="AC485" s="33">
        <f t="shared" si="40"/>
        <v>1021.982492854596</v>
      </c>
      <c r="AD485" s="32">
        <f t="shared" si="39"/>
        <v>7.0155408360733145E-3</v>
      </c>
      <c r="AE485" s="103">
        <f t="shared" si="36"/>
        <v>136.79775345145777</v>
      </c>
    </row>
    <row r="486" spans="1:31" s="137" customFormat="1">
      <c r="A486" s="146" t="s">
        <v>40</v>
      </c>
      <c r="B486" s="32">
        <v>34.991700000000002</v>
      </c>
      <c r="C486" s="30">
        <v>2.0000000000000001E-4</v>
      </c>
      <c r="D486" s="133">
        <f t="shared" si="37"/>
        <v>0.74420713203961053</v>
      </c>
      <c r="E486" s="32">
        <f t="shared" si="38"/>
        <v>1.4884142640792211E-4</v>
      </c>
      <c r="F486" s="19" t="s">
        <v>17</v>
      </c>
      <c r="G486" s="147">
        <v>35</v>
      </c>
      <c r="H486" s="55">
        <v>10</v>
      </c>
      <c r="I486" s="148">
        <v>42107</v>
      </c>
      <c r="J486" s="33">
        <v>1024.0656205703447</v>
      </c>
      <c r="K486" s="32">
        <v>7.0434726739660551E-3</v>
      </c>
      <c r="L486" s="51">
        <v>137.68418239873228</v>
      </c>
      <c r="M486" s="33">
        <v>6.1377525823900214E-3</v>
      </c>
      <c r="N486" s="32">
        <v>0</v>
      </c>
      <c r="O486" s="19" t="s">
        <v>17</v>
      </c>
      <c r="P486" s="33">
        <v>0</v>
      </c>
      <c r="Q486" s="32">
        <v>-2.5714373621998525E-4</v>
      </c>
      <c r="R486" s="32">
        <v>1.4999999999999999E-4</v>
      </c>
      <c r="S486" s="19" t="s">
        <v>17</v>
      </c>
      <c r="T486" s="33">
        <v>3.0066467254155327E-3</v>
      </c>
      <c r="U486" s="32">
        <v>2.5573040115566101E-4</v>
      </c>
      <c r="V486" s="19" t="s">
        <v>17</v>
      </c>
      <c r="W486" s="33">
        <v>3.9931461393321623E-4</v>
      </c>
      <c r="X486" s="32">
        <v>2.0000000000000001E-4</v>
      </c>
      <c r="Y486" s="31" t="s">
        <v>17</v>
      </c>
      <c r="Z486" s="149">
        <v>35</v>
      </c>
      <c r="AA486" s="62">
        <v>35</v>
      </c>
      <c r="AB486" s="150">
        <v>10</v>
      </c>
      <c r="AC486" s="33">
        <f t="shared" si="40"/>
        <v>1024.0688938470794</v>
      </c>
      <c r="AD486" s="32">
        <f t="shared" si="39"/>
        <v>7.0541164660924702E-3</v>
      </c>
      <c r="AE486" s="103">
        <f t="shared" si="36"/>
        <v>138.51832038250399</v>
      </c>
    </row>
    <row r="487" spans="1:31" s="137" customFormat="1">
      <c r="A487" s="146" t="s">
        <v>40</v>
      </c>
      <c r="B487" s="32">
        <v>34.991700000000002</v>
      </c>
      <c r="C487" s="30">
        <v>2.0000000000000001E-4</v>
      </c>
      <c r="D487" s="133">
        <f t="shared" si="37"/>
        <v>0.74420712961563629</v>
      </c>
      <c r="E487" s="32">
        <f t="shared" si="38"/>
        <v>1.4884142592312726E-4</v>
      </c>
      <c r="F487" s="19" t="s">
        <v>17</v>
      </c>
      <c r="G487" s="147">
        <v>35</v>
      </c>
      <c r="H487" s="55">
        <v>15</v>
      </c>
      <c r="I487" s="148">
        <v>42107</v>
      </c>
      <c r="J487" s="33">
        <v>1026.1323454555206</v>
      </c>
      <c r="K487" s="32">
        <v>1.5831695112414081E-2</v>
      </c>
      <c r="L487" s="51">
        <v>3377.1465730279742</v>
      </c>
      <c r="M487" s="33">
        <v>6.118900227420454E-3</v>
      </c>
      <c r="N487" s="32">
        <v>0</v>
      </c>
      <c r="O487" s="19" t="s">
        <v>17</v>
      </c>
      <c r="P487" s="33">
        <v>0</v>
      </c>
      <c r="Q487" s="32">
        <v>-2.5766303949601235E-4</v>
      </c>
      <c r="R487" s="32">
        <v>1.4999999999999999E-4</v>
      </c>
      <c r="S487" s="19" t="s">
        <v>17</v>
      </c>
      <c r="T487" s="33">
        <v>3.0127186673899911E-3</v>
      </c>
      <c r="U487" s="32">
        <v>2.5624685030939642E-4</v>
      </c>
      <c r="V487" s="19" t="s">
        <v>17</v>
      </c>
      <c r="W487" s="33">
        <v>3.9931461393321623E-4</v>
      </c>
      <c r="X487" s="32">
        <v>2.0000000000000001E-4</v>
      </c>
      <c r="Y487" s="31" t="s">
        <v>17</v>
      </c>
      <c r="Z487" s="149">
        <v>35</v>
      </c>
      <c r="AA487" s="62">
        <v>35</v>
      </c>
      <c r="AB487" s="150">
        <v>15</v>
      </c>
      <c r="AC487" s="33">
        <f t="shared" si="40"/>
        <v>1026.1355932886552</v>
      </c>
      <c r="AD487" s="32">
        <f t="shared" si="39"/>
        <v>1.5836441719995063E-2</v>
      </c>
      <c r="AE487" s="103">
        <f t="shared" si="36"/>
        <v>3381.1984954385944</v>
      </c>
    </row>
    <row r="488" spans="1:31" s="137" customFormat="1">
      <c r="A488" s="146" t="s">
        <v>40</v>
      </c>
      <c r="B488" s="32">
        <v>34.991700000000002</v>
      </c>
      <c r="C488" s="30">
        <v>2.0000000000000001E-4</v>
      </c>
      <c r="D488" s="133">
        <f t="shared" si="37"/>
        <v>0.74420712719166238</v>
      </c>
      <c r="E488" s="32">
        <f t="shared" si="38"/>
        <v>1.4884142543833249E-4</v>
      </c>
      <c r="F488" s="19" t="s">
        <v>17</v>
      </c>
      <c r="G488" s="147">
        <v>35</v>
      </c>
      <c r="H488" s="55">
        <v>20</v>
      </c>
      <c r="I488" s="148">
        <v>42107</v>
      </c>
      <c r="J488" s="33">
        <v>1028.1790381163769</v>
      </c>
      <c r="K488" s="32">
        <v>1.5893543791274636E-2</v>
      </c>
      <c r="L488" s="51">
        <v>3106.7118108041282</v>
      </c>
      <c r="M488" s="33">
        <v>6.1004903611774353E-3</v>
      </c>
      <c r="N488" s="32">
        <v>0</v>
      </c>
      <c r="O488" s="19" t="s">
        <v>17</v>
      </c>
      <c r="P488" s="33">
        <v>0</v>
      </c>
      <c r="Q488" s="32">
        <v>-2.5817721674983055E-4</v>
      </c>
      <c r="R488" s="32">
        <v>1.4999999999999999E-4</v>
      </c>
      <c r="S488" s="19" t="s">
        <v>17</v>
      </c>
      <c r="T488" s="33">
        <v>3.0187306734830071E-3</v>
      </c>
      <c r="U488" s="32">
        <v>2.5675820161546141E-4</v>
      </c>
      <c r="V488" s="19" t="s">
        <v>17</v>
      </c>
      <c r="W488" s="33">
        <v>3.9931461393321623E-4</v>
      </c>
      <c r="X488" s="32">
        <v>2.0000000000000001E-4</v>
      </c>
      <c r="Y488" s="31" t="s">
        <v>17</v>
      </c>
      <c r="Z488" s="149">
        <v>35</v>
      </c>
      <c r="AA488" s="62">
        <v>35</v>
      </c>
      <c r="AB488" s="150">
        <v>20</v>
      </c>
      <c r="AC488" s="33">
        <f t="shared" si="40"/>
        <v>1028.182261013462</v>
      </c>
      <c r="AD488" s="32">
        <f t="shared" si="39"/>
        <v>1.5898280183377942E-2</v>
      </c>
      <c r="AE488" s="103">
        <f t="shared" si="36"/>
        <v>3110.4167577631902</v>
      </c>
    </row>
    <row r="489" spans="1:31" s="137" customFormat="1">
      <c r="A489" s="146" t="s">
        <v>40</v>
      </c>
      <c r="B489" s="32">
        <v>34.991700000000002</v>
      </c>
      <c r="C489" s="30">
        <v>2.0000000000000001E-4</v>
      </c>
      <c r="D489" s="133">
        <f t="shared" si="37"/>
        <v>0.74420712428289337</v>
      </c>
      <c r="E489" s="32">
        <f t="shared" si="38"/>
        <v>1.4884142485657869E-4</v>
      </c>
      <c r="F489" s="19" t="s">
        <v>17</v>
      </c>
      <c r="G489" s="147">
        <v>35</v>
      </c>
      <c r="H489" s="55">
        <v>26</v>
      </c>
      <c r="I489" s="148">
        <v>42107</v>
      </c>
      <c r="J489" s="33">
        <v>1030.6077620552844</v>
      </c>
      <c r="K489" s="32">
        <v>1.5978520259722705E-2</v>
      </c>
      <c r="L489" s="51">
        <v>2533.7036112807805</v>
      </c>
      <c r="M489" s="33">
        <v>6.0789384092458931E-3</v>
      </c>
      <c r="N489" s="32">
        <v>0</v>
      </c>
      <c r="O489" s="19" t="s">
        <v>17</v>
      </c>
      <c r="P489" s="33">
        <v>0</v>
      </c>
      <c r="Q489" s="32">
        <v>-2.5878756414895819E-4</v>
      </c>
      <c r="R489" s="32">
        <v>1.4999999999999999E-4</v>
      </c>
      <c r="S489" s="19" t="s">
        <v>17</v>
      </c>
      <c r="T489" s="33">
        <v>3.0258671466096062E-3</v>
      </c>
      <c r="U489" s="32">
        <v>2.573651944889755E-4</v>
      </c>
      <c r="V489" s="19" t="s">
        <v>17</v>
      </c>
      <c r="W489" s="33">
        <v>3.9931461393321623E-4</v>
      </c>
      <c r="X489" s="32">
        <v>2.0000000000000001E-4</v>
      </c>
      <c r="Y489" s="31" t="s">
        <v>17</v>
      </c>
      <c r="Z489" s="149">
        <v>35</v>
      </c>
      <c r="AA489" s="62">
        <v>35</v>
      </c>
      <c r="AB489" s="150">
        <v>26</v>
      </c>
      <c r="AC489" s="33">
        <f t="shared" si="40"/>
        <v>1030.6109556535969</v>
      </c>
      <c r="AD489" s="32">
        <f t="shared" si="39"/>
        <v>1.5983241232724248E-2</v>
      </c>
      <c r="AE489" s="103">
        <f t="shared" si="36"/>
        <v>2536.6993451496633</v>
      </c>
    </row>
    <row r="490" spans="1:31" s="137" customFormat="1">
      <c r="A490" s="146" t="s">
        <v>40</v>
      </c>
      <c r="B490" s="32">
        <v>34.991700000000002</v>
      </c>
      <c r="C490" s="30">
        <v>2.0000000000000001E-4</v>
      </c>
      <c r="D490" s="133">
        <f t="shared" si="37"/>
        <v>0.74420712088933005</v>
      </c>
      <c r="E490" s="32">
        <f t="shared" si="38"/>
        <v>1.4884142417786602E-4</v>
      </c>
      <c r="F490" s="19" t="s">
        <v>17</v>
      </c>
      <c r="G490" s="147">
        <v>35</v>
      </c>
      <c r="H490" s="55">
        <v>33</v>
      </c>
      <c r="I490" s="148">
        <v>42107</v>
      </c>
      <c r="J490" s="33">
        <v>1033.4048147494448</v>
      </c>
      <c r="K490" s="32">
        <v>1.6091921049988529E-2</v>
      </c>
      <c r="L490" s="51">
        <v>1753.6406580357279</v>
      </c>
      <c r="M490" s="33">
        <v>6.0544771565673727E-3</v>
      </c>
      <c r="N490" s="32">
        <v>0</v>
      </c>
      <c r="O490" s="19" t="s">
        <v>17</v>
      </c>
      <c r="P490" s="33">
        <v>0</v>
      </c>
      <c r="Q490" s="32">
        <v>-2.5949060077596714E-4</v>
      </c>
      <c r="R490" s="32">
        <v>1.4999999999999999E-4</v>
      </c>
      <c r="S490" s="19" t="s">
        <v>17</v>
      </c>
      <c r="T490" s="33">
        <v>3.0340873862309903E-3</v>
      </c>
      <c r="U490" s="32">
        <v>2.5806436714474594E-4</v>
      </c>
      <c r="V490" s="19" t="s">
        <v>17</v>
      </c>
      <c r="W490" s="33">
        <v>3.9931461393321623E-4</v>
      </c>
      <c r="X490" s="32">
        <v>2.0000000000000001E-4</v>
      </c>
      <c r="Y490" s="31" t="s">
        <v>17</v>
      </c>
      <c r="Z490" s="149">
        <v>35</v>
      </c>
      <c r="AA490" s="62">
        <v>35</v>
      </c>
      <c r="AB490" s="150">
        <v>33</v>
      </c>
      <c r="AC490" s="33">
        <f t="shared" si="40"/>
        <v>1033.4079749632285</v>
      </c>
      <c r="AD490" s="32">
        <f t="shared" si="39"/>
        <v>1.6096619957811177E-2</v>
      </c>
      <c r="AE490" s="103">
        <f t="shared" si="36"/>
        <v>1755.6898368106779</v>
      </c>
    </row>
    <row r="491" spans="1:31" s="137" customFormat="1">
      <c r="A491" s="146" t="s">
        <v>40</v>
      </c>
      <c r="B491" s="32">
        <v>34.991700000000002</v>
      </c>
      <c r="C491" s="30">
        <v>2.0000000000000001E-4</v>
      </c>
      <c r="D491" s="133">
        <f t="shared" si="37"/>
        <v>0.74420711676857465</v>
      </c>
      <c r="E491" s="32">
        <f t="shared" si="38"/>
        <v>1.4884142335371494E-4</v>
      </c>
      <c r="F491" s="19" t="s">
        <v>17</v>
      </c>
      <c r="G491" s="147">
        <v>35</v>
      </c>
      <c r="H491" s="55">
        <v>41.5</v>
      </c>
      <c r="I491" s="148">
        <v>42107</v>
      </c>
      <c r="J491" s="33">
        <v>1036.7514493564781</v>
      </c>
      <c r="K491" s="32">
        <v>1.6249274693077249E-2</v>
      </c>
      <c r="L491" s="51">
        <v>1023.3583715133215</v>
      </c>
      <c r="M491" s="33">
        <v>6.0256719573317241E-3</v>
      </c>
      <c r="N491" s="32">
        <v>0</v>
      </c>
      <c r="O491" s="19" t="s">
        <v>17</v>
      </c>
      <c r="P491" s="33">
        <v>0</v>
      </c>
      <c r="Q491" s="32">
        <v>-2.6033147187559989E-4</v>
      </c>
      <c r="R491" s="32">
        <v>1.4999999999999999E-4</v>
      </c>
      <c r="S491" s="19" t="s">
        <v>17</v>
      </c>
      <c r="T491" s="33">
        <v>3.0439192519985522E-3</v>
      </c>
      <c r="U491" s="32">
        <v>2.5890061669664493E-4</v>
      </c>
      <c r="V491" s="19" t="s">
        <v>17</v>
      </c>
      <c r="W491" s="33">
        <v>3.9931461393321623E-4</v>
      </c>
      <c r="X491" s="32">
        <v>2.0000000000000001E-4</v>
      </c>
      <c r="Y491" s="31" t="s">
        <v>17</v>
      </c>
      <c r="Z491" s="149">
        <v>35</v>
      </c>
      <c r="AA491" s="62">
        <v>35</v>
      </c>
      <c r="AB491" s="150">
        <v>41.5</v>
      </c>
      <c r="AC491" s="33">
        <f t="shared" si="40"/>
        <v>1036.7545700923256</v>
      </c>
      <c r="AD491" s="32">
        <f t="shared" si="39"/>
        <v>1.6253941409692375E-2</v>
      </c>
      <c r="AE491" s="103">
        <f t="shared" si="36"/>
        <v>1024.5344932414212</v>
      </c>
    </row>
    <row r="492" spans="1:31" s="137" customFormat="1">
      <c r="A492" s="146" t="s">
        <v>40</v>
      </c>
      <c r="B492" s="32">
        <v>34.991700000000002</v>
      </c>
      <c r="C492" s="30">
        <v>2.0000000000000001E-4</v>
      </c>
      <c r="D492" s="133">
        <f t="shared" si="37"/>
        <v>0.74420711167822995</v>
      </c>
      <c r="E492" s="32">
        <f t="shared" si="38"/>
        <v>1.4884142233564601E-4</v>
      </c>
      <c r="F492" s="19" t="s">
        <v>17</v>
      </c>
      <c r="G492" s="147">
        <v>35</v>
      </c>
      <c r="H492" s="55">
        <v>52</v>
      </c>
      <c r="I492" s="148">
        <v>42107</v>
      </c>
      <c r="J492" s="33">
        <v>1040.8106038890721</v>
      </c>
      <c r="K492" s="32">
        <v>1.6471583161151396E-2</v>
      </c>
      <c r="L492" s="51">
        <v>529.15915904675262</v>
      </c>
      <c r="M492" s="33">
        <v>5.9913235716066993E-3</v>
      </c>
      <c r="N492" s="32">
        <v>0</v>
      </c>
      <c r="O492" s="19" t="s">
        <v>17</v>
      </c>
      <c r="P492" s="33">
        <v>0</v>
      </c>
      <c r="Q492" s="32">
        <v>-2.6135127267200992E-4</v>
      </c>
      <c r="R492" s="32">
        <v>1.4999999999999999E-4</v>
      </c>
      <c r="S492" s="19" t="s">
        <v>17</v>
      </c>
      <c r="T492" s="33">
        <v>3.0558432487997433E-3</v>
      </c>
      <c r="U492" s="32">
        <v>2.5991481249809076E-4</v>
      </c>
      <c r="V492" s="19" t="s">
        <v>17</v>
      </c>
      <c r="W492" s="33">
        <v>3.9931461393321623E-4</v>
      </c>
      <c r="X492" s="32">
        <v>2.0000000000000001E-4</v>
      </c>
      <c r="Y492" s="31" t="s">
        <v>17</v>
      </c>
      <c r="Z492" s="149">
        <v>35</v>
      </c>
      <c r="AA492" s="62">
        <v>35</v>
      </c>
      <c r="AB492" s="150">
        <v>52</v>
      </c>
      <c r="AC492" s="33">
        <f t="shared" si="40"/>
        <v>1040.8136773327362</v>
      </c>
      <c r="AD492" s="32">
        <f t="shared" si="39"/>
        <v>1.6476202879106734E-2</v>
      </c>
      <c r="AE492" s="103">
        <f t="shared" si="36"/>
        <v>529.75305331008292</v>
      </c>
    </row>
    <row r="493" spans="1:31" s="29" customFormat="1" ht="15.75" thickBot="1">
      <c r="A493" s="156" t="s">
        <v>40</v>
      </c>
      <c r="B493" s="22">
        <v>34.991700000000002</v>
      </c>
      <c r="C493" s="20">
        <v>2.0000000000000001E-4</v>
      </c>
      <c r="D493" s="144">
        <f t="shared" si="37"/>
        <v>0.74420710537589896</v>
      </c>
      <c r="E493" s="22">
        <f t="shared" si="38"/>
        <v>1.488414210751798E-4</v>
      </c>
      <c r="F493" s="128" t="s">
        <v>17</v>
      </c>
      <c r="G493" s="157">
        <v>35</v>
      </c>
      <c r="H493" s="59">
        <v>65</v>
      </c>
      <c r="I493" s="158">
        <v>42107</v>
      </c>
      <c r="J493" s="24">
        <v>1045.7290664287295</v>
      </c>
      <c r="K493" s="22">
        <v>1.6786168128207275E-2</v>
      </c>
      <c r="L493" s="131">
        <v>259.86760821919358</v>
      </c>
      <c r="M493" s="24">
        <v>5.9505416706997494E-3</v>
      </c>
      <c r="N493" s="22">
        <v>0</v>
      </c>
      <c r="O493" s="128" t="s">
        <v>17</v>
      </c>
      <c r="P493" s="24">
        <v>0</v>
      </c>
      <c r="Q493" s="22">
        <v>-2.6258582968684372E-4</v>
      </c>
      <c r="R493" s="22">
        <v>1.4999999999999999E-4</v>
      </c>
      <c r="S493" s="128" t="s">
        <v>17</v>
      </c>
      <c r="T493" s="24">
        <v>3.0702782773499694E-3</v>
      </c>
      <c r="U493" s="22">
        <v>2.6114258415833879E-4</v>
      </c>
      <c r="V493" s="128" t="s">
        <v>17</v>
      </c>
      <c r="W493" s="24">
        <v>3.9931461393321623E-4</v>
      </c>
      <c r="X493" s="22">
        <v>2.0000000000000001E-4</v>
      </c>
      <c r="Y493" s="21" t="s">
        <v>17</v>
      </c>
      <c r="Z493" s="159">
        <v>35</v>
      </c>
      <c r="AA493" s="64">
        <v>35</v>
      </c>
      <c r="AB493" s="160">
        <v>65</v>
      </c>
      <c r="AC493" s="24">
        <f t="shared" si="40"/>
        <v>1045.7320834209072</v>
      </c>
      <c r="AD493" s="22">
        <f t="shared" si="39"/>
        <v>1.6790720343282779E-2</v>
      </c>
      <c r="AE493" s="127">
        <f t="shared" si="36"/>
        <v>260.14961529425079</v>
      </c>
    </row>
  </sheetData>
  <mergeCells count="7">
    <mergeCell ref="AC1:AE1"/>
    <mergeCell ref="B1:F1"/>
    <mergeCell ref="J1:L1"/>
    <mergeCell ref="M1:O1"/>
    <mergeCell ref="P1:S1"/>
    <mergeCell ref="T1:V1"/>
    <mergeCell ref="W1:Y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0" orientation="portrait" horizontalDpi="1200" verticalDpi="1200" r:id="rId1"/>
  <headerFooter scaleWithDoc="0">
    <oddHeader>&amp;A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564"/>
  <sheetViews>
    <sheetView zoomScaleNormal="100" workbookViewId="0">
      <pane xSplit="3" ySplit="4" topLeftCell="D103" activePane="bottomRight" state="frozen"/>
      <selection pane="topRight"/>
      <selection pane="bottomLeft"/>
      <selection pane="bottomRight" sqref="A1:A2"/>
    </sheetView>
  </sheetViews>
  <sheetFormatPr baseColWidth="10" defaultColWidth="8.85546875" defaultRowHeight="15"/>
  <cols>
    <col min="1" max="1" width="11.140625" style="167" customWidth="1"/>
    <col min="2" max="2" width="11.140625" style="6" customWidth="1"/>
    <col min="3" max="3" width="11.140625" style="9" customWidth="1"/>
    <col min="4" max="5" width="11.140625" style="6" customWidth="1"/>
    <col min="6" max="6" width="11.140625" style="7" customWidth="1"/>
    <col min="7" max="7" width="11.140625" style="5" customWidth="1"/>
    <col min="8" max="8" width="11.140625" style="6" customWidth="1"/>
    <col min="9" max="9" width="11.140625" style="7" customWidth="1"/>
    <col min="10" max="10" width="11.140625" style="5" customWidth="1"/>
    <col min="11" max="11" width="11.140625" style="4" customWidth="1"/>
    <col min="12" max="12" width="11.140625" style="8" customWidth="1"/>
    <col min="13" max="13" width="11.140625" style="10" customWidth="1"/>
    <col min="14" max="14" width="11.140625" style="16" customWidth="1"/>
    <col min="15" max="15" width="11.140625" style="1" customWidth="1"/>
    <col min="16" max="18" width="11.140625" style="16" customWidth="1"/>
    <col min="19" max="19" width="11.140625" style="1" customWidth="1"/>
    <col min="20" max="22" width="11.140625" style="16" customWidth="1"/>
    <col min="23" max="24" width="11.140625" style="1" customWidth="1"/>
    <col min="25" max="25" width="11.140625" style="16" customWidth="1"/>
    <col min="26" max="26" width="11.140625" style="8" customWidth="1"/>
    <col min="27" max="16384" width="8.85546875" style="6"/>
  </cols>
  <sheetData>
    <row r="1" spans="1:26" s="168" customFormat="1" ht="48" customHeight="1">
      <c r="A1" s="282" t="s">
        <v>4</v>
      </c>
      <c r="B1" s="262" t="s">
        <v>2</v>
      </c>
      <c r="C1" s="284" t="s">
        <v>3</v>
      </c>
      <c r="D1" s="282" t="s">
        <v>5</v>
      </c>
      <c r="E1" s="260"/>
      <c r="F1" s="265"/>
      <c r="G1" s="259" t="s">
        <v>15</v>
      </c>
      <c r="H1" s="260"/>
      <c r="I1" s="265"/>
      <c r="J1" s="259" t="s">
        <v>16</v>
      </c>
      <c r="K1" s="260"/>
      <c r="L1" s="261"/>
      <c r="M1" s="266" t="s">
        <v>23</v>
      </c>
      <c r="N1" s="267"/>
      <c r="O1" s="267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9"/>
    </row>
    <row r="2" spans="1:26" s="13" customFormat="1" ht="15" customHeight="1">
      <c r="A2" s="283"/>
      <c r="B2" s="274"/>
      <c r="C2" s="277"/>
      <c r="D2" s="283"/>
      <c r="E2" s="271"/>
      <c r="F2" s="285"/>
      <c r="G2" s="270"/>
      <c r="H2" s="271"/>
      <c r="I2" s="285"/>
      <c r="J2" s="270"/>
      <c r="K2" s="271"/>
      <c r="L2" s="272"/>
      <c r="M2" s="273" t="s">
        <v>21</v>
      </c>
      <c r="N2" s="274"/>
      <c r="O2" s="275"/>
      <c r="P2" s="106" t="s">
        <v>28</v>
      </c>
      <c r="Q2" s="280" t="s">
        <v>22</v>
      </c>
      <c r="R2" s="280"/>
      <c r="S2" s="281"/>
      <c r="T2" s="278" t="s">
        <v>24</v>
      </c>
      <c r="U2" s="279"/>
      <c r="V2" s="279"/>
      <c r="W2" s="242" t="s">
        <v>28</v>
      </c>
      <c r="X2" s="98" t="s">
        <v>25</v>
      </c>
      <c r="Y2" s="276" t="s">
        <v>26</v>
      </c>
      <c r="Z2" s="277"/>
    </row>
    <row r="3" spans="1:26" s="37" customFormat="1" ht="16.5">
      <c r="A3" s="120" t="s">
        <v>46</v>
      </c>
      <c r="B3" s="121" t="s">
        <v>51</v>
      </c>
      <c r="C3" s="116" t="s">
        <v>52</v>
      </c>
      <c r="D3" s="17" t="s">
        <v>63</v>
      </c>
      <c r="E3" s="17" t="s">
        <v>54</v>
      </c>
      <c r="F3" s="18" t="s">
        <v>55</v>
      </c>
      <c r="G3" s="119" t="s">
        <v>60</v>
      </c>
      <c r="H3" s="17" t="s">
        <v>54</v>
      </c>
      <c r="I3" s="18" t="s">
        <v>55</v>
      </c>
      <c r="J3" s="119" t="s">
        <v>61</v>
      </c>
      <c r="K3" s="17" t="s">
        <v>54</v>
      </c>
      <c r="L3" s="18" t="s">
        <v>55</v>
      </c>
      <c r="M3" s="100" t="s">
        <v>62</v>
      </c>
      <c r="N3" s="17" t="s">
        <v>54</v>
      </c>
      <c r="O3" s="18" t="s">
        <v>55</v>
      </c>
      <c r="P3" s="194" t="s">
        <v>65</v>
      </c>
      <c r="Q3" s="195" t="s">
        <v>64</v>
      </c>
      <c r="R3" s="195" t="s">
        <v>66</v>
      </c>
      <c r="S3" s="195" t="s">
        <v>67</v>
      </c>
      <c r="T3" s="196" t="s">
        <v>66</v>
      </c>
      <c r="U3" s="197" t="s">
        <v>67</v>
      </c>
      <c r="V3" s="198" t="s">
        <v>64</v>
      </c>
      <c r="W3" s="194" t="s">
        <v>65</v>
      </c>
      <c r="X3" s="199" t="s">
        <v>68</v>
      </c>
      <c r="Y3" s="119" t="s">
        <v>61</v>
      </c>
      <c r="Z3" s="122" t="s">
        <v>69</v>
      </c>
    </row>
    <row r="4" spans="1:26" s="29" customFormat="1" ht="18.75" thickBot="1">
      <c r="A4" s="169" t="s">
        <v>18</v>
      </c>
      <c r="B4" s="20" t="s">
        <v>1</v>
      </c>
      <c r="C4" s="21" t="s">
        <v>14</v>
      </c>
      <c r="D4" s="22" t="s">
        <v>19</v>
      </c>
      <c r="E4" s="22" t="s">
        <v>19</v>
      </c>
      <c r="F4" s="23" t="s">
        <v>18</v>
      </c>
      <c r="G4" s="24" t="s">
        <v>19</v>
      </c>
      <c r="H4" s="22" t="s">
        <v>19</v>
      </c>
      <c r="I4" s="25" t="s">
        <v>18</v>
      </c>
      <c r="J4" s="24" t="s">
        <v>19</v>
      </c>
      <c r="K4" s="22" t="s">
        <v>19</v>
      </c>
      <c r="L4" s="68" t="s">
        <v>18</v>
      </c>
      <c r="M4" s="26" t="s">
        <v>20</v>
      </c>
      <c r="N4" s="58" t="s">
        <v>20</v>
      </c>
      <c r="O4" s="69" t="s">
        <v>18</v>
      </c>
      <c r="P4" s="24" t="s">
        <v>19</v>
      </c>
      <c r="Q4" s="22" t="s">
        <v>19</v>
      </c>
      <c r="R4" s="22" t="s">
        <v>19</v>
      </c>
      <c r="S4" s="27" t="s">
        <v>19</v>
      </c>
      <c r="T4" s="24" t="s">
        <v>19</v>
      </c>
      <c r="U4" s="22" t="s">
        <v>19</v>
      </c>
      <c r="V4" s="22" t="s">
        <v>19</v>
      </c>
      <c r="W4" s="27" t="s">
        <v>19</v>
      </c>
      <c r="X4" s="96" t="s">
        <v>19</v>
      </c>
      <c r="Y4" s="24" t="s">
        <v>19</v>
      </c>
      <c r="Z4" s="28" t="s">
        <v>19</v>
      </c>
    </row>
    <row r="5" spans="1:26" s="37" customFormat="1">
      <c r="A5" s="76">
        <v>0</v>
      </c>
      <c r="B5" s="30">
        <v>5</v>
      </c>
      <c r="C5" s="31">
        <v>0.101325</v>
      </c>
      <c r="D5" s="32">
        <v>999.96663354500004</v>
      </c>
      <c r="E5" s="30">
        <v>5.0000000000000001E-4</v>
      </c>
      <c r="F5" s="19" t="s">
        <v>17</v>
      </c>
      <c r="G5" s="33">
        <v>999.96268776245734</v>
      </c>
      <c r="H5" s="32">
        <f t="shared" ref="H5:H11" si="0">SQRT((0.5*(-0.000000895833333*B5^4 + 0.0000791203704*B5^3 - 0.00157569444*B5^2 - 0.0200925926*B5 + 1.41638889)/1000)^2+E5^2)</f>
        <v>8.1446999596762365E-4</v>
      </c>
      <c r="I5" s="19" t="s">
        <v>17</v>
      </c>
      <c r="J5" s="33">
        <f>G5-D5</f>
        <v>-3.9457825427007265E-3</v>
      </c>
      <c r="K5" s="32">
        <f>SQRT(H5^2-E5^2)</f>
        <v>6.4293185823343746E-4</v>
      </c>
      <c r="L5" s="34" t="s">
        <v>17</v>
      </c>
      <c r="M5" s="35">
        <f t="shared" ref="M5:M36" si="1">16.5/35*A5</f>
        <v>0</v>
      </c>
      <c r="N5" s="66">
        <f>0.1*M5</f>
        <v>0</v>
      </c>
      <c r="O5" s="70" t="s">
        <v>17</v>
      </c>
      <c r="P5" s="32">
        <f>('Sect. 4 (coefficients)'!$L$3+'Sect. 4 (coefficients)'!$L$4*(B5+'Sect. 4 (coefficients)'!$L$7)^-2.5+'Sect. 4 (coefficients)'!$L$5*(B5+'Sect. 4 (coefficients)'!$L$7)^3)/1000</f>
        <v>-3.9457825426968806E-3</v>
      </c>
      <c r="Q5" s="32">
        <f t="shared" ref="Q5:Q36" si="2">J5-P5</f>
        <v>-3.8458819462405813E-15</v>
      </c>
      <c r="R5" s="32">
        <f t="shared" ref="R5:R36" si="3">J5-P5</f>
        <v>-3.8458819462405813E-15</v>
      </c>
      <c r="S5" s="36">
        <f>Q5-R5</f>
        <v>0</v>
      </c>
      <c r="T5" s="32">
        <f>'Sect. 4 (coefficients)'!$C$7 * ( A5 / 'Sect. 4 (coefficients)'!$C$3 )*
  (
                                                        ( 'Sect. 4 (coefficients)'!$F$3   + 'Sect. 4 (coefficients)'!$F$4  *(A5/'Sect. 4 (coefficients)'!$C$3)^1 + 'Sect. 4 (coefficients)'!$F$5  *(A5/'Sect. 4 (coefficients)'!$C$3)^2 + 'Sect. 4 (coefficients)'!$F$6   *(A5/'Sect. 4 (coefficients)'!$C$3)^3 + 'Sect. 4 (coefficients)'!$F$7  *(A5/'Sect. 4 (coefficients)'!$C$3)^4 + 'Sect. 4 (coefficients)'!$F$8*(A5/'Sect. 4 (coefficients)'!$C$3)^5 ) +
    ( (B5+273.15) / 'Sect. 4 (coefficients)'!$C$4 )^1 * ( 'Sect. 4 (coefficients)'!$F$9   + 'Sect. 4 (coefficients)'!$F$10*(A5/'Sect. 4 (coefficients)'!$C$3)^1 + 'Sect. 4 (coefficients)'!$F$11*(A5/'Sect. 4 (coefficients)'!$C$3)^2 + 'Sect. 4 (coefficients)'!$F$12*(A5/'Sect. 4 (coefficients)'!$C$3)^3 + 'Sect. 4 (coefficients)'!$F$13*(A5/'Sect. 4 (coefficients)'!$C$3)^4 ) +
    ( (B5+273.15) / 'Sect. 4 (coefficients)'!$C$4 )^2 * ( 'Sect. 4 (coefficients)'!$F$14 + 'Sect. 4 (coefficients)'!$F$15*(A5/'Sect. 4 (coefficients)'!$C$3)^1 + 'Sect. 4 (coefficients)'!$F$16*(A5/'Sect. 4 (coefficients)'!$C$3)^2 + 'Sect. 4 (coefficients)'!$F$17*(A5/'Sect. 4 (coefficients)'!$C$3)^3 ) +
    ( (B5+273.15) / 'Sect. 4 (coefficients)'!$C$4 )^3 * ( 'Sect. 4 (coefficients)'!$F$18 + 'Sect. 4 (coefficients)'!$F$19*(A5/'Sect. 4 (coefficients)'!$C$3)^1 + 'Sect. 4 (coefficients)'!$F$20*(A5/'Sect. 4 (coefficients)'!$C$3)^2 ) +
    ( (B5+273.15) / 'Sect. 4 (coefficients)'!$C$4 )^4 * ( 'Sect. 4 (coefficients)'!$F$21 +'Sect. 4 (coefficients)'!$F$22*(A5/'Sect. 4 (coefficients)'!$C$3)^1 ) +
    ( (B5+273.15) / 'Sect. 4 (coefficients)'!$C$4 )^5 * ( 'Sect. 4 (coefficients)'!$F$23 )
  )</f>
        <v>0</v>
      </c>
      <c r="U5" s="91">
        <f xml:space="preserve"> 'Sect. 4 (coefficients)'!$C$8 * ( (C5/'Sect. 4 (coefficients)'!$C$5-1)/'Sect. 4 (coefficients)'!$C$6 ) * ( A5/'Sect. 4 (coefficients)'!$C$3 ) *
(                                                       ( 'Sect. 4 (coefficients)'!$J$3   + 'Sect. 4 (coefficients)'!$J$4  *((C5/'Sect. 4 (coefficients)'!$C$5-1)/'Sect. 4 (coefficients)'!$C$6)  + 'Sect. 4 (coefficients)'!$J$5  *((C5/'Sect. 4 (coefficients)'!$C$5-1)/'Sect. 4 (coefficients)'!$C$6)^2 + 'Sect. 4 (coefficients)'!$J$6   *((C5/'Sect. 4 (coefficients)'!$C$5-1)/'Sect. 4 (coefficients)'!$C$6)^3 + 'Sect. 4 (coefficients)'!$J$7*((C5/'Sect. 4 (coefficients)'!$C$5-1)/'Sect. 4 (coefficients)'!$C$6)^4 ) +
    ( A5/'Sect. 4 (coefficients)'!$C$3 )^1 * ( 'Sect. 4 (coefficients)'!$J$8   + 'Sect. 4 (coefficients)'!$J$9  *((C5/'Sect. 4 (coefficients)'!$C$5-1)/'Sect. 4 (coefficients)'!$C$6)  + 'Sect. 4 (coefficients)'!$J$10*((C5/'Sect. 4 (coefficients)'!$C$5-1)/'Sect. 4 (coefficients)'!$C$6)^2 + 'Sect. 4 (coefficients)'!$J$11 *((C5/'Sect. 4 (coefficients)'!$C$5-1)/'Sect. 4 (coefficients)'!$C$6)^3 ) +
    ( A5/'Sect. 4 (coefficients)'!$C$3 )^2 * ( 'Sect. 4 (coefficients)'!$J$12 + 'Sect. 4 (coefficients)'!$J$13*((C5/'Sect. 4 (coefficients)'!$C$5-1)/'Sect. 4 (coefficients)'!$C$6) + 'Sect. 4 (coefficients)'!$J$14*((C5/'Sect. 4 (coefficients)'!$C$5-1)/'Sect. 4 (coefficients)'!$C$6)^2 ) +
    ( A5/'Sect. 4 (coefficients)'!$C$3 )^3 * ( 'Sect. 4 (coefficients)'!$J$15 + 'Sect. 4 (coefficients)'!$J$16*((C5/'Sect. 4 (coefficients)'!$C$5-1)/'Sect. 4 (coefficients)'!$C$6) ) +
    ( A5/'Sect. 4 (coefficients)'!$C$3 )^4 * ( 'Sect. 4 (coefficients)'!$J$17 ) +
( (B5+273.15) / 'Sect. 4 (coefficients)'!$C$4 )^1*
    (                                                   ( 'Sect. 4 (coefficients)'!$J$18 + 'Sect. 4 (coefficients)'!$J$19*((C5/'Sect. 4 (coefficients)'!$C$5-1)/'Sect. 4 (coefficients)'!$C$6) + 'Sect. 4 (coefficients)'!$J$20*((C5/'Sect. 4 (coefficients)'!$C$5-1)/'Sect. 4 (coefficients)'!$C$6)^2 + 'Sect. 4 (coefficients)'!$J$21 * ((C5/'Sect. 4 (coefficients)'!$C$5-1)/'Sect. 4 (coefficients)'!$C$6)^3 ) +
    ( A5/'Sect. 4 (coefficients)'!$C$3 )^1 * ( 'Sect. 4 (coefficients)'!$J$22 + 'Sect. 4 (coefficients)'!$J$23*((C5/'Sect. 4 (coefficients)'!$C$5-1)/'Sect. 4 (coefficients)'!$C$6) + 'Sect. 4 (coefficients)'!$J$24*((C5/'Sect. 4 (coefficients)'!$C$5-1)/'Sect. 4 (coefficients)'!$C$6)^2 ) +
    ( A5/'Sect. 4 (coefficients)'!$C$3 )^2 * ( 'Sect. 4 (coefficients)'!$J$25 + 'Sect. 4 (coefficients)'!$J$26*((C5/'Sect. 4 (coefficients)'!$C$5-1)/'Sect. 4 (coefficients)'!$C$6) ) +
    ( A5/'Sect. 4 (coefficients)'!$C$3 )^3 * ( 'Sect. 4 (coefficients)'!$J$27 ) ) +
( (B5+273.15) / 'Sect. 4 (coefficients)'!$C$4 )^2*
    (                                                   ( 'Sect. 4 (coefficients)'!$J$28 + 'Sect. 4 (coefficients)'!$J$29*((C5/'Sect. 4 (coefficients)'!$C$5-1)/'Sect. 4 (coefficients)'!$C$6) + 'Sect. 4 (coefficients)'!$J$30*((C5/'Sect. 4 (coefficients)'!$C$5-1)/'Sect. 4 (coefficients)'!$C$6)^2 ) +
    ( A5/'Sect. 4 (coefficients)'!$C$3 )^1 * ( 'Sect. 4 (coefficients)'!$J$31 + 'Sect. 4 (coefficients)'!$J$32*((C5/'Sect. 4 (coefficients)'!$C$5-1)/'Sect. 4 (coefficients)'!$C$6) ) +
    ( A5/'Sect. 4 (coefficients)'!$C$3 )^2 * ( 'Sect. 4 (coefficients)'!$J$33 ) ) +
( (B5+273.15) / 'Sect. 4 (coefficients)'!$C$4 )^3*
    (                                                   ( 'Sect. 4 (coefficients)'!$J$34 + 'Sect. 4 (coefficients)'!$J$35*((C5/'Sect. 4 (coefficients)'!$C$5-1)/'Sect. 4 (coefficients)'!$C$6) ) +
    ( A5/'Sect. 4 (coefficients)'!$C$3 )^1 * ( 'Sect. 4 (coefficients)'!$J$36 ) ) +
( (B5+273.15) / 'Sect. 4 (coefficients)'!$C$4 )^4*
    (                                                   ( 'Sect. 4 (coefficients)'!$J$37 ) ) )</f>
        <v>0</v>
      </c>
      <c r="V5" s="32">
        <f>U5+T5</f>
        <v>0</v>
      </c>
      <c r="W5" s="36">
        <f>('Sect. 4 (coefficients)'!$L$3+'Sect. 4 (coefficients)'!$L$4*(B5+'Sect. 4 (coefficients)'!$L$7)^-2.5+'Sect. 4 (coefficients)'!$L$5*(B5+'Sect. 4 (coefficients)'!$L$7)^3)/1000</f>
        <v>-3.9457825426968806E-3</v>
      </c>
      <c r="X5" s="36">
        <f>Q5-V5</f>
        <v>-3.8458819462405813E-15</v>
      </c>
      <c r="Y5" s="32">
        <f>V5+W5</f>
        <v>-3.9457825426968806E-3</v>
      </c>
      <c r="Z5" s="92">
        <f>2*K5</f>
        <v>1.2858637164668749E-3</v>
      </c>
    </row>
    <row r="6" spans="1:26" s="37" customFormat="1">
      <c r="A6" s="76">
        <v>0</v>
      </c>
      <c r="B6" s="30">
        <v>10</v>
      </c>
      <c r="C6" s="31">
        <v>0.101325</v>
      </c>
      <c r="D6" s="32">
        <v>999.70247018700002</v>
      </c>
      <c r="E6" s="30">
        <v>5.0000000000000001E-4</v>
      </c>
      <c r="F6" s="19" t="s">
        <v>17</v>
      </c>
      <c r="G6" s="33">
        <v>999.69912549674314</v>
      </c>
      <c r="H6" s="32">
        <f t="shared" si="0"/>
        <v>7.5374222049658785E-4</v>
      </c>
      <c r="I6" s="19" t="s">
        <v>17</v>
      </c>
      <c r="J6" s="33">
        <f t="shared" ref="J6:J60" si="4">G6-D6</f>
        <v>-3.344690256881222E-3</v>
      </c>
      <c r="K6" s="32">
        <f t="shared" ref="K6:K60" si="5">SQRT(H6^2-E6^2)</f>
        <v>5.6402777853499985E-4</v>
      </c>
      <c r="L6" s="34" t="s">
        <v>17</v>
      </c>
      <c r="M6" s="35">
        <f t="shared" si="1"/>
        <v>0</v>
      </c>
      <c r="N6" s="66">
        <f>0.1*M6</f>
        <v>0</v>
      </c>
      <c r="O6" s="70" t="s">
        <v>17</v>
      </c>
      <c r="P6" s="32">
        <f>('Sect. 4 (coefficients)'!$L$3+'Sect. 4 (coefficients)'!$L$4*(B6+'Sect. 4 (coefficients)'!$L$7)^-2.5+'Sect. 4 (coefficients)'!$L$5*(B6+'Sect. 4 (coefficients)'!$L$7)^3)/1000</f>
        <v>-3.3446902568376059E-3</v>
      </c>
      <c r="Q6" s="32">
        <f t="shared" si="2"/>
        <v>-4.3616152356484861E-14</v>
      </c>
      <c r="R6" s="32">
        <f t="shared" si="3"/>
        <v>-4.3616152356484861E-14</v>
      </c>
      <c r="S6" s="36">
        <f t="shared" ref="S6:S60" si="6">Q6-R6</f>
        <v>0</v>
      </c>
      <c r="T6" s="32">
        <f>'Sect. 4 (coefficients)'!$C$7 * ( A6 / 'Sect. 4 (coefficients)'!$C$3 )*
  (
                                                        ( 'Sect. 4 (coefficients)'!$F$3   + 'Sect. 4 (coefficients)'!$F$4  *(A6/'Sect. 4 (coefficients)'!$C$3)^1 + 'Sect. 4 (coefficients)'!$F$5  *(A6/'Sect. 4 (coefficients)'!$C$3)^2 + 'Sect. 4 (coefficients)'!$F$6   *(A6/'Sect. 4 (coefficients)'!$C$3)^3 + 'Sect. 4 (coefficients)'!$F$7  *(A6/'Sect. 4 (coefficients)'!$C$3)^4 + 'Sect. 4 (coefficients)'!$F$8*(A6/'Sect. 4 (coefficients)'!$C$3)^5 ) +
    ( (B6+273.15) / 'Sect. 4 (coefficients)'!$C$4 )^1 * ( 'Sect. 4 (coefficients)'!$F$9   + 'Sect. 4 (coefficients)'!$F$10*(A6/'Sect. 4 (coefficients)'!$C$3)^1 + 'Sect. 4 (coefficients)'!$F$11*(A6/'Sect. 4 (coefficients)'!$C$3)^2 + 'Sect. 4 (coefficients)'!$F$12*(A6/'Sect. 4 (coefficients)'!$C$3)^3 + 'Sect. 4 (coefficients)'!$F$13*(A6/'Sect. 4 (coefficients)'!$C$3)^4 ) +
    ( (B6+273.15) / 'Sect. 4 (coefficients)'!$C$4 )^2 * ( 'Sect. 4 (coefficients)'!$F$14 + 'Sect. 4 (coefficients)'!$F$15*(A6/'Sect. 4 (coefficients)'!$C$3)^1 + 'Sect. 4 (coefficients)'!$F$16*(A6/'Sect. 4 (coefficients)'!$C$3)^2 + 'Sect. 4 (coefficients)'!$F$17*(A6/'Sect. 4 (coefficients)'!$C$3)^3 ) +
    ( (B6+273.15) / 'Sect. 4 (coefficients)'!$C$4 )^3 * ( 'Sect. 4 (coefficients)'!$F$18 + 'Sect. 4 (coefficients)'!$F$19*(A6/'Sect. 4 (coefficients)'!$C$3)^1 + 'Sect. 4 (coefficients)'!$F$20*(A6/'Sect. 4 (coefficients)'!$C$3)^2 ) +
    ( (B6+273.15) / 'Sect. 4 (coefficients)'!$C$4 )^4 * ( 'Sect. 4 (coefficients)'!$F$21 +'Sect. 4 (coefficients)'!$F$22*(A6/'Sect. 4 (coefficients)'!$C$3)^1 ) +
    ( (B6+273.15) / 'Sect. 4 (coefficients)'!$C$4 )^5 * ( 'Sect. 4 (coefficients)'!$F$23 )
  )</f>
        <v>0</v>
      </c>
      <c r="U6" s="91">
        <f xml:space="preserve"> 'Sect. 4 (coefficients)'!$C$8 * ( (C6/'Sect. 4 (coefficients)'!$C$5-1)/'Sect. 4 (coefficients)'!$C$6 ) * ( A6/'Sect. 4 (coefficients)'!$C$3 ) *
(                                                       ( 'Sect. 4 (coefficients)'!$J$3   + 'Sect. 4 (coefficients)'!$J$4  *((C6/'Sect. 4 (coefficients)'!$C$5-1)/'Sect. 4 (coefficients)'!$C$6)  + 'Sect. 4 (coefficients)'!$J$5  *((C6/'Sect. 4 (coefficients)'!$C$5-1)/'Sect. 4 (coefficients)'!$C$6)^2 + 'Sect. 4 (coefficients)'!$J$6   *((C6/'Sect. 4 (coefficients)'!$C$5-1)/'Sect. 4 (coefficients)'!$C$6)^3 + 'Sect. 4 (coefficients)'!$J$7*((C6/'Sect. 4 (coefficients)'!$C$5-1)/'Sect. 4 (coefficients)'!$C$6)^4 ) +
    ( A6/'Sect. 4 (coefficients)'!$C$3 )^1 * ( 'Sect. 4 (coefficients)'!$J$8   + 'Sect. 4 (coefficients)'!$J$9  *((C6/'Sect. 4 (coefficients)'!$C$5-1)/'Sect. 4 (coefficients)'!$C$6)  + 'Sect. 4 (coefficients)'!$J$10*((C6/'Sect. 4 (coefficients)'!$C$5-1)/'Sect. 4 (coefficients)'!$C$6)^2 + 'Sect. 4 (coefficients)'!$J$11 *((C6/'Sect. 4 (coefficients)'!$C$5-1)/'Sect. 4 (coefficients)'!$C$6)^3 ) +
    ( A6/'Sect. 4 (coefficients)'!$C$3 )^2 * ( 'Sect. 4 (coefficients)'!$J$12 + 'Sect. 4 (coefficients)'!$J$13*((C6/'Sect. 4 (coefficients)'!$C$5-1)/'Sect. 4 (coefficients)'!$C$6) + 'Sect. 4 (coefficients)'!$J$14*((C6/'Sect. 4 (coefficients)'!$C$5-1)/'Sect. 4 (coefficients)'!$C$6)^2 ) +
    ( A6/'Sect. 4 (coefficients)'!$C$3 )^3 * ( 'Sect. 4 (coefficients)'!$J$15 + 'Sect. 4 (coefficients)'!$J$16*((C6/'Sect. 4 (coefficients)'!$C$5-1)/'Sect. 4 (coefficients)'!$C$6) ) +
    ( A6/'Sect. 4 (coefficients)'!$C$3 )^4 * ( 'Sect. 4 (coefficients)'!$J$17 ) +
( (B6+273.15) / 'Sect. 4 (coefficients)'!$C$4 )^1*
    (                                                   ( 'Sect. 4 (coefficients)'!$J$18 + 'Sect. 4 (coefficients)'!$J$19*((C6/'Sect. 4 (coefficients)'!$C$5-1)/'Sect. 4 (coefficients)'!$C$6) + 'Sect. 4 (coefficients)'!$J$20*((C6/'Sect. 4 (coefficients)'!$C$5-1)/'Sect. 4 (coefficients)'!$C$6)^2 + 'Sect. 4 (coefficients)'!$J$21 * ((C6/'Sect. 4 (coefficients)'!$C$5-1)/'Sect. 4 (coefficients)'!$C$6)^3 ) +
    ( A6/'Sect. 4 (coefficients)'!$C$3 )^1 * ( 'Sect. 4 (coefficients)'!$J$22 + 'Sect. 4 (coefficients)'!$J$23*((C6/'Sect. 4 (coefficients)'!$C$5-1)/'Sect. 4 (coefficients)'!$C$6) + 'Sect. 4 (coefficients)'!$J$24*((C6/'Sect. 4 (coefficients)'!$C$5-1)/'Sect. 4 (coefficients)'!$C$6)^2 ) +
    ( A6/'Sect. 4 (coefficients)'!$C$3 )^2 * ( 'Sect. 4 (coefficients)'!$J$25 + 'Sect. 4 (coefficients)'!$J$26*((C6/'Sect. 4 (coefficients)'!$C$5-1)/'Sect. 4 (coefficients)'!$C$6) ) +
    ( A6/'Sect. 4 (coefficients)'!$C$3 )^3 * ( 'Sect. 4 (coefficients)'!$J$27 ) ) +
( (B6+273.15) / 'Sect. 4 (coefficients)'!$C$4 )^2*
    (                                                   ( 'Sect. 4 (coefficients)'!$J$28 + 'Sect. 4 (coefficients)'!$J$29*((C6/'Sect. 4 (coefficients)'!$C$5-1)/'Sect. 4 (coefficients)'!$C$6) + 'Sect. 4 (coefficients)'!$J$30*((C6/'Sect. 4 (coefficients)'!$C$5-1)/'Sect. 4 (coefficients)'!$C$6)^2 ) +
    ( A6/'Sect. 4 (coefficients)'!$C$3 )^1 * ( 'Sect. 4 (coefficients)'!$J$31 + 'Sect. 4 (coefficients)'!$J$32*((C6/'Sect. 4 (coefficients)'!$C$5-1)/'Sect. 4 (coefficients)'!$C$6) ) +
    ( A6/'Sect. 4 (coefficients)'!$C$3 )^2 * ( 'Sect. 4 (coefficients)'!$J$33 ) ) +
( (B6+273.15) / 'Sect. 4 (coefficients)'!$C$4 )^3*
    (                                                   ( 'Sect. 4 (coefficients)'!$J$34 + 'Sect. 4 (coefficients)'!$J$35*((C6/'Sect. 4 (coefficients)'!$C$5-1)/'Sect. 4 (coefficients)'!$C$6) ) +
    ( A6/'Sect. 4 (coefficients)'!$C$3 )^1 * ( 'Sect. 4 (coefficients)'!$J$36 ) ) +
( (B6+273.15) / 'Sect. 4 (coefficients)'!$C$4 )^4*
    (                                                   ( 'Sect. 4 (coefficients)'!$J$37 ) ) )</f>
        <v>0</v>
      </c>
      <c r="V6" s="32">
        <f t="shared" ref="V6:V60" si="7">U6+T6</f>
        <v>0</v>
      </c>
      <c r="W6" s="36">
        <f>('Sect. 4 (coefficients)'!$L$3+'Sect. 4 (coefficients)'!$L$4*(B6+'Sect. 4 (coefficients)'!$L$7)^-2.5+'Sect. 4 (coefficients)'!$L$5*(B6+'Sect. 4 (coefficients)'!$L$7)^3)/1000</f>
        <v>-3.3446902568376059E-3</v>
      </c>
      <c r="X6" s="36">
        <f t="shared" ref="X6:X60" si="8">Q6-V6</f>
        <v>-4.3616152356484861E-14</v>
      </c>
      <c r="Y6" s="32">
        <f t="shared" ref="Y6:Y60" si="9">V6+W6</f>
        <v>-3.3446902568376059E-3</v>
      </c>
      <c r="Z6" s="92">
        <f t="shared" ref="Z6:Z11" si="10">2*K6</f>
        <v>1.1280555570699997E-3</v>
      </c>
    </row>
    <row r="7" spans="1:26" s="37" customFormat="1">
      <c r="A7" s="76">
        <v>0</v>
      </c>
      <c r="B7" s="30">
        <v>15</v>
      </c>
      <c r="C7" s="31">
        <v>0.101325</v>
      </c>
      <c r="D7" s="32">
        <v>999.10262146699995</v>
      </c>
      <c r="E7" s="30">
        <v>5.0000000000000001E-4</v>
      </c>
      <c r="F7" s="19" t="s">
        <v>17</v>
      </c>
      <c r="G7" s="33">
        <v>999.09977164692089</v>
      </c>
      <c r="H7" s="32">
        <f t="shared" si="0"/>
        <v>7.0082372203034453E-4</v>
      </c>
      <c r="I7" s="19" t="s">
        <v>17</v>
      </c>
      <c r="J7" s="33">
        <f t="shared" si="4"/>
        <v>-2.8498200790636474E-3</v>
      </c>
      <c r="K7" s="32">
        <f t="shared" si="5"/>
        <v>4.910742198084376E-4</v>
      </c>
      <c r="L7" s="34" t="s">
        <v>17</v>
      </c>
      <c r="M7" s="35">
        <f t="shared" si="1"/>
        <v>0</v>
      </c>
      <c r="N7" s="66">
        <f t="shared" ref="N7:N60" si="11">0.1*M7</f>
        <v>0</v>
      </c>
      <c r="O7" s="70" t="s">
        <v>17</v>
      </c>
      <c r="P7" s="32">
        <f>('Sect. 4 (coefficients)'!$L$3+'Sect. 4 (coefficients)'!$L$4*(B7+'Sect. 4 (coefficients)'!$L$7)^-2.5+'Sect. 4 (coefficients)'!$L$5*(B7+'Sect. 4 (coefficients)'!$L$7)^3)/1000</f>
        <v>-2.8498200791190241E-3</v>
      </c>
      <c r="Q7" s="32">
        <f t="shared" si="2"/>
        <v>5.5376710161869624E-14</v>
      </c>
      <c r="R7" s="32">
        <f t="shared" si="3"/>
        <v>5.5376710161869624E-14</v>
      </c>
      <c r="S7" s="36">
        <f t="shared" si="6"/>
        <v>0</v>
      </c>
      <c r="T7" s="32">
        <f>'Sect. 4 (coefficients)'!$C$7 * ( A7 / 'Sect. 4 (coefficients)'!$C$3 )*
  (
                                                        ( 'Sect. 4 (coefficients)'!$F$3   + 'Sect. 4 (coefficients)'!$F$4  *(A7/'Sect. 4 (coefficients)'!$C$3)^1 + 'Sect. 4 (coefficients)'!$F$5  *(A7/'Sect. 4 (coefficients)'!$C$3)^2 + 'Sect. 4 (coefficients)'!$F$6   *(A7/'Sect. 4 (coefficients)'!$C$3)^3 + 'Sect. 4 (coefficients)'!$F$7  *(A7/'Sect. 4 (coefficients)'!$C$3)^4 + 'Sect. 4 (coefficients)'!$F$8*(A7/'Sect. 4 (coefficients)'!$C$3)^5 ) +
    ( (B7+273.15) / 'Sect. 4 (coefficients)'!$C$4 )^1 * ( 'Sect. 4 (coefficients)'!$F$9   + 'Sect. 4 (coefficients)'!$F$10*(A7/'Sect. 4 (coefficients)'!$C$3)^1 + 'Sect. 4 (coefficients)'!$F$11*(A7/'Sect. 4 (coefficients)'!$C$3)^2 + 'Sect. 4 (coefficients)'!$F$12*(A7/'Sect. 4 (coefficients)'!$C$3)^3 + 'Sect. 4 (coefficients)'!$F$13*(A7/'Sect. 4 (coefficients)'!$C$3)^4 ) +
    ( (B7+273.15) / 'Sect. 4 (coefficients)'!$C$4 )^2 * ( 'Sect. 4 (coefficients)'!$F$14 + 'Sect. 4 (coefficients)'!$F$15*(A7/'Sect. 4 (coefficients)'!$C$3)^1 + 'Sect. 4 (coefficients)'!$F$16*(A7/'Sect. 4 (coefficients)'!$C$3)^2 + 'Sect. 4 (coefficients)'!$F$17*(A7/'Sect. 4 (coefficients)'!$C$3)^3 ) +
    ( (B7+273.15) / 'Sect. 4 (coefficients)'!$C$4 )^3 * ( 'Sect. 4 (coefficients)'!$F$18 + 'Sect. 4 (coefficients)'!$F$19*(A7/'Sect. 4 (coefficients)'!$C$3)^1 + 'Sect. 4 (coefficients)'!$F$20*(A7/'Sect. 4 (coefficients)'!$C$3)^2 ) +
    ( (B7+273.15) / 'Sect. 4 (coefficients)'!$C$4 )^4 * ( 'Sect. 4 (coefficients)'!$F$21 +'Sect. 4 (coefficients)'!$F$22*(A7/'Sect. 4 (coefficients)'!$C$3)^1 ) +
    ( (B7+273.15) / 'Sect. 4 (coefficients)'!$C$4 )^5 * ( 'Sect. 4 (coefficients)'!$F$23 )
  )</f>
        <v>0</v>
      </c>
      <c r="U7" s="91">
        <f xml:space="preserve"> 'Sect. 4 (coefficients)'!$C$8 * ( (C7/'Sect. 4 (coefficients)'!$C$5-1)/'Sect. 4 (coefficients)'!$C$6 ) * ( A7/'Sect. 4 (coefficients)'!$C$3 ) *
(                                                       ( 'Sect. 4 (coefficients)'!$J$3   + 'Sect. 4 (coefficients)'!$J$4  *((C7/'Sect. 4 (coefficients)'!$C$5-1)/'Sect. 4 (coefficients)'!$C$6)  + 'Sect. 4 (coefficients)'!$J$5  *((C7/'Sect. 4 (coefficients)'!$C$5-1)/'Sect. 4 (coefficients)'!$C$6)^2 + 'Sect. 4 (coefficients)'!$J$6   *((C7/'Sect. 4 (coefficients)'!$C$5-1)/'Sect. 4 (coefficients)'!$C$6)^3 + 'Sect. 4 (coefficients)'!$J$7*((C7/'Sect. 4 (coefficients)'!$C$5-1)/'Sect. 4 (coefficients)'!$C$6)^4 ) +
    ( A7/'Sect. 4 (coefficients)'!$C$3 )^1 * ( 'Sect. 4 (coefficients)'!$J$8   + 'Sect. 4 (coefficients)'!$J$9  *((C7/'Sect. 4 (coefficients)'!$C$5-1)/'Sect. 4 (coefficients)'!$C$6)  + 'Sect. 4 (coefficients)'!$J$10*((C7/'Sect. 4 (coefficients)'!$C$5-1)/'Sect. 4 (coefficients)'!$C$6)^2 + 'Sect. 4 (coefficients)'!$J$11 *((C7/'Sect. 4 (coefficients)'!$C$5-1)/'Sect. 4 (coefficients)'!$C$6)^3 ) +
    ( A7/'Sect. 4 (coefficients)'!$C$3 )^2 * ( 'Sect. 4 (coefficients)'!$J$12 + 'Sect. 4 (coefficients)'!$J$13*((C7/'Sect. 4 (coefficients)'!$C$5-1)/'Sect. 4 (coefficients)'!$C$6) + 'Sect. 4 (coefficients)'!$J$14*((C7/'Sect. 4 (coefficients)'!$C$5-1)/'Sect. 4 (coefficients)'!$C$6)^2 ) +
    ( A7/'Sect. 4 (coefficients)'!$C$3 )^3 * ( 'Sect. 4 (coefficients)'!$J$15 + 'Sect. 4 (coefficients)'!$J$16*((C7/'Sect. 4 (coefficients)'!$C$5-1)/'Sect. 4 (coefficients)'!$C$6) ) +
    ( A7/'Sect. 4 (coefficients)'!$C$3 )^4 * ( 'Sect. 4 (coefficients)'!$J$17 ) +
( (B7+273.15) / 'Sect. 4 (coefficients)'!$C$4 )^1*
    (                                                   ( 'Sect. 4 (coefficients)'!$J$18 + 'Sect. 4 (coefficients)'!$J$19*((C7/'Sect. 4 (coefficients)'!$C$5-1)/'Sect. 4 (coefficients)'!$C$6) + 'Sect. 4 (coefficients)'!$J$20*((C7/'Sect. 4 (coefficients)'!$C$5-1)/'Sect. 4 (coefficients)'!$C$6)^2 + 'Sect. 4 (coefficients)'!$J$21 * ((C7/'Sect. 4 (coefficients)'!$C$5-1)/'Sect. 4 (coefficients)'!$C$6)^3 ) +
    ( A7/'Sect. 4 (coefficients)'!$C$3 )^1 * ( 'Sect. 4 (coefficients)'!$J$22 + 'Sect. 4 (coefficients)'!$J$23*((C7/'Sect. 4 (coefficients)'!$C$5-1)/'Sect. 4 (coefficients)'!$C$6) + 'Sect. 4 (coefficients)'!$J$24*((C7/'Sect. 4 (coefficients)'!$C$5-1)/'Sect. 4 (coefficients)'!$C$6)^2 ) +
    ( A7/'Sect. 4 (coefficients)'!$C$3 )^2 * ( 'Sect. 4 (coefficients)'!$J$25 + 'Sect. 4 (coefficients)'!$J$26*((C7/'Sect. 4 (coefficients)'!$C$5-1)/'Sect. 4 (coefficients)'!$C$6) ) +
    ( A7/'Sect. 4 (coefficients)'!$C$3 )^3 * ( 'Sect. 4 (coefficients)'!$J$27 ) ) +
( (B7+273.15) / 'Sect. 4 (coefficients)'!$C$4 )^2*
    (                                                   ( 'Sect. 4 (coefficients)'!$J$28 + 'Sect. 4 (coefficients)'!$J$29*((C7/'Sect. 4 (coefficients)'!$C$5-1)/'Sect. 4 (coefficients)'!$C$6) + 'Sect. 4 (coefficients)'!$J$30*((C7/'Sect. 4 (coefficients)'!$C$5-1)/'Sect. 4 (coefficients)'!$C$6)^2 ) +
    ( A7/'Sect. 4 (coefficients)'!$C$3 )^1 * ( 'Sect. 4 (coefficients)'!$J$31 + 'Sect. 4 (coefficients)'!$J$32*((C7/'Sect. 4 (coefficients)'!$C$5-1)/'Sect. 4 (coefficients)'!$C$6) ) +
    ( A7/'Sect. 4 (coefficients)'!$C$3 )^2 * ( 'Sect. 4 (coefficients)'!$J$33 ) ) +
( (B7+273.15) / 'Sect. 4 (coefficients)'!$C$4 )^3*
    (                                                   ( 'Sect. 4 (coefficients)'!$J$34 + 'Sect. 4 (coefficients)'!$J$35*((C7/'Sect. 4 (coefficients)'!$C$5-1)/'Sect. 4 (coefficients)'!$C$6) ) +
    ( A7/'Sect. 4 (coefficients)'!$C$3 )^1 * ( 'Sect. 4 (coefficients)'!$J$36 ) ) +
( (B7+273.15) / 'Sect. 4 (coefficients)'!$C$4 )^4*
    (                                                   ( 'Sect. 4 (coefficients)'!$J$37 ) ) )</f>
        <v>0</v>
      </c>
      <c r="V7" s="32">
        <f t="shared" si="7"/>
        <v>0</v>
      </c>
      <c r="W7" s="36">
        <f>('Sect. 4 (coefficients)'!$L$3+'Sect. 4 (coefficients)'!$L$4*(B7+'Sect. 4 (coefficients)'!$L$7)^-2.5+'Sect. 4 (coefficients)'!$L$5*(B7+'Sect. 4 (coefficients)'!$L$7)^3)/1000</f>
        <v>-2.8498200791190241E-3</v>
      </c>
      <c r="X7" s="36">
        <f t="shared" si="8"/>
        <v>5.5376710161869624E-14</v>
      </c>
      <c r="Y7" s="32">
        <f t="shared" si="9"/>
        <v>-2.8498200791190241E-3</v>
      </c>
      <c r="Z7" s="92">
        <f t="shared" si="10"/>
        <v>9.821484396168752E-4</v>
      </c>
    </row>
    <row r="8" spans="1:26" s="37" customFormat="1">
      <c r="A8" s="170">
        <v>0</v>
      </c>
      <c r="B8" s="30">
        <v>20</v>
      </c>
      <c r="C8" s="31">
        <v>0.101325</v>
      </c>
      <c r="D8" s="32">
        <v>998.20715046700002</v>
      </c>
      <c r="E8" s="30">
        <v>5.0000000000000001E-4</v>
      </c>
      <c r="F8" s="19" t="s">
        <v>17</v>
      </c>
      <c r="G8" s="33">
        <v>998.2047141134907</v>
      </c>
      <c r="H8" s="32">
        <f t="shared" si="0"/>
        <v>6.6401841002738113E-4</v>
      </c>
      <c r="I8" s="19" t="s">
        <v>17</v>
      </c>
      <c r="J8" s="33">
        <f t="shared" si="4"/>
        <v>-2.4363535093243627E-3</v>
      </c>
      <c r="K8" s="32">
        <f t="shared" si="5"/>
        <v>4.3694444595999987E-4</v>
      </c>
      <c r="L8" s="34" t="s">
        <v>17</v>
      </c>
      <c r="M8" s="35">
        <f t="shared" si="1"/>
        <v>0</v>
      </c>
      <c r="N8" s="66">
        <f t="shared" si="11"/>
        <v>0</v>
      </c>
      <c r="O8" s="70" t="s">
        <v>17</v>
      </c>
      <c r="P8" s="32">
        <f>('Sect. 4 (coefficients)'!$L$3+'Sect. 4 (coefficients)'!$L$4*(B8+'Sect. 4 (coefficients)'!$L$7)^-2.5+'Sect. 4 (coefficients)'!$L$5*(B8+'Sect. 4 (coefficients)'!$L$7)^3)/1000</f>
        <v>-2.4363535093284202E-3</v>
      </c>
      <c r="Q8" s="32">
        <f t="shared" si="2"/>
        <v>4.0575182103097518E-15</v>
      </c>
      <c r="R8" s="32">
        <f t="shared" si="3"/>
        <v>4.0575182103097518E-15</v>
      </c>
      <c r="S8" s="36">
        <f t="shared" si="6"/>
        <v>0</v>
      </c>
      <c r="T8" s="32">
        <f>'Sect. 4 (coefficients)'!$C$7 * ( A8 / 'Sect. 4 (coefficients)'!$C$3 )*
  (
                                                        ( 'Sect. 4 (coefficients)'!$F$3   + 'Sect. 4 (coefficients)'!$F$4  *(A8/'Sect. 4 (coefficients)'!$C$3)^1 + 'Sect. 4 (coefficients)'!$F$5  *(A8/'Sect. 4 (coefficients)'!$C$3)^2 + 'Sect. 4 (coefficients)'!$F$6   *(A8/'Sect. 4 (coefficients)'!$C$3)^3 + 'Sect. 4 (coefficients)'!$F$7  *(A8/'Sect. 4 (coefficients)'!$C$3)^4 + 'Sect. 4 (coefficients)'!$F$8*(A8/'Sect. 4 (coefficients)'!$C$3)^5 ) +
    ( (B8+273.15) / 'Sect. 4 (coefficients)'!$C$4 )^1 * ( 'Sect. 4 (coefficients)'!$F$9   + 'Sect. 4 (coefficients)'!$F$10*(A8/'Sect. 4 (coefficients)'!$C$3)^1 + 'Sect. 4 (coefficients)'!$F$11*(A8/'Sect. 4 (coefficients)'!$C$3)^2 + 'Sect. 4 (coefficients)'!$F$12*(A8/'Sect. 4 (coefficients)'!$C$3)^3 + 'Sect. 4 (coefficients)'!$F$13*(A8/'Sect. 4 (coefficients)'!$C$3)^4 ) +
    ( (B8+273.15) / 'Sect. 4 (coefficients)'!$C$4 )^2 * ( 'Sect. 4 (coefficients)'!$F$14 + 'Sect. 4 (coefficients)'!$F$15*(A8/'Sect. 4 (coefficients)'!$C$3)^1 + 'Sect. 4 (coefficients)'!$F$16*(A8/'Sect. 4 (coefficients)'!$C$3)^2 + 'Sect. 4 (coefficients)'!$F$17*(A8/'Sect. 4 (coefficients)'!$C$3)^3 ) +
    ( (B8+273.15) / 'Sect. 4 (coefficients)'!$C$4 )^3 * ( 'Sect. 4 (coefficients)'!$F$18 + 'Sect. 4 (coefficients)'!$F$19*(A8/'Sect. 4 (coefficients)'!$C$3)^1 + 'Sect. 4 (coefficients)'!$F$20*(A8/'Sect. 4 (coefficients)'!$C$3)^2 ) +
    ( (B8+273.15) / 'Sect. 4 (coefficients)'!$C$4 )^4 * ( 'Sect. 4 (coefficients)'!$F$21 +'Sect. 4 (coefficients)'!$F$22*(A8/'Sect. 4 (coefficients)'!$C$3)^1 ) +
    ( (B8+273.15) / 'Sect. 4 (coefficients)'!$C$4 )^5 * ( 'Sect. 4 (coefficients)'!$F$23 )
  )</f>
        <v>0</v>
      </c>
      <c r="U8" s="91">
        <f xml:space="preserve"> 'Sect. 4 (coefficients)'!$C$8 * ( (C8/'Sect. 4 (coefficients)'!$C$5-1)/'Sect. 4 (coefficients)'!$C$6 ) * ( A8/'Sect. 4 (coefficients)'!$C$3 ) *
(                                                       ( 'Sect. 4 (coefficients)'!$J$3   + 'Sect. 4 (coefficients)'!$J$4  *((C8/'Sect. 4 (coefficients)'!$C$5-1)/'Sect. 4 (coefficients)'!$C$6)  + 'Sect. 4 (coefficients)'!$J$5  *((C8/'Sect. 4 (coefficients)'!$C$5-1)/'Sect. 4 (coefficients)'!$C$6)^2 + 'Sect. 4 (coefficients)'!$J$6   *((C8/'Sect. 4 (coefficients)'!$C$5-1)/'Sect. 4 (coefficients)'!$C$6)^3 + 'Sect. 4 (coefficients)'!$J$7*((C8/'Sect. 4 (coefficients)'!$C$5-1)/'Sect. 4 (coefficients)'!$C$6)^4 ) +
    ( A8/'Sect. 4 (coefficients)'!$C$3 )^1 * ( 'Sect. 4 (coefficients)'!$J$8   + 'Sect. 4 (coefficients)'!$J$9  *((C8/'Sect. 4 (coefficients)'!$C$5-1)/'Sect. 4 (coefficients)'!$C$6)  + 'Sect. 4 (coefficients)'!$J$10*((C8/'Sect. 4 (coefficients)'!$C$5-1)/'Sect. 4 (coefficients)'!$C$6)^2 + 'Sect. 4 (coefficients)'!$J$11 *((C8/'Sect. 4 (coefficients)'!$C$5-1)/'Sect. 4 (coefficients)'!$C$6)^3 ) +
    ( A8/'Sect. 4 (coefficients)'!$C$3 )^2 * ( 'Sect. 4 (coefficients)'!$J$12 + 'Sect. 4 (coefficients)'!$J$13*((C8/'Sect. 4 (coefficients)'!$C$5-1)/'Sect. 4 (coefficients)'!$C$6) + 'Sect. 4 (coefficients)'!$J$14*((C8/'Sect. 4 (coefficients)'!$C$5-1)/'Sect. 4 (coefficients)'!$C$6)^2 ) +
    ( A8/'Sect. 4 (coefficients)'!$C$3 )^3 * ( 'Sect. 4 (coefficients)'!$J$15 + 'Sect. 4 (coefficients)'!$J$16*((C8/'Sect. 4 (coefficients)'!$C$5-1)/'Sect. 4 (coefficients)'!$C$6) ) +
    ( A8/'Sect. 4 (coefficients)'!$C$3 )^4 * ( 'Sect. 4 (coefficients)'!$J$17 ) +
( (B8+273.15) / 'Sect. 4 (coefficients)'!$C$4 )^1*
    (                                                   ( 'Sect. 4 (coefficients)'!$J$18 + 'Sect. 4 (coefficients)'!$J$19*((C8/'Sect. 4 (coefficients)'!$C$5-1)/'Sect. 4 (coefficients)'!$C$6) + 'Sect. 4 (coefficients)'!$J$20*((C8/'Sect. 4 (coefficients)'!$C$5-1)/'Sect. 4 (coefficients)'!$C$6)^2 + 'Sect. 4 (coefficients)'!$J$21 * ((C8/'Sect. 4 (coefficients)'!$C$5-1)/'Sect. 4 (coefficients)'!$C$6)^3 ) +
    ( A8/'Sect. 4 (coefficients)'!$C$3 )^1 * ( 'Sect. 4 (coefficients)'!$J$22 + 'Sect. 4 (coefficients)'!$J$23*((C8/'Sect. 4 (coefficients)'!$C$5-1)/'Sect. 4 (coefficients)'!$C$6) + 'Sect. 4 (coefficients)'!$J$24*((C8/'Sect. 4 (coefficients)'!$C$5-1)/'Sect. 4 (coefficients)'!$C$6)^2 ) +
    ( A8/'Sect. 4 (coefficients)'!$C$3 )^2 * ( 'Sect. 4 (coefficients)'!$J$25 + 'Sect. 4 (coefficients)'!$J$26*((C8/'Sect. 4 (coefficients)'!$C$5-1)/'Sect. 4 (coefficients)'!$C$6) ) +
    ( A8/'Sect. 4 (coefficients)'!$C$3 )^3 * ( 'Sect. 4 (coefficients)'!$J$27 ) ) +
( (B8+273.15) / 'Sect. 4 (coefficients)'!$C$4 )^2*
    (                                                   ( 'Sect. 4 (coefficients)'!$J$28 + 'Sect. 4 (coefficients)'!$J$29*((C8/'Sect. 4 (coefficients)'!$C$5-1)/'Sect. 4 (coefficients)'!$C$6) + 'Sect. 4 (coefficients)'!$J$30*((C8/'Sect. 4 (coefficients)'!$C$5-1)/'Sect. 4 (coefficients)'!$C$6)^2 ) +
    ( A8/'Sect. 4 (coefficients)'!$C$3 )^1 * ( 'Sect. 4 (coefficients)'!$J$31 + 'Sect. 4 (coefficients)'!$J$32*((C8/'Sect. 4 (coefficients)'!$C$5-1)/'Sect. 4 (coefficients)'!$C$6) ) +
    ( A8/'Sect. 4 (coefficients)'!$C$3 )^2 * ( 'Sect. 4 (coefficients)'!$J$33 ) ) +
( (B8+273.15) / 'Sect. 4 (coefficients)'!$C$4 )^3*
    (                                                   ( 'Sect. 4 (coefficients)'!$J$34 + 'Sect. 4 (coefficients)'!$J$35*((C8/'Sect. 4 (coefficients)'!$C$5-1)/'Sect. 4 (coefficients)'!$C$6) ) +
    ( A8/'Sect. 4 (coefficients)'!$C$3 )^1 * ( 'Sect. 4 (coefficients)'!$J$36 ) ) +
( (B8+273.15) / 'Sect. 4 (coefficients)'!$C$4 )^4*
    (                                                   ( 'Sect. 4 (coefficients)'!$J$37 ) ) )</f>
        <v>0</v>
      </c>
      <c r="V8" s="32">
        <f t="shared" si="7"/>
        <v>0</v>
      </c>
      <c r="W8" s="36">
        <f>('Sect. 4 (coefficients)'!$L$3+'Sect. 4 (coefficients)'!$L$4*(B8+'Sect. 4 (coefficients)'!$L$7)^-2.5+'Sect. 4 (coefficients)'!$L$5*(B8+'Sect. 4 (coefficients)'!$L$7)^3)/1000</f>
        <v>-2.4363535093284202E-3</v>
      </c>
      <c r="X8" s="36">
        <f t="shared" si="8"/>
        <v>4.0575182103097518E-15</v>
      </c>
      <c r="Y8" s="32">
        <f t="shared" si="9"/>
        <v>-2.4363535093284202E-3</v>
      </c>
      <c r="Z8" s="92">
        <f t="shared" si="10"/>
        <v>8.7388889191999974E-4</v>
      </c>
    </row>
    <row r="9" spans="1:26" s="37" customFormat="1">
      <c r="A9" s="170">
        <v>0</v>
      </c>
      <c r="B9" s="30">
        <v>25</v>
      </c>
      <c r="C9" s="31">
        <v>0.101325</v>
      </c>
      <c r="D9" s="32">
        <v>997.04763676000005</v>
      </c>
      <c r="E9" s="30">
        <v>5.0000000000000001E-4</v>
      </c>
      <c r="F9" s="19" t="s">
        <v>17</v>
      </c>
      <c r="G9" s="33">
        <v>997.04555076000008</v>
      </c>
      <c r="H9" s="32">
        <f t="shared" si="0"/>
        <v>6.4520935138462929E-4</v>
      </c>
      <c r="I9" s="19" t="s">
        <v>17</v>
      </c>
      <c r="J9" s="33">
        <f t="shared" si="4"/>
        <v>-2.0859999999629508E-3</v>
      </c>
      <c r="K9" s="32">
        <f t="shared" si="5"/>
        <v>4.0779297089843768E-4</v>
      </c>
      <c r="L9" s="34" t="s">
        <v>17</v>
      </c>
      <c r="M9" s="35">
        <f t="shared" si="1"/>
        <v>0</v>
      </c>
      <c r="N9" s="66">
        <f t="shared" si="11"/>
        <v>0</v>
      </c>
      <c r="O9" s="70" t="s">
        <v>17</v>
      </c>
      <c r="P9" s="32">
        <f>('Sect. 4 (coefficients)'!$L$3+'Sect. 4 (coefficients)'!$L$4*(B9+'Sect. 4 (coefficients)'!$L$7)^-2.5+'Sect. 4 (coefficients)'!$L$5*(B9+'Sect. 4 (coefficients)'!$L$7)^3)/1000</f>
        <v>-2.085999999999995E-3</v>
      </c>
      <c r="Q9" s="32">
        <f t="shared" si="2"/>
        <v>3.7044152467746727E-14</v>
      </c>
      <c r="R9" s="32">
        <f t="shared" si="3"/>
        <v>3.7044152467746727E-14</v>
      </c>
      <c r="S9" s="36">
        <f t="shared" si="6"/>
        <v>0</v>
      </c>
      <c r="T9" s="32">
        <f>'Sect. 4 (coefficients)'!$C$7 * ( A9 / 'Sect. 4 (coefficients)'!$C$3 )*
  (
                                                        ( 'Sect. 4 (coefficients)'!$F$3   + 'Sect. 4 (coefficients)'!$F$4  *(A9/'Sect. 4 (coefficients)'!$C$3)^1 + 'Sect. 4 (coefficients)'!$F$5  *(A9/'Sect. 4 (coefficients)'!$C$3)^2 + 'Sect. 4 (coefficients)'!$F$6   *(A9/'Sect. 4 (coefficients)'!$C$3)^3 + 'Sect. 4 (coefficients)'!$F$7  *(A9/'Sect. 4 (coefficients)'!$C$3)^4 + 'Sect. 4 (coefficients)'!$F$8*(A9/'Sect. 4 (coefficients)'!$C$3)^5 ) +
    ( (B9+273.15) / 'Sect. 4 (coefficients)'!$C$4 )^1 * ( 'Sect. 4 (coefficients)'!$F$9   + 'Sect. 4 (coefficients)'!$F$10*(A9/'Sect. 4 (coefficients)'!$C$3)^1 + 'Sect. 4 (coefficients)'!$F$11*(A9/'Sect. 4 (coefficients)'!$C$3)^2 + 'Sect. 4 (coefficients)'!$F$12*(A9/'Sect. 4 (coefficients)'!$C$3)^3 + 'Sect. 4 (coefficients)'!$F$13*(A9/'Sect. 4 (coefficients)'!$C$3)^4 ) +
    ( (B9+273.15) / 'Sect. 4 (coefficients)'!$C$4 )^2 * ( 'Sect. 4 (coefficients)'!$F$14 + 'Sect. 4 (coefficients)'!$F$15*(A9/'Sect. 4 (coefficients)'!$C$3)^1 + 'Sect. 4 (coefficients)'!$F$16*(A9/'Sect. 4 (coefficients)'!$C$3)^2 + 'Sect. 4 (coefficients)'!$F$17*(A9/'Sect. 4 (coefficients)'!$C$3)^3 ) +
    ( (B9+273.15) / 'Sect. 4 (coefficients)'!$C$4 )^3 * ( 'Sect. 4 (coefficients)'!$F$18 + 'Sect. 4 (coefficients)'!$F$19*(A9/'Sect. 4 (coefficients)'!$C$3)^1 + 'Sect. 4 (coefficients)'!$F$20*(A9/'Sect. 4 (coefficients)'!$C$3)^2 ) +
    ( (B9+273.15) / 'Sect. 4 (coefficients)'!$C$4 )^4 * ( 'Sect. 4 (coefficients)'!$F$21 +'Sect. 4 (coefficients)'!$F$22*(A9/'Sect. 4 (coefficients)'!$C$3)^1 ) +
    ( (B9+273.15) / 'Sect. 4 (coefficients)'!$C$4 )^5 * ( 'Sect. 4 (coefficients)'!$F$23 )
  )</f>
        <v>0</v>
      </c>
      <c r="U9" s="91">
        <f xml:space="preserve"> 'Sect. 4 (coefficients)'!$C$8 * ( (C9/'Sect. 4 (coefficients)'!$C$5-1)/'Sect. 4 (coefficients)'!$C$6 ) * ( A9/'Sect. 4 (coefficients)'!$C$3 ) *
(                                                       ( 'Sect. 4 (coefficients)'!$J$3   + 'Sect. 4 (coefficients)'!$J$4  *((C9/'Sect. 4 (coefficients)'!$C$5-1)/'Sect. 4 (coefficients)'!$C$6)  + 'Sect. 4 (coefficients)'!$J$5  *((C9/'Sect. 4 (coefficients)'!$C$5-1)/'Sect. 4 (coefficients)'!$C$6)^2 + 'Sect. 4 (coefficients)'!$J$6   *((C9/'Sect. 4 (coefficients)'!$C$5-1)/'Sect. 4 (coefficients)'!$C$6)^3 + 'Sect. 4 (coefficients)'!$J$7*((C9/'Sect. 4 (coefficients)'!$C$5-1)/'Sect. 4 (coefficients)'!$C$6)^4 ) +
    ( A9/'Sect. 4 (coefficients)'!$C$3 )^1 * ( 'Sect. 4 (coefficients)'!$J$8   + 'Sect. 4 (coefficients)'!$J$9  *((C9/'Sect. 4 (coefficients)'!$C$5-1)/'Sect. 4 (coefficients)'!$C$6)  + 'Sect. 4 (coefficients)'!$J$10*((C9/'Sect. 4 (coefficients)'!$C$5-1)/'Sect. 4 (coefficients)'!$C$6)^2 + 'Sect. 4 (coefficients)'!$J$11 *((C9/'Sect. 4 (coefficients)'!$C$5-1)/'Sect. 4 (coefficients)'!$C$6)^3 ) +
    ( A9/'Sect. 4 (coefficients)'!$C$3 )^2 * ( 'Sect. 4 (coefficients)'!$J$12 + 'Sect. 4 (coefficients)'!$J$13*((C9/'Sect. 4 (coefficients)'!$C$5-1)/'Sect. 4 (coefficients)'!$C$6) + 'Sect. 4 (coefficients)'!$J$14*((C9/'Sect. 4 (coefficients)'!$C$5-1)/'Sect. 4 (coefficients)'!$C$6)^2 ) +
    ( A9/'Sect. 4 (coefficients)'!$C$3 )^3 * ( 'Sect. 4 (coefficients)'!$J$15 + 'Sect. 4 (coefficients)'!$J$16*((C9/'Sect. 4 (coefficients)'!$C$5-1)/'Sect. 4 (coefficients)'!$C$6) ) +
    ( A9/'Sect. 4 (coefficients)'!$C$3 )^4 * ( 'Sect. 4 (coefficients)'!$J$17 ) +
( (B9+273.15) / 'Sect. 4 (coefficients)'!$C$4 )^1*
    (                                                   ( 'Sect. 4 (coefficients)'!$J$18 + 'Sect. 4 (coefficients)'!$J$19*((C9/'Sect. 4 (coefficients)'!$C$5-1)/'Sect. 4 (coefficients)'!$C$6) + 'Sect. 4 (coefficients)'!$J$20*((C9/'Sect. 4 (coefficients)'!$C$5-1)/'Sect. 4 (coefficients)'!$C$6)^2 + 'Sect. 4 (coefficients)'!$J$21 * ((C9/'Sect. 4 (coefficients)'!$C$5-1)/'Sect. 4 (coefficients)'!$C$6)^3 ) +
    ( A9/'Sect. 4 (coefficients)'!$C$3 )^1 * ( 'Sect. 4 (coefficients)'!$J$22 + 'Sect. 4 (coefficients)'!$J$23*((C9/'Sect. 4 (coefficients)'!$C$5-1)/'Sect. 4 (coefficients)'!$C$6) + 'Sect. 4 (coefficients)'!$J$24*((C9/'Sect. 4 (coefficients)'!$C$5-1)/'Sect. 4 (coefficients)'!$C$6)^2 ) +
    ( A9/'Sect. 4 (coefficients)'!$C$3 )^2 * ( 'Sect. 4 (coefficients)'!$J$25 + 'Sect. 4 (coefficients)'!$J$26*((C9/'Sect. 4 (coefficients)'!$C$5-1)/'Sect. 4 (coefficients)'!$C$6) ) +
    ( A9/'Sect. 4 (coefficients)'!$C$3 )^3 * ( 'Sect. 4 (coefficients)'!$J$27 ) ) +
( (B9+273.15) / 'Sect. 4 (coefficients)'!$C$4 )^2*
    (                                                   ( 'Sect. 4 (coefficients)'!$J$28 + 'Sect. 4 (coefficients)'!$J$29*((C9/'Sect. 4 (coefficients)'!$C$5-1)/'Sect. 4 (coefficients)'!$C$6) + 'Sect. 4 (coefficients)'!$J$30*((C9/'Sect. 4 (coefficients)'!$C$5-1)/'Sect. 4 (coefficients)'!$C$6)^2 ) +
    ( A9/'Sect. 4 (coefficients)'!$C$3 )^1 * ( 'Sect. 4 (coefficients)'!$J$31 + 'Sect. 4 (coefficients)'!$J$32*((C9/'Sect. 4 (coefficients)'!$C$5-1)/'Sect. 4 (coefficients)'!$C$6) ) +
    ( A9/'Sect. 4 (coefficients)'!$C$3 )^2 * ( 'Sect. 4 (coefficients)'!$J$33 ) ) +
( (B9+273.15) / 'Sect. 4 (coefficients)'!$C$4 )^3*
    (                                                   ( 'Sect. 4 (coefficients)'!$J$34 + 'Sect. 4 (coefficients)'!$J$35*((C9/'Sect. 4 (coefficients)'!$C$5-1)/'Sect. 4 (coefficients)'!$C$6) ) +
    ( A9/'Sect. 4 (coefficients)'!$C$3 )^1 * ( 'Sect. 4 (coefficients)'!$J$36 ) ) +
( (B9+273.15) / 'Sect. 4 (coefficients)'!$C$4 )^4*
    (                                                   ( 'Sect. 4 (coefficients)'!$J$37 ) ) )</f>
        <v>0</v>
      </c>
      <c r="V9" s="32">
        <f t="shared" si="7"/>
        <v>0</v>
      </c>
      <c r="W9" s="36">
        <f>('Sect. 4 (coefficients)'!$L$3+'Sect. 4 (coefficients)'!$L$4*(B9+'Sect. 4 (coefficients)'!$L$7)^-2.5+'Sect. 4 (coefficients)'!$L$5*(B9+'Sect. 4 (coefficients)'!$L$7)^3)/1000</f>
        <v>-2.085999999999995E-3</v>
      </c>
      <c r="X9" s="36">
        <f t="shared" si="8"/>
        <v>3.7044152467746727E-14</v>
      </c>
      <c r="Y9" s="32">
        <f t="shared" si="9"/>
        <v>-2.085999999999995E-3</v>
      </c>
      <c r="Z9" s="92">
        <f t="shared" si="10"/>
        <v>8.1558594179687537E-4</v>
      </c>
    </row>
    <row r="10" spans="1:26" s="37" customFormat="1">
      <c r="A10" s="170">
        <v>0</v>
      </c>
      <c r="B10" s="30">
        <v>30</v>
      </c>
      <c r="C10" s="31">
        <v>0.101325</v>
      </c>
      <c r="D10" s="32">
        <v>995.64945393699998</v>
      </c>
      <c r="E10" s="30">
        <v>5.0000000000000001E-4</v>
      </c>
      <c r="F10" s="19" t="s">
        <v>17</v>
      </c>
      <c r="G10" s="33">
        <v>995.64766888636177</v>
      </c>
      <c r="H10" s="32">
        <f t="shared" si="0"/>
        <v>6.4222564824675202E-4</v>
      </c>
      <c r="I10" s="19" t="s">
        <v>17</v>
      </c>
      <c r="J10" s="33">
        <f t="shared" si="4"/>
        <v>-1.785050638204666E-3</v>
      </c>
      <c r="K10" s="32">
        <f t="shared" si="5"/>
        <v>4.0305555853500008E-4</v>
      </c>
      <c r="L10" s="34" t="s">
        <v>17</v>
      </c>
      <c r="M10" s="35">
        <f t="shared" si="1"/>
        <v>0</v>
      </c>
      <c r="N10" s="66">
        <f t="shared" si="11"/>
        <v>0</v>
      </c>
      <c r="O10" s="70" t="s">
        <v>17</v>
      </c>
      <c r="P10" s="32">
        <f>('Sect. 4 (coefficients)'!$L$3+'Sect. 4 (coefficients)'!$L$4*(B10+'Sect. 4 (coefficients)'!$L$7)^-2.5+'Sect. 4 (coefficients)'!$L$5*(B10+'Sect. 4 (coefficients)'!$L$7)^3)/1000</f>
        <v>-1.7850506381732198E-3</v>
      </c>
      <c r="Q10" s="32">
        <f t="shared" si="2"/>
        <v>-3.1446199810769571E-14</v>
      </c>
      <c r="R10" s="32">
        <f t="shared" si="3"/>
        <v>-3.1446199810769571E-14</v>
      </c>
      <c r="S10" s="36">
        <f t="shared" si="6"/>
        <v>0</v>
      </c>
      <c r="T10" s="32">
        <f>'Sect. 4 (coefficients)'!$C$7 * ( A10 / 'Sect. 4 (coefficients)'!$C$3 )*
  (
                                                        ( 'Sect. 4 (coefficients)'!$F$3   + 'Sect. 4 (coefficients)'!$F$4  *(A10/'Sect. 4 (coefficients)'!$C$3)^1 + 'Sect. 4 (coefficients)'!$F$5  *(A10/'Sect. 4 (coefficients)'!$C$3)^2 + 'Sect. 4 (coefficients)'!$F$6   *(A10/'Sect. 4 (coefficients)'!$C$3)^3 + 'Sect. 4 (coefficients)'!$F$7  *(A10/'Sect. 4 (coefficients)'!$C$3)^4 + 'Sect. 4 (coefficients)'!$F$8*(A10/'Sect. 4 (coefficients)'!$C$3)^5 ) +
    ( (B10+273.15) / 'Sect. 4 (coefficients)'!$C$4 )^1 * ( 'Sect. 4 (coefficients)'!$F$9   + 'Sect. 4 (coefficients)'!$F$10*(A10/'Sect. 4 (coefficients)'!$C$3)^1 + 'Sect. 4 (coefficients)'!$F$11*(A10/'Sect. 4 (coefficients)'!$C$3)^2 + 'Sect. 4 (coefficients)'!$F$12*(A10/'Sect. 4 (coefficients)'!$C$3)^3 + 'Sect. 4 (coefficients)'!$F$13*(A10/'Sect. 4 (coefficients)'!$C$3)^4 ) +
    ( (B10+273.15) / 'Sect. 4 (coefficients)'!$C$4 )^2 * ( 'Sect. 4 (coefficients)'!$F$14 + 'Sect. 4 (coefficients)'!$F$15*(A10/'Sect. 4 (coefficients)'!$C$3)^1 + 'Sect. 4 (coefficients)'!$F$16*(A10/'Sect. 4 (coefficients)'!$C$3)^2 + 'Sect. 4 (coefficients)'!$F$17*(A10/'Sect. 4 (coefficients)'!$C$3)^3 ) +
    ( (B10+273.15) / 'Sect. 4 (coefficients)'!$C$4 )^3 * ( 'Sect. 4 (coefficients)'!$F$18 + 'Sect. 4 (coefficients)'!$F$19*(A10/'Sect. 4 (coefficients)'!$C$3)^1 + 'Sect. 4 (coefficients)'!$F$20*(A10/'Sect. 4 (coefficients)'!$C$3)^2 ) +
    ( (B10+273.15) / 'Sect. 4 (coefficients)'!$C$4 )^4 * ( 'Sect. 4 (coefficients)'!$F$21 +'Sect. 4 (coefficients)'!$F$22*(A10/'Sect. 4 (coefficients)'!$C$3)^1 ) +
    ( (B10+273.15) / 'Sect. 4 (coefficients)'!$C$4 )^5 * ( 'Sect. 4 (coefficients)'!$F$23 )
  )</f>
        <v>0</v>
      </c>
      <c r="U10" s="91">
        <f xml:space="preserve"> 'Sect. 4 (coefficients)'!$C$8 * ( (C10/'Sect. 4 (coefficients)'!$C$5-1)/'Sect. 4 (coefficients)'!$C$6 ) * ( A10/'Sect. 4 (coefficients)'!$C$3 ) *
(                                                       ( 'Sect. 4 (coefficients)'!$J$3   + 'Sect. 4 (coefficients)'!$J$4  *((C10/'Sect. 4 (coefficients)'!$C$5-1)/'Sect. 4 (coefficients)'!$C$6)  + 'Sect. 4 (coefficients)'!$J$5  *((C10/'Sect. 4 (coefficients)'!$C$5-1)/'Sect. 4 (coefficients)'!$C$6)^2 + 'Sect. 4 (coefficients)'!$J$6   *((C10/'Sect. 4 (coefficients)'!$C$5-1)/'Sect. 4 (coefficients)'!$C$6)^3 + 'Sect. 4 (coefficients)'!$J$7*((C10/'Sect. 4 (coefficients)'!$C$5-1)/'Sect. 4 (coefficients)'!$C$6)^4 ) +
    ( A10/'Sect. 4 (coefficients)'!$C$3 )^1 * ( 'Sect. 4 (coefficients)'!$J$8   + 'Sect. 4 (coefficients)'!$J$9  *((C10/'Sect. 4 (coefficients)'!$C$5-1)/'Sect. 4 (coefficients)'!$C$6)  + 'Sect. 4 (coefficients)'!$J$10*((C10/'Sect. 4 (coefficients)'!$C$5-1)/'Sect. 4 (coefficients)'!$C$6)^2 + 'Sect. 4 (coefficients)'!$J$11 *((C10/'Sect. 4 (coefficients)'!$C$5-1)/'Sect. 4 (coefficients)'!$C$6)^3 ) +
    ( A10/'Sect. 4 (coefficients)'!$C$3 )^2 * ( 'Sect. 4 (coefficients)'!$J$12 + 'Sect. 4 (coefficients)'!$J$13*((C10/'Sect. 4 (coefficients)'!$C$5-1)/'Sect. 4 (coefficients)'!$C$6) + 'Sect. 4 (coefficients)'!$J$14*((C10/'Sect. 4 (coefficients)'!$C$5-1)/'Sect. 4 (coefficients)'!$C$6)^2 ) +
    ( A10/'Sect. 4 (coefficients)'!$C$3 )^3 * ( 'Sect. 4 (coefficients)'!$J$15 + 'Sect. 4 (coefficients)'!$J$16*((C10/'Sect. 4 (coefficients)'!$C$5-1)/'Sect. 4 (coefficients)'!$C$6) ) +
    ( A10/'Sect. 4 (coefficients)'!$C$3 )^4 * ( 'Sect. 4 (coefficients)'!$J$17 ) +
( (B10+273.15) / 'Sect. 4 (coefficients)'!$C$4 )^1*
    (                                                   ( 'Sect. 4 (coefficients)'!$J$18 + 'Sect. 4 (coefficients)'!$J$19*((C10/'Sect. 4 (coefficients)'!$C$5-1)/'Sect. 4 (coefficients)'!$C$6) + 'Sect. 4 (coefficients)'!$J$20*((C10/'Sect. 4 (coefficients)'!$C$5-1)/'Sect. 4 (coefficients)'!$C$6)^2 + 'Sect. 4 (coefficients)'!$J$21 * ((C10/'Sect. 4 (coefficients)'!$C$5-1)/'Sect. 4 (coefficients)'!$C$6)^3 ) +
    ( A10/'Sect. 4 (coefficients)'!$C$3 )^1 * ( 'Sect. 4 (coefficients)'!$J$22 + 'Sect. 4 (coefficients)'!$J$23*((C10/'Sect. 4 (coefficients)'!$C$5-1)/'Sect. 4 (coefficients)'!$C$6) + 'Sect. 4 (coefficients)'!$J$24*((C10/'Sect. 4 (coefficients)'!$C$5-1)/'Sect. 4 (coefficients)'!$C$6)^2 ) +
    ( A10/'Sect. 4 (coefficients)'!$C$3 )^2 * ( 'Sect. 4 (coefficients)'!$J$25 + 'Sect. 4 (coefficients)'!$J$26*((C10/'Sect. 4 (coefficients)'!$C$5-1)/'Sect. 4 (coefficients)'!$C$6) ) +
    ( A10/'Sect. 4 (coefficients)'!$C$3 )^3 * ( 'Sect. 4 (coefficients)'!$J$27 ) ) +
( (B10+273.15) / 'Sect. 4 (coefficients)'!$C$4 )^2*
    (                                                   ( 'Sect. 4 (coefficients)'!$J$28 + 'Sect. 4 (coefficients)'!$J$29*((C10/'Sect. 4 (coefficients)'!$C$5-1)/'Sect. 4 (coefficients)'!$C$6) + 'Sect. 4 (coefficients)'!$J$30*((C10/'Sect. 4 (coefficients)'!$C$5-1)/'Sect. 4 (coefficients)'!$C$6)^2 ) +
    ( A10/'Sect. 4 (coefficients)'!$C$3 )^1 * ( 'Sect. 4 (coefficients)'!$J$31 + 'Sect. 4 (coefficients)'!$J$32*((C10/'Sect. 4 (coefficients)'!$C$5-1)/'Sect. 4 (coefficients)'!$C$6) ) +
    ( A10/'Sect. 4 (coefficients)'!$C$3 )^2 * ( 'Sect. 4 (coefficients)'!$J$33 ) ) +
( (B10+273.15) / 'Sect. 4 (coefficients)'!$C$4 )^3*
    (                                                   ( 'Sect. 4 (coefficients)'!$J$34 + 'Sect. 4 (coefficients)'!$J$35*((C10/'Sect. 4 (coefficients)'!$C$5-1)/'Sect. 4 (coefficients)'!$C$6) ) +
    ( A10/'Sect. 4 (coefficients)'!$C$3 )^1 * ( 'Sect. 4 (coefficients)'!$J$36 ) ) +
( (B10+273.15) / 'Sect. 4 (coefficients)'!$C$4 )^4*
    (                                                   ( 'Sect. 4 (coefficients)'!$J$37 ) ) )</f>
        <v>0</v>
      </c>
      <c r="V10" s="32">
        <f t="shared" si="7"/>
        <v>0</v>
      </c>
      <c r="W10" s="36">
        <f>('Sect. 4 (coefficients)'!$L$3+'Sect. 4 (coefficients)'!$L$4*(B10+'Sect. 4 (coefficients)'!$L$7)^-2.5+'Sect. 4 (coefficients)'!$L$5*(B10+'Sect. 4 (coefficients)'!$L$7)^3)/1000</f>
        <v>-1.7850506381732198E-3</v>
      </c>
      <c r="X10" s="36">
        <f t="shared" si="8"/>
        <v>-3.1446199810769571E-14</v>
      </c>
      <c r="Y10" s="32">
        <f t="shared" si="9"/>
        <v>-1.7850506381732198E-3</v>
      </c>
      <c r="Z10" s="92">
        <f t="shared" si="10"/>
        <v>8.0611111707000016E-4</v>
      </c>
    </row>
    <row r="11" spans="1:26" s="46" customFormat="1">
      <c r="A11" s="171">
        <v>0</v>
      </c>
      <c r="B11" s="38">
        <v>35</v>
      </c>
      <c r="C11" s="39">
        <v>0.101325</v>
      </c>
      <c r="D11" s="40">
        <v>994.03331488200001</v>
      </c>
      <c r="E11" s="38">
        <v>5.0000000000000001E-4</v>
      </c>
      <c r="F11" s="41" t="s">
        <v>17</v>
      </c>
      <c r="G11" s="42">
        <v>994.03179181011649</v>
      </c>
      <c r="H11" s="40">
        <f t="shared" si="0"/>
        <v>6.500754238635409E-4</v>
      </c>
      <c r="I11" s="41" t="s">
        <v>17</v>
      </c>
      <c r="J11" s="42">
        <f t="shared" si="4"/>
        <v>-1.5230718835255175E-3</v>
      </c>
      <c r="K11" s="40">
        <f t="shared" si="5"/>
        <v>4.1544922278343761E-4</v>
      </c>
      <c r="L11" s="43" t="s">
        <v>17</v>
      </c>
      <c r="M11" s="44">
        <f t="shared" si="1"/>
        <v>0</v>
      </c>
      <c r="N11" s="67">
        <f t="shared" si="11"/>
        <v>0</v>
      </c>
      <c r="O11" s="71" t="s">
        <v>17</v>
      </c>
      <c r="P11" s="40">
        <f>('Sect. 4 (coefficients)'!$L$3+'Sect. 4 (coefficients)'!$L$4*(B11+'Sect. 4 (coefficients)'!$L$7)^-2.5+'Sect. 4 (coefficients)'!$L$5*(B11+'Sect. 4 (coefficients)'!$L$7)^3)/1000</f>
        <v>-1.5230718835547918E-3</v>
      </c>
      <c r="Q11" s="40">
        <f t="shared" si="2"/>
        <v>2.9274326018846608E-14</v>
      </c>
      <c r="R11" s="40">
        <f t="shared" si="3"/>
        <v>2.9274326018846608E-14</v>
      </c>
      <c r="S11" s="45">
        <f t="shared" si="6"/>
        <v>0</v>
      </c>
      <c r="T11" s="40">
        <f>'Sect. 4 (coefficients)'!$C$7 * ( A11 / 'Sect. 4 (coefficients)'!$C$3 )*
  (
                                                        ( 'Sect. 4 (coefficients)'!$F$3   + 'Sect. 4 (coefficients)'!$F$4  *(A11/'Sect. 4 (coefficients)'!$C$3)^1 + 'Sect. 4 (coefficients)'!$F$5  *(A11/'Sect. 4 (coefficients)'!$C$3)^2 + 'Sect. 4 (coefficients)'!$F$6   *(A11/'Sect. 4 (coefficients)'!$C$3)^3 + 'Sect. 4 (coefficients)'!$F$7  *(A11/'Sect. 4 (coefficients)'!$C$3)^4 + 'Sect. 4 (coefficients)'!$F$8*(A11/'Sect. 4 (coefficients)'!$C$3)^5 ) +
    ( (B11+273.15) / 'Sect. 4 (coefficients)'!$C$4 )^1 * ( 'Sect. 4 (coefficients)'!$F$9   + 'Sect. 4 (coefficients)'!$F$10*(A11/'Sect. 4 (coefficients)'!$C$3)^1 + 'Sect. 4 (coefficients)'!$F$11*(A11/'Sect. 4 (coefficients)'!$C$3)^2 + 'Sect. 4 (coefficients)'!$F$12*(A11/'Sect. 4 (coefficients)'!$C$3)^3 + 'Sect. 4 (coefficients)'!$F$13*(A11/'Sect. 4 (coefficients)'!$C$3)^4 ) +
    ( (B11+273.15) / 'Sect. 4 (coefficients)'!$C$4 )^2 * ( 'Sect. 4 (coefficients)'!$F$14 + 'Sect. 4 (coefficients)'!$F$15*(A11/'Sect. 4 (coefficients)'!$C$3)^1 + 'Sect. 4 (coefficients)'!$F$16*(A11/'Sect. 4 (coefficients)'!$C$3)^2 + 'Sect. 4 (coefficients)'!$F$17*(A11/'Sect. 4 (coefficients)'!$C$3)^3 ) +
    ( (B11+273.15) / 'Sect. 4 (coefficients)'!$C$4 )^3 * ( 'Sect. 4 (coefficients)'!$F$18 + 'Sect. 4 (coefficients)'!$F$19*(A11/'Sect. 4 (coefficients)'!$C$3)^1 + 'Sect. 4 (coefficients)'!$F$20*(A11/'Sect. 4 (coefficients)'!$C$3)^2 ) +
    ( (B11+273.15) / 'Sect. 4 (coefficients)'!$C$4 )^4 * ( 'Sect. 4 (coefficients)'!$F$21 +'Sect. 4 (coefficients)'!$F$22*(A11/'Sect. 4 (coefficients)'!$C$3)^1 ) +
    ( (B11+273.15) / 'Sect. 4 (coefficients)'!$C$4 )^5 * ( 'Sect. 4 (coefficients)'!$F$23 )
  )</f>
        <v>0</v>
      </c>
      <c r="U11" s="93">
        <f xml:space="preserve"> 'Sect. 4 (coefficients)'!$C$8 * ( (C11/'Sect. 4 (coefficients)'!$C$5-1)/'Sect. 4 (coefficients)'!$C$6 ) * ( A11/'Sect. 4 (coefficients)'!$C$3 ) *
(                                                       ( 'Sect. 4 (coefficients)'!$J$3   + 'Sect. 4 (coefficients)'!$J$4  *((C11/'Sect. 4 (coefficients)'!$C$5-1)/'Sect. 4 (coefficients)'!$C$6)  + 'Sect. 4 (coefficients)'!$J$5  *((C11/'Sect. 4 (coefficients)'!$C$5-1)/'Sect. 4 (coefficients)'!$C$6)^2 + 'Sect. 4 (coefficients)'!$J$6   *((C11/'Sect. 4 (coefficients)'!$C$5-1)/'Sect. 4 (coefficients)'!$C$6)^3 + 'Sect. 4 (coefficients)'!$J$7*((C11/'Sect. 4 (coefficients)'!$C$5-1)/'Sect. 4 (coefficients)'!$C$6)^4 ) +
    ( A11/'Sect. 4 (coefficients)'!$C$3 )^1 * ( 'Sect. 4 (coefficients)'!$J$8   + 'Sect. 4 (coefficients)'!$J$9  *((C11/'Sect. 4 (coefficients)'!$C$5-1)/'Sect. 4 (coefficients)'!$C$6)  + 'Sect. 4 (coefficients)'!$J$10*((C11/'Sect. 4 (coefficients)'!$C$5-1)/'Sect. 4 (coefficients)'!$C$6)^2 + 'Sect. 4 (coefficients)'!$J$11 *((C11/'Sect. 4 (coefficients)'!$C$5-1)/'Sect. 4 (coefficients)'!$C$6)^3 ) +
    ( A11/'Sect. 4 (coefficients)'!$C$3 )^2 * ( 'Sect. 4 (coefficients)'!$J$12 + 'Sect. 4 (coefficients)'!$J$13*((C11/'Sect. 4 (coefficients)'!$C$5-1)/'Sect. 4 (coefficients)'!$C$6) + 'Sect. 4 (coefficients)'!$J$14*((C11/'Sect. 4 (coefficients)'!$C$5-1)/'Sect. 4 (coefficients)'!$C$6)^2 ) +
    ( A11/'Sect. 4 (coefficients)'!$C$3 )^3 * ( 'Sect. 4 (coefficients)'!$J$15 + 'Sect. 4 (coefficients)'!$J$16*((C11/'Sect. 4 (coefficients)'!$C$5-1)/'Sect. 4 (coefficients)'!$C$6) ) +
    ( A11/'Sect. 4 (coefficients)'!$C$3 )^4 * ( 'Sect. 4 (coefficients)'!$J$17 ) +
( (B11+273.15) / 'Sect. 4 (coefficients)'!$C$4 )^1*
    (                                                   ( 'Sect. 4 (coefficients)'!$J$18 + 'Sect. 4 (coefficients)'!$J$19*((C11/'Sect. 4 (coefficients)'!$C$5-1)/'Sect. 4 (coefficients)'!$C$6) + 'Sect. 4 (coefficients)'!$J$20*((C11/'Sect. 4 (coefficients)'!$C$5-1)/'Sect. 4 (coefficients)'!$C$6)^2 + 'Sect. 4 (coefficients)'!$J$21 * ((C11/'Sect. 4 (coefficients)'!$C$5-1)/'Sect. 4 (coefficients)'!$C$6)^3 ) +
    ( A11/'Sect. 4 (coefficients)'!$C$3 )^1 * ( 'Sect. 4 (coefficients)'!$J$22 + 'Sect. 4 (coefficients)'!$J$23*((C11/'Sect. 4 (coefficients)'!$C$5-1)/'Sect. 4 (coefficients)'!$C$6) + 'Sect. 4 (coefficients)'!$J$24*((C11/'Sect. 4 (coefficients)'!$C$5-1)/'Sect. 4 (coefficients)'!$C$6)^2 ) +
    ( A11/'Sect. 4 (coefficients)'!$C$3 )^2 * ( 'Sect. 4 (coefficients)'!$J$25 + 'Sect. 4 (coefficients)'!$J$26*((C11/'Sect. 4 (coefficients)'!$C$5-1)/'Sect. 4 (coefficients)'!$C$6) ) +
    ( A11/'Sect. 4 (coefficients)'!$C$3 )^3 * ( 'Sect. 4 (coefficients)'!$J$27 ) ) +
( (B11+273.15) / 'Sect. 4 (coefficients)'!$C$4 )^2*
    (                                                   ( 'Sect. 4 (coefficients)'!$J$28 + 'Sect. 4 (coefficients)'!$J$29*((C11/'Sect. 4 (coefficients)'!$C$5-1)/'Sect. 4 (coefficients)'!$C$6) + 'Sect. 4 (coefficients)'!$J$30*((C11/'Sect. 4 (coefficients)'!$C$5-1)/'Sect. 4 (coefficients)'!$C$6)^2 ) +
    ( A11/'Sect. 4 (coefficients)'!$C$3 )^1 * ( 'Sect. 4 (coefficients)'!$J$31 + 'Sect. 4 (coefficients)'!$J$32*((C11/'Sect. 4 (coefficients)'!$C$5-1)/'Sect. 4 (coefficients)'!$C$6) ) +
    ( A11/'Sect. 4 (coefficients)'!$C$3 )^2 * ( 'Sect. 4 (coefficients)'!$J$33 ) ) +
( (B11+273.15) / 'Sect. 4 (coefficients)'!$C$4 )^3*
    (                                                   ( 'Sect. 4 (coefficients)'!$J$34 + 'Sect. 4 (coefficients)'!$J$35*((C11/'Sect. 4 (coefficients)'!$C$5-1)/'Sect. 4 (coefficients)'!$C$6) ) +
    ( A11/'Sect. 4 (coefficients)'!$C$3 )^1 * ( 'Sect. 4 (coefficients)'!$J$36 ) ) +
( (B11+273.15) / 'Sect. 4 (coefficients)'!$C$4 )^4*
    (                                                   ( 'Sect. 4 (coefficients)'!$J$37 ) ) )</f>
        <v>0</v>
      </c>
      <c r="V11" s="40">
        <f t="shared" si="7"/>
        <v>0</v>
      </c>
      <c r="W11" s="45">
        <f>('Sect. 4 (coefficients)'!$L$3+'Sect. 4 (coefficients)'!$L$4*(B11+'Sect. 4 (coefficients)'!$L$7)^-2.5+'Sect. 4 (coefficients)'!$L$5*(B11+'Sect. 4 (coefficients)'!$L$7)^3)/1000</f>
        <v>-1.5230718835547918E-3</v>
      </c>
      <c r="X11" s="45">
        <f t="shared" si="8"/>
        <v>2.9274326018846608E-14</v>
      </c>
      <c r="Y11" s="40">
        <f t="shared" si="9"/>
        <v>-1.5230718835547918E-3</v>
      </c>
      <c r="Z11" s="94">
        <f t="shared" si="10"/>
        <v>8.3089844556687522E-4</v>
      </c>
    </row>
    <row r="12" spans="1:26" s="37" customFormat="1">
      <c r="A12" s="76">
        <v>5</v>
      </c>
      <c r="B12" s="30">
        <v>5</v>
      </c>
      <c r="C12" s="31">
        <v>0.101325</v>
      </c>
      <c r="D12" s="32">
        <v>999.96663354500004</v>
      </c>
      <c r="E12" s="30">
        <v>5.0000000000000001E-4</v>
      </c>
      <c r="F12" s="19" t="s">
        <v>17</v>
      </c>
      <c r="G12" s="47">
        <v>1003.9395174806681</v>
      </c>
      <c r="H12" s="48">
        <v>8.9618807338099607E-4</v>
      </c>
      <c r="I12" s="49">
        <v>78.506714126883338</v>
      </c>
      <c r="J12" s="33">
        <f t="shared" si="4"/>
        <v>3.972883935668051</v>
      </c>
      <c r="K12" s="32">
        <f t="shared" si="5"/>
        <v>7.4374260525422481E-4</v>
      </c>
      <c r="L12" s="50">
        <f>K12^4/(H12^4/I12)</f>
        <v>37.239239532698029</v>
      </c>
      <c r="M12" s="35">
        <f t="shared" si="1"/>
        <v>2.3571428571428572</v>
      </c>
      <c r="N12" s="66">
        <f t="shared" si="11"/>
        <v>0.23571428571428574</v>
      </c>
      <c r="O12" s="70" t="s">
        <v>17</v>
      </c>
      <c r="P12" s="32">
        <f>('Sect. 4 (coefficients)'!$L$3+'Sect. 4 (coefficients)'!$L$4*(B12+'Sect. 4 (coefficients)'!$L$7)^-2.5+'Sect. 4 (coefficients)'!$L$5*(B12+'Sect. 4 (coefficients)'!$L$7)^3)/1000</f>
        <v>-3.9457825426968806E-3</v>
      </c>
      <c r="Q12" s="32">
        <f t="shared" si="2"/>
        <v>3.9768297182107477</v>
      </c>
      <c r="R12" s="32">
        <f t="shared" si="3"/>
        <v>3.9768297182107477</v>
      </c>
      <c r="S12" s="36">
        <f t="shared" si="6"/>
        <v>0</v>
      </c>
      <c r="T12" s="32">
        <f>'Sect. 4 (coefficients)'!$C$7 * ( A12 / 'Sect. 4 (coefficients)'!$C$3 )*
  (
                                                        ( 'Sect. 4 (coefficients)'!$F$3   + 'Sect. 4 (coefficients)'!$F$4  *(A12/'Sect. 4 (coefficients)'!$C$3)^1 + 'Sect. 4 (coefficients)'!$F$5  *(A12/'Sect. 4 (coefficients)'!$C$3)^2 + 'Sect. 4 (coefficients)'!$F$6   *(A12/'Sect. 4 (coefficients)'!$C$3)^3 + 'Sect. 4 (coefficients)'!$F$7  *(A12/'Sect. 4 (coefficients)'!$C$3)^4 + 'Sect. 4 (coefficients)'!$F$8*(A12/'Sect. 4 (coefficients)'!$C$3)^5 ) +
    ( (B12+273.15) / 'Sect. 4 (coefficients)'!$C$4 )^1 * ( 'Sect. 4 (coefficients)'!$F$9   + 'Sect. 4 (coefficients)'!$F$10*(A12/'Sect. 4 (coefficients)'!$C$3)^1 + 'Sect. 4 (coefficients)'!$F$11*(A12/'Sect. 4 (coefficients)'!$C$3)^2 + 'Sect. 4 (coefficients)'!$F$12*(A12/'Sect. 4 (coefficients)'!$C$3)^3 + 'Sect. 4 (coefficients)'!$F$13*(A12/'Sect. 4 (coefficients)'!$C$3)^4 ) +
    ( (B12+273.15) / 'Sect. 4 (coefficients)'!$C$4 )^2 * ( 'Sect. 4 (coefficients)'!$F$14 + 'Sect. 4 (coefficients)'!$F$15*(A12/'Sect. 4 (coefficients)'!$C$3)^1 + 'Sect. 4 (coefficients)'!$F$16*(A12/'Sect. 4 (coefficients)'!$C$3)^2 + 'Sect. 4 (coefficients)'!$F$17*(A12/'Sect. 4 (coefficients)'!$C$3)^3 ) +
    ( (B12+273.15) / 'Sect. 4 (coefficients)'!$C$4 )^3 * ( 'Sect. 4 (coefficients)'!$F$18 + 'Sect. 4 (coefficients)'!$F$19*(A12/'Sect. 4 (coefficients)'!$C$3)^1 + 'Sect. 4 (coefficients)'!$F$20*(A12/'Sect. 4 (coefficients)'!$C$3)^2 ) +
    ( (B12+273.15) / 'Sect. 4 (coefficients)'!$C$4 )^4 * ( 'Sect. 4 (coefficients)'!$F$21 +'Sect. 4 (coefficients)'!$F$22*(A12/'Sect. 4 (coefficients)'!$C$3)^1 ) +
    ( (B12+273.15) / 'Sect. 4 (coefficients)'!$C$4 )^5 * ( 'Sect. 4 (coefficients)'!$F$23 )
  )</f>
        <v>3.9756621581244236</v>
      </c>
      <c r="U12" s="91">
        <f xml:space="preserve"> 'Sect. 4 (coefficients)'!$C$8 * ( (C12/'Sect. 4 (coefficients)'!$C$5-1)/'Sect. 4 (coefficients)'!$C$6 ) * ( A12/'Sect. 4 (coefficients)'!$C$3 ) *
(                                                       ( 'Sect. 4 (coefficients)'!$J$3   + 'Sect. 4 (coefficients)'!$J$4  *((C12/'Sect. 4 (coefficients)'!$C$5-1)/'Sect. 4 (coefficients)'!$C$6)  + 'Sect. 4 (coefficients)'!$J$5  *((C12/'Sect. 4 (coefficients)'!$C$5-1)/'Sect. 4 (coefficients)'!$C$6)^2 + 'Sect. 4 (coefficients)'!$J$6   *((C12/'Sect. 4 (coefficients)'!$C$5-1)/'Sect. 4 (coefficients)'!$C$6)^3 + 'Sect. 4 (coefficients)'!$J$7*((C12/'Sect. 4 (coefficients)'!$C$5-1)/'Sect. 4 (coefficients)'!$C$6)^4 ) +
    ( A12/'Sect. 4 (coefficients)'!$C$3 )^1 * ( 'Sect. 4 (coefficients)'!$J$8   + 'Sect. 4 (coefficients)'!$J$9  *((C12/'Sect. 4 (coefficients)'!$C$5-1)/'Sect. 4 (coefficients)'!$C$6)  + 'Sect. 4 (coefficients)'!$J$10*((C12/'Sect. 4 (coefficients)'!$C$5-1)/'Sect. 4 (coefficients)'!$C$6)^2 + 'Sect. 4 (coefficients)'!$J$11 *((C12/'Sect. 4 (coefficients)'!$C$5-1)/'Sect. 4 (coefficients)'!$C$6)^3 ) +
    ( A12/'Sect. 4 (coefficients)'!$C$3 )^2 * ( 'Sect. 4 (coefficients)'!$J$12 + 'Sect. 4 (coefficients)'!$J$13*((C12/'Sect. 4 (coefficients)'!$C$5-1)/'Sect. 4 (coefficients)'!$C$6) + 'Sect. 4 (coefficients)'!$J$14*((C12/'Sect. 4 (coefficients)'!$C$5-1)/'Sect. 4 (coefficients)'!$C$6)^2 ) +
    ( A12/'Sect. 4 (coefficients)'!$C$3 )^3 * ( 'Sect. 4 (coefficients)'!$J$15 + 'Sect. 4 (coefficients)'!$J$16*((C12/'Sect. 4 (coefficients)'!$C$5-1)/'Sect. 4 (coefficients)'!$C$6) ) +
    ( A12/'Sect. 4 (coefficients)'!$C$3 )^4 * ( 'Sect. 4 (coefficients)'!$J$17 ) +
( (B12+273.15) / 'Sect. 4 (coefficients)'!$C$4 )^1*
    (                                                   ( 'Sect. 4 (coefficients)'!$J$18 + 'Sect. 4 (coefficients)'!$J$19*((C12/'Sect. 4 (coefficients)'!$C$5-1)/'Sect. 4 (coefficients)'!$C$6) + 'Sect. 4 (coefficients)'!$J$20*((C12/'Sect. 4 (coefficients)'!$C$5-1)/'Sect. 4 (coefficients)'!$C$6)^2 + 'Sect. 4 (coefficients)'!$J$21 * ((C12/'Sect. 4 (coefficients)'!$C$5-1)/'Sect. 4 (coefficients)'!$C$6)^3 ) +
    ( A12/'Sect. 4 (coefficients)'!$C$3 )^1 * ( 'Sect. 4 (coefficients)'!$J$22 + 'Sect. 4 (coefficients)'!$J$23*((C12/'Sect. 4 (coefficients)'!$C$5-1)/'Sect. 4 (coefficients)'!$C$6) + 'Sect. 4 (coefficients)'!$J$24*((C12/'Sect. 4 (coefficients)'!$C$5-1)/'Sect. 4 (coefficients)'!$C$6)^2 ) +
    ( A12/'Sect. 4 (coefficients)'!$C$3 )^2 * ( 'Sect. 4 (coefficients)'!$J$25 + 'Sect. 4 (coefficients)'!$J$26*((C12/'Sect. 4 (coefficients)'!$C$5-1)/'Sect. 4 (coefficients)'!$C$6) ) +
    ( A12/'Sect. 4 (coefficients)'!$C$3 )^3 * ( 'Sect. 4 (coefficients)'!$J$27 ) ) +
( (B12+273.15) / 'Sect. 4 (coefficients)'!$C$4 )^2*
    (                                                   ( 'Sect. 4 (coefficients)'!$J$28 + 'Sect. 4 (coefficients)'!$J$29*((C12/'Sect. 4 (coefficients)'!$C$5-1)/'Sect. 4 (coefficients)'!$C$6) + 'Sect. 4 (coefficients)'!$J$30*((C12/'Sect. 4 (coefficients)'!$C$5-1)/'Sect. 4 (coefficients)'!$C$6)^2 ) +
    ( A12/'Sect. 4 (coefficients)'!$C$3 )^1 * ( 'Sect. 4 (coefficients)'!$J$31 + 'Sect. 4 (coefficients)'!$J$32*((C12/'Sect. 4 (coefficients)'!$C$5-1)/'Sect. 4 (coefficients)'!$C$6) ) +
    ( A12/'Sect. 4 (coefficients)'!$C$3 )^2 * ( 'Sect. 4 (coefficients)'!$J$33 ) ) +
( (B12+273.15) / 'Sect. 4 (coefficients)'!$C$4 )^3*
    (                                                   ( 'Sect. 4 (coefficients)'!$J$34 + 'Sect. 4 (coefficients)'!$J$35*((C12/'Sect. 4 (coefficients)'!$C$5-1)/'Sect. 4 (coefficients)'!$C$6) ) +
    ( A12/'Sect. 4 (coefficients)'!$C$3 )^1 * ( 'Sect. 4 (coefficients)'!$J$36 ) ) +
( (B12+273.15) / 'Sect. 4 (coefficients)'!$C$4 )^4*
    (                                                   ( 'Sect. 4 (coefficients)'!$J$37 ) ) )</f>
        <v>0</v>
      </c>
      <c r="V12" s="32">
        <f t="shared" si="7"/>
        <v>3.9756621581244236</v>
      </c>
      <c r="W12" s="36">
        <f>('Sect. 4 (coefficients)'!$L$3+'Sect. 4 (coefficients)'!$L$4*(B12+'Sect. 4 (coefficients)'!$L$7)^-2.5+'Sect. 4 (coefficients)'!$L$5*(B12+'Sect. 4 (coefficients)'!$L$7)^3)/1000</f>
        <v>-3.9457825426968806E-3</v>
      </c>
      <c r="X12" s="36">
        <f t="shared" si="8"/>
        <v>1.1675600863241264E-3</v>
      </c>
      <c r="Y12" s="32">
        <f t="shared" si="9"/>
        <v>3.9717163755817269</v>
      </c>
      <c r="Z12" s="92">
        <v>2E-3</v>
      </c>
    </row>
    <row r="13" spans="1:26" s="37" customFormat="1">
      <c r="A13" s="76">
        <v>5</v>
      </c>
      <c r="B13" s="30">
        <v>10</v>
      </c>
      <c r="C13" s="31">
        <v>0.101325</v>
      </c>
      <c r="D13" s="32">
        <v>999.70247018700002</v>
      </c>
      <c r="E13" s="30">
        <v>5.0000000000000001E-4</v>
      </c>
      <c r="F13" s="19" t="s">
        <v>17</v>
      </c>
      <c r="G13" s="33">
        <v>1003.6025590501997</v>
      </c>
      <c r="H13" s="32">
        <v>9.0004578378810205E-4</v>
      </c>
      <c r="I13" s="51">
        <v>79.995865568799374</v>
      </c>
      <c r="J13" s="33">
        <f t="shared" si="4"/>
        <v>3.9000888631996986</v>
      </c>
      <c r="K13" s="32">
        <f t="shared" si="5"/>
        <v>7.4838653977389179E-4</v>
      </c>
      <c r="L13" s="50">
        <f t="shared" ref="L13:L60" si="12">K13^4/(H13^4/I13)</f>
        <v>38.239570519263729</v>
      </c>
      <c r="M13" s="35">
        <f t="shared" si="1"/>
        <v>2.3571428571428572</v>
      </c>
      <c r="N13" s="66">
        <f t="shared" si="11"/>
        <v>0.23571428571428574</v>
      </c>
      <c r="O13" s="70" t="s">
        <v>17</v>
      </c>
      <c r="P13" s="32">
        <f>('Sect. 4 (coefficients)'!$L$3+'Sect. 4 (coefficients)'!$L$4*(B13+'Sect. 4 (coefficients)'!$L$7)^-2.5+'Sect. 4 (coefficients)'!$L$5*(B13+'Sect. 4 (coefficients)'!$L$7)^3)/1000</f>
        <v>-3.3446902568376059E-3</v>
      </c>
      <c r="Q13" s="32">
        <f t="shared" si="2"/>
        <v>3.9034335534565363</v>
      </c>
      <c r="R13" s="32">
        <f t="shared" si="3"/>
        <v>3.9034335534565363</v>
      </c>
      <c r="S13" s="36">
        <f t="shared" si="6"/>
        <v>0</v>
      </c>
      <c r="T13" s="32">
        <f>'Sect. 4 (coefficients)'!$C$7 * ( A13 / 'Sect. 4 (coefficients)'!$C$3 )*
  (
                                                        ( 'Sect. 4 (coefficients)'!$F$3   + 'Sect. 4 (coefficients)'!$F$4  *(A13/'Sect. 4 (coefficients)'!$C$3)^1 + 'Sect. 4 (coefficients)'!$F$5  *(A13/'Sect. 4 (coefficients)'!$C$3)^2 + 'Sect. 4 (coefficients)'!$F$6   *(A13/'Sect. 4 (coefficients)'!$C$3)^3 + 'Sect. 4 (coefficients)'!$F$7  *(A13/'Sect. 4 (coefficients)'!$C$3)^4 + 'Sect. 4 (coefficients)'!$F$8*(A13/'Sect. 4 (coefficients)'!$C$3)^5 ) +
    ( (B13+273.15) / 'Sect. 4 (coefficients)'!$C$4 )^1 * ( 'Sect. 4 (coefficients)'!$F$9   + 'Sect. 4 (coefficients)'!$F$10*(A13/'Sect. 4 (coefficients)'!$C$3)^1 + 'Sect. 4 (coefficients)'!$F$11*(A13/'Sect. 4 (coefficients)'!$C$3)^2 + 'Sect. 4 (coefficients)'!$F$12*(A13/'Sect. 4 (coefficients)'!$C$3)^3 + 'Sect. 4 (coefficients)'!$F$13*(A13/'Sect. 4 (coefficients)'!$C$3)^4 ) +
    ( (B13+273.15) / 'Sect. 4 (coefficients)'!$C$4 )^2 * ( 'Sect. 4 (coefficients)'!$F$14 + 'Sect. 4 (coefficients)'!$F$15*(A13/'Sect. 4 (coefficients)'!$C$3)^1 + 'Sect. 4 (coefficients)'!$F$16*(A13/'Sect. 4 (coefficients)'!$C$3)^2 + 'Sect. 4 (coefficients)'!$F$17*(A13/'Sect. 4 (coefficients)'!$C$3)^3 ) +
    ( (B13+273.15) / 'Sect. 4 (coefficients)'!$C$4 )^3 * ( 'Sect. 4 (coefficients)'!$F$18 + 'Sect. 4 (coefficients)'!$F$19*(A13/'Sect. 4 (coefficients)'!$C$3)^1 + 'Sect. 4 (coefficients)'!$F$20*(A13/'Sect. 4 (coefficients)'!$C$3)^2 ) +
    ( (B13+273.15) / 'Sect. 4 (coefficients)'!$C$4 )^4 * ( 'Sect. 4 (coefficients)'!$F$21 +'Sect. 4 (coefficients)'!$F$22*(A13/'Sect. 4 (coefficients)'!$C$3)^1 ) +
    ( (B13+273.15) / 'Sect. 4 (coefficients)'!$C$4 )^5 * ( 'Sect. 4 (coefficients)'!$F$23 )
  )</f>
        <v>3.9043257863732652</v>
      </c>
      <c r="U13" s="91">
        <f xml:space="preserve"> 'Sect. 4 (coefficients)'!$C$8 * ( (C13/'Sect. 4 (coefficients)'!$C$5-1)/'Sect. 4 (coefficients)'!$C$6 ) * ( A13/'Sect. 4 (coefficients)'!$C$3 ) *
(                                                       ( 'Sect. 4 (coefficients)'!$J$3   + 'Sect. 4 (coefficients)'!$J$4  *((C13/'Sect. 4 (coefficients)'!$C$5-1)/'Sect. 4 (coefficients)'!$C$6)  + 'Sect. 4 (coefficients)'!$J$5  *((C13/'Sect. 4 (coefficients)'!$C$5-1)/'Sect. 4 (coefficients)'!$C$6)^2 + 'Sect. 4 (coefficients)'!$J$6   *((C13/'Sect. 4 (coefficients)'!$C$5-1)/'Sect. 4 (coefficients)'!$C$6)^3 + 'Sect. 4 (coefficients)'!$J$7*((C13/'Sect. 4 (coefficients)'!$C$5-1)/'Sect. 4 (coefficients)'!$C$6)^4 ) +
    ( A13/'Sect. 4 (coefficients)'!$C$3 )^1 * ( 'Sect. 4 (coefficients)'!$J$8   + 'Sect. 4 (coefficients)'!$J$9  *((C13/'Sect. 4 (coefficients)'!$C$5-1)/'Sect. 4 (coefficients)'!$C$6)  + 'Sect. 4 (coefficients)'!$J$10*((C13/'Sect. 4 (coefficients)'!$C$5-1)/'Sect. 4 (coefficients)'!$C$6)^2 + 'Sect. 4 (coefficients)'!$J$11 *((C13/'Sect. 4 (coefficients)'!$C$5-1)/'Sect. 4 (coefficients)'!$C$6)^3 ) +
    ( A13/'Sect. 4 (coefficients)'!$C$3 )^2 * ( 'Sect. 4 (coefficients)'!$J$12 + 'Sect. 4 (coefficients)'!$J$13*((C13/'Sect. 4 (coefficients)'!$C$5-1)/'Sect. 4 (coefficients)'!$C$6) + 'Sect. 4 (coefficients)'!$J$14*((C13/'Sect. 4 (coefficients)'!$C$5-1)/'Sect. 4 (coefficients)'!$C$6)^2 ) +
    ( A13/'Sect. 4 (coefficients)'!$C$3 )^3 * ( 'Sect. 4 (coefficients)'!$J$15 + 'Sect. 4 (coefficients)'!$J$16*((C13/'Sect. 4 (coefficients)'!$C$5-1)/'Sect. 4 (coefficients)'!$C$6) ) +
    ( A13/'Sect. 4 (coefficients)'!$C$3 )^4 * ( 'Sect. 4 (coefficients)'!$J$17 ) +
( (B13+273.15) / 'Sect. 4 (coefficients)'!$C$4 )^1*
    (                                                   ( 'Sect. 4 (coefficients)'!$J$18 + 'Sect. 4 (coefficients)'!$J$19*((C13/'Sect. 4 (coefficients)'!$C$5-1)/'Sect. 4 (coefficients)'!$C$6) + 'Sect. 4 (coefficients)'!$J$20*((C13/'Sect. 4 (coefficients)'!$C$5-1)/'Sect. 4 (coefficients)'!$C$6)^2 + 'Sect. 4 (coefficients)'!$J$21 * ((C13/'Sect. 4 (coefficients)'!$C$5-1)/'Sect. 4 (coefficients)'!$C$6)^3 ) +
    ( A13/'Sect. 4 (coefficients)'!$C$3 )^1 * ( 'Sect. 4 (coefficients)'!$J$22 + 'Sect. 4 (coefficients)'!$J$23*((C13/'Sect. 4 (coefficients)'!$C$5-1)/'Sect. 4 (coefficients)'!$C$6) + 'Sect. 4 (coefficients)'!$J$24*((C13/'Sect. 4 (coefficients)'!$C$5-1)/'Sect. 4 (coefficients)'!$C$6)^2 ) +
    ( A13/'Sect. 4 (coefficients)'!$C$3 )^2 * ( 'Sect. 4 (coefficients)'!$J$25 + 'Sect. 4 (coefficients)'!$J$26*((C13/'Sect. 4 (coefficients)'!$C$5-1)/'Sect. 4 (coefficients)'!$C$6) ) +
    ( A13/'Sect. 4 (coefficients)'!$C$3 )^3 * ( 'Sect. 4 (coefficients)'!$J$27 ) ) +
( (B13+273.15) / 'Sect. 4 (coefficients)'!$C$4 )^2*
    (                                                   ( 'Sect. 4 (coefficients)'!$J$28 + 'Sect. 4 (coefficients)'!$J$29*((C13/'Sect. 4 (coefficients)'!$C$5-1)/'Sect. 4 (coefficients)'!$C$6) + 'Sect. 4 (coefficients)'!$J$30*((C13/'Sect. 4 (coefficients)'!$C$5-1)/'Sect. 4 (coefficients)'!$C$6)^2 ) +
    ( A13/'Sect. 4 (coefficients)'!$C$3 )^1 * ( 'Sect. 4 (coefficients)'!$J$31 + 'Sect. 4 (coefficients)'!$J$32*((C13/'Sect. 4 (coefficients)'!$C$5-1)/'Sect. 4 (coefficients)'!$C$6) ) +
    ( A13/'Sect. 4 (coefficients)'!$C$3 )^2 * ( 'Sect. 4 (coefficients)'!$J$33 ) ) +
( (B13+273.15) / 'Sect. 4 (coefficients)'!$C$4 )^3*
    (                                                   ( 'Sect. 4 (coefficients)'!$J$34 + 'Sect. 4 (coefficients)'!$J$35*((C13/'Sect. 4 (coefficients)'!$C$5-1)/'Sect. 4 (coefficients)'!$C$6) ) +
    ( A13/'Sect. 4 (coefficients)'!$C$3 )^1 * ( 'Sect. 4 (coefficients)'!$J$36 ) ) +
( (B13+273.15) / 'Sect. 4 (coefficients)'!$C$4 )^4*
    (                                                   ( 'Sect. 4 (coefficients)'!$J$37 ) ) )</f>
        <v>0</v>
      </c>
      <c r="V13" s="32">
        <f t="shared" si="7"/>
        <v>3.9043257863732652</v>
      </c>
      <c r="W13" s="36">
        <f>('Sect. 4 (coefficients)'!$L$3+'Sect. 4 (coefficients)'!$L$4*(B13+'Sect. 4 (coefficients)'!$L$7)^-2.5+'Sect. 4 (coefficients)'!$L$5*(B13+'Sect. 4 (coefficients)'!$L$7)^3)/1000</f>
        <v>-3.3446902568376059E-3</v>
      </c>
      <c r="X13" s="36">
        <f t="shared" si="8"/>
        <v>-8.9223291672890781E-4</v>
      </c>
      <c r="Y13" s="32">
        <f t="shared" si="9"/>
        <v>3.9009810961164275</v>
      </c>
      <c r="Z13" s="92">
        <v>2E-3</v>
      </c>
    </row>
    <row r="14" spans="1:26" s="37" customFormat="1">
      <c r="A14" s="76">
        <v>5</v>
      </c>
      <c r="B14" s="30">
        <v>15</v>
      </c>
      <c r="C14" s="31">
        <v>0.101325</v>
      </c>
      <c r="D14" s="32">
        <v>999.10262146699995</v>
      </c>
      <c r="E14" s="30">
        <v>5.0000000000000001E-4</v>
      </c>
      <c r="F14" s="19" t="s">
        <v>17</v>
      </c>
      <c r="G14" s="33">
        <v>1002.9469627544361</v>
      </c>
      <c r="H14" s="32">
        <v>8.9521257940737586E-4</v>
      </c>
      <c r="I14" s="51">
        <v>78.389478420146176</v>
      </c>
      <c r="J14" s="33">
        <f t="shared" si="4"/>
        <v>3.8443412874361229</v>
      </c>
      <c r="K14" s="32">
        <f t="shared" si="5"/>
        <v>7.4256687397783049E-4</v>
      </c>
      <c r="L14" s="50">
        <f t="shared" si="12"/>
        <v>37.110376072448332</v>
      </c>
      <c r="M14" s="35">
        <f t="shared" si="1"/>
        <v>2.3571428571428572</v>
      </c>
      <c r="N14" s="66">
        <f t="shared" si="11"/>
        <v>0.23571428571428574</v>
      </c>
      <c r="O14" s="70" t="s">
        <v>17</v>
      </c>
      <c r="P14" s="32">
        <f>('Sect. 4 (coefficients)'!$L$3+'Sect. 4 (coefficients)'!$L$4*(B14+'Sect. 4 (coefficients)'!$L$7)^-2.5+'Sect. 4 (coefficients)'!$L$5*(B14+'Sect. 4 (coefficients)'!$L$7)^3)/1000</f>
        <v>-2.8498200791190241E-3</v>
      </c>
      <c r="Q14" s="32">
        <f t="shared" si="2"/>
        <v>3.8471911075152421</v>
      </c>
      <c r="R14" s="32">
        <f t="shared" si="3"/>
        <v>3.8471911075152421</v>
      </c>
      <c r="S14" s="36">
        <f t="shared" si="6"/>
        <v>0</v>
      </c>
      <c r="T14" s="32">
        <f>'Sect. 4 (coefficients)'!$C$7 * ( A14 / 'Sect. 4 (coefficients)'!$C$3 )*
  (
                                                        ( 'Sect. 4 (coefficients)'!$F$3   + 'Sect. 4 (coefficients)'!$F$4  *(A14/'Sect. 4 (coefficients)'!$C$3)^1 + 'Sect. 4 (coefficients)'!$F$5  *(A14/'Sect. 4 (coefficients)'!$C$3)^2 + 'Sect. 4 (coefficients)'!$F$6   *(A14/'Sect. 4 (coefficients)'!$C$3)^3 + 'Sect. 4 (coefficients)'!$F$7  *(A14/'Sect. 4 (coefficients)'!$C$3)^4 + 'Sect. 4 (coefficients)'!$F$8*(A14/'Sect. 4 (coefficients)'!$C$3)^5 ) +
    ( (B14+273.15) / 'Sect. 4 (coefficients)'!$C$4 )^1 * ( 'Sect. 4 (coefficients)'!$F$9   + 'Sect. 4 (coefficients)'!$F$10*(A14/'Sect. 4 (coefficients)'!$C$3)^1 + 'Sect. 4 (coefficients)'!$F$11*(A14/'Sect. 4 (coefficients)'!$C$3)^2 + 'Sect. 4 (coefficients)'!$F$12*(A14/'Sect. 4 (coefficients)'!$C$3)^3 + 'Sect. 4 (coefficients)'!$F$13*(A14/'Sect. 4 (coefficients)'!$C$3)^4 ) +
    ( (B14+273.15) / 'Sect. 4 (coefficients)'!$C$4 )^2 * ( 'Sect. 4 (coefficients)'!$F$14 + 'Sect. 4 (coefficients)'!$F$15*(A14/'Sect. 4 (coefficients)'!$C$3)^1 + 'Sect. 4 (coefficients)'!$F$16*(A14/'Sect. 4 (coefficients)'!$C$3)^2 + 'Sect. 4 (coefficients)'!$F$17*(A14/'Sect. 4 (coefficients)'!$C$3)^3 ) +
    ( (B14+273.15) / 'Sect. 4 (coefficients)'!$C$4 )^3 * ( 'Sect. 4 (coefficients)'!$F$18 + 'Sect. 4 (coefficients)'!$F$19*(A14/'Sect. 4 (coefficients)'!$C$3)^1 + 'Sect. 4 (coefficients)'!$F$20*(A14/'Sect. 4 (coefficients)'!$C$3)^2 ) +
    ( (B14+273.15) / 'Sect. 4 (coefficients)'!$C$4 )^4 * ( 'Sect. 4 (coefficients)'!$F$21 +'Sect. 4 (coefficients)'!$F$22*(A14/'Sect. 4 (coefficients)'!$C$3)^1 ) +
    ( (B14+273.15) / 'Sect. 4 (coefficients)'!$C$4 )^5 * ( 'Sect. 4 (coefficients)'!$F$23 )
  )</f>
        <v>3.8463125916921315</v>
      </c>
      <c r="U14" s="91">
        <f xml:space="preserve"> 'Sect. 4 (coefficients)'!$C$8 * ( (C14/'Sect. 4 (coefficients)'!$C$5-1)/'Sect. 4 (coefficients)'!$C$6 ) * ( A14/'Sect. 4 (coefficients)'!$C$3 ) *
(                                                       ( 'Sect. 4 (coefficients)'!$J$3   + 'Sect. 4 (coefficients)'!$J$4  *((C14/'Sect. 4 (coefficients)'!$C$5-1)/'Sect. 4 (coefficients)'!$C$6)  + 'Sect. 4 (coefficients)'!$J$5  *((C14/'Sect. 4 (coefficients)'!$C$5-1)/'Sect. 4 (coefficients)'!$C$6)^2 + 'Sect. 4 (coefficients)'!$J$6   *((C14/'Sect. 4 (coefficients)'!$C$5-1)/'Sect. 4 (coefficients)'!$C$6)^3 + 'Sect. 4 (coefficients)'!$J$7*((C14/'Sect. 4 (coefficients)'!$C$5-1)/'Sect. 4 (coefficients)'!$C$6)^4 ) +
    ( A14/'Sect. 4 (coefficients)'!$C$3 )^1 * ( 'Sect. 4 (coefficients)'!$J$8   + 'Sect. 4 (coefficients)'!$J$9  *((C14/'Sect. 4 (coefficients)'!$C$5-1)/'Sect. 4 (coefficients)'!$C$6)  + 'Sect. 4 (coefficients)'!$J$10*((C14/'Sect. 4 (coefficients)'!$C$5-1)/'Sect. 4 (coefficients)'!$C$6)^2 + 'Sect. 4 (coefficients)'!$J$11 *((C14/'Sect. 4 (coefficients)'!$C$5-1)/'Sect. 4 (coefficients)'!$C$6)^3 ) +
    ( A14/'Sect. 4 (coefficients)'!$C$3 )^2 * ( 'Sect. 4 (coefficients)'!$J$12 + 'Sect. 4 (coefficients)'!$J$13*((C14/'Sect. 4 (coefficients)'!$C$5-1)/'Sect. 4 (coefficients)'!$C$6) + 'Sect. 4 (coefficients)'!$J$14*((C14/'Sect. 4 (coefficients)'!$C$5-1)/'Sect. 4 (coefficients)'!$C$6)^2 ) +
    ( A14/'Sect. 4 (coefficients)'!$C$3 )^3 * ( 'Sect. 4 (coefficients)'!$J$15 + 'Sect. 4 (coefficients)'!$J$16*((C14/'Sect. 4 (coefficients)'!$C$5-1)/'Sect. 4 (coefficients)'!$C$6) ) +
    ( A14/'Sect. 4 (coefficients)'!$C$3 )^4 * ( 'Sect. 4 (coefficients)'!$J$17 ) +
( (B14+273.15) / 'Sect. 4 (coefficients)'!$C$4 )^1*
    (                                                   ( 'Sect. 4 (coefficients)'!$J$18 + 'Sect. 4 (coefficients)'!$J$19*((C14/'Sect. 4 (coefficients)'!$C$5-1)/'Sect. 4 (coefficients)'!$C$6) + 'Sect. 4 (coefficients)'!$J$20*((C14/'Sect. 4 (coefficients)'!$C$5-1)/'Sect. 4 (coefficients)'!$C$6)^2 + 'Sect. 4 (coefficients)'!$J$21 * ((C14/'Sect. 4 (coefficients)'!$C$5-1)/'Sect. 4 (coefficients)'!$C$6)^3 ) +
    ( A14/'Sect. 4 (coefficients)'!$C$3 )^1 * ( 'Sect. 4 (coefficients)'!$J$22 + 'Sect. 4 (coefficients)'!$J$23*((C14/'Sect. 4 (coefficients)'!$C$5-1)/'Sect. 4 (coefficients)'!$C$6) + 'Sect. 4 (coefficients)'!$J$24*((C14/'Sect. 4 (coefficients)'!$C$5-1)/'Sect. 4 (coefficients)'!$C$6)^2 ) +
    ( A14/'Sect. 4 (coefficients)'!$C$3 )^2 * ( 'Sect. 4 (coefficients)'!$J$25 + 'Sect. 4 (coefficients)'!$J$26*((C14/'Sect. 4 (coefficients)'!$C$5-1)/'Sect. 4 (coefficients)'!$C$6) ) +
    ( A14/'Sect. 4 (coefficients)'!$C$3 )^3 * ( 'Sect. 4 (coefficients)'!$J$27 ) ) +
( (B14+273.15) / 'Sect. 4 (coefficients)'!$C$4 )^2*
    (                                                   ( 'Sect. 4 (coefficients)'!$J$28 + 'Sect. 4 (coefficients)'!$J$29*((C14/'Sect. 4 (coefficients)'!$C$5-1)/'Sect. 4 (coefficients)'!$C$6) + 'Sect. 4 (coefficients)'!$J$30*((C14/'Sect. 4 (coefficients)'!$C$5-1)/'Sect. 4 (coefficients)'!$C$6)^2 ) +
    ( A14/'Sect. 4 (coefficients)'!$C$3 )^1 * ( 'Sect. 4 (coefficients)'!$J$31 + 'Sect. 4 (coefficients)'!$J$32*((C14/'Sect. 4 (coefficients)'!$C$5-1)/'Sect. 4 (coefficients)'!$C$6) ) +
    ( A14/'Sect. 4 (coefficients)'!$C$3 )^2 * ( 'Sect. 4 (coefficients)'!$J$33 ) ) +
( (B14+273.15) / 'Sect. 4 (coefficients)'!$C$4 )^3*
    (                                                   ( 'Sect. 4 (coefficients)'!$J$34 + 'Sect. 4 (coefficients)'!$J$35*((C14/'Sect. 4 (coefficients)'!$C$5-1)/'Sect. 4 (coefficients)'!$C$6) ) +
    ( A14/'Sect. 4 (coefficients)'!$C$3 )^1 * ( 'Sect. 4 (coefficients)'!$J$36 ) ) +
( (B14+273.15) / 'Sect. 4 (coefficients)'!$C$4 )^4*
    (                                                   ( 'Sect. 4 (coefficients)'!$J$37 ) ) )</f>
        <v>0</v>
      </c>
      <c r="V14" s="32">
        <f t="shared" si="7"/>
        <v>3.8463125916921315</v>
      </c>
      <c r="W14" s="36">
        <f>('Sect. 4 (coefficients)'!$L$3+'Sect. 4 (coefficients)'!$L$4*(B14+'Sect. 4 (coefficients)'!$L$7)^-2.5+'Sect. 4 (coefficients)'!$L$5*(B14+'Sect. 4 (coefficients)'!$L$7)^3)/1000</f>
        <v>-2.8498200791190241E-3</v>
      </c>
      <c r="X14" s="36">
        <f t="shared" si="8"/>
        <v>8.7851582311060383E-4</v>
      </c>
      <c r="Y14" s="32">
        <f t="shared" si="9"/>
        <v>3.8434627716130123</v>
      </c>
      <c r="Z14" s="92">
        <v>2E-3</v>
      </c>
    </row>
    <row r="15" spans="1:26" s="37" customFormat="1">
      <c r="A15" s="76">
        <v>5</v>
      </c>
      <c r="B15" s="30">
        <v>20</v>
      </c>
      <c r="C15" s="31">
        <v>0.101325</v>
      </c>
      <c r="D15" s="32">
        <v>998.20715046700002</v>
      </c>
      <c r="E15" s="30">
        <v>5.0000000000000001E-4</v>
      </c>
      <c r="F15" s="19" t="s">
        <v>17</v>
      </c>
      <c r="G15" s="33">
        <v>1002.0022126044792</v>
      </c>
      <c r="H15" s="32">
        <v>8.745797455521749E-4</v>
      </c>
      <c r="I15" s="51">
        <v>71.47993525739416</v>
      </c>
      <c r="J15" s="33">
        <f t="shared" si="4"/>
        <v>3.7950621374791353</v>
      </c>
      <c r="K15" s="32">
        <f t="shared" si="5"/>
        <v>7.1755817278469278E-4</v>
      </c>
      <c r="L15" s="50">
        <f t="shared" si="12"/>
        <v>32.390298514912921</v>
      </c>
      <c r="M15" s="35">
        <f t="shared" si="1"/>
        <v>2.3571428571428572</v>
      </c>
      <c r="N15" s="66">
        <f t="shared" si="11"/>
        <v>0.23571428571428574</v>
      </c>
      <c r="O15" s="70" t="s">
        <v>17</v>
      </c>
      <c r="P15" s="32">
        <f>('Sect. 4 (coefficients)'!$L$3+'Sect. 4 (coefficients)'!$L$4*(B15+'Sect. 4 (coefficients)'!$L$7)^-2.5+'Sect. 4 (coefficients)'!$L$5*(B15+'Sect. 4 (coefficients)'!$L$7)^3)/1000</f>
        <v>-2.4363535093284202E-3</v>
      </c>
      <c r="Q15" s="32">
        <f t="shared" si="2"/>
        <v>3.7974984909884637</v>
      </c>
      <c r="R15" s="32">
        <f t="shared" si="3"/>
        <v>3.7974984909884637</v>
      </c>
      <c r="S15" s="36">
        <f t="shared" si="6"/>
        <v>0</v>
      </c>
      <c r="T15" s="32">
        <f>'Sect. 4 (coefficients)'!$C$7 * ( A15 / 'Sect. 4 (coefficients)'!$C$3 )*
  (
                                                        ( 'Sect. 4 (coefficients)'!$F$3   + 'Sect. 4 (coefficients)'!$F$4  *(A15/'Sect. 4 (coefficients)'!$C$3)^1 + 'Sect. 4 (coefficients)'!$F$5  *(A15/'Sect. 4 (coefficients)'!$C$3)^2 + 'Sect. 4 (coefficients)'!$F$6   *(A15/'Sect. 4 (coefficients)'!$C$3)^3 + 'Sect. 4 (coefficients)'!$F$7  *(A15/'Sect. 4 (coefficients)'!$C$3)^4 + 'Sect. 4 (coefficients)'!$F$8*(A15/'Sect. 4 (coefficients)'!$C$3)^5 ) +
    ( (B15+273.15) / 'Sect. 4 (coefficients)'!$C$4 )^1 * ( 'Sect. 4 (coefficients)'!$F$9   + 'Sect. 4 (coefficients)'!$F$10*(A15/'Sect. 4 (coefficients)'!$C$3)^1 + 'Sect. 4 (coefficients)'!$F$11*(A15/'Sect. 4 (coefficients)'!$C$3)^2 + 'Sect. 4 (coefficients)'!$F$12*(A15/'Sect. 4 (coefficients)'!$C$3)^3 + 'Sect. 4 (coefficients)'!$F$13*(A15/'Sect. 4 (coefficients)'!$C$3)^4 ) +
    ( (B15+273.15) / 'Sect. 4 (coefficients)'!$C$4 )^2 * ( 'Sect. 4 (coefficients)'!$F$14 + 'Sect. 4 (coefficients)'!$F$15*(A15/'Sect. 4 (coefficients)'!$C$3)^1 + 'Sect. 4 (coefficients)'!$F$16*(A15/'Sect. 4 (coefficients)'!$C$3)^2 + 'Sect. 4 (coefficients)'!$F$17*(A15/'Sect. 4 (coefficients)'!$C$3)^3 ) +
    ( (B15+273.15) / 'Sect. 4 (coefficients)'!$C$4 )^3 * ( 'Sect. 4 (coefficients)'!$F$18 + 'Sect. 4 (coefficients)'!$F$19*(A15/'Sect. 4 (coefficients)'!$C$3)^1 + 'Sect. 4 (coefficients)'!$F$20*(A15/'Sect. 4 (coefficients)'!$C$3)^2 ) +
    ( (B15+273.15) / 'Sect. 4 (coefficients)'!$C$4 )^4 * ( 'Sect. 4 (coefficients)'!$F$21 +'Sect. 4 (coefficients)'!$F$22*(A15/'Sect. 4 (coefficients)'!$C$3)^1 ) +
    ( (B15+273.15) / 'Sect. 4 (coefficients)'!$C$4 )^5 * ( 'Sect. 4 (coefficients)'!$F$23 )
  )</f>
        <v>3.7989342738661742</v>
      </c>
      <c r="U15" s="91">
        <f xml:space="preserve"> 'Sect. 4 (coefficients)'!$C$8 * ( (C15/'Sect. 4 (coefficients)'!$C$5-1)/'Sect. 4 (coefficients)'!$C$6 ) * ( A15/'Sect. 4 (coefficients)'!$C$3 ) *
(                                                       ( 'Sect. 4 (coefficients)'!$J$3   + 'Sect. 4 (coefficients)'!$J$4  *((C15/'Sect. 4 (coefficients)'!$C$5-1)/'Sect. 4 (coefficients)'!$C$6)  + 'Sect. 4 (coefficients)'!$J$5  *((C15/'Sect. 4 (coefficients)'!$C$5-1)/'Sect. 4 (coefficients)'!$C$6)^2 + 'Sect. 4 (coefficients)'!$J$6   *((C15/'Sect. 4 (coefficients)'!$C$5-1)/'Sect. 4 (coefficients)'!$C$6)^3 + 'Sect. 4 (coefficients)'!$J$7*((C15/'Sect. 4 (coefficients)'!$C$5-1)/'Sect. 4 (coefficients)'!$C$6)^4 ) +
    ( A15/'Sect. 4 (coefficients)'!$C$3 )^1 * ( 'Sect. 4 (coefficients)'!$J$8   + 'Sect. 4 (coefficients)'!$J$9  *((C15/'Sect. 4 (coefficients)'!$C$5-1)/'Sect. 4 (coefficients)'!$C$6)  + 'Sect. 4 (coefficients)'!$J$10*((C15/'Sect. 4 (coefficients)'!$C$5-1)/'Sect. 4 (coefficients)'!$C$6)^2 + 'Sect. 4 (coefficients)'!$J$11 *((C15/'Sect. 4 (coefficients)'!$C$5-1)/'Sect. 4 (coefficients)'!$C$6)^3 ) +
    ( A15/'Sect. 4 (coefficients)'!$C$3 )^2 * ( 'Sect. 4 (coefficients)'!$J$12 + 'Sect. 4 (coefficients)'!$J$13*((C15/'Sect. 4 (coefficients)'!$C$5-1)/'Sect. 4 (coefficients)'!$C$6) + 'Sect. 4 (coefficients)'!$J$14*((C15/'Sect. 4 (coefficients)'!$C$5-1)/'Sect. 4 (coefficients)'!$C$6)^2 ) +
    ( A15/'Sect. 4 (coefficients)'!$C$3 )^3 * ( 'Sect. 4 (coefficients)'!$J$15 + 'Sect. 4 (coefficients)'!$J$16*((C15/'Sect. 4 (coefficients)'!$C$5-1)/'Sect. 4 (coefficients)'!$C$6) ) +
    ( A15/'Sect. 4 (coefficients)'!$C$3 )^4 * ( 'Sect. 4 (coefficients)'!$J$17 ) +
( (B15+273.15) / 'Sect. 4 (coefficients)'!$C$4 )^1*
    (                                                   ( 'Sect. 4 (coefficients)'!$J$18 + 'Sect. 4 (coefficients)'!$J$19*((C15/'Sect. 4 (coefficients)'!$C$5-1)/'Sect. 4 (coefficients)'!$C$6) + 'Sect. 4 (coefficients)'!$J$20*((C15/'Sect. 4 (coefficients)'!$C$5-1)/'Sect. 4 (coefficients)'!$C$6)^2 + 'Sect. 4 (coefficients)'!$J$21 * ((C15/'Sect. 4 (coefficients)'!$C$5-1)/'Sect. 4 (coefficients)'!$C$6)^3 ) +
    ( A15/'Sect. 4 (coefficients)'!$C$3 )^1 * ( 'Sect. 4 (coefficients)'!$J$22 + 'Sect. 4 (coefficients)'!$J$23*((C15/'Sect. 4 (coefficients)'!$C$5-1)/'Sect. 4 (coefficients)'!$C$6) + 'Sect. 4 (coefficients)'!$J$24*((C15/'Sect. 4 (coefficients)'!$C$5-1)/'Sect. 4 (coefficients)'!$C$6)^2 ) +
    ( A15/'Sect. 4 (coefficients)'!$C$3 )^2 * ( 'Sect. 4 (coefficients)'!$J$25 + 'Sect. 4 (coefficients)'!$J$26*((C15/'Sect. 4 (coefficients)'!$C$5-1)/'Sect. 4 (coefficients)'!$C$6) ) +
    ( A15/'Sect. 4 (coefficients)'!$C$3 )^3 * ( 'Sect. 4 (coefficients)'!$J$27 ) ) +
( (B15+273.15) / 'Sect. 4 (coefficients)'!$C$4 )^2*
    (                                                   ( 'Sect. 4 (coefficients)'!$J$28 + 'Sect. 4 (coefficients)'!$J$29*((C15/'Sect. 4 (coefficients)'!$C$5-1)/'Sect. 4 (coefficients)'!$C$6) + 'Sect. 4 (coefficients)'!$J$30*((C15/'Sect. 4 (coefficients)'!$C$5-1)/'Sect. 4 (coefficients)'!$C$6)^2 ) +
    ( A15/'Sect. 4 (coefficients)'!$C$3 )^1 * ( 'Sect. 4 (coefficients)'!$J$31 + 'Sect. 4 (coefficients)'!$J$32*((C15/'Sect. 4 (coefficients)'!$C$5-1)/'Sect. 4 (coefficients)'!$C$6) ) +
    ( A15/'Sect. 4 (coefficients)'!$C$3 )^2 * ( 'Sect. 4 (coefficients)'!$J$33 ) ) +
( (B15+273.15) / 'Sect. 4 (coefficients)'!$C$4 )^3*
    (                                                   ( 'Sect. 4 (coefficients)'!$J$34 + 'Sect. 4 (coefficients)'!$J$35*((C15/'Sect. 4 (coefficients)'!$C$5-1)/'Sect. 4 (coefficients)'!$C$6) ) +
    ( A15/'Sect. 4 (coefficients)'!$C$3 )^1 * ( 'Sect. 4 (coefficients)'!$J$36 ) ) +
( (B15+273.15) / 'Sect. 4 (coefficients)'!$C$4 )^4*
    (                                                   ( 'Sect. 4 (coefficients)'!$J$37 ) ) )</f>
        <v>0</v>
      </c>
      <c r="V15" s="32">
        <f t="shared" si="7"/>
        <v>3.7989342738661742</v>
      </c>
      <c r="W15" s="36">
        <f>('Sect. 4 (coefficients)'!$L$3+'Sect. 4 (coefficients)'!$L$4*(B15+'Sect. 4 (coefficients)'!$L$7)^-2.5+'Sect. 4 (coefficients)'!$L$5*(B15+'Sect. 4 (coefficients)'!$L$7)^3)/1000</f>
        <v>-2.4363535093284202E-3</v>
      </c>
      <c r="X15" s="36">
        <f t="shared" si="8"/>
        <v>-1.4357828777105119E-3</v>
      </c>
      <c r="Y15" s="32">
        <f t="shared" si="9"/>
        <v>3.7964979203568459</v>
      </c>
      <c r="Z15" s="92">
        <v>2E-3</v>
      </c>
    </row>
    <row r="16" spans="1:26" s="37" customFormat="1">
      <c r="A16" s="76">
        <v>5</v>
      </c>
      <c r="B16" s="30">
        <v>25</v>
      </c>
      <c r="C16" s="31">
        <v>0.101325</v>
      </c>
      <c r="D16" s="32">
        <v>997.04763676000005</v>
      </c>
      <c r="E16" s="30">
        <v>5.0000000000000001E-4</v>
      </c>
      <c r="F16" s="19" t="s">
        <v>17</v>
      </c>
      <c r="G16" s="33">
        <v>1000.8073913346275</v>
      </c>
      <c r="H16" s="32">
        <v>8.9453959913014575E-4</v>
      </c>
      <c r="I16" s="51">
        <v>78.29509619197546</v>
      </c>
      <c r="J16" s="33">
        <f t="shared" si="4"/>
        <v>3.7597545746274363</v>
      </c>
      <c r="K16" s="32">
        <f t="shared" si="5"/>
        <v>7.417554141439898E-4</v>
      </c>
      <c r="L16" s="50">
        <f t="shared" si="12"/>
        <v>37.015121546547078</v>
      </c>
      <c r="M16" s="35">
        <f t="shared" si="1"/>
        <v>2.3571428571428572</v>
      </c>
      <c r="N16" s="66">
        <f t="shared" si="11"/>
        <v>0.23571428571428574</v>
      </c>
      <c r="O16" s="70" t="s">
        <v>17</v>
      </c>
      <c r="P16" s="32">
        <f>('Sect. 4 (coefficients)'!$L$3+'Sect. 4 (coefficients)'!$L$4*(B16+'Sect. 4 (coefficients)'!$L$7)^-2.5+'Sect. 4 (coefficients)'!$L$5*(B16+'Sect. 4 (coefficients)'!$L$7)^3)/1000</f>
        <v>-2.085999999999995E-3</v>
      </c>
      <c r="Q16" s="32">
        <f t="shared" si="2"/>
        <v>3.7618405746274362</v>
      </c>
      <c r="R16" s="32">
        <f t="shared" si="3"/>
        <v>3.7618405746274362</v>
      </c>
      <c r="S16" s="36">
        <f t="shared" si="6"/>
        <v>0</v>
      </c>
      <c r="T16" s="32">
        <f>'Sect. 4 (coefficients)'!$C$7 * ( A16 / 'Sect. 4 (coefficients)'!$C$3 )*
  (
                                                        ( 'Sect. 4 (coefficients)'!$F$3   + 'Sect. 4 (coefficients)'!$F$4  *(A16/'Sect. 4 (coefficients)'!$C$3)^1 + 'Sect. 4 (coefficients)'!$F$5  *(A16/'Sect. 4 (coefficients)'!$C$3)^2 + 'Sect. 4 (coefficients)'!$F$6   *(A16/'Sect. 4 (coefficients)'!$C$3)^3 + 'Sect. 4 (coefficients)'!$F$7  *(A16/'Sect. 4 (coefficients)'!$C$3)^4 + 'Sect. 4 (coefficients)'!$F$8*(A16/'Sect. 4 (coefficients)'!$C$3)^5 ) +
    ( (B16+273.15) / 'Sect. 4 (coefficients)'!$C$4 )^1 * ( 'Sect. 4 (coefficients)'!$F$9   + 'Sect. 4 (coefficients)'!$F$10*(A16/'Sect. 4 (coefficients)'!$C$3)^1 + 'Sect. 4 (coefficients)'!$F$11*(A16/'Sect. 4 (coefficients)'!$C$3)^2 + 'Sect. 4 (coefficients)'!$F$12*(A16/'Sect. 4 (coefficients)'!$C$3)^3 + 'Sect. 4 (coefficients)'!$F$13*(A16/'Sect. 4 (coefficients)'!$C$3)^4 ) +
    ( (B16+273.15) / 'Sect. 4 (coefficients)'!$C$4 )^2 * ( 'Sect. 4 (coefficients)'!$F$14 + 'Sect. 4 (coefficients)'!$F$15*(A16/'Sect. 4 (coefficients)'!$C$3)^1 + 'Sect. 4 (coefficients)'!$F$16*(A16/'Sect. 4 (coefficients)'!$C$3)^2 + 'Sect. 4 (coefficients)'!$F$17*(A16/'Sect. 4 (coefficients)'!$C$3)^3 ) +
    ( (B16+273.15) / 'Sect. 4 (coefficients)'!$C$4 )^3 * ( 'Sect. 4 (coefficients)'!$F$18 + 'Sect. 4 (coefficients)'!$F$19*(A16/'Sect. 4 (coefficients)'!$C$3)^1 + 'Sect. 4 (coefficients)'!$F$20*(A16/'Sect. 4 (coefficients)'!$C$3)^2 ) +
    ( (B16+273.15) / 'Sect. 4 (coefficients)'!$C$4 )^4 * ( 'Sect. 4 (coefficients)'!$F$21 +'Sect. 4 (coefficients)'!$F$22*(A16/'Sect. 4 (coefficients)'!$C$3)^1 ) +
    ( (B16+273.15) / 'Sect. 4 (coefficients)'!$C$4 )^5 * ( 'Sect. 4 (coefficients)'!$F$23 )
  )</f>
        <v>3.7601620756987177</v>
      </c>
      <c r="U16" s="91">
        <f xml:space="preserve"> 'Sect. 4 (coefficients)'!$C$8 * ( (C16/'Sect. 4 (coefficients)'!$C$5-1)/'Sect. 4 (coefficients)'!$C$6 ) * ( A16/'Sect. 4 (coefficients)'!$C$3 ) *
(                                                       ( 'Sect. 4 (coefficients)'!$J$3   + 'Sect. 4 (coefficients)'!$J$4  *((C16/'Sect. 4 (coefficients)'!$C$5-1)/'Sect. 4 (coefficients)'!$C$6)  + 'Sect. 4 (coefficients)'!$J$5  *((C16/'Sect. 4 (coefficients)'!$C$5-1)/'Sect. 4 (coefficients)'!$C$6)^2 + 'Sect. 4 (coefficients)'!$J$6   *((C16/'Sect. 4 (coefficients)'!$C$5-1)/'Sect. 4 (coefficients)'!$C$6)^3 + 'Sect. 4 (coefficients)'!$J$7*((C16/'Sect. 4 (coefficients)'!$C$5-1)/'Sect. 4 (coefficients)'!$C$6)^4 ) +
    ( A16/'Sect. 4 (coefficients)'!$C$3 )^1 * ( 'Sect. 4 (coefficients)'!$J$8   + 'Sect. 4 (coefficients)'!$J$9  *((C16/'Sect. 4 (coefficients)'!$C$5-1)/'Sect. 4 (coefficients)'!$C$6)  + 'Sect. 4 (coefficients)'!$J$10*((C16/'Sect. 4 (coefficients)'!$C$5-1)/'Sect. 4 (coefficients)'!$C$6)^2 + 'Sect. 4 (coefficients)'!$J$11 *((C16/'Sect. 4 (coefficients)'!$C$5-1)/'Sect. 4 (coefficients)'!$C$6)^3 ) +
    ( A16/'Sect. 4 (coefficients)'!$C$3 )^2 * ( 'Sect. 4 (coefficients)'!$J$12 + 'Sect. 4 (coefficients)'!$J$13*((C16/'Sect. 4 (coefficients)'!$C$5-1)/'Sect. 4 (coefficients)'!$C$6) + 'Sect. 4 (coefficients)'!$J$14*((C16/'Sect. 4 (coefficients)'!$C$5-1)/'Sect. 4 (coefficients)'!$C$6)^2 ) +
    ( A16/'Sect. 4 (coefficients)'!$C$3 )^3 * ( 'Sect. 4 (coefficients)'!$J$15 + 'Sect. 4 (coefficients)'!$J$16*((C16/'Sect. 4 (coefficients)'!$C$5-1)/'Sect. 4 (coefficients)'!$C$6) ) +
    ( A16/'Sect. 4 (coefficients)'!$C$3 )^4 * ( 'Sect. 4 (coefficients)'!$J$17 ) +
( (B16+273.15) / 'Sect. 4 (coefficients)'!$C$4 )^1*
    (                                                   ( 'Sect. 4 (coefficients)'!$J$18 + 'Sect. 4 (coefficients)'!$J$19*((C16/'Sect. 4 (coefficients)'!$C$5-1)/'Sect. 4 (coefficients)'!$C$6) + 'Sect. 4 (coefficients)'!$J$20*((C16/'Sect. 4 (coefficients)'!$C$5-1)/'Sect. 4 (coefficients)'!$C$6)^2 + 'Sect. 4 (coefficients)'!$J$21 * ((C16/'Sect. 4 (coefficients)'!$C$5-1)/'Sect. 4 (coefficients)'!$C$6)^3 ) +
    ( A16/'Sect. 4 (coefficients)'!$C$3 )^1 * ( 'Sect. 4 (coefficients)'!$J$22 + 'Sect. 4 (coefficients)'!$J$23*((C16/'Sect. 4 (coefficients)'!$C$5-1)/'Sect. 4 (coefficients)'!$C$6) + 'Sect. 4 (coefficients)'!$J$24*((C16/'Sect. 4 (coefficients)'!$C$5-1)/'Sect. 4 (coefficients)'!$C$6)^2 ) +
    ( A16/'Sect. 4 (coefficients)'!$C$3 )^2 * ( 'Sect. 4 (coefficients)'!$J$25 + 'Sect. 4 (coefficients)'!$J$26*((C16/'Sect. 4 (coefficients)'!$C$5-1)/'Sect. 4 (coefficients)'!$C$6) ) +
    ( A16/'Sect. 4 (coefficients)'!$C$3 )^3 * ( 'Sect. 4 (coefficients)'!$J$27 ) ) +
( (B16+273.15) / 'Sect. 4 (coefficients)'!$C$4 )^2*
    (                                                   ( 'Sect. 4 (coefficients)'!$J$28 + 'Sect. 4 (coefficients)'!$J$29*((C16/'Sect. 4 (coefficients)'!$C$5-1)/'Sect. 4 (coefficients)'!$C$6) + 'Sect. 4 (coefficients)'!$J$30*((C16/'Sect. 4 (coefficients)'!$C$5-1)/'Sect. 4 (coefficients)'!$C$6)^2 ) +
    ( A16/'Sect. 4 (coefficients)'!$C$3 )^1 * ( 'Sect. 4 (coefficients)'!$J$31 + 'Sect. 4 (coefficients)'!$J$32*((C16/'Sect. 4 (coefficients)'!$C$5-1)/'Sect. 4 (coefficients)'!$C$6) ) +
    ( A16/'Sect. 4 (coefficients)'!$C$3 )^2 * ( 'Sect. 4 (coefficients)'!$J$33 ) ) +
( (B16+273.15) / 'Sect. 4 (coefficients)'!$C$4 )^3*
    (                                                   ( 'Sect. 4 (coefficients)'!$J$34 + 'Sect. 4 (coefficients)'!$J$35*((C16/'Sect. 4 (coefficients)'!$C$5-1)/'Sect. 4 (coefficients)'!$C$6) ) +
    ( A16/'Sect. 4 (coefficients)'!$C$3 )^1 * ( 'Sect. 4 (coefficients)'!$J$36 ) ) +
( (B16+273.15) / 'Sect. 4 (coefficients)'!$C$4 )^4*
    (                                                   ( 'Sect. 4 (coefficients)'!$J$37 ) ) )</f>
        <v>0</v>
      </c>
      <c r="V16" s="32">
        <f t="shared" si="7"/>
        <v>3.7601620756987177</v>
      </c>
      <c r="W16" s="36">
        <f>('Sect. 4 (coefficients)'!$L$3+'Sect. 4 (coefficients)'!$L$4*(B16+'Sect. 4 (coefficients)'!$L$7)^-2.5+'Sect. 4 (coefficients)'!$L$5*(B16+'Sect. 4 (coefficients)'!$L$7)^3)/1000</f>
        <v>-2.085999999999995E-3</v>
      </c>
      <c r="X16" s="36">
        <f t="shared" si="8"/>
        <v>1.6784989287184082E-3</v>
      </c>
      <c r="Y16" s="32">
        <f t="shared" si="9"/>
        <v>3.7580760756987179</v>
      </c>
      <c r="Z16" s="92">
        <v>2E-3</v>
      </c>
    </row>
    <row r="17" spans="1:26" s="37" customFormat="1">
      <c r="A17" s="76">
        <v>5</v>
      </c>
      <c r="B17" s="30">
        <v>30</v>
      </c>
      <c r="C17" s="31">
        <v>0.101325</v>
      </c>
      <c r="D17" s="32">
        <v>995.64945393699998</v>
      </c>
      <c r="E17" s="30">
        <v>5.0000000000000001E-4</v>
      </c>
      <c r="F17" s="19" t="s">
        <v>17</v>
      </c>
      <c r="G17" s="33">
        <v>999.37437788353816</v>
      </c>
      <c r="H17" s="32">
        <v>8.9660720992280354E-4</v>
      </c>
      <c r="I17" s="51">
        <v>79.07223020013906</v>
      </c>
      <c r="J17" s="33">
        <f t="shared" si="4"/>
        <v>3.7249239465381834</v>
      </c>
      <c r="K17" s="32">
        <f t="shared" si="5"/>
        <v>7.4424759918024217E-4</v>
      </c>
      <c r="L17" s="50">
        <f t="shared" si="12"/>
        <v>37.539185909238974</v>
      </c>
      <c r="M17" s="35">
        <f t="shared" si="1"/>
        <v>2.3571428571428572</v>
      </c>
      <c r="N17" s="66">
        <f t="shared" si="11"/>
        <v>0.23571428571428574</v>
      </c>
      <c r="O17" s="70" t="s">
        <v>17</v>
      </c>
      <c r="P17" s="32">
        <f>('Sect. 4 (coefficients)'!$L$3+'Sect. 4 (coefficients)'!$L$4*(B17+'Sect. 4 (coefficients)'!$L$7)^-2.5+'Sect. 4 (coefficients)'!$L$5*(B17+'Sect. 4 (coefficients)'!$L$7)^3)/1000</f>
        <v>-1.7850506381732198E-3</v>
      </c>
      <c r="Q17" s="32">
        <f t="shared" si="2"/>
        <v>3.7267089971763565</v>
      </c>
      <c r="R17" s="32">
        <f t="shared" si="3"/>
        <v>3.7267089971763565</v>
      </c>
      <c r="S17" s="36">
        <f t="shared" si="6"/>
        <v>0</v>
      </c>
      <c r="T17" s="32">
        <f>'Sect. 4 (coefficients)'!$C$7 * ( A17 / 'Sect. 4 (coefficients)'!$C$3 )*
  (
                                                        ( 'Sect. 4 (coefficients)'!$F$3   + 'Sect. 4 (coefficients)'!$F$4  *(A17/'Sect. 4 (coefficients)'!$C$3)^1 + 'Sect. 4 (coefficients)'!$F$5  *(A17/'Sect. 4 (coefficients)'!$C$3)^2 + 'Sect. 4 (coefficients)'!$F$6   *(A17/'Sect. 4 (coefficients)'!$C$3)^3 + 'Sect. 4 (coefficients)'!$F$7  *(A17/'Sect. 4 (coefficients)'!$C$3)^4 + 'Sect. 4 (coefficients)'!$F$8*(A17/'Sect. 4 (coefficients)'!$C$3)^5 ) +
    ( (B17+273.15) / 'Sect. 4 (coefficients)'!$C$4 )^1 * ( 'Sect. 4 (coefficients)'!$F$9   + 'Sect. 4 (coefficients)'!$F$10*(A17/'Sect. 4 (coefficients)'!$C$3)^1 + 'Sect. 4 (coefficients)'!$F$11*(A17/'Sect. 4 (coefficients)'!$C$3)^2 + 'Sect. 4 (coefficients)'!$F$12*(A17/'Sect. 4 (coefficients)'!$C$3)^3 + 'Sect. 4 (coefficients)'!$F$13*(A17/'Sect. 4 (coefficients)'!$C$3)^4 ) +
    ( (B17+273.15) / 'Sect. 4 (coefficients)'!$C$4 )^2 * ( 'Sect. 4 (coefficients)'!$F$14 + 'Sect. 4 (coefficients)'!$F$15*(A17/'Sect. 4 (coefficients)'!$C$3)^1 + 'Sect. 4 (coefficients)'!$F$16*(A17/'Sect. 4 (coefficients)'!$C$3)^2 + 'Sect. 4 (coefficients)'!$F$17*(A17/'Sect. 4 (coefficients)'!$C$3)^3 ) +
    ( (B17+273.15) / 'Sect. 4 (coefficients)'!$C$4 )^3 * ( 'Sect. 4 (coefficients)'!$F$18 + 'Sect. 4 (coefficients)'!$F$19*(A17/'Sect. 4 (coefficients)'!$C$3)^1 + 'Sect. 4 (coefficients)'!$F$20*(A17/'Sect. 4 (coefficients)'!$C$3)^2 ) +
    ( (B17+273.15) / 'Sect. 4 (coefficients)'!$C$4 )^4 * ( 'Sect. 4 (coefficients)'!$F$21 +'Sect. 4 (coefficients)'!$F$22*(A17/'Sect. 4 (coefficients)'!$C$3)^1 ) +
    ( (B17+273.15) / 'Sect. 4 (coefficients)'!$C$4 )^5 * ( 'Sect. 4 (coefficients)'!$F$23 )
  )</f>
        <v>3.7284902900612287</v>
      </c>
      <c r="U17" s="91">
        <f xml:space="preserve"> 'Sect. 4 (coefficients)'!$C$8 * ( (C17/'Sect. 4 (coefficients)'!$C$5-1)/'Sect. 4 (coefficients)'!$C$6 ) * ( A17/'Sect. 4 (coefficients)'!$C$3 ) *
(                                                       ( 'Sect. 4 (coefficients)'!$J$3   + 'Sect. 4 (coefficients)'!$J$4  *((C17/'Sect. 4 (coefficients)'!$C$5-1)/'Sect. 4 (coefficients)'!$C$6)  + 'Sect. 4 (coefficients)'!$J$5  *((C17/'Sect. 4 (coefficients)'!$C$5-1)/'Sect. 4 (coefficients)'!$C$6)^2 + 'Sect. 4 (coefficients)'!$J$6   *((C17/'Sect. 4 (coefficients)'!$C$5-1)/'Sect. 4 (coefficients)'!$C$6)^3 + 'Sect. 4 (coefficients)'!$J$7*((C17/'Sect. 4 (coefficients)'!$C$5-1)/'Sect. 4 (coefficients)'!$C$6)^4 ) +
    ( A17/'Sect. 4 (coefficients)'!$C$3 )^1 * ( 'Sect. 4 (coefficients)'!$J$8   + 'Sect. 4 (coefficients)'!$J$9  *((C17/'Sect. 4 (coefficients)'!$C$5-1)/'Sect. 4 (coefficients)'!$C$6)  + 'Sect. 4 (coefficients)'!$J$10*((C17/'Sect. 4 (coefficients)'!$C$5-1)/'Sect. 4 (coefficients)'!$C$6)^2 + 'Sect. 4 (coefficients)'!$J$11 *((C17/'Sect. 4 (coefficients)'!$C$5-1)/'Sect. 4 (coefficients)'!$C$6)^3 ) +
    ( A17/'Sect. 4 (coefficients)'!$C$3 )^2 * ( 'Sect. 4 (coefficients)'!$J$12 + 'Sect. 4 (coefficients)'!$J$13*((C17/'Sect. 4 (coefficients)'!$C$5-1)/'Sect. 4 (coefficients)'!$C$6) + 'Sect. 4 (coefficients)'!$J$14*((C17/'Sect. 4 (coefficients)'!$C$5-1)/'Sect. 4 (coefficients)'!$C$6)^2 ) +
    ( A17/'Sect. 4 (coefficients)'!$C$3 )^3 * ( 'Sect. 4 (coefficients)'!$J$15 + 'Sect. 4 (coefficients)'!$J$16*((C17/'Sect. 4 (coefficients)'!$C$5-1)/'Sect. 4 (coefficients)'!$C$6) ) +
    ( A17/'Sect. 4 (coefficients)'!$C$3 )^4 * ( 'Sect. 4 (coefficients)'!$J$17 ) +
( (B17+273.15) / 'Sect. 4 (coefficients)'!$C$4 )^1*
    (                                                   ( 'Sect. 4 (coefficients)'!$J$18 + 'Sect. 4 (coefficients)'!$J$19*((C17/'Sect. 4 (coefficients)'!$C$5-1)/'Sect. 4 (coefficients)'!$C$6) + 'Sect. 4 (coefficients)'!$J$20*((C17/'Sect. 4 (coefficients)'!$C$5-1)/'Sect. 4 (coefficients)'!$C$6)^2 + 'Sect. 4 (coefficients)'!$J$21 * ((C17/'Sect. 4 (coefficients)'!$C$5-1)/'Sect. 4 (coefficients)'!$C$6)^3 ) +
    ( A17/'Sect. 4 (coefficients)'!$C$3 )^1 * ( 'Sect. 4 (coefficients)'!$J$22 + 'Sect. 4 (coefficients)'!$J$23*((C17/'Sect. 4 (coefficients)'!$C$5-1)/'Sect. 4 (coefficients)'!$C$6) + 'Sect. 4 (coefficients)'!$J$24*((C17/'Sect. 4 (coefficients)'!$C$5-1)/'Sect. 4 (coefficients)'!$C$6)^2 ) +
    ( A17/'Sect. 4 (coefficients)'!$C$3 )^2 * ( 'Sect. 4 (coefficients)'!$J$25 + 'Sect. 4 (coefficients)'!$J$26*((C17/'Sect. 4 (coefficients)'!$C$5-1)/'Sect. 4 (coefficients)'!$C$6) ) +
    ( A17/'Sect. 4 (coefficients)'!$C$3 )^3 * ( 'Sect. 4 (coefficients)'!$J$27 ) ) +
( (B17+273.15) / 'Sect. 4 (coefficients)'!$C$4 )^2*
    (                                                   ( 'Sect. 4 (coefficients)'!$J$28 + 'Sect. 4 (coefficients)'!$J$29*((C17/'Sect. 4 (coefficients)'!$C$5-1)/'Sect. 4 (coefficients)'!$C$6) + 'Sect. 4 (coefficients)'!$J$30*((C17/'Sect. 4 (coefficients)'!$C$5-1)/'Sect. 4 (coefficients)'!$C$6)^2 ) +
    ( A17/'Sect. 4 (coefficients)'!$C$3 )^1 * ( 'Sect. 4 (coefficients)'!$J$31 + 'Sect. 4 (coefficients)'!$J$32*((C17/'Sect. 4 (coefficients)'!$C$5-1)/'Sect. 4 (coefficients)'!$C$6) ) +
    ( A17/'Sect. 4 (coefficients)'!$C$3 )^2 * ( 'Sect. 4 (coefficients)'!$J$33 ) ) +
( (B17+273.15) / 'Sect. 4 (coefficients)'!$C$4 )^3*
    (                                                   ( 'Sect. 4 (coefficients)'!$J$34 + 'Sect. 4 (coefficients)'!$J$35*((C17/'Sect. 4 (coefficients)'!$C$5-1)/'Sect. 4 (coefficients)'!$C$6) ) +
    ( A17/'Sect. 4 (coefficients)'!$C$3 )^1 * ( 'Sect. 4 (coefficients)'!$J$36 ) ) +
( (B17+273.15) / 'Sect. 4 (coefficients)'!$C$4 )^4*
    (                                                   ( 'Sect. 4 (coefficients)'!$J$37 ) ) )</f>
        <v>0</v>
      </c>
      <c r="V17" s="32">
        <f t="shared" si="7"/>
        <v>3.7284902900612287</v>
      </c>
      <c r="W17" s="36">
        <f>('Sect. 4 (coefficients)'!$L$3+'Sect. 4 (coefficients)'!$L$4*(B17+'Sect. 4 (coefficients)'!$L$7)^-2.5+'Sect. 4 (coefficients)'!$L$5*(B17+'Sect. 4 (coefficients)'!$L$7)^3)/1000</f>
        <v>-1.7850506381732198E-3</v>
      </c>
      <c r="X17" s="36">
        <f t="shared" si="8"/>
        <v>-1.7812928848721654E-3</v>
      </c>
      <c r="Y17" s="32">
        <f t="shared" si="9"/>
        <v>3.7267052394230555</v>
      </c>
      <c r="Z17" s="92">
        <v>2E-3</v>
      </c>
    </row>
    <row r="18" spans="1:26" s="46" customFormat="1">
      <c r="A18" s="82">
        <v>5</v>
      </c>
      <c r="B18" s="38">
        <v>35</v>
      </c>
      <c r="C18" s="39">
        <v>0.101325</v>
      </c>
      <c r="D18" s="40">
        <v>994.03331488200001</v>
      </c>
      <c r="E18" s="38">
        <v>5.0000000000000001E-4</v>
      </c>
      <c r="F18" s="41" t="s">
        <v>17</v>
      </c>
      <c r="G18" s="42">
        <v>997.73545002069648</v>
      </c>
      <c r="H18" s="40">
        <v>8.9407709408207293E-4</v>
      </c>
      <c r="I18" s="52">
        <v>78.220990642693209</v>
      </c>
      <c r="J18" s="42">
        <f t="shared" si="4"/>
        <v>3.7021351386964625</v>
      </c>
      <c r="K18" s="40">
        <f t="shared" si="5"/>
        <v>7.411975783569748E-4</v>
      </c>
      <c r="L18" s="53">
        <f t="shared" si="12"/>
        <v>36.945317613831243</v>
      </c>
      <c r="M18" s="44">
        <f t="shared" si="1"/>
        <v>2.3571428571428572</v>
      </c>
      <c r="N18" s="67">
        <f t="shared" si="11"/>
        <v>0.23571428571428574</v>
      </c>
      <c r="O18" s="71" t="s">
        <v>17</v>
      </c>
      <c r="P18" s="40">
        <f>('Sect. 4 (coefficients)'!$L$3+'Sect. 4 (coefficients)'!$L$4*(B18+'Sect. 4 (coefficients)'!$L$7)^-2.5+'Sect. 4 (coefficients)'!$L$5*(B18+'Sect. 4 (coefficients)'!$L$7)^3)/1000</f>
        <v>-1.5230718835547918E-3</v>
      </c>
      <c r="Q18" s="40">
        <f t="shared" si="2"/>
        <v>3.7036582105800173</v>
      </c>
      <c r="R18" s="40">
        <f t="shared" si="3"/>
        <v>3.7036582105800173</v>
      </c>
      <c r="S18" s="45">
        <f t="shared" si="6"/>
        <v>0</v>
      </c>
      <c r="T18" s="40">
        <f>'Sect. 4 (coefficients)'!$C$7 * ( A18 / 'Sect. 4 (coefficients)'!$C$3 )*
  (
                                                        ( 'Sect. 4 (coefficients)'!$F$3   + 'Sect. 4 (coefficients)'!$F$4  *(A18/'Sect. 4 (coefficients)'!$C$3)^1 + 'Sect. 4 (coefficients)'!$F$5  *(A18/'Sect. 4 (coefficients)'!$C$3)^2 + 'Sect. 4 (coefficients)'!$F$6   *(A18/'Sect. 4 (coefficients)'!$C$3)^3 + 'Sect. 4 (coefficients)'!$F$7  *(A18/'Sect. 4 (coefficients)'!$C$3)^4 + 'Sect. 4 (coefficients)'!$F$8*(A18/'Sect. 4 (coefficients)'!$C$3)^5 ) +
    ( (B18+273.15) / 'Sect. 4 (coefficients)'!$C$4 )^1 * ( 'Sect. 4 (coefficients)'!$F$9   + 'Sect. 4 (coefficients)'!$F$10*(A18/'Sect. 4 (coefficients)'!$C$3)^1 + 'Sect. 4 (coefficients)'!$F$11*(A18/'Sect. 4 (coefficients)'!$C$3)^2 + 'Sect. 4 (coefficients)'!$F$12*(A18/'Sect. 4 (coefficients)'!$C$3)^3 + 'Sect. 4 (coefficients)'!$F$13*(A18/'Sect. 4 (coefficients)'!$C$3)^4 ) +
    ( (B18+273.15) / 'Sect. 4 (coefficients)'!$C$4 )^2 * ( 'Sect. 4 (coefficients)'!$F$14 + 'Sect. 4 (coefficients)'!$F$15*(A18/'Sect. 4 (coefficients)'!$C$3)^1 + 'Sect. 4 (coefficients)'!$F$16*(A18/'Sect. 4 (coefficients)'!$C$3)^2 + 'Sect. 4 (coefficients)'!$F$17*(A18/'Sect. 4 (coefficients)'!$C$3)^3 ) +
    ( (B18+273.15) / 'Sect. 4 (coefficients)'!$C$4 )^3 * ( 'Sect. 4 (coefficients)'!$F$18 + 'Sect. 4 (coefficients)'!$F$19*(A18/'Sect. 4 (coefficients)'!$C$3)^1 + 'Sect. 4 (coefficients)'!$F$20*(A18/'Sect. 4 (coefficients)'!$C$3)^2 ) +
    ( (B18+273.15) / 'Sect. 4 (coefficients)'!$C$4 )^4 * ( 'Sect. 4 (coefficients)'!$F$21 +'Sect. 4 (coefficients)'!$F$22*(A18/'Sect. 4 (coefficients)'!$C$3)^1 ) +
    ( (B18+273.15) / 'Sect. 4 (coefficients)'!$C$4 )^5 * ( 'Sect. 4 (coefficients)'!$F$23 )
  )</f>
        <v>3.702799766964842</v>
      </c>
      <c r="U18" s="93">
        <f xml:space="preserve"> 'Sect. 4 (coefficients)'!$C$8 * ( (C18/'Sect. 4 (coefficients)'!$C$5-1)/'Sect. 4 (coefficients)'!$C$6 ) * ( A18/'Sect. 4 (coefficients)'!$C$3 ) *
(                                                       ( 'Sect. 4 (coefficients)'!$J$3   + 'Sect. 4 (coefficients)'!$J$4  *((C18/'Sect. 4 (coefficients)'!$C$5-1)/'Sect. 4 (coefficients)'!$C$6)  + 'Sect. 4 (coefficients)'!$J$5  *((C18/'Sect. 4 (coefficients)'!$C$5-1)/'Sect. 4 (coefficients)'!$C$6)^2 + 'Sect. 4 (coefficients)'!$J$6   *((C18/'Sect. 4 (coefficients)'!$C$5-1)/'Sect. 4 (coefficients)'!$C$6)^3 + 'Sect. 4 (coefficients)'!$J$7*((C18/'Sect. 4 (coefficients)'!$C$5-1)/'Sect. 4 (coefficients)'!$C$6)^4 ) +
    ( A18/'Sect. 4 (coefficients)'!$C$3 )^1 * ( 'Sect. 4 (coefficients)'!$J$8   + 'Sect. 4 (coefficients)'!$J$9  *((C18/'Sect. 4 (coefficients)'!$C$5-1)/'Sect. 4 (coefficients)'!$C$6)  + 'Sect. 4 (coefficients)'!$J$10*((C18/'Sect. 4 (coefficients)'!$C$5-1)/'Sect. 4 (coefficients)'!$C$6)^2 + 'Sect. 4 (coefficients)'!$J$11 *((C18/'Sect. 4 (coefficients)'!$C$5-1)/'Sect. 4 (coefficients)'!$C$6)^3 ) +
    ( A18/'Sect. 4 (coefficients)'!$C$3 )^2 * ( 'Sect. 4 (coefficients)'!$J$12 + 'Sect. 4 (coefficients)'!$J$13*((C18/'Sect. 4 (coefficients)'!$C$5-1)/'Sect. 4 (coefficients)'!$C$6) + 'Sect. 4 (coefficients)'!$J$14*((C18/'Sect. 4 (coefficients)'!$C$5-1)/'Sect. 4 (coefficients)'!$C$6)^2 ) +
    ( A18/'Sect. 4 (coefficients)'!$C$3 )^3 * ( 'Sect. 4 (coefficients)'!$J$15 + 'Sect. 4 (coefficients)'!$J$16*((C18/'Sect. 4 (coefficients)'!$C$5-1)/'Sect. 4 (coefficients)'!$C$6) ) +
    ( A18/'Sect. 4 (coefficients)'!$C$3 )^4 * ( 'Sect. 4 (coefficients)'!$J$17 ) +
( (B18+273.15) / 'Sect. 4 (coefficients)'!$C$4 )^1*
    (                                                   ( 'Sect. 4 (coefficients)'!$J$18 + 'Sect. 4 (coefficients)'!$J$19*((C18/'Sect. 4 (coefficients)'!$C$5-1)/'Sect. 4 (coefficients)'!$C$6) + 'Sect. 4 (coefficients)'!$J$20*((C18/'Sect. 4 (coefficients)'!$C$5-1)/'Sect. 4 (coefficients)'!$C$6)^2 + 'Sect. 4 (coefficients)'!$J$21 * ((C18/'Sect. 4 (coefficients)'!$C$5-1)/'Sect. 4 (coefficients)'!$C$6)^3 ) +
    ( A18/'Sect. 4 (coefficients)'!$C$3 )^1 * ( 'Sect. 4 (coefficients)'!$J$22 + 'Sect. 4 (coefficients)'!$J$23*((C18/'Sect. 4 (coefficients)'!$C$5-1)/'Sect. 4 (coefficients)'!$C$6) + 'Sect. 4 (coefficients)'!$J$24*((C18/'Sect. 4 (coefficients)'!$C$5-1)/'Sect. 4 (coefficients)'!$C$6)^2 ) +
    ( A18/'Sect. 4 (coefficients)'!$C$3 )^2 * ( 'Sect. 4 (coefficients)'!$J$25 + 'Sect. 4 (coefficients)'!$J$26*((C18/'Sect. 4 (coefficients)'!$C$5-1)/'Sect. 4 (coefficients)'!$C$6) ) +
    ( A18/'Sect. 4 (coefficients)'!$C$3 )^3 * ( 'Sect. 4 (coefficients)'!$J$27 ) ) +
( (B18+273.15) / 'Sect. 4 (coefficients)'!$C$4 )^2*
    (                                                   ( 'Sect. 4 (coefficients)'!$J$28 + 'Sect. 4 (coefficients)'!$J$29*((C18/'Sect. 4 (coefficients)'!$C$5-1)/'Sect. 4 (coefficients)'!$C$6) + 'Sect. 4 (coefficients)'!$J$30*((C18/'Sect. 4 (coefficients)'!$C$5-1)/'Sect. 4 (coefficients)'!$C$6)^2 ) +
    ( A18/'Sect. 4 (coefficients)'!$C$3 )^1 * ( 'Sect. 4 (coefficients)'!$J$31 + 'Sect. 4 (coefficients)'!$J$32*((C18/'Sect. 4 (coefficients)'!$C$5-1)/'Sect. 4 (coefficients)'!$C$6) ) +
    ( A18/'Sect. 4 (coefficients)'!$C$3 )^2 * ( 'Sect. 4 (coefficients)'!$J$33 ) ) +
( (B18+273.15) / 'Sect. 4 (coefficients)'!$C$4 )^3*
    (                                                   ( 'Sect. 4 (coefficients)'!$J$34 + 'Sect. 4 (coefficients)'!$J$35*((C18/'Sect. 4 (coefficients)'!$C$5-1)/'Sect. 4 (coefficients)'!$C$6) ) +
    ( A18/'Sect. 4 (coefficients)'!$C$3 )^1 * ( 'Sect. 4 (coefficients)'!$J$36 ) ) +
( (B18+273.15) / 'Sect. 4 (coefficients)'!$C$4 )^4*
    (                                                   ( 'Sect. 4 (coefficients)'!$J$37 ) ) )</f>
        <v>0</v>
      </c>
      <c r="V18" s="40">
        <f t="shared" si="7"/>
        <v>3.702799766964842</v>
      </c>
      <c r="W18" s="45">
        <f>('Sect. 4 (coefficients)'!$L$3+'Sect. 4 (coefficients)'!$L$4*(B18+'Sect. 4 (coefficients)'!$L$7)^-2.5+'Sect. 4 (coefficients)'!$L$5*(B18+'Sect. 4 (coefficients)'!$L$7)^3)/1000</f>
        <v>-1.5230718835547918E-3</v>
      </c>
      <c r="X18" s="45">
        <f t="shared" si="8"/>
        <v>8.5844361517528611E-4</v>
      </c>
      <c r="Y18" s="40">
        <f t="shared" si="9"/>
        <v>3.7012766950812872</v>
      </c>
      <c r="Z18" s="94">
        <v>2E-3</v>
      </c>
    </row>
    <row r="19" spans="1:26" s="37" customFormat="1">
      <c r="A19" s="76">
        <v>10</v>
      </c>
      <c r="B19" s="30">
        <v>5</v>
      </c>
      <c r="C19" s="31">
        <v>0.101325</v>
      </c>
      <c r="D19" s="32">
        <v>999.96663354500004</v>
      </c>
      <c r="E19" s="30">
        <v>5.0000000000000001E-4</v>
      </c>
      <c r="F19" s="19" t="s">
        <v>17</v>
      </c>
      <c r="G19" s="33">
        <v>1007.8944363833573</v>
      </c>
      <c r="H19" s="32">
        <v>9.4829963970936794E-4</v>
      </c>
      <c r="I19" s="51">
        <v>98.426458040489962</v>
      </c>
      <c r="J19" s="33">
        <f t="shared" si="4"/>
        <v>7.9278028383572519</v>
      </c>
      <c r="K19" s="32">
        <f t="shared" si="5"/>
        <v>8.057742901538353E-4</v>
      </c>
      <c r="L19" s="50">
        <f t="shared" si="12"/>
        <v>51.307770049017499</v>
      </c>
      <c r="M19" s="35">
        <f t="shared" si="1"/>
        <v>4.7142857142857144</v>
      </c>
      <c r="N19" s="66">
        <f t="shared" si="11"/>
        <v>0.47142857142857147</v>
      </c>
      <c r="O19" s="70" t="s">
        <v>17</v>
      </c>
      <c r="P19" s="32">
        <f>('Sect. 4 (coefficients)'!$L$3+'Sect. 4 (coefficients)'!$L$4*(B19+'Sect. 4 (coefficients)'!$L$7)^-2.5+'Sect. 4 (coefficients)'!$L$5*(B19+'Sect. 4 (coefficients)'!$L$7)^3)/1000</f>
        <v>-3.9457825426968806E-3</v>
      </c>
      <c r="Q19" s="32">
        <f t="shared" si="2"/>
        <v>7.931748620899949</v>
      </c>
      <c r="R19" s="32">
        <f t="shared" si="3"/>
        <v>7.931748620899949</v>
      </c>
      <c r="S19" s="36">
        <f t="shared" si="6"/>
        <v>0</v>
      </c>
      <c r="T19" s="32">
        <f>'Sect. 4 (coefficients)'!$C$7 * ( A19 / 'Sect. 4 (coefficients)'!$C$3 )*
  (
                                                        ( 'Sect. 4 (coefficients)'!$F$3   + 'Sect. 4 (coefficients)'!$F$4  *(A19/'Sect. 4 (coefficients)'!$C$3)^1 + 'Sect. 4 (coefficients)'!$F$5  *(A19/'Sect. 4 (coefficients)'!$C$3)^2 + 'Sect. 4 (coefficients)'!$F$6   *(A19/'Sect. 4 (coefficients)'!$C$3)^3 + 'Sect. 4 (coefficients)'!$F$7  *(A19/'Sect. 4 (coefficients)'!$C$3)^4 + 'Sect. 4 (coefficients)'!$F$8*(A19/'Sect. 4 (coefficients)'!$C$3)^5 ) +
    ( (B19+273.15) / 'Sect. 4 (coefficients)'!$C$4 )^1 * ( 'Sect. 4 (coefficients)'!$F$9   + 'Sect. 4 (coefficients)'!$F$10*(A19/'Sect. 4 (coefficients)'!$C$3)^1 + 'Sect. 4 (coefficients)'!$F$11*(A19/'Sect. 4 (coefficients)'!$C$3)^2 + 'Sect. 4 (coefficients)'!$F$12*(A19/'Sect. 4 (coefficients)'!$C$3)^3 + 'Sect. 4 (coefficients)'!$F$13*(A19/'Sect. 4 (coefficients)'!$C$3)^4 ) +
    ( (B19+273.15) / 'Sect. 4 (coefficients)'!$C$4 )^2 * ( 'Sect. 4 (coefficients)'!$F$14 + 'Sect. 4 (coefficients)'!$F$15*(A19/'Sect. 4 (coefficients)'!$C$3)^1 + 'Sect. 4 (coefficients)'!$F$16*(A19/'Sect. 4 (coefficients)'!$C$3)^2 + 'Sect. 4 (coefficients)'!$F$17*(A19/'Sect. 4 (coefficients)'!$C$3)^3 ) +
    ( (B19+273.15) / 'Sect. 4 (coefficients)'!$C$4 )^3 * ( 'Sect. 4 (coefficients)'!$F$18 + 'Sect. 4 (coefficients)'!$F$19*(A19/'Sect. 4 (coefficients)'!$C$3)^1 + 'Sect. 4 (coefficients)'!$F$20*(A19/'Sect. 4 (coefficients)'!$C$3)^2 ) +
    ( (B19+273.15) / 'Sect. 4 (coefficients)'!$C$4 )^4 * ( 'Sect. 4 (coefficients)'!$F$21 +'Sect. 4 (coefficients)'!$F$22*(A19/'Sect. 4 (coefficients)'!$C$3)^1 ) +
    ( (B19+273.15) / 'Sect. 4 (coefficients)'!$C$4 )^5 * ( 'Sect. 4 (coefficients)'!$F$23 )
  )</f>
        <v>7.9320136033851441</v>
      </c>
      <c r="U19" s="91">
        <f xml:space="preserve"> 'Sect. 4 (coefficients)'!$C$8 * ( (C19/'Sect. 4 (coefficients)'!$C$5-1)/'Sect. 4 (coefficients)'!$C$6 ) * ( A19/'Sect. 4 (coefficients)'!$C$3 ) *
(                                                       ( 'Sect. 4 (coefficients)'!$J$3   + 'Sect. 4 (coefficients)'!$J$4  *((C19/'Sect. 4 (coefficients)'!$C$5-1)/'Sect. 4 (coefficients)'!$C$6)  + 'Sect. 4 (coefficients)'!$J$5  *((C19/'Sect. 4 (coefficients)'!$C$5-1)/'Sect. 4 (coefficients)'!$C$6)^2 + 'Sect. 4 (coefficients)'!$J$6   *((C19/'Sect. 4 (coefficients)'!$C$5-1)/'Sect. 4 (coefficients)'!$C$6)^3 + 'Sect. 4 (coefficients)'!$J$7*((C19/'Sect. 4 (coefficients)'!$C$5-1)/'Sect. 4 (coefficients)'!$C$6)^4 ) +
    ( A19/'Sect. 4 (coefficients)'!$C$3 )^1 * ( 'Sect. 4 (coefficients)'!$J$8   + 'Sect. 4 (coefficients)'!$J$9  *((C19/'Sect. 4 (coefficients)'!$C$5-1)/'Sect. 4 (coefficients)'!$C$6)  + 'Sect. 4 (coefficients)'!$J$10*((C19/'Sect. 4 (coefficients)'!$C$5-1)/'Sect. 4 (coefficients)'!$C$6)^2 + 'Sect. 4 (coefficients)'!$J$11 *((C19/'Sect. 4 (coefficients)'!$C$5-1)/'Sect. 4 (coefficients)'!$C$6)^3 ) +
    ( A19/'Sect. 4 (coefficients)'!$C$3 )^2 * ( 'Sect. 4 (coefficients)'!$J$12 + 'Sect. 4 (coefficients)'!$J$13*((C19/'Sect. 4 (coefficients)'!$C$5-1)/'Sect. 4 (coefficients)'!$C$6) + 'Sect. 4 (coefficients)'!$J$14*((C19/'Sect. 4 (coefficients)'!$C$5-1)/'Sect. 4 (coefficients)'!$C$6)^2 ) +
    ( A19/'Sect. 4 (coefficients)'!$C$3 )^3 * ( 'Sect. 4 (coefficients)'!$J$15 + 'Sect. 4 (coefficients)'!$J$16*((C19/'Sect. 4 (coefficients)'!$C$5-1)/'Sect. 4 (coefficients)'!$C$6) ) +
    ( A19/'Sect. 4 (coefficients)'!$C$3 )^4 * ( 'Sect. 4 (coefficients)'!$J$17 ) +
( (B19+273.15) / 'Sect. 4 (coefficients)'!$C$4 )^1*
    (                                                   ( 'Sect. 4 (coefficients)'!$J$18 + 'Sect. 4 (coefficients)'!$J$19*((C19/'Sect. 4 (coefficients)'!$C$5-1)/'Sect. 4 (coefficients)'!$C$6) + 'Sect. 4 (coefficients)'!$J$20*((C19/'Sect. 4 (coefficients)'!$C$5-1)/'Sect. 4 (coefficients)'!$C$6)^2 + 'Sect. 4 (coefficients)'!$J$21 * ((C19/'Sect. 4 (coefficients)'!$C$5-1)/'Sect. 4 (coefficients)'!$C$6)^3 ) +
    ( A19/'Sect. 4 (coefficients)'!$C$3 )^1 * ( 'Sect. 4 (coefficients)'!$J$22 + 'Sect. 4 (coefficients)'!$J$23*((C19/'Sect. 4 (coefficients)'!$C$5-1)/'Sect. 4 (coefficients)'!$C$6) + 'Sect. 4 (coefficients)'!$J$24*((C19/'Sect. 4 (coefficients)'!$C$5-1)/'Sect. 4 (coefficients)'!$C$6)^2 ) +
    ( A19/'Sect. 4 (coefficients)'!$C$3 )^2 * ( 'Sect. 4 (coefficients)'!$J$25 + 'Sect. 4 (coefficients)'!$J$26*((C19/'Sect. 4 (coefficients)'!$C$5-1)/'Sect. 4 (coefficients)'!$C$6) ) +
    ( A19/'Sect. 4 (coefficients)'!$C$3 )^3 * ( 'Sect. 4 (coefficients)'!$J$27 ) ) +
( (B19+273.15) / 'Sect. 4 (coefficients)'!$C$4 )^2*
    (                                                   ( 'Sect. 4 (coefficients)'!$J$28 + 'Sect. 4 (coefficients)'!$J$29*((C19/'Sect. 4 (coefficients)'!$C$5-1)/'Sect. 4 (coefficients)'!$C$6) + 'Sect. 4 (coefficients)'!$J$30*((C19/'Sect. 4 (coefficients)'!$C$5-1)/'Sect. 4 (coefficients)'!$C$6)^2 ) +
    ( A19/'Sect. 4 (coefficients)'!$C$3 )^1 * ( 'Sect. 4 (coefficients)'!$J$31 + 'Sect. 4 (coefficients)'!$J$32*((C19/'Sect. 4 (coefficients)'!$C$5-1)/'Sect. 4 (coefficients)'!$C$6) ) +
    ( A19/'Sect. 4 (coefficients)'!$C$3 )^2 * ( 'Sect. 4 (coefficients)'!$J$33 ) ) +
( (B19+273.15) / 'Sect. 4 (coefficients)'!$C$4 )^3*
    (                                                   ( 'Sect. 4 (coefficients)'!$J$34 + 'Sect. 4 (coefficients)'!$J$35*((C19/'Sect. 4 (coefficients)'!$C$5-1)/'Sect. 4 (coefficients)'!$C$6) ) +
    ( A19/'Sect. 4 (coefficients)'!$C$3 )^1 * ( 'Sect. 4 (coefficients)'!$J$36 ) ) +
( (B19+273.15) / 'Sect. 4 (coefficients)'!$C$4 )^4*
    (                                                   ( 'Sect. 4 (coefficients)'!$J$37 ) ) )</f>
        <v>0</v>
      </c>
      <c r="V19" s="32">
        <f t="shared" si="7"/>
        <v>7.9320136033851441</v>
      </c>
      <c r="W19" s="36">
        <f>('Sect. 4 (coefficients)'!$L$3+'Sect. 4 (coefficients)'!$L$4*(B19+'Sect. 4 (coefficients)'!$L$7)^-2.5+'Sect. 4 (coefficients)'!$L$5*(B19+'Sect. 4 (coefficients)'!$L$7)^3)/1000</f>
        <v>-3.9457825426968806E-3</v>
      </c>
      <c r="X19" s="36">
        <f t="shared" si="8"/>
        <v>-2.6498248519501999E-4</v>
      </c>
      <c r="Y19" s="32">
        <f t="shared" si="9"/>
        <v>7.9280678208424469</v>
      </c>
      <c r="Z19" s="92">
        <v>2E-3</v>
      </c>
    </row>
    <row r="20" spans="1:26" s="37" customFormat="1">
      <c r="A20" s="76">
        <v>10</v>
      </c>
      <c r="B20" s="30">
        <v>10</v>
      </c>
      <c r="C20" s="31">
        <v>0.101325</v>
      </c>
      <c r="D20" s="32">
        <v>999.70247018700002</v>
      </c>
      <c r="E20" s="30">
        <v>5.0000000000000001E-4</v>
      </c>
      <c r="F20" s="19" t="s">
        <v>17</v>
      </c>
      <c r="G20" s="33">
        <v>1007.4899291797504</v>
      </c>
      <c r="H20" s="32">
        <v>9.4886039693762442E-4</v>
      </c>
      <c r="I20" s="51">
        <v>99.083248482847381</v>
      </c>
      <c r="J20" s="33">
        <f t="shared" si="4"/>
        <v>7.7874589927504303</v>
      </c>
      <c r="K20" s="32">
        <f t="shared" si="5"/>
        <v>8.064341590462462E-4</v>
      </c>
      <c r="L20" s="50">
        <f t="shared" si="12"/>
        <v>51.697151668533877</v>
      </c>
      <c r="M20" s="35">
        <f t="shared" si="1"/>
        <v>4.7142857142857144</v>
      </c>
      <c r="N20" s="66">
        <f t="shared" si="11"/>
        <v>0.47142857142857147</v>
      </c>
      <c r="O20" s="70" t="s">
        <v>17</v>
      </c>
      <c r="P20" s="32">
        <f>('Sect. 4 (coefficients)'!$L$3+'Sect. 4 (coefficients)'!$L$4*(B20+'Sect. 4 (coefficients)'!$L$7)^-2.5+'Sect. 4 (coefficients)'!$L$5*(B20+'Sect. 4 (coefficients)'!$L$7)^3)/1000</f>
        <v>-3.3446902568376059E-3</v>
      </c>
      <c r="Q20" s="32">
        <f t="shared" si="2"/>
        <v>7.790803683007268</v>
      </c>
      <c r="R20" s="32">
        <f t="shared" si="3"/>
        <v>7.790803683007268</v>
      </c>
      <c r="S20" s="36">
        <f t="shared" si="6"/>
        <v>0</v>
      </c>
      <c r="T20" s="32">
        <f>'Sect. 4 (coefficients)'!$C$7 * ( A20 / 'Sect. 4 (coefficients)'!$C$3 )*
  (
                                                        ( 'Sect. 4 (coefficients)'!$F$3   + 'Sect. 4 (coefficients)'!$F$4  *(A20/'Sect. 4 (coefficients)'!$C$3)^1 + 'Sect. 4 (coefficients)'!$F$5  *(A20/'Sect. 4 (coefficients)'!$C$3)^2 + 'Sect. 4 (coefficients)'!$F$6   *(A20/'Sect. 4 (coefficients)'!$C$3)^3 + 'Sect. 4 (coefficients)'!$F$7  *(A20/'Sect. 4 (coefficients)'!$C$3)^4 + 'Sect. 4 (coefficients)'!$F$8*(A20/'Sect. 4 (coefficients)'!$C$3)^5 ) +
    ( (B20+273.15) / 'Sect. 4 (coefficients)'!$C$4 )^1 * ( 'Sect. 4 (coefficients)'!$F$9   + 'Sect. 4 (coefficients)'!$F$10*(A20/'Sect. 4 (coefficients)'!$C$3)^1 + 'Sect. 4 (coefficients)'!$F$11*(A20/'Sect. 4 (coefficients)'!$C$3)^2 + 'Sect. 4 (coefficients)'!$F$12*(A20/'Sect. 4 (coefficients)'!$C$3)^3 + 'Sect. 4 (coefficients)'!$F$13*(A20/'Sect. 4 (coefficients)'!$C$3)^4 ) +
    ( (B20+273.15) / 'Sect. 4 (coefficients)'!$C$4 )^2 * ( 'Sect. 4 (coefficients)'!$F$14 + 'Sect. 4 (coefficients)'!$F$15*(A20/'Sect. 4 (coefficients)'!$C$3)^1 + 'Sect. 4 (coefficients)'!$F$16*(A20/'Sect. 4 (coefficients)'!$C$3)^2 + 'Sect. 4 (coefficients)'!$F$17*(A20/'Sect. 4 (coefficients)'!$C$3)^3 ) +
    ( (B20+273.15) / 'Sect. 4 (coefficients)'!$C$4 )^3 * ( 'Sect. 4 (coefficients)'!$F$18 + 'Sect. 4 (coefficients)'!$F$19*(A20/'Sect. 4 (coefficients)'!$C$3)^1 + 'Sect. 4 (coefficients)'!$F$20*(A20/'Sect. 4 (coefficients)'!$C$3)^2 ) +
    ( (B20+273.15) / 'Sect. 4 (coefficients)'!$C$4 )^4 * ( 'Sect. 4 (coefficients)'!$F$21 +'Sect. 4 (coefficients)'!$F$22*(A20/'Sect. 4 (coefficients)'!$C$3)^1 ) +
    ( (B20+273.15) / 'Sect. 4 (coefficients)'!$C$4 )^5 * ( 'Sect. 4 (coefficients)'!$F$23 )
  )</f>
        <v>7.7914301462478921</v>
      </c>
      <c r="U20" s="91">
        <f xml:space="preserve"> 'Sect. 4 (coefficients)'!$C$8 * ( (C20/'Sect. 4 (coefficients)'!$C$5-1)/'Sect. 4 (coefficients)'!$C$6 ) * ( A20/'Sect. 4 (coefficients)'!$C$3 ) *
(                                                       ( 'Sect. 4 (coefficients)'!$J$3   + 'Sect. 4 (coefficients)'!$J$4  *((C20/'Sect. 4 (coefficients)'!$C$5-1)/'Sect. 4 (coefficients)'!$C$6)  + 'Sect. 4 (coefficients)'!$J$5  *((C20/'Sect. 4 (coefficients)'!$C$5-1)/'Sect. 4 (coefficients)'!$C$6)^2 + 'Sect. 4 (coefficients)'!$J$6   *((C20/'Sect. 4 (coefficients)'!$C$5-1)/'Sect. 4 (coefficients)'!$C$6)^3 + 'Sect. 4 (coefficients)'!$J$7*((C20/'Sect. 4 (coefficients)'!$C$5-1)/'Sect. 4 (coefficients)'!$C$6)^4 ) +
    ( A20/'Sect. 4 (coefficients)'!$C$3 )^1 * ( 'Sect. 4 (coefficients)'!$J$8   + 'Sect. 4 (coefficients)'!$J$9  *((C20/'Sect. 4 (coefficients)'!$C$5-1)/'Sect. 4 (coefficients)'!$C$6)  + 'Sect. 4 (coefficients)'!$J$10*((C20/'Sect. 4 (coefficients)'!$C$5-1)/'Sect. 4 (coefficients)'!$C$6)^2 + 'Sect. 4 (coefficients)'!$J$11 *((C20/'Sect. 4 (coefficients)'!$C$5-1)/'Sect. 4 (coefficients)'!$C$6)^3 ) +
    ( A20/'Sect. 4 (coefficients)'!$C$3 )^2 * ( 'Sect. 4 (coefficients)'!$J$12 + 'Sect. 4 (coefficients)'!$J$13*((C20/'Sect. 4 (coefficients)'!$C$5-1)/'Sect. 4 (coefficients)'!$C$6) + 'Sect. 4 (coefficients)'!$J$14*((C20/'Sect. 4 (coefficients)'!$C$5-1)/'Sect. 4 (coefficients)'!$C$6)^2 ) +
    ( A20/'Sect. 4 (coefficients)'!$C$3 )^3 * ( 'Sect. 4 (coefficients)'!$J$15 + 'Sect. 4 (coefficients)'!$J$16*((C20/'Sect. 4 (coefficients)'!$C$5-1)/'Sect. 4 (coefficients)'!$C$6) ) +
    ( A20/'Sect. 4 (coefficients)'!$C$3 )^4 * ( 'Sect. 4 (coefficients)'!$J$17 ) +
( (B20+273.15) / 'Sect. 4 (coefficients)'!$C$4 )^1*
    (                                                   ( 'Sect. 4 (coefficients)'!$J$18 + 'Sect. 4 (coefficients)'!$J$19*((C20/'Sect. 4 (coefficients)'!$C$5-1)/'Sect. 4 (coefficients)'!$C$6) + 'Sect. 4 (coefficients)'!$J$20*((C20/'Sect. 4 (coefficients)'!$C$5-1)/'Sect. 4 (coefficients)'!$C$6)^2 + 'Sect. 4 (coefficients)'!$J$21 * ((C20/'Sect. 4 (coefficients)'!$C$5-1)/'Sect. 4 (coefficients)'!$C$6)^3 ) +
    ( A20/'Sect. 4 (coefficients)'!$C$3 )^1 * ( 'Sect. 4 (coefficients)'!$J$22 + 'Sect. 4 (coefficients)'!$J$23*((C20/'Sect. 4 (coefficients)'!$C$5-1)/'Sect. 4 (coefficients)'!$C$6) + 'Sect. 4 (coefficients)'!$J$24*((C20/'Sect. 4 (coefficients)'!$C$5-1)/'Sect. 4 (coefficients)'!$C$6)^2 ) +
    ( A20/'Sect. 4 (coefficients)'!$C$3 )^2 * ( 'Sect. 4 (coefficients)'!$J$25 + 'Sect. 4 (coefficients)'!$J$26*((C20/'Sect. 4 (coefficients)'!$C$5-1)/'Sect. 4 (coefficients)'!$C$6) ) +
    ( A20/'Sect. 4 (coefficients)'!$C$3 )^3 * ( 'Sect. 4 (coefficients)'!$J$27 ) ) +
( (B20+273.15) / 'Sect. 4 (coefficients)'!$C$4 )^2*
    (                                                   ( 'Sect. 4 (coefficients)'!$J$28 + 'Sect. 4 (coefficients)'!$J$29*((C20/'Sect. 4 (coefficients)'!$C$5-1)/'Sect. 4 (coefficients)'!$C$6) + 'Sect. 4 (coefficients)'!$J$30*((C20/'Sect. 4 (coefficients)'!$C$5-1)/'Sect. 4 (coefficients)'!$C$6)^2 ) +
    ( A20/'Sect. 4 (coefficients)'!$C$3 )^1 * ( 'Sect. 4 (coefficients)'!$J$31 + 'Sect. 4 (coefficients)'!$J$32*((C20/'Sect. 4 (coefficients)'!$C$5-1)/'Sect. 4 (coefficients)'!$C$6) ) +
    ( A20/'Sect. 4 (coefficients)'!$C$3 )^2 * ( 'Sect. 4 (coefficients)'!$J$33 ) ) +
( (B20+273.15) / 'Sect. 4 (coefficients)'!$C$4 )^3*
    (                                                   ( 'Sect. 4 (coefficients)'!$J$34 + 'Sect. 4 (coefficients)'!$J$35*((C20/'Sect. 4 (coefficients)'!$C$5-1)/'Sect. 4 (coefficients)'!$C$6) ) +
    ( A20/'Sect. 4 (coefficients)'!$C$3 )^1 * ( 'Sect. 4 (coefficients)'!$J$36 ) ) +
( (B20+273.15) / 'Sect. 4 (coefficients)'!$C$4 )^4*
    (                                                   ( 'Sect. 4 (coefficients)'!$J$37 ) ) )</f>
        <v>0</v>
      </c>
      <c r="V20" s="32">
        <f t="shared" si="7"/>
        <v>7.7914301462478921</v>
      </c>
      <c r="W20" s="36">
        <f>('Sect. 4 (coefficients)'!$L$3+'Sect. 4 (coefficients)'!$L$4*(B20+'Sect. 4 (coefficients)'!$L$7)^-2.5+'Sect. 4 (coefficients)'!$L$5*(B20+'Sect. 4 (coefficients)'!$L$7)^3)/1000</f>
        <v>-3.3446902568376059E-3</v>
      </c>
      <c r="X20" s="36">
        <f t="shared" si="8"/>
        <v>-6.2646324062409775E-4</v>
      </c>
      <c r="Y20" s="32">
        <f t="shared" si="9"/>
        <v>7.7880854559910544</v>
      </c>
      <c r="Z20" s="92">
        <v>2E-3</v>
      </c>
    </row>
    <row r="21" spans="1:26" s="37" customFormat="1">
      <c r="A21" s="76">
        <v>10</v>
      </c>
      <c r="B21" s="30">
        <v>15</v>
      </c>
      <c r="C21" s="31">
        <v>0.101325</v>
      </c>
      <c r="D21" s="32">
        <v>999.10262146699995</v>
      </c>
      <c r="E21" s="30">
        <v>5.0000000000000001E-4</v>
      </c>
      <c r="F21" s="19" t="s">
        <v>17</v>
      </c>
      <c r="G21" s="33">
        <v>1006.7763667313271</v>
      </c>
      <c r="H21" s="32">
        <v>9.465005430993633E-4</v>
      </c>
      <c r="I21" s="51">
        <v>98.432841546595924</v>
      </c>
      <c r="J21" s="33">
        <f t="shared" si="4"/>
        <v>7.6737452643271808</v>
      </c>
      <c r="K21" s="32">
        <f t="shared" si="5"/>
        <v>8.0365619395820608E-4</v>
      </c>
      <c r="L21" s="50">
        <f t="shared" si="12"/>
        <v>51.160848368058218</v>
      </c>
      <c r="M21" s="35">
        <f t="shared" si="1"/>
        <v>4.7142857142857144</v>
      </c>
      <c r="N21" s="66">
        <f t="shared" si="11"/>
        <v>0.47142857142857147</v>
      </c>
      <c r="O21" s="70" t="s">
        <v>17</v>
      </c>
      <c r="P21" s="32">
        <f>('Sect. 4 (coefficients)'!$L$3+'Sect. 4 (coefficients)'!$L$4*(B21+'Sect. 4 (coefficients)'!$L$7)^-2.5+'Sect. 4 (coefficients)'!$L$5*(B21+'Sect. 4 (coefficients)'!$L$7)^3)/1000</f>
        <v>-2.8498200791190241E-3</v>
      </c>
      <c r="Q21" s="32">
        <f t="shared" si="2"/>
        <v>7.6765950844062996</v>
      </c>
      <c r="R21" s="32">
        <f t="shared" si="3"/>
        <v>7.6765950844062996</v>
      </c>
      <c r="S21" s="36">
        <f t="shared" si="6"/>
        <v>0</v>
      </c>
      <c r="T21" s="32">
        <f>'Sect. 4 (coefficients)'!$C$7 * ( A21 / 'Sect. 4 (coefficients)'!$C$3 )*
  (
                                                        ( 'Sect. 4 (coefficients)'!$F$3   + 'Sect. 4 (coefficients)'!$F$4  *(A21/'Sect. 4 (coefficients)'!$C$3)^1 + 'Sect. 4 (coefficients)'!$F$5  *(A21/'Sect. 4 (coefficients)'!$C$3)^2 + 'Sect. 4 (coefficients)'!$F$6   *(A21/'Sect. 4 (coefficients)'!$C$3)^3 + 'Sect. 4 (coefficients)'!$F$7  *(A21/'Sect. 4 (coefficients)'!$C$3)^4 + 'Sect. 4 (coefficients)'!$F$8*(A21/'Sect. 4 (coefficients)'!$C$3)^5 ) +
    ( (B21+273.15) / 'Sect. 4 (coefficients)'!$C$4 )^1 * ( 'Sect. 4 (coefficients)'!$F$9   + 'Sect. 4 (coefficients)'!$F$10*(A21/'Sect. 4 (coefficients)'!$C$3)^1 + 'Sect. 4 (coefficients)'!$F$11*(A21/'Sect. 4 (coefficients)'!$C$3)^2 + 'Sect. 4 (coefficients)'!$F$12*(A21/'Sect. 4 (coefficients)'!$C$3)^3 + 'Sect. 4 (coefficients)'!$F$13*(A21/'Sect. 4 (coefficients)'!$C$3)^4 ) +
    ( (B21+273.15) / 'Sect. 4 (coefficients)'!$C$4 )^2 * ( 'Sect. 4 (coefficients)'!$F$14 + 'Sect. 4 (coefficients)'!$F$15*(A21/'Sect. 4 (coefficients)'!$C$3)^1 + 'Sect. 4 (coefficients)'!$F$16*(A21/'Sect. 4 (coefficients)'!$C$3)^2 + 'Sect. 4 (coefficients)'!$F$17*(A21/'Sect. 4 (coefficients)'!$C$3)^3 ) +
    ( (B21+273.15) / 'Sect. 4 (coefficients)'!$C$4 )^3 * ( 'Sect. 4 (coefficients)'!$F$18 + 'Sect. 4 (coefficients)'!$F$19*(A21/'Sect. 4 (coefficients)'!$C$3)^1 + 'Sect. 4 (coefficients)'!$F$20*(A21/'Sect. 4 (coefficients)'!$C$3)^2 ) +
    ( (B21+273.15) / 'Sect. 4 (coefficients)'!$C$4 )^4 * ( 'Sect. 4 (coefficients)'!$F$21 +'Sect. 4 (coefficients)'!$F$22*(A21/'Sect. 4 (coefficients)'!$C$3)^1 ) +
    ( (B21+273.15) / 'Sect. 4 (coefficients)'!$C$4 )^5 * ( 'Sect. 4 (coefficients)'!$F$23 )
  )</f>
        <v>7.6764188997759675</v>
      </c>
      <c r="U21" s="91">
        <f xml:space="preserve"> 'Sect. 4 (coefficients)'!$C$8 * ( (C21/'Sect. 4 (coefficients)'!$C$5-1)/'Sect. 4 (coefficients)'!$C$6 ) * ( A21/'Sect. 4 (coefficients)'!$C$3 ) *
(                                                       ( 'Sect. 4 (coefficients)'!$J$3   + 'Sect. 4 (coefficients)'!$J$4  *((C21/'Sect. 4 (coefficients)'!$C$5-1)/'Sect. 4 (coefficients)'!$C$6)  + 'Sect. 4 (coefficients)'!$J$5  *((C21/'Sect. 4 (coefficients)'!$C$5-1)/'Sect. 4 (coefficients)'!$C$6)^2 + 'Sect. 4 (coefficients)'!$J$6   *((C21/'Sect. 4 (coefficients)'!$C$5-1)/'Sect. 4 (coefficients)'!$C$6)^3 + 'Sect. 4 (coefficients)'!$J$7*((C21/'Sect. 4 (coefficients)'!$C$5-1)/'Sect. 4 (coefficients)'!$C$6)^4 ) +
    ( A21/'Sect. 4 (coefficients)'!$C$3 )^1 * ( 'Sect. 4 (coefficients)'!$J$8   + 'Sect. 4 (coefficients)'!$J$9  *((C21/'Sect. 4 (coefficients)'!$C$5-1)/'Sect. 4 (coefficients)'!$C$6)  + 'Sect. 4 (coefficients)'!$J$10*((C21/'Sect. 4 (coefficients)'!$C$5-1)/'Sect. 4 (coefficients)'!$C$6)^2 + 'Sect. 4 (coefficients)'!$J$11 *((C21/'Sect. 4 (coefficients)'!$C$5-1)/'Sect. 4 (coefficients)'!$C$6)^3 ) +
    ( A21/'Sect. 4 (coefficients)'!$C$3 )^2 * ( 'Sect. 4 (coefficients)'!$J$12 + 'Sect. 4 (coefficients)'!$J$13*((C21/'Sect. 4 (coefficients)'!$C$5-1)/'Sect. 4 (coefficients)'!$C$6) + 'Sect. 4 (coefficients)'!$J$14*((C21/'Sect. 4 (coefficients)'!$C$5-1)/'Sect. 4 (coefficients)'!$C$6)^2 ) +
    ( A21/'Sect. 4 (coefficients)'!$C$3 )^3 * ( 'Sect. 4 (coefficients)'!$J$15 + 'Sect. 4 (coefficients)'!$J$16*((C21/'Sect. 4 (coefficients)'!$C$5-1)/'Sect. 4 (coefficients)'!$C$6) ) +
    ( A21/'Sect. 4 (coefficients)'!$C$3 )^4 * ( 'Sect. 4 (coefficients)'!$J$17 ) +
( (B21+273.15) / 'Sect. 4 (coefficients)'!$C$4 )^1*
    (                                                   ( 'Sect. 4 (coefficients)'!$J$18 + 'Sect. 4 (coefficients)'!$J$19*((C21/'Sect. 4 (coefficients)'!$C$5-1)/'Sect. 4 (coefficients)'!$C$6) + 'Sect. 4 (coefficients)'!$J$20*((C21/'Sect. 4 (coefficients)'!$C$5-1)/'Sect. 4 (coefficients)'!$C$6)^2 + 'Sect. 4 (coefficients)'!$J$21 * ((C21/'Sect. 4 (coefficients)'!$C$5-1)/'Sect. 4 (coefficients)'!$C$6)^3 ) +
    ( A21/'Sect. 4 (coefficients)'!$C$3 )^1 * ( 'Sect. 4 (coefficients)'!$J$22 + 'Sect. 4 (coefficients)'!$J$23*((C21/'Sect. 4 (coefficients)'!$C$5-1)/'Sect. 4 (coefficients)'!$C$6) + 'Sect. 4 (coefficients)'!$J$24*((C21/'Sect. 4 (coefficients)'!$C$5-1)/'Sect. 4 (coefficients)'!$C$6)^2 ) +
    ( A21/'Sect. 4 (coefficients)'!$C$3 )^2 * ( 'Sect. 4 (coefficients)'!$J$25 + 'Sect. 4 (coefficients)'!$J$26*((C21/'Sect. 4 (coefficients)'!$C$5-1)/'Sect. 4 (coefficients)'!$C$6) ) +
    ( A21/'Sect. 4 (coefficients)'!$C$3 )^3 * ( 'Sect. 4 (coefficients)'!$J$27 ) ) +
( (B21+273.15) / 'Sect. 4 (coefficients)'!$C$4 )^2*
    (                                                   ( 'Sect. 4 (coefficients)'!$J$28 + 'Sect. 4 (coefficients)'!$J$29*((C21/'Sect. 4 (coefficients)'!$C$5-1)/'Sect. 4 (coefficients)'!$C$6) + 'Sect. 4 (coefficients)'!$J$30*((C21/'Sect. 4 (coefficients)'!$C$5-1)/'Sect. 4 (coefficients)'!$C$6)^2 ) +
    ( A21/'Sect. 4 (coefficients)'!$C$3 )^1 * ( 'Sect. 4 (coefficients)'!$J$31 + 'Sect. 4 (coefficients)'!$J$32*((C21/'Sect. 4 (coefficients)'!$C$5-1)/'Sect. 4 (coefficients)'!$C$6) ) +
    ( A21/'Sect. 4 (coefficients)'!$C$3 )^2 * ( 'Sect. 4 (coefficients)'!$J$33 ) ) +
( (B21+273.15) / 'Sect. 4 (coefficients)'!$C$4 )^3*
    (                                                   ( 'Sect. 4 (coefficients)'!$J$34 + 'Sect. 4 (coefficients)'!$J$35*((C21/'Sect. 4 (coefficients)'!$C$5-1)/'Sect. 4 (coefficients)'!$C$6) ) +
    ( A21/'Sect. 4 (coefficients)'!$C$3 )^1 * ( 'Sect. 4 (coefficients)'!$J$36 ) ) +
( (B21+273.15) / 'Sect. 4 (coefficients)'!$C$4 )^4*
    (                                                   ( 'Sect. 4 (coefficients)'!$J$37 ) ) )</f>
        <v>0</v>
      </c>
      <c r="V21" s="32">
        <f t="shared" si="7"/>
        <v>7.6764188997759675</v>
      </c>
      <c r="W21" s="36">
        <f>('Sect. 4 (coefficients)'!$L$3+'Sect. 4 (coefficients)'!$L$4*(B21+'Sect. 4 (coefficients)'!$L$7)^-2.5+'Sect. 4 (coefficients)'!$L$5*(B21+'Sect. 4 (coefficients)'!$L$7)^3)/1000</f>
        <v>-2.8498200791190241E-3</v>
      </c>
      <c r="X21" s="36">
        <f t="shared" si="8"/>
        <v>1.7618463033208798E-4</v>
      </c>
      <c r="Y21" s="32">
        <f t="shared" si="9"/>
        <v>7.6735690796968488</v>
      </c>
      <c r="Z21" s="92">
        <v>2E-3</v>
      </c>
    </row>
    <row r="22" spans="1:26" s="37" customFormat="1">
      <c r="A22" s="76">
        <v>10</v>
      </c>
      <c r="B22" s="30">
        <v>20</v>
      </c>
      <c r="C22" s="31">
        <v>0.101325</v>
      </c>
      <c r="D22" s="32">
        <v>998.20715046700002</v>
      </c>
      <c r="E22" s="30">
        <v>5.0000000000000001E-4</v>
      </c>
      <c r="F22" s="19" t="s">
        <v>17</v>
      </c>
      <c r="G22" s="33">
        <v>1005.7856043702078</v>
      </c>
      <c r="H22" s="32">
        <v>9.2418616912265806E-4</v>
      </c>
      <c r="I22" s="51">
        <v>89.715814523143649</v>
      </c>
      <c r="J22" s="33">
        <f t="shared" si="4"/>
        <v>7.5784539032077873</v>
      </c>
      <c r="K22" s="32">
        <f t="shared" si="5"/>
        <v>7.7725161640077305E-4</v>
      </c>
      <c r="L22" s="50">
        <f t="shared" si="12"/>
        <v>44.882566262414798</v>
      </c>
      <c r="M22" s="35">
        <f t="shared" si="1"/>
        <v>4.7142857142857144</v>
      </c>
      <c r="N22" s="66">
        <f t="shared" si="11"/>
        <v>0.47142857142857147</v>
      </c>
      <c r="O22" s="70" t="s">
        <v>17</v>
      </c>
      <c r="P22" s="32">
        <f>('Sect. 4 (coefficients)'!$L$3+'Sect. 4 (coefficients)'!$L$4*(B22+'Sect. 4 (coefficients)'!$L$7)^-2.5+'Sect. 4 (coefficients)'!$L$5*(B22+'Sect. 4 (coefficients)'!$L$7)^3)/1000</f>
        <v>-2.4363535093284202E-3</v>
      </c>
      <c r="Q22" s="32">
        <f t="shared" si="2"/>
        <v>7.5808902567171161</v>
      </c>
      <c r="R22" s="32">
        <f t="shared" si="3"/>
        <v>7.5808902567171161</v>
      </c>
      <c r="S22" s="36">
        <f t="shared" si="6"/>
        <v>0</v>
      </c>
      <c r="T22" s="32">
        <f>'Sect. 4 (coefficients)'!$C$7 * ( A22 / 'Sect. 4 (coefficients)'!$C$3 )*
  (
                                                        ( 'Sect. 4 (coefficients)'!$F$3   + 'Sect. 4 (coefficients)'!$F$4  *(A22/'Sect. 4 (coefficients)'!$C$3)^1 + 'Sect. 4 (coefficients)'!$F$5  *(A22/'Sect. 4 (coefficients)'!$C$3)^2 + 'Sect. 4 (coefficients)'!$F$6   *(A22/'Sect. 4 (coefficients)'!$C$3)^3 + 'Sect. 4 (coefficients)'!$F$7  *(A22/'Sect. 4 (coefficients)'!$C$3)^4 + 'Sect. 4 (coefficients)'!$F$8*(A22/'Sect. 4 (coefficients)'!$C$3)^5 ) +
    ( (B22+273.15) / 'Sect. 4 (coefficients)'!$C$4 )^1 * ( 'Sect. 4 (coefficients)'!$F$9   + 'Sect. 4 (coefficients)'!$F$10*(A22/'Sect. 4 (coefficients)'!$C$3)^1 + 'Sect. 4 (coefficients)'!$F$11*(A22/'Sect. 4 (coefficients)'!$C$3)^2 + 'Sect. 4 (coefficients)'!$F$12*(A22/'Sect. 4 (coefficients)'!$C$3)^3 + 'Sect. 4 (coefficients)'!$F$13*(A22/'Sect. 4 (coefficients)'!$C$3)^4 ) +
    ( (B22+273.15) / 'Sect. 4 (coefficients)'!$C$4 )^2 * ( 'Sect. 4 (coefficients)'!$F$14 + 'Sect. 4 (coefficients)'!$F$15*(A22/'Sect. 4 (coefficients)'!$C$3)^1 + 'Sect. 4 (coefficients)'!$F$16*(A22/'Sect. 4 (coefficients)'!$C$3)^2 + 'Sect. 4 (coefficients)'!$F$17*(A22/'Sect. 4 (coefficients)'!$C$3)^3 ) +
    ( (B22+273.15) / 'Sect. 4 (coefficients)'!$C$4 )^3 * ( 'Sect. 4 (coefficients)'!$F$18 + 'Sect. 4 (coefficients)'!$F$19*(A22/'Sect. 4 (coefficients)'!$C$3)^1 + 'Sect. 4 (coefficients)'!$F$20*(A22/'Sect. 4 (coefficients)'!$C$3)^2 ) +
    ( (B22+273.15) / 'Sect. 4 (coefficients)'!$C$4 )^4 * ( 'Sect. 4 (coefficients)'!$F$21 +'Sect. 4 (coefficients)'!$F$22*(A22/'Sect. 4 (coefficients)'!$C$3)^1 ) +
    ( (B22+273.15) / 'Sect. 4 (coefficients)'!$C$4 )^5 * ( 'Sect. 4 (coefficients)'!$F$23 )
  )</f>
        <v>7.5818606060179095</v>
      </c>
      <c r="U22" s="91">
        <f xml:space="preserve"> 'Sect. 4 (coefficients)'!$C$8 * ( (C22/'Sect. 4 (coefficients)'!$C$5-1)/'Sect. 4 (coefficients)'!$C$6 ) * ( A22/'Sect. 4 (coefficients)'!$C$3 ) *
(                                                       ( 'Sect. 4 (coefficients)'!$J$3   + 'Sect. 4 (coefficients)'!$J$4  *((C22/'Sect. 4 (coefficients)'!$C$5-1)/'Sect. 4 (coefficients)'!$C$6)  + 'Sect. 4 (coefficients)'!$J$5  *((C22/'Sect. 4 (coefficients)'!$C$5-1)/'Sect. 4 (coefficients)'!$C$6)^2 + 'Sect. 4 (coefficients)'!$J$6   *((C22/'Sect. 4 (coefficients)'!$C$5-1)/'Sect. 4 (coefficients)'!$C$6)^3 + 'Sect. 4 (coefficients)'!$J$7*((C22/'Sect. 4 (coefficients)'!$C$5-1)/'Sect. 4 (coefficients)'!$C$6)^4 ) +
    ( A22/'Sect. 4 (coefficients)'!$C$3 )^1 * ( 'Sect. 4 (coefficients)'!$J$8   + 'Sect. 4 (coefficients)'!$J$9  *((C22/'Sect. 4 (coefficients)'!$C$5-1)/'Sect. 4 (coefficients)'!$C$6)  + 'Sect. 4 (coefficients)'!$J$10*((C22/'Sect. 4 (coefficients)'!$C$5-1)/'Sect. 4 (coefficients)'!$C$6)^2 + 'Sect. 4 (coefficients)'!$J$11 *((C22/'Sect. 4 (coefficients)'!$C$5-1)/'Sect. 4 (coefficients)'!$C$6)^3 ) +
    ( A22/'Sect. 4 (coefficients)'!$C$3 )^2 * ( 'Sect. 4 (coefficients)'!$J$12 + 'Sect. 4 (coefficients)'!$J$13*((C22/'Sect. 4 (coefficients)'!$C$5-1)/'Sect. 4 (coefficients)'!$C$6) + 'Sect. 4 (coefficients)'!$J$14*((C22/'Sect. 4 (coefficients)'!$C$5-1)/'Sect. 4 (coefficients)'!$C$6)^2 ) +
    ( A22/'Sect. 4 (coefficients)'!$C$3 )^3 * ( 'Sect. 4 (coefficients)'!$J$15 + 'Sect. 4 (coefficients)'!$J$16*((C22/'Sect. 4 (coefficients)'!$C$5-1)/'Sect. 4 (coefficients)'!$C$6) ) +
    ( A22/'Sect. 4 (coefficients)'!$C$3 )^4 * ( 'Sect. 4 (coefficients)'!$J$17 ) +
( (B22+273.15) / 'Sect. 4 (coefficients)'!$C$4 )^1*
    (                                                   ( 'Sect. 4 (coefficients)'!$J$18 + 'Sect. 4 (coefficients)'!$J$19*((C22/'Sect. 4 (coefficients)'!$C$5-1)/'Sect. 4 (coefficients)'!$C$6) + 'Sect. 4 (coefficients)'!$J$20*((C22/'Sect. 4 (coefficients)'!$C$5-1)/'Sect. 4 (coefficients)'!$C$6)^2 + 'Sect. 4 (coefficients)'!$J$21 * ((C22/'Sect. 4 (coefficients)'!$C$5-1)/'Sect. 4 (coefficients)'!$C$6)^3 ) +
    ( A22/'Sect. 4 (coefficients)'!$C$3 )^1 * ( 'Sect. 4 (coefficients)'!$J$22 + 'Sect. 4 (coefficients)'!$J$23*((C22/'Sect. 4 (coefficients)'!$C$5-1)/'Sect. 4 (coefficients)'!$C$6) + 'Sect. 4 (coefficients)'!$J$24*((C22/'Sect. 4 (coefficients)'!$C$5-1)/'Sect. 4 (coefficients)'!$C$6)^2 ) +
    ( A22/'Sect. 4 (coefficients)'!$C$3 )^2 * ( 'Sect. 4 (coefficients)'!$J$25 + 'Sect. 4 (coefficients)'!$J$26*((C22/'Sect. 4 (coefficients)'!$C$5-1)/'Sect. 4 (coefficients)'!$C$6) ) +
    ( A22/'Sect. 4 (coefficients)'!$C$3 )^3 * ( 'Sect. 4 (coefficients)'!$J$27 ) ) +
( (B22+273.15) / 'Sect. 4 (coefficients)'!$C$4 )^2*
    (                                                   ( 'Sect. 4 (coefficients)'!$J$28 + 'Sect. 4 (coefficients)'!$J$29*((C22/'Sect. 4 (coefficients)'!$C$5-1)/'Sect. 4 (coefficients)'!$C$6) + 'Sect. 4 (coefficients)'!$J$30*((C22/'Sect. 4 (coefficients)'!$C$5-1)/'Sect. 4 (coefficients)'!$C$6)^2 ) +
    ( A22/'Sect. 4 (coefficients)'!$C$3 )^1 * ( 'Sect. 4 (coefficients)'!$J$31 + 'Sect. 4 (coefficients)'!$J$32*((C22/'Sect. 4 (coefficients)'!$C$5-1)/'Sect. 4 (coefficients)'!$C$6) ) +
    ( A22/'Sect. 4 (coefficients)'!$C$3 )^2 * ( 'Sect. 4 (coefficients)'!$J$33 ) ) +
( (B22+273.15) / 'Sect. 4 (coefficients)'!$C$4 )^3*
    (                                                   ( 'Sect. 4 (coefficients)'!$J$34 + 'Sect. 4 (coefficients)'!$J$35*((C22/'Sect. 4 (coefficients)'!$C$5-1)/'Sect. 4 (coefficients)'!$C$6) ) +
    ( A22/'Sect. 4 (coefficients)'!$C$3 )^1 * ( 'Sect. 4 (coefficients)'!$J$36 ) ) +
( (B22+273.15) / 'Sect. 4 (coefficients)'!$C$4 )^4*
    (                                                   ( 'Sect. 4 (coefficients)'!$J$37 ) ) )</f>
        <v>0</v>
      </c>
      <c r="V22" s="32">
        <f t="shared" si="7"/>
        <v>7.5818606060179095</v>
      </c>
      <c r="W22" s="36">
        <f>('Sect. 4 (coefficients)'!$L$3+'Sect. 4 (coefficients)'!$L$4*(B22+'Sect. 4 (coefficients)'!$L$7)^-2.5+'Sect. 4 (coefficients)'!$L$5*(B22+'Sect. 4 (coefficients)'!$L$7)^3)/1000</f>
        <v>-2.4363535093284202E-3</v>
      </c>
      <c r="X22" s="36">
        <f t="shared" si="8"/>
        <v>-9.7034930079331616E-4</v>
      </c>
      <c r="Y22" s="32">
        <f t="shared" si="9"/>
        <v>7.5794242525085807</v>
      </c>
      <c r="Z22" s="92">
        <v>2E-3</v>
      </c>
    </row>
    <row r="23" spans="1:26" s="37" customFormat="1">
      <c r="A23" s="76">
        <v>10</v>
      </c>
      <c r="B23" s="30">
        <v>25</v>
      </c>
      <c r="C23" s="31">
        <v>0.101325</v>
      </c>
      <c r="D23" s="32">
        <v>997.04763676000005</v>
      </c>
      <c r="E23" s="30">
        <v>5.0000000000000001E-4</v>
      </c>
      <c r="F23" s="19" t="s">
        <v>17</v>
      </c>
      <c r="G23" s="33">
        <v>1004.5494333625586</v>
      </c>
      <c r="H23" s="32">
        <v>9.4488134950718714E-4</v>
      </c>
      <c r="I23" s="51">
        <v>98.240919882147438</v>
      </c>
      <c r="J23" s="33">
        <f t="shared" si="4"/>
        <v>7.5017966025585565</v>
      </c>
      <c r="K23" s="32">
        <f t="shared" si="5"/>
        <v>8.0174856697503563E-4</v>
      </c>
      <c r="L23" s="50">
        <f t="shared" si="12"/>
        <v>50.925591575185784</v>
      </c>
      <c r="M23" s="35">
        <f t="shared" si="1"/>
        <v>4.7142857142857144</v>
      </c>
      <c r="N23" s="66">
        <f t="shared" si="11"/>
        <v>0.47142857142857147</v>
      </c>
      <c r="O23" s="70" t="s">
        <v>17</v>
      </c>
      <c r="P23" s="32">
        <f>('Sect. 4 (coefficients)'!$L$3+'Sect. 4 (coefficients)'!$L$4*(B23+'Sect. 4 (coefficients)'!$L$7)^-2.5+'Sect. 4 (coefficients)'!$L$5*(B23+'Sect. 4 (coefficients)'!$L$7)^3)/1000</f>
        <v>-2.085999999999995E-3</v>
      </c>
      <c r="Q23" s="32">
        <f t="shared" si="2"/>
        <v>7.5038826025585568</v>
      </c>
      <c r="R23" s="32">
        <f t="shared" si="3"/>
        <v>7.5038826025585568</v>
      </c>
      <c r="S23" s="36">
        <f t="shared" si="6"/>
        <v>0</v>
      </c>
      <c r="T23" s="32">
        <f>'Sect. 4 (coefficients)'!$C$7 * ( A23 / 'Sect. 4 (coefficients)'!$C$3 )*
  (
                                                        ( 'Sect. 4 (coefficients)'!$F$3   + 'Sect. 4 (coefficients)'!$F$4  *(A23/'Sect. 4 (coefficients)'!$C$3)^1 + 'Sect. 4 (coefficients)'!$F$5  *(A23/'Sect. 4 (coefficients)'!$C$3)^2 + 'Sect. 4 (coefficients)'!$F$6   *(A23/'Sect. 4 (coefficients)'!$C$3)^3 + 'Sect. 4 (coefficients)'!$F$7  *(A23/'Sect. 4 (coefficients)'!$C$3)^4 + 'Sect. 4 (coefficients)'!$F$8*(A23/'Sect. 4 (coefficients)'!$C$3)^5 ) +
    ( (B23+273.15) / 'Sect. 4 (coefficients)'!$C$4 )^1 * ( 'Sect. 4 (coefficients)'!$F$9   + 'Sect. 4 (coefficients)'!$F$10*(A23/'Sect. 4 (coefficients)'!$C$3)^1 + 'Sect. 4 (coefficients)'!$F$11*(A23/'Sect. 4 (coefficients)'!$C$3)^2 + 'Sect. 4 (coefficients)'!$F$12*(A23/'Sect. 4 (coefficients)'!$C$3)^3 + 'Sect. 4 (coefficients)'!$F$13*(A23/'Sect. 4 (coefficients)'!$C$3)^4 ) +
    ( (B23+273.15) / 'Sect. 4 (coefficients)'!$C$4 )^2 * ( 'Sect. 4 (coefficients)'!$F$14 + 'Sect. 4 (coefficients)'!$F$15*(A23/'Sect. 4 (coefficients)'!$C$3)^1 + 'Sect. 4 (coefficients)'!$F$16*(A23/'Sect. 4 (coefficients)'!$C$3)^2 + 'Sect. 4 (coefficients)'!$F$17*(A23/'Sect. 4 (coefficients)'!$C$3)^3 ) +
    ( (B23+273.15) / 'Sect. 4 (coefficients)'!$C$4 )^3 * ( 'Sect. 4 (coefficients)'!$F$18 + 'Sect. 4 (coefficients)'!$F$19*(A23/'Sect. 4 (coefficients)'!$C$3)^1 + 'Sect. 4 (coefficients)'!$F$20*(A23/'Sect. 4 (coefficients)'!$C$3)^2 ) +
    ( (B23+273.15) / 'Sect. 4 (coefficients)'!$C$4 )^4 * ( 'Sect. 4 (coefficients)'!$F$21 +'Sect. 4 (coefficients)'!$F$22*(A23/'Sect. 4 (coefficients)'!$C$3)^1 ) +
    ( (B23+273.15) / 'Sect. 4 (coefficients)'!$C$4 )^5 * ( 'Sect. 4 (coefficients)'!$F$23 )
  )</f>
        <v>7.5039176787982695</v>
      </c>
      <c r="U23" s="91">
        <f xml:space="preserve"> 'Sect. 4 (coefficients)'!$C$8 * ( (C23/'Sect. 4 (coefficients)'!$C$5-1)/'Sect. 4 (coefficients)'!$C$6 ) * ( A23/'Sect. 4 (coefficients)'!$C$3 ) *
(                                                       ( 'Sect. 4 (coefficients)'!$J$3   + 'Sect. 4 (coefficients)'!$J$4  *((C23/'Sect. 4 (coefficients)'!$C$5-1)/'Sect. 4 (coefficients)'!$C$6)  + 'Sect. 4 (coefficients)'!$J$5  *((C23/'Sect. 4 (coefficients)'!$C$5-1)/'Sect. 4 (coefficients)'!$C$6)^2 + 'Sect. 4 (coefficients)'!$J$6   *((C23/'Sect. 4 (coefficients)'!$C$5-1)/'Sect. 4 (coefficients)'!$C$6)^3 + 'Sect. 4 (coefficients)'!$J$7*((C23/'Sect. 4 (coefficients)'!$C$5-1)/'Sect. 4 (coefficients)'!$C$6)^4 ) +
    ( A23/'Sect. 4 (coefficients)'!$C$3 )^1 * ( 'Sect. 4 (coefficients)'!$J$8   + 'Sect. 4 (coefficients)'!$J$9  *((C23/'Sect. 4 (coefficients)'!$C$5-1)/'Sect. 4 (coefficients)'!$C$6)  + 'Sect. 4 (coefficients)'!$J$10*((C23/'Sect. 4 (coefficients)'!$C$5-1)/'Sect. 4 (coefficients)'!$C$6)^2 + 'Sect. 4 (coefficients)'!$J$11 *((C23/'Sect. 4 (coefficients)'!$C$5-1)/'Sect. 4 (coefficients)'!$C$6)^3 ) +
    ( A23/'Sect. 4 (coefficients)'!$C$3 )^2 * ( 'Sect. 4 (coefficients)'!$J$12 + 'Sect. 4 (coefficients)'!$J$13*((C23/'Sect. 4 (coefficients)'!$C$5-1)/'Sect. 4 (coefficients)'!$C$6) + 'Sect. 4 (coefficients)'!$J$14*((C23/'Sect. 4 (coefficients)'!$C$5-1)/'Sect. 4 (coefficients)'!$C$6)^2 ) +
    ( A23/'Sect. 4 (coefficients)'!$C$3 )^3 * ( 'Sect. 4 (coefficients)'!$J$15 + 'Sect. 4 (coefficients)'!$J$16*((C23/'Sect. 4 (coefficients)'!$C$5-1)/'Sect. 4 (coefficients)'!$C$6) ) +
    ( A23/'Sect. 4 (coefficients)'!$C$3 )^4 * ( 'Sect. 4 (coefficients)'!$J$17 ) +
( (B23+273.15) / 'Sect. 4 (coefficients)'!$C$4 )^1*
    (                                                   ( 'Sect. 4 (coefficients)'!$J$18 + 'Sect. 4 (coefficients)'!$J$19*((C23/'Sect. 4 (coefficients)'!$C$5-1)/'Sect. 4 (coefficients)'!$C$6) + 'Sect. 4 (coefficients)'!$J$20*((C23/'Sect. 4 (coefficients)'!$C$5-1)/'Sect. 4 (coefficients)'!$C$6)^2 + 'Sect. 4 (coefficients)'!$J$21 * ((C23/'Sect. 4 (coefficients)'!$C$5-1)/'Sect. 4 (coefficients)'!$C$6)^3 ) +
    ( A23/'Sect. 4 (coefficients)'!$C$3 )^1 * ( 'Sect. 4 (coefficients)'!$J$22 + 'Sect. 4 (coefficients)'!$J$23*((C23/'Sect. 4 (coefficients)'!$C$5-1)/'Sect. 4 (coefficients)'!$C$6) + 'Sect. 4 (coefficients)'!$J$24*((C23/'Sect. 4 (coefficients)'!$C$5-1)/'Sect. 4 (coefficients)'!$C$6)^2 ) +
    ( A23/'Sect. 4 (coefficients)'!$C$3 )^2 * ( 'Sect. 4 (coefficients)'!$J$25 + 'Sect. 4 (coefficients)'!$J$26*((C23/'Sect. 4 (coefficients)'!$C$5-1)/'Sect. 4 (coefficients)'!$C$6) ) +
    ( A23/'Sect. 4 (coefficients)'!$C$3 )^3 * ( 'Sect. 4 (coefficients)'!$J$27 ) ) +
( (B23+273.15) / 'Sect. 4 (coefficients)'!$C$4 )^2*
    (                                                   ( 'Sect. 4 (coefficients)'!$J$28 + 'Sect. 4 (coefficients)'!$J$29*((C23/'Sect. 4 (coefficients)'!$C$5-1)/'Sect. 4 (coefficients)'!$C$6) + 'Sect. 4 (coefficients)'!$J$30*((C23/'Sect. 4 (coefficients)'!$C$5-1)/'Sect. 4 (coefficients)'!$C$6)^2 ) +
    ( A23/'Sect. 4 (coefficients)'!$C$3 )^1 * ( 'Sect. 4 (coefficients)'!$J$31 + 'Sect. 4 (coefficients)'!$J$32*((C23/'Sect. 4 (coefficients)'!$C$5-1)/'Sect. 4 (coefficients)'!$C$6) ) +
    ( A23/'Sect. 4 (coefficients)'!$C$3 )^2 * ( 'Sect. 4 (coefficients)'!$J$33 ) ) +
( (B23+273.15) / 'Sect. 4 (coefficients)'!$C$4 )^3*
    (                                                   ( 'Sect. 4 (coefficients)'!$J$34 + 'Sect. 4 (coefficients)'!$J$35*((C23/'Sect. 4 (coefficients)'!$C$5-1)/'Sect. 4 (coefficients)'!$C$6) ) +
    ( A23/'Sect. 4 (coefficients)'!$C$3 )^1 * ( 'Sect. 4 (coefficients)'!$J$36 ) ) +
( (B23+273.15) / 'Sect. 4 (coefficients)'!$C$4 )^4*
    (                                                   ( 'Sect. 4 (coefficients)'!$J$37 ) ) )</f>
        <v>0</v>
      </c>
      <c r="V23" s="32">
        <f t="shared" si="7"/>
        <v>7.5039176787982695</v>
      </c>
      <c r="W23" s="36">
        <f>('Sect. 4 (coefficients)'!$L$3+'Sect. 4 (coefficients)'!$L$4*(B23+'Sect. 4 (coefficients)'!$L$7)^-2.5+'Sect. 4 (coefficients)'!$L$5*(B23+'Sect. 4 (coefficients)'!$L$7)^3)/1000</f>
        <v>-2.085999999999995E-3</v>
      </c>
      <c r="X23" s="36">
        <f t="shared" si="8"/>
        <v>-3.5076239712772406E-5</v>
      </c>
      <c r="Y23" s="32">
        <f t="shared" si="9"/>
        <v>7.5018316787982693</v>
      </c>
      <c r="Z23" s="92">
        <v>2E-3</v>
      </c>
    </row>
    <row r="24" spans="1:26" s="37" customFormat="1">
      <c r="A24" s="76">
        <v>10</v>
      </c>
      <c r="B24" s="30">
        <v>30</v>
      </c>
      <c r="C24" s="31">
        <v>0.101325</v>
      </c>
      <c r="D24" s="32">
        <v>995.64945393699998</v>
      </c>
      <c r="E24" s="30">
        <v>5.0000000000000001E-4</v>
      </c>
      <c r="F24" s="19" t="s">
        <v>17</v>
      </c>
      <c r="G24" s="33">
        <v>1003.0875373719388</v>
      </c>
      <c r="H24" s="32">
        <v>9.4360056941047283E-4</v>
      </c>
      <c r="I24" s="51">
        <v>97.882420122418935</v>
      </c>
      <c r="J24" s="33">
        <f t="shared" si="4"/>
        <v>7.4380834349387897</v>
      </c>
      <c r="K24" s="32">
        <f t="shared" si="5"/>
        <v>8.0023873599805741E-4</v>
      </c>
      <c r="L24" s="50">
        <f t="shared" si="12"/>
        <v>50.632596695285649</v>
      </c>
      <c r="M24" s="35">
        <f t="shared" si="1"/>
        <v>4.7142857142857144</v>
      </c>
      <c r="N24" s="66">
        <f t="shared" si="11"/>
        <v>0.47142857142857147</v>
      </c>
      <c r="O24" s="70" t="s">
        <v>17</v>
      </c>
      <c r="P24" s="32">
        <f>('Sect. 4 (coefficients)'!$L$3+'Sect. 4 (coefficients)'!$L$4*(B24+'Sect. 4 (coefficients)'!$L$7)^-2.5+'Sect. 4 (coefficients)'!$L$5*(B24+'Sect. 4 (coefficients)'!$L$7)^3)/1000</f>
        <v>-1.7850506381732198E-3</v>
      </c>
      <c r="Q24" s="32">
        <f t="shared" si="2"/>
        <v>7.4398684855769632</v>
      </c>
      <c r="R24" s="32">
        <f t="shared" si="3"/>
        <v>7.4398684855769632</v>
      </c>
      <c r="S24" s="36">
        <f t="shared" si="6"/>
        <v>0</v>
      </c>
      <c r="T24" s="32">
        <f>'Sect. 4 (coefficients)'!$C$7 * ( A24 / 'Sect. 4 (coefficients)'!$C$3 )*
  (
                                                        ( 'Sect. 4 (coefficients)'!$F$3   + 'Sect. 4 (coefficients)'!$F$4  *(A24/'Sect. 4 (coefficients)'!$C$3)^1 + 'Sect. 4 (coefficients)'!$F$5  *(A24/'Sect. 4 (coefficients)'!$C$3)^2 + 'Sect. 4 (coefficients)'!$F$6   *(A24/'Sect. 4 (coefficients)'!$C$3)^3 + 'Sect. 4 (coefficients)'!$F$7  *(A24/'Sect. 4 (coefficients)'!$C$3)^4 + 'Sect. 4 (coefficients)'!$F$8*(A24/'Sect. 4 (coefficients)'!$C$3)^5 ) +
    ( (B24+273.15) / 'Sect. 4 (coefficients)'!$C$4 )^1 * ( 'Sect. 4 (coefficients)'!$F$9   + 'Sect. 4 (coefficients)'!$F$10*(A24/'Sect. 4 (coefficients)'!$C$3)^1 + 'Sect. 4 (coefficients)'!$F$11*(A24/'Sect. 4 (coefficients)'!$C$3)^2 + 'Sect. 4 (coefficients)'!$F$12*(A24/'Sect. 4 (coefficients)'!$C$3)^3 + 'Sect. 4 (coefficients)'!$F$13*(A24/'Sect. 4 (coefficients)'!$C$3)^4 ) +
    ( (B24+273.15) / 'Sect. 4 (coefficients)'!$C$4 )^2 * ( 'Sect. 4 (coefficients)'!$F$14 + 'Sect. 4 (coefficients)'!$F$15*(A24/'Sect. 4 (coefficients)'!$C$3)^1 + 'Sect. 4 (coefficients)'!$F$16*(A24/'Sect. 4 (coefficients)'!$C$3)^2 + 'Sect. 4 (coefficients)'!$F$17*(A24/'Sect. 4 (coefficients)'!$C$3)^3 ) +
    ( (B24+273.15) / 'Sect. 4 (coefficients)'!$C$4 )^3 * ( 'Sect. 4 (coefficients)'!$F$18 + 'Sect. 4 (coefficients)'!$F$19*(A24/'Sect. 4 (coefficients)'!$C$3)^1 + 'Sect. 4 (coefficients)'!$F$20*(A24/'Sect. 4 (coefficients)'!$C$3)^2 ) +
    ( (B24+273.15) / 'Sect. 4 (coefficients)'!$C$4 )^4 * ( 'Sect. 4 (coefficients)'!$F$21 +'Sect. 4 (coefficients)'!$F$22*(A24/'Sect. 4 (coefficients)'!$C$3)^1 ) +
    ( (B24+273.15) / 'Sect. 4 (coefficients)'!$C$4 )^5 * ( 'Sect. 4 (coefficients)'!$F$23 )
  )</f>
        <v>7.4397612178272858</v>
      </c>
      <c r="U24" s="91">
        <f xml:space="preserve"> 'Sect. 4 (coefficients)'!$C$8 * ( (C24/'Sect. 4 (coefficients)'!$C$5-1)/'Sect. 4 (coefficients)'!$C$6 ) * ( A24/'Sect. 4 (coefficients)'!$C$3 ) *
(                                                       ( 'Sect. 4 (coefficients)'!$J$3   + 'Sect. 4 (coefficients)'!$J$4  *((C24/'Sect. 4 (coefficients)'!$C$5-1)/'Sect. 4 (coefficients)'!$C$6)  + 'Sect. 4 (coefficients)'!$J$5  *((C24/'Sect. 4 (coefficients)'!$C$5-1)/'Sect. 4 (coefficients)'!$C$6)^2 + 'Sect. 4 (coefficients)'!$J$6   *((C24/'Sect. 4 (coefficients)'!$C$5-1)/'Sect. 4 (coefficients)'!$C$6)^3 + 'Sect. 4 (coefficients)'!$J$7*((C24/'Sect. 4 (coefficients)'!$C$5-1)/'Sect. 4 (coefficients)'!$C$6)^4 ) +
    ( A24/'Sect. 4 (coefficients)'!$C$3 )^1 * ( 'Sect. 4 (coefficients)'!$J$8   + 'Sect. 4 (coefficients)'!$J$9  *((C24/'Sect. 4 (coefficients)'!$C$5-1)/'Sect. 4 (coefficients)'!$C$6)  + 'Sect. 4 (coefficients)'!$J$10*((C24/'Sect. 4 (coefficients)'!$C$5-1)/'Sect. 4 (coefficients)'!$C$6)^2 + 'Sect. 4 (coefficients)'!$J$11 *((C24/'Sect. 4 (coefficients)'!$C$5-1)/'Sect. 4 (coefficients)'!$C$6)^3 ) +
    ( A24/'Sect. 4 (coefficients)'!$C$3 )^2 * ( 'Sect. 4 (coefficients)'!$J$12 + 'Sect. 4 (coefficients)'!$J$13*((C24/'Sect. 4 (coefficients)'!$C$5-1)/'Sect. 4 (coefficients)'!$C$6) + 'Sect. 4 (coefficients)'!$J$14*((C24/'Sect. 4 (coefficients)'!$C$5-1)/'Sect. 4 (coefficients)'!$C$6)^2 ) +
    ( A24/'Sect. 4 (coefficients)'!$C$3 )^3 * ( 'Sect. 4 (coefficients)'!$J$15 + 'Sect. 4 (coefficients)'!$J$16*((C24/'Sect. 4 (coefficients)'!$C$5-1)/'Sect. 4 (coefficients)'!$C$6) ) +
    ( A24/'Sect. 4 (coefficients)'!$C$3 )^4 * ( 'Sect. 4 (coefficients)'!$J$17 ) +
( (B24+273.15) / 'Sect. 4 (coefficients)'!$C$4 )^1*
    (                                                   ( 'Sect. 4 (coefficients)'!$J$18 + 'Sect. 4 (coefficients)'!$J$19*((C24/'Sect. 4 (coefficients)'!$C$5-1)/'Sect. 4 (coefficients)'!$C$6) + 'Sect. 4 (coefficients)'!$J$20*((C24/'Sect. 4 (coefficients)'!$C$5-1)/'Sect. 4 (coefficients)'!$C$6)^2 + 'Sect. 4 (coefficients)'!$J$21 * ((C24/'Sect. 4 (coefficients)'!$C$5-1)/'Sect. 4 (coefficients)'!$C$6)^3 ) +
    ( A24/'Sect. 4 (coefficients)'!$C$3 )^1 * ( 'Sect. 4 (coefficients)'!$J$22 + 'Sect. 4 (coefficients)'!$J$23*((C24/'Sect. 4 (coefficients)'!$C$5-1)/'Sect. 4 (coefficients)'!$C$6) + 'Sect. 4 (coefficients)'!$J$24*((C24/'Sect. 4 (coefficients)'!$C$5-1)/'Sect. 4 (coefficients)'!$C$6)^2 ) +
    ( A24/'Sect. 4 (coefficients)'!$C$3 )^2 * ( 'Sect. 4 (coefficients)'!$J$25 + 'Sect. 4 (coefficients)'!$J$26*((C24/'Sect. 4 (coefficients)'!$C$5-1)/'Sect. 4 (coefficients)'!$C$6) ) +
    ( A24/'Sect. 4 (coefficients)'!$C$3 )^3 * ( 'Sect. 4 (coefficients)'!$J$27 ) ) +
( (B24+273.15) / 'Sect. 4 (coefficients)'!$C$4 )^2*
    (                                                   ( 'Sect. 4 (coefficients)'!$J$28 + 'Sect. 4 (coefficients)'!$J$29*((C24/'Sect. 4 (coefficients)'!$C$5-1)/'Sect. 4 (coefficients)'!$C$6) + 'Sect. 4 (coefficients)'!$J$30*((C24/'Sect. 4 (coefficients)'!$C$5-1)/'Sect. 4 (coefficients)'!$C$6)^2 ) +
    ( A24/'Sect. 4 (coefficients)'!$C$3 )^1 * ( 'Sect. 4 (coefficients)'!$J$31 + 'Sect. 4 (coefficients)'!$J$32*((C24/'Sect. 4 (coefficients)'!$C$5-1)/'Sect. 4 (coefficients)'!$C$6) ) +
    ( A24/'Sect. 4 (coefficients)'!$C$3 )^2 * ( 'Sect. 4 (coefficients)'!$J$33 ) ) +
( (B24+273.15) / 'Sect. 4 (coefficients)'!$C$4 )^3*
    (                                                   ( 'Sect. 4 (coefficients)'!$J$34 + 'Sect. 4 (coefficients)'!$J$35*((C24/'Sect. 4 (coefficients)'!$C$5-1)/'Sect. 4 (coefficients)'!$C$6) ) +
    ( A24/'Sect. 4 (coefficients)'!$C$3 )^1 * ( 'Sect. 4 (coefficients)'!$J$36 ) ) +
( (B24+273.15) / 'Sect. 4 (coefficients)'!$C$4 )^4*
    (                                                   ( 'Sect. 4 (coefficients)'!$J$37 ) ) )</f>
        <v>0</v>
      </c>
      <c r="V24" s="32">
        <f t="shared" si="7"/>
        <v>7.4397612178272858</v>
      </c>
      <c r="W24" s="36">
        <f>('Sect. 4 (coefficients)'!$L$3+'Sect. 4 (coefficients)'!$L$4*(B24+'Sect. 4 (coefficients)'!$L$7)^-2.5+'Sect. 4 (coefficients)'!$L$5*(B24+'Sect. 4 (coefficients)'!$L$7)^3)/1000</f>
        <v>-1.7850506381732198E-3</v>
      </c>
      <c r="X24" s="36">
        <f t="shared" si="8"/>
        <v>1.0726774967739772E-4</v>
      </c>
      <c r="Y24" s="32">
        <f t="shared" si="9"/>
        <v>7.4379761671891123</v>
      </c>
      <c r="Z24" s="92">
        <v>2E-3</v>
      </c>
    </row>
    <row r="25" spans="1:26" s="46" customFormat="1">
      <c r="A25" s="82">
        <v>10</v>
      </c>
      <c r="B25" s="38">
        <v>35</v>
      </c>
      <c r="C25" s="39">
        <v>0.101325</v>
      </c>
      <c r="D25" s="40">
        <v>994.03331488200001</v>
      </c>
      <c r="E25" s="38">
        <v>5.0000000000000001E-4</v>
      </c>
      <c r="F25" s="41" t="s">
        <v>17</v>
      </c>
      <c r="G25" s="42">
        <v>1001.4178432334083</v>
      </c>
      <c r="H25" s="40">
        <v>9.4331408854721611E-4</v>
      </c>
      <c r="I25" s="52">
        <v>97.898444696593785</v>
      </c>
      <c r="J25" s="42">
        <f t="shared" si="4"/>
        <v>7.3845283514083349</v>
      </c>
      <c r="K25" s="40">
        <f t="shared" si="5"/>
        <v>7.9990091239581979E-4</v>
      </c>
      <c r="L25" s="53">
        <f t="shared" si="12"/>
        <v>50.616869042011139</v>
      </c>
      <c r="M25" s="44">
        <f t="shared" si="1"/>
        <v>4.7142857142857144</v>
      </c>
      <c r="N25" s="67">
        <f t="shared" si="11"/>
        <v>0.47142857142857147</v>
      </c>
      <c r="O25" s="71" t="s">
        <v>17</v>
      </c>
      <c r="P25" s="40">
        <f>('Sect. 4 (coefficients)'!$L$3+'Sect. 4 (coefficients)'!$L$4*(B25+'Sect. 4 (coefficients)'!$L$7)^-2.5+'Sect. 4 (coefficients)'!$L$5*(B25+'Sect. 4 (coefficients)'!$L$7)^3)/1000</f>
        <v>-1.5230718835547918E-3</v>
      </c>
      <c r="Q25" s="40">
        <f t="shared" si="2"/>
        <v>7.3860514232918897</v>
      </c>
      <c r="R25" s="40">
        <f t="shared" si="3"/>
        <v>7.3860514232918897</v>
      </c>
      <c r="S25" s="45">
        <f t="shared" si="6"/>
        <v>0</v>
      </c>
      <c r="T25" s="40">
        <f>'Sect. 4 (coefficients)'!$C$7 * ( A25 / 'Sect. 4 (coefficients)'!$C$3 )*
  (
                                                        ( 'Sect. 4 (coefficients)'!$F$3   + 'Sect. 4 (coefficients)'!$F$4  *(A25/'Sect. 4 (coefficients)'!$C$3)^1 + 'Sect. 4 (coefficients)'!$F$5  *(A25/'Sect. 4 (coefficients)'!$C$3)^2 + 'Sect. 4 (coefficients)'!$F$6   *(A25/'Sect. 4 (coefficients)'!$C$3)^3 + 'Sect. 4 (coefficients)'!$F$7  *(A25/'Sect. 4 (coefficients)'!$C$3)^4 + 'Sect. 4 (coefficients)'!$F$8*(A25/'Sect. 4 (coefficients)'!$C$3)^5 ) +
    ( (B25+273.15) / 'Sect. 4 (coefficients)'!$C$4 )^1 * ( 'Sect. 4 (coefficients)'!$F$9   + 'Sect. 4 (coefficients)'!$F$10*(A25/'Sect. 4 (coefficients)'!$C$3)^1 + 'Sect. 4 (coefficients)'!$F$11*(A25/'Sect. 4 (coefficients)'!$C$3)^2 + 'Sect. 4 (coefficients)'!$F$12*(A25/'Sect. 4 (coefficients)'!$C$3)^3 + 'Sect. 4 (coefficients)'!$F$13*(A25/'Sect. 4 (coefficients)'!$C$3)^4 ) +
    ( (B25+273.15) / 'Sect. 4 (coefficients)'!$C$4 )^2 * ( 'Sect. 4 (coefficients)'!$F$14 + 'Sect. 4 (coefficients)'!$F$15*(A25/'Sect. 4 (coefficients)'!$C$3)^1 + 'Sect. 4 (coefficients)'!$F$16*(A25/'Sect. 4 (coefficients)'!$C$3)^2 + 'Sect. 4 (coefficients)'!$F$17*(A25/'Sect. 4 (coefficients)'!$C$3)^3 ) +
    ( (B25+273.15) / 'Sect. 4 (coefficients)'!$C$4 )^3 * ( 'Sect. 4 (coefficients)'!$F$18 + 'Sect. 4 (coefficients)'!$F$19*(A25/'Sect. 4 (coefficients)'!$C$3)^1 + 'Sect. 4 (coefficients)'!$F$20*(A25/'Sect. 4 (coefficients)'!$C$3)^2 ) +
    ( (B25+273.15) / 'Sect. 4 (coefficients)'!$C$4 )^4 * ( 'Sect. 4 (coefficients)'!$F$21 +'Sect. 4 (coefficients)'!$F$22*(A25/'Sect. 4 (coefficients)'!$C$3)^1 ) +
    ( (B25+273.15) / 'Sect. 4 (coefficients)'!$C$4 )^5 * ( 'Sect. 4 (coefficients)'!$F$23 )
  )</f>
        <v>7.3872980228078893</v>
      </c>
      <c r="U25" s="93">
        <f xml:space="preserve"> 'Sect. 4 (coefficients)'!$C$8 * ( (C25/'Sect. 4 (coefficients)'!$C$5-1)/'Sect. 4 (coefficients)'!$C$6 ) * ( A25/'Sect. 4 (coefficients)'!$C$3 ) *
(                                                       ( 'Sect. 4 (coefficients)'!$J$3   + 'Sect. 4 (coefficients)'!$J$4  *((C25/'Sect. 4 (coefficients)'!$C$5-1)/'Sect. 4 (coefficients)'!$C$6)  + 'Sect. 4 (coefficients)'!$J$5  *((C25/'Sect. 4 (coefficients)'!$C$5-1)/'Sect. 4 (coefficients)'!$C$6)^2 + 'Sect. 4 (coefficients)'!$J$6   *((C25/'Sect. 4 (coefficients)'!$C$5-1)/'Sect. 4 (coefficients)'!$C$6)^3 + 'Sect. 4 (coefficients)'!$J$7*((C25/'Sect. 4 (coefficients)'!$C$5-1)/'Sect. 4 (coefficients)'!$C$6)^4 ) +
    ( A25/'Sect. 4 (coefficients)'!$C$3 )^1 * ( 'Sect. 4 (coefficients)'!$J$8   + 'Sect. 4 (coefficients)'!$J$9  *((C25/'Sect. 4 (coefficients)'!$C$5-1)/'Sect. 4 (coefficients)'!$C$6)  + 'Sect. 4 (coefficients)'!$J$10*((C25/'Sect. 4 (coefficients)'!$C$5-1)/'Sect. 4 (coefficients)'!$C$6)^2 + 'Sect. 4 (coefficients)'!$J$11 *((C25/'Sect. 4 (coefficients)'!$C$5-1)/'Sect. 4 (coefficients)'!$C$6)^3 ) +
    ( A25/'Sect. 4 (coefficients)'!$C$3 )^2 * ( 'Sect. 4 (coefficients)'!$J$12 + 'Sect. 4 (coefficients)'!$J$13*((C25/'Sect. 4 (coefficients)'!$C$5-1)/'Sect. 4 (coefficients)'!$C$6) + 'Sect. 4 (coefficients)'!$J$14*((C25/'Sect. 4 (coefficients)'!$C$5-1)/'Sect. 4 (coefficients)'!$C$6)^2 ) +
    ( A25/'Sect. 4 (coefficients)'!$C$3 )^3 * ( 'Sect. 4 (coefficients)'!$J$15 + 'Sect. 4 (coefficients)'!$J$16*((C25/'Sect. 4 (coefficients)'!$C$5-1)/'Sect. 4 (coefficients)'!$C$6) ) +
    ( A25/'Sect. 4 (coefficients)'!$C$3 )^4 * ( 'Sect. 4 (coefficients)'!$J$17 ) +
( (B25+273.15) / 'Sect. 4 (coefficients)'!$C$4 )^1*
    (                                                   ( 'Sect. 4 (coefficients)'!$J$18 + 'Sect. 4 (coefficients)'!$J$19*((C25/'Sect. 4 (coefficients)'!$C$5-1)/'Sect. 4 (coefficients)'!$C$6) + 'Sect. 4 (coefficients)'!$J$20*((C25/'Sect. 4 (coefficients)'!$C$5-1)/'Sect. 4 (coefficients)'!$C$6)^2 + 'Sect. 4 (coefficients)'!$J$21 * ((C25/'Sect. 4 (coefficients)'!$C$5-1)/'Sect. 4 (coefficients)'!$C$6)^3 ) +
    ( A25/'Sect. 4 (coefficients)'!$C$3 )^1 * ( 'Sect. 4 (coefficients)'!$J$22 + 'Sect. 4 (coefficients)'!$J$23*((C25/'Sect. 4 (coefficients)'!$C$5-1)/'Sect. 4 (coefficients)'!$C$6) + 'Sect. 4 (coefficients)'!$J$24*((C25/'Sect. 4 (coefficients)'!$C$5-1)/'Sect. 4 (coefficients)'!$C$6)^2 ) +
    ( A25/'Sect. 4 (coefficients)'!$C$3 )^2 * ( 'Sect. 4 (coefficients)'!$J$25 + 'Sect. 4 (coefficients)'!$J$26*((C25/'Sect. 4 (coefficients)'!$C$5-1)/'Sect. 4 (coefficients)'!$C$6) ) +
    ( A25/'Sect. 4 (coefficients)'!$C$3 )^3 * ( 'Sect. 4 (coefficients)'!$J$27 ) ) +
( (B25+273.15) / 'Sect. 4 (coefficients)'!$C$4 )^2*
    (                                                   ( 'Sect. 4 (coefficients)'!$J$28 + 'Sect. 4 (coefficients)'!$J$29*((C25/'Sect. 4 (coefficients)'!$C$5-1)/'Sect. 4 (coefficients)'!$C$6) + 'Sect. 4 (coefficients)'!$J$30*((C25/'Sect. 4 (coefficients)'!$C$5-1)/'Sect. 4 (coefficients)'!$C$6)^2 ) +
    ( A25/'Sect. 4 (coefficients)'!$C$3 )^1 * ( 'Sect. 4 (coefficients)'!$J$31 + 'Sect. 4 (coefficients)'!$J$32*((C25/'Sect. 4 (coefficients)'!$C$5-1)/'Sect. 4 (coefficients)'!$C$6) ) +
    ( A25/'Sect. 4 (coefficients)'!$C$3 )^2 * ( 'Sect. 4 (coefficients)'!$J$33 ) ) +
( (B25+273.15) / 'Sect. 4 (coefficients)'!$C$4 )^3*
    (                                                   ( 'Sect. 4 (coefficients)'!$J$34 + 'Sect. 4 (coefficients)'!$J$35*((C25/'Sect. 4 (coefficients)'!$C$5-1)/'Sect. 4 (coefficients)'!$C$6) ) +
    ( A25/'Sect. 4 (coefficients)'!$C$3 )^1 * ( 'Sect. 4 (coefficients)'!$J$36 ) ) +
( (B25+273.15) / 'Sect. 4 (coefficients)'!$C$4 )^4*
    (                                                   ( 'Sect. 4 (coefficients)'!$J$37 ) ) )</f>
        <v>0</v>
      </c>
      <c r="V25" s="40">
        <f t="shared" si="7"/>
        <v>7.3872980228078893</v>
      </c>
      <c r="W25" s="45">
        <f>('Sect. 4 (coefficients)'!$L$3+'Sect. 4 (coefficients)'!$L$4*(B25+'Sect. 4 (coefficients)'!$L$7)^-2.5+'Sect. 4 (coefficients)'!$L$5*(B25+'Sect. 4 (coefficients)'!$L$7)^3)/1000</f>
        <v>-1.5230718835547918E-3</v>
      </c>
      <c r="X25" s="45">
        <f t="shared" si="8"/>
        <v>-1.2465995159995913E-3</v>
      </c>
      <c r="Y25" s="40">
        <f t="shared" si="9"/>
        <v>7.3857749509243344</v>
      </c>
      <c r="Z25" s="94">
        <v>2E-3</v>
      </c>
    </row>
    <row r="26" spans="1:26" s="37" customFormat="1">
      <c r="A26" s="76">
        <v>15</v>
      </c>
      <c r="B26" s="30">
        <v>5</v>
      </c>
      <c r="C26" s="31">
        <v>0.101325</v>
      </c>
      <c r="D26" s="32">
        <v>999.96663354500004</v>
      </c>
      <c r="E26" s="30">
        <v>5.0000000000000001E-4</v>
      </c>
      <c r="F26" s="19" t="s">
        <v>17</v>
      </c>
      <c r="G26" s="33">
        <v>1011.8438467654762</v>
      </c>
      <c r="H26" s="32">
        <v>9.4631531990602689E-4</v>
      </c>
      <c r="I26" s="51">
        <v>102.10735346207321</v>
      </c>
      <c r="J26" s="33">
        <f t="shared" si="4"/>
        <v>11.877213220476165</v>
      </c>
      <c r="K26" s="32">
        <f t="shared" si="5"/>
        <v>8.0343804035460384E-4</v>
      </c>
      <c r="L26" s="50">
        <f t="shared" si="12"/>
        <v>53.054606484495437</v>
      </c>
      <c r="M26" s="35">
        <f t="shared" si="1"/>
        <v>7.0714285714285712</v>
      </c>
      <c r="N26" s="66">
        <f t="shared" si="11"/>
        <v>0.70714285714285718</v>
      </c>
      <c r="O26" s="70" t="s">
        <v>17</v>
      </c>
      <c r="P26" s="32">
        <f>('Sect. 4 (coefficients)'!$L$3+'Sect. 4 (coefficients)'!$L$4*(B26+'Sect. 4 (coefficients)'!$L$7)^-2.5+'Sect. 4 (coefficients)'!$L$5*(B26+'Sect. 4 (coefficients)'!$L$7)^3)/1000</f>
        <v>-3.9457825426968806E-3</v>
      </c>
      <c r="Q26" s="32">
        <f t="shared" si="2"/>
        <v>11.881159003018862</v>
      </c>
      <c r="R26" s="32">
        <f t="shared" si="3"/>
        <v>11.881159003018862</v>
      </c>
      <c r="S26" s="36">
        <f t="shared" si="6"/>
        <v>0</v>
      </c>
      <c r="T26" s="32">
        <f>'Sect. 4 (coefficients)'!$C$7 * ( A26 / 'Sect. 4 (coefficients)'!$C$3 )*
  (
                                                        ( 'Sect. 4 (coefficients)'!$F$3   + 'Sect. 4 (coefficients)'!$F$4  *(A26/'Sect. 4 (coefficients)'!$C$3)^1 + 'Sect. 4 (coefficients)'!$F$5  *(A26/'Sect. 4 (coefficients)'!$C$3)^2 + 'Sect. 4 (coefficients)'!$F$6   *(A26/'Sect. 4 (coefficients)'!$C$3)^3 + 'Sect. 4 (coefficients)'!$F$7  *(A26/'Sect. 4 (coefficients)'!$C$3)^4 + 'Sect. 4 (coefficients)'!$F$8*(A26/'Sect. 4 (coefficients)'!$C$3)^5 ) +
    ( (B26+273.15) / 'Sect. 4 (coefficients)'!$C$4 )^1 * ( 'Sect. 4 (coefficients)'!$F$9   + 'Sect. 4 (coefficients)'!$F$10*(A26/'Sect. 4 (coefficients)'!$C$3)^1 + 'Sect. 4 (coefficients)'!$F$11*(A26/'Sect. 4 (coefficients)'!$C$3)^2 + 'Sect. 4 (coefficients)'!$F$12*(A26/'Sect. 4 (coefficients)'!$C$3)^3 + 'Sect. 4 (coefficients)'!$F$13*(A26/'Sect. 4 (coefficients)'!$C$3)^4 ) +
    ( (B26+273.15) / 'Sect. 4 (coefficients)'!$C$4 )^2 * ( 'Sect. 4 (coefficients)'!$F$14 + 'Sect. 4 (coefficients)'!$F$15*(A26/'Sect. 4 (coefficients)'!$C$3)^1 + 'Sect. 4 (coefficients)'!$F$16*(A26/'Sect. 4 (coefficients)'!$C$3)^2 + 'Sect. 4 (coefficients)'!$F$17*(A26/'Sect. 4 (coefficients)'!$C$3)^3 ) +
    ( (B26+273.15) / 'Sect. 4 (coefficients)'!$C$4 )^3 * ( 'Sect. 4 (coefficients)'!$F$18 + 'Sect. 4 (coefficients)'!$F$19*(A26/'Sect. 4 (coefficients)'!$C$3)^1 + 'Sect. 4 (coefficients)'!$F$20*(A26/'Sect. 4 (coefficients)'!$C$3)^2 ) +
    ( (B26+273.15) / 'Sect. 4 (coefficients)'!$C$4 )^4 * ( 'Sect. 4 (coefficients)'!$F$21 +'Sect. 4 (coefficients)'!$F$22*(A26/'Sect. 4 (coefficients)'!$C$3)^1 ) +
    ( (B26+273.15) / 'Sect. 4 (coefficients)'!$C$4 )^5 * ( 'Sect. 4 (coefficients)'!$F$23 )
  )</f>
        <v>11.881633350801255</v>
      </c>
      <c r="U26" s="91">
        <f xml:space="preserve"> 'Sect. 4 (coefficients)'!$C$8 * ( (C26/'Sect. 4 (coefficients)'!$C$5-1)/'Sect. 4 (coefficients)'!$C$6 ) * ( A26/'Sect. 4 (coefficients)'!$C$3 ) *
(                                                       ( 'Sect. 4 (coefficients)'!$J$3   + 'Sect. 4 (coefficients)'!$J$4  *((C26/'Sect. 4 (coefficients)'!$C$5-1)/'Sect. 4 (coefficients)'!$C$6)  + 'Sect. 4 (coefficients)'!$J$5  *((C26/'Sect. 4 (coefficients)'!$C$5-1)/'Sect. 4 (coefficients)'!$C$6)^2 + 'Sect. 4 (coefficients)'!$J$6   *((C26/'Sect. 4 (coefficients)'!$C$5-1)/'Sect. 4 (coefficients)'!$C$6)^3 + 'Sect. 4 (coefficients)'!$J$7*((C26/'Sect. 4 (coefficients)'!$C$5-1)/'Sect. 4 (coefficients)'!$C$6)^4 ) +
    ( A26/'Sect. 4 (coefficients)'!$C$3 )^1 * ( 'Sect. 4 (coefficients)'!$J$8   + 'Sect. 4 (coefficients)'!$J$9  *((C26/'Sect. 4 (coefficients)'!$C$5-1)/'Sect. 4 (coefficients)'!$C$6)  + 'Sect. 4 (coefficients)'!$J$10*((C26/'Sect. 4 (coefficients)'!$C$5-1)/'Sect. 4 (coefficients)'!$C$6)^2 + 'Sect. 4 (coefficients)'!$J$11 *((C26/'Sect. 4 (coefficients)'!$C$5-1)/'Sect. 4 (coefficients)'!$C$6)^3 ) +
    ( A26/'Sect. 4 (coefficients)'!$C$3 )^2 * ( 'Sect. 4 (coefficients)'!$J$12 + 'Sect. 4 (coefficients)'!$J$13*((C26/'Sect. 4 (coefficients)'!$C$5-1)/'Sect. 4 (coefficients)'!$C$6) + 'Sect. 4 (coefficients)'!$J$14*((C26/'Sect. 4 (coefficients)'!$C$5-1)/'Sect. 4 (coefficients)'!$C$6)^2 ) +
    ( A26/'Sect. 4 (coefficients)'!$C$3 )^3 * ( 'Sect. 4 (coefficients)'!$J$15 + 'Sect. 4 (coefficients)'!$J$16*((C26/'Sect. 4 (coefficients)'!$C$5-1)/'Sect. 4 (coefficients)'!$C$6) ) +
    ( A26/'Sect. 4 (coefficients)'!$C$3 )^4 * ( 'Sect. 4 (coefficients)'!$J$17 ) +
( (B26+273.15) / 'Sect. 4 (coefficients)'!$C$4 )^1*
    (                                                   ( 'Sect. 4 (coefficients)'!$J$18 + 'Sect. 4 (coefficients)'!$J$19*((C26/'Sect. 4 (coefficients)'!$C$5-1)/'Sect. 4 (coefficients)'!$C$6) + 'Sect. 4 (coefficients)'!$J$20*((C26/'Sect. 4 (coefficients)'!$C$5-1)/'Sect. 4 (coefficients)'!$C$6)^2 + 'Sect. 4 (coefficients)'!$J$21 * ((C26/'Sect. 4 (coefficients)'!$C$5-1)/'Sect. 4 (coefficients)'!$C$6)^3 ) +
    ( A26/'Sect. 4 (coefficients)'!$C$3 )^1 * ( 'Sect. 4 (coefficients)'!$J$22 + 'Sect. 4 (coefficients)'!$J$23*((C26/'Sect. 4 (coefficients)'!$C$5-1)/'Sect. 4 (coefficients)'!$C$6) + 'Sect. 4 (coefficients)'!$J$24*((C26/'Sect. 4 (coefficients)'!$C$5-1)/'Sect. 4 (coefficients)'!$C$6)^2 ) +
    ( A26/'Sect. 4 (coefficients)'!$C$3 )^2 * ( 'Sect. 4 (coefficients)'!$J$25 + 'Sect. 4 (coefficients)'!$J$26*((C26/'Sect. 4 (coefficients)'!$C$5-1)/'Sect. 4 (coefficients)'!$C$6) ) +
    ( A26/'Sect. 4 (coefficients)'!$C$3 )^3 * ( 'Sect. 4 (coefficients)'!$J$27 ) ) +
( (B26+273.15) / 'Sect. 4 (coefficients)'!$C$4 )^2*
    (                                                   ( 'Sect. 4 (coefficients)'!$J$28 + 'Sect. 4 (coefficients)'!$J$29*((C26/'Sect. 4 (coefficients)'!$C$5-1)/'Sect. 4 (coefficients)'!$C$6) + 'Sect. 4 (coefficients)'!$J$30*((C26/'Sect. 4 (coefficients)'!$C$5-1)/'Sect. 4 (coefficients)'!$C$6)^2 ) +
    ( A26/'Sect. 4 (coefficients)'!$C$3 )^1 * ( 'Sect. 4 (coefficients)'!$J$31 + 'Sect. 4 (coefficients)'!$J$32*((C26/'Sect. 4 (coefficients)'!$C$5-1)/'Sect. 4 (coefficients)'!$C$6) ) +
    ( A26/'Sect. 4 (coefficients)'!$C$3 )^2 * ( 'Sect. 4 (coefficients)'!$J$33 ) ) +
( (B26+273.15) / 'Sect. 4 (coefficients)'!$C$4 )^3*
    (                                                   ( 'Sect. 4 (coefficients)'!$J$34 + 'Sect. 4 (coefficients)'!$J$35*((C26/'Sect. 4 (coefficients)'!$C$5-1)/'Sect. 4 (coefficients)'!$C$6) ) +
    ( A26/'Sect. 4 (coefficients)'!$C$3 )^1 * ( 'Sect. 4 (coefficients)'!$J$36 ) ) +
( (B26+273.15) / 'Sect. 4 (coefficients)'!$C$4 )^4*
    (                                                   ( 'Sect. 4 (coefficients)'!$J$37 ) ) )</f>
        <v>0</v>
      </c>
      <c r="V26" s="32">
        <f t="shared" si="7"/>
        <v>11.881633350801255</v>
      </c>
      <c r="W26" s="36">
        <f>('Sect. 4 (coefficients)'!$L$3+'Sect. 4 (coefficients)'!$L$4*(B26+'Sect. 4 (coefficients)'!$L$7)^-2.5+'Sect. 4 (coefficients)'!$L$5*(B26+'Sect. 4 (coefficients)'!$L$7)^3)/1000</f>
        <v>-3.9457825426968806E-3</v>
      </c>
      <c r="X26" s="36">
        <f t="shared" si="8"/>
        <v>-4.7434778239363595E-4</v>
      </c>
      <c r="Y26" s="32">
        <f t="shared" si="9"/>
        <v>11.877687568258558</v>
      </c>
      <c r="Z26" s="92">
        <v>2E-3</v>
      </c>
    </row>
    <row r="27" spans="1:26" s="37" customFormat="1">
      <c r="A27" s="76">
        <v>15</v>
      </c>
      <c r="B27" s="30">
        <v>10</v>
      </c>
      <c r="C27" s="31">
        <v>0.101325</v>
      </c>
      <c r="D27" s="32">
        <v>999.70247018700002</v>
      </c>
      <c r="E27" s="30">
        <v>5.0000000000000001E-4</v>
      </c>
      <c r="F27" s="19" t="s">
        <v>17</v>
      </c>
      <c r="G27" s="33">
        <v>1011.3725059897747</v>
      </c>
      <c r="H27" s="32">
        <v>9.5033840929242787E-4</v>
      </c>
      <c r="I27" s="51">
        <v>103.9527400205357</v>
      </c>
      <c r="J27" s="33">
        <f t="shared" si="4"/>
        <v>11.670035802774692</v>
      </c>
      <c r="K27" s="32">
        <f t="shared" si="5"/>
        <v>8.0817268710125449E-4</v>
      </c>
      <c r="L27" s="50">
        <f t="shared" si="12"/>
        <v>54.367515637120086</v>
      </c>
      <c r="M27" s="35">
        <f t="shared" si="1"/>
        <v>7.0714285714285712</v>
      </c>
      <c r="N27" s="66">
        <f t="shared" si="11"/>
        <v>0.70714285714285718</v>
      </c>
      <c r="O27" s="70" t="s">
        <v>17</v>
      </c>
      <c r="P27" s="32">
        <f>('Sect. 4 (coefficients)'!$L$3+'Sect. 4 (coefficients)'!$L$4*(B27+'Sect. 4 (coefficients)'!$L$7)^-2.5+'Sect. 4 (coefficients)'!$L$5*(B27+'Sect. 4 (coefficients)'!$L$7)^3)/1000</f>
        <v>-3.3446902568376059E-3</v>
      </c>
      <c r="Q27" s="32">
        <f t="shared" si="2"/>
        <v>11.673380493031528</v>
      </c>
      <c r="R27" s="32">
        <f t="shared" si="3"/>
        <v>11.673380493031528</v>
      </c>
      <c r="S27" s="36">
        <f t="shared" si="6"/>
        <v>0</v>
      </c>
      <c r="T27" s="32">
        <f>'Sect. 4 (coefficients)'!$C$7 * ( A27 / 'Sect. 4 (coefficients)'!$C$3 )*
  (
                                                        ( 'Sect. 4 (coefficients)'!$F$3   + 'Sect. 4 (coefficients)'!$F$4  *(A27/'Sect. 4 (coefficients)'!$C$3)^1 + 'Sect. 4 (coefficients)'!$F$5  *(A27/'Sect. 4 (coefficients)'!$C$3)^2 + 'Sect. 4 (coefficients)'!$F$6   *(A27/'Sect. 4 (coefficients)'!$C$3)^3 + 'Sect. 4 (coefficients)'!$F$7  *(A27/'Sect. 4 (coefficients)'!$C$3)^4 + 'Sect. 4 (coefficients)'!$F$8*(A27/'Sect. 4 (coefficients)'!$C$3)^5 ) +
    ( (B27+273.15) / 'Sect. 4 (coefficients)'!$C$4 )^1 * ( 'Sect. 4 (coefficients)'!$F$9   + 'Sect. 4 (coefficients)'!$F$10*(A27/'Sect. 4 (coefficients)'!$C$3)^1 + 'Sect. 4 (coefficients)'!$F$11*(A27/'Sect. 4 (coefficients)'!$C$3)^2 + 'Sect. 4 (coefficients)'!$F$12*(A27/'Sect. 4 (coefficients)'!$C$3)^3 + 'Sect. 4 (coefficients)'!$F$13*(A27/'Sect. 4 (coefficients)'!$C$3)^4 ) +
    ( (B27+273.15) / 'Sect. 4 (coefficients)'!$C$4 )^2 * ( 'Sect. 4 (coefficients)'!$F$14 + 'Sect. 4 (coefficients)'!$F$15*(A27/'Sect. 4 (coefficients)'!$C$3)^1 + 'Sect. 4 (coefficients)'!$F$16*(A27/'Sect. 4 (coefficients)'!$C$3)^2 + 'Sect. 4 (coefficients)'!$F$17*(A27/'Sect. 4 (coefficients)'!$C$3)^3 ) +
    ( (B27+273.15) / 'Sect. 4 (coefficients)'!$C$4 )^3 * ( 'Sect. 4 (coefficients)'!$F$18 + 'Sect. 4 (coefficients)'!$F$19*(A27/'Sect. 4 (coefficients)'!$C$3)^1 + 'Sect. 4 (coefficients)'!$F$20*(A27/'Sect. 4 (coefficients)'!$C$3)^2 ) +
    ( (B27+273.15) / 'Sect. 4 (coefficients)'!$C$4 )^4 * ( 'Sect. 4 (coefficients)'!$F$21 +'Sect. 4 (coefficients)'!$F$22*(A27/'Sect. 4 (coefficients)'!$C$3)^1 ) +
    ( (B27+273.15) / 'Sect. 4 (coefficients)'!$C$4 )^5 * ( 'Sect. 4 (coefficients)'!$F$23 )
  )</f>
        <v>11.674117222681152</v>
      </c>
      <c r="U27" s="91">
        <f xml:space="preserve"> 'Sect. 4 (coefficients)'!$C$8 * ( (C27/'Sect. 4 (coefficients)'!$C$5-1)/'Sect. 4 (coefficients)'!$C$6 ) * ( A27/'Sect. 4 (coefficients)'!$C$3 ) *
(                                                       ( 'Sect. 4 (coefficients)'!$J$3   + 'Sect. 4 (coefficients)'!$J$4  *((C27/'Sect. 4 (coefficients)'!$C$5-1)/'Sect. 4 (coefficients)'!$C$6)  + 'Sect. 4 (coefficients)'!$J$5  *((C27/'Sect. 4 (coefficients)'!$C$5-1)/'Sect. 4 (coefficients)'!$C$6)^2 + 'Sect. 4 (coefficients)'!$J$6   *((C27/'Sect. 4 (coefficients)'!$C$5-1)/'Sect. 4 (coefficients)'!$C$6)^3 + 'Sect. 4 (coefficients)'!$J$7*((C27/'Sect. 4 (coefficients)'!$C$5-1)/'Sect. 4 (coefficients)'!$C$6)^4 ) +
    ( A27/'Sect. 4 (coefficients)'!$C$3 )^1 * ( 'Sect. 4 (coefficients)'!$J$8   + 'Sect. 4 (coefficients)'!$J$9  *((C27/'Sect. 4 (coefficients)'!$C$5-1)/'Sect. 4 (coefficients)'!$C$6)  + 'Sect. 4 (coefficients)'!$J$10*((C27/'Sect. 4 (coefficients)'!$C$5-1)/'Sect. 4 (coefficients)'!$C$6)^2 + 'Sect. 4 (coefficients)'!$J$11 *((C27/'Sect. 4 (coefficients)'!$C$5-1)/'Sect. 4 (coefficients)'!$C$6)^3 ) +
    ( A27/'Sect. 4 (coefficients)'!$C$3 )^2 * ( 'Sect. 4 (coefficients)'!$J$12 + 'Sect. 4 (coefficients)'!$J$13*((C27/'Sect. 4 (coefficients)'!$C$5-1)/'Sect. 4 (coefficients)'!$C$6) + 'Sect. 4 (coefficients)'!$J$14*((C27/'Sect. 4 (coefficients)'!$C$5-1)/'Sect. 4 (coefficients)'!$C$6)^2 ) +
    ( A27/'Sect. 4 (coefficients)'!$C$3 )^3 * ( 'Sect. 4 (coefficients)'!$J$15 + 'Sect. 4 (coefficients)'!$J$16*((C27/'Sect. 4 (coefficients)'!$C$5-1)/'Sect. 4 (coefficients)'!$C$6) ) +
    ( A27/'Sect. 4 (coefficients)'!$C$3 )^4 * ( 'Sect. 4 (coefficients)'!$J$17 ) +
( (B27+273.15) / 'Sect. 4 (coefficients)'!$C$4 )^1*
    (                                                   ( 'Sect. 4 (coefficients)'!$J$18 + 'Sect. 4 (coefficients)'!$J$19*((C27/'Sect. 4 (coefficients)'!$C$5-1)/'Sect. 4 (coefficients)'!$C$6) + 'Sect. 4 (coefficients)'!$J$20*((C27/'Sect. 4 (coefficients)'!$C$5-1)/'Sect. 4 (coefficients)'!$C$6)^2 + 'Sect. 4 (coefficients)'!$J$21 * ((C27/'Sect. 4 (coefficients)'!$C$5-1)/'Sect. 4 (coefficients)'!$C$6)^3 ) +
    ( A27/'Sect. 4 (coefficients)'!$C$3 )^1 * ( 'Sect. 4 (coefficients)'!$J$22 + 'Sect. 4 (coefficients)'!$J$23*((C27/'Sect. 4 (coefficients)'!$C$5-1)/'Sect. 4 (coefficients)'!$C$6) + 'Sect. 4 (coefficients)'!$J$24*((C27/'Sect. 4 (coefficients)'!$C$5-1)/'Sect. 4 (coefficients)'!$C$6)^2 ) +
    ( A27/'Sect. 4 (coefficients)'!$C$3 )^2 * ( 'Sect. 4 (coefficients)'!$J$25 + 'Sect. 4 (coefficients)'!$J$26*((C27/'Sect. 4 (coefficients)'!$C$5-1)/'Sect. 4 (coefficients)'!$C$6) ) +
    ( A27/'Sect. 4 (coefficients)'!$C$3 )^3 * ( 'Sect. 4 (coefficients)'!$J$27 ) ) +
( (B27+273.15) / 'Sect. 4 (coefficients)'!$C$4 )^2*
    (                                                   ( 'Sect. 4 (coefficients)'!$J$28 + 'Sect. 4 (coefficients)'!$J$29*((C27/'Sect. 4 (coefficients)'!$C$5-1)/'Sect. 4 (coefficients)'!$C$6) + 'Sect. 4 (coefficients)'!$J$30*((C27/'Sect. 4 (coefficients)'!$C$5-1)/'Sect. 4 (coefficients)'!$C$6)^2 ) +
    ( A27/'Sect. 4 (coefficients)'!$C$3 )^1 * ( 'Sect. 4 (coefficients)'!$J$31 + 'Sect. 4 (coefficients)'!$J$32*((C27/'Sect. 4 (coefficients)'!$C$5-1)/'Sect. 4 (coefficients)'!$C$6) ) +
    ( A27/'Sect. 4 (coefficients)'!$C$3 )^2 * ( 'Sect. 4 (coefficients)'!$J$33 ) ) +
( (B27+273.15) / 'Sect. 4 (coefficients)'!$C$4 )^3*
    (                                                   ( 'Sect. 4 (coefficients)'!$J$34 + 'Sect. 4 (coefficients)'!$J$35*((C27/'Sect. 4 (coefficients)'!$C$5-1)/'Sect. 4 (coefficients)'!$C$6) ) +
    ( A27/'Sect. 4 (coefficients)'!$C$3 )^1 * ( 'Sect. 4 (coefficients)'!$J$36 ) ) +
( (B27+273.15) / 'Sect. 4 (coefficients)'!$C$4 )^4*
    (                                                   ( 'Sect. 4 (coefficients)'!$J$37 ) ) )</f>
        <v>0</v>
      </c>
      <c r="V27" s="32">
        <f t="shared" si="7"/>
        <v>11.674117222681152</v>
      </c>
      <c r="W27" s="36">
        <f>('Sect. 4 (coefficients)'!$L$3+'Sect. 4 (coefficients)'!$L$4*(B27+'Sect. 4 (coefficients)'!$L$7)^-2.5+'Sect. 4 (coefficients)'!$L$5*(B27+'Sect. 4 (coefficients)'!$L$7)^3)/1000</f>
        <v>-3.3446902568376059E-3</v>
      </c>
      <c r="X27" s="36">
        <f t="shared" si="8"/>
        <v>-7.3672964962412379E-4</v>
      </c>
      <c r="Y27" s="32">
        <f t="shared" si="9"/>
        <v>11.670772532424316</v>
      </c>
      <c r="Z27" s="92">
        <v>2E-3</v>
      </c>
    </row>
    <row r="28" spans="1:26" s="37" customFormat="1">
      <c r="A28" s="76">
        <v>15</v>
      </c>
      <c r="B28" s="30">
        <v>15</v>
      </c>
      <c r="C28" s="31">
        <v>0.101325</v>
      </c>
      <c r="D28" s="32">
        <v>999.10262146699995</v>
      </c>
      <c r="E28" s="30">
        <v>5.0000000000000001E-4</v>
      </c>
      <c r="F28" s="19" t="s">
        <v>17</v>
      </c>
      <c r="G28" s="33">
        <v>1010.6047318217109</v>
      </c>
      <c r="H28" s="32">
        <v>9.4538031773399255E-4</v>
      </c>
      <c r="I28" s="51">
        <v>101.87616306066873</v>
      </c>
      <c r="J28" s="33">
        <f t="shared" si="4"/>
        <v>11.502110354710908</v>
      </c>
      <c r="K28" s="32">
        <f t="shared" si="5"/>
        <v>8.0233655354771467E-4</v>
      </c>
      <c r="L28" s="50">
        <f t="shared" si="12"/>
        <v>52.853368225186806</v>
      </c>
      <c r="M28" s="35">
        <f t="shared" si="1"/>
        <v>7.0714285714285712</v>
      </c>
      <c r="N28" s="66">
        <f t="shared" si="11"/>
        <v>0.70714285714285718</v>
      </c>
      <c r="O28" s="70" t="s">
        <v>17</v>
      </c>
      <c r="P28" s="32">
        <f>('Sect. 4 (coefficients)'!$L$3+'Sect. 4 (coefficients)'!$L$4*(B28+'Sect. 4 (coefficients)'!$L$7)^-2.5+'Sect. 4 (coefficients)'!$L$5*(B28+'Sect. 4 (coefficients)'!$L$7)^3)/1000</f>
        <v>-2.8498200791190241E-3</v>
      </c>
      <c r="Q28" s="32">
        <f t="shared" si="2"/>
        <v>11.504960174790027</v>
      </c>
      <c r="R28" s="32">
        <f t="shared" si="3"/>
        <v>11.504960174790027</v>
      </c>
      <c r="S28" s="36">
        <f t="shared" si="6"/>
        <v>0</v>
      </c>
      <c r="T28" s="32">
        <f>'Sect. 4 (coefficients)'!$C$7 * ( A28 / 'Sect. 4 (coefficients)'!$C$3 )*
  (
                                                        ( 'Sect. 4 (coefficients)'!$F$3   + 'Sect. 4 (coefficients)'!$F$4  *(A28/'Sect. 4 (coefficients)'!$C$3)^1 + 'Sect. 4 (coefficients)'!$F$5  *(A28/'Sect. 4 (coefficients)'!$C$3)^2 + 'Sect. 4 (coefficients)'!$F$6   *(A28/'Sect. 4 (coefficients)'!$C$3)^3 + 'Sect. 4 (coefficients)'!$F$7  *(A28/'Sect. 4 (coefficients)'!$C$3)^4 + 'Sect. 4 (coefficients)'!$F$8*(A28/'Sect. 4 (coefficients)'!$C$3)^5 ) +
    ( (B28+273.15) / 'Sect. 4 (coefficients)'!$C$4 )^1 * ( 'Sect. 4 (coefficients)'!$F$9   + 'Sect. 4 (coefficients)'!$F$10*(A28/'Sect. 4 (coefficients)'!$C$3)^1 + 'Sect. 4 (coefficients)'!$F$11*(A28/'Sect. 4 (coefficients)'!$C$3)^2 + 'Sect. 4 (coefficients)'!$F$12*(A28/'Sect. 4 (coefficients)'!$C$3)^3 + 'Sect. 4 (coefficients)'!$F$13*(A28/'Sect. 4 (coefficients)'!$C$3)^4 ) +
    ( (B28+273.15) / 'Sect. 4 (coefficients)'!$C$4 )^2 * ( 'Sect. 4 (coefficients)'!$F$14 + 'Sect. 4 (coefficients)'!$F$15*(A28/'Sect. 4 (coefficients)'!$C$3)^1 + 'Sect. 4 (coefficients)'!$F$16*(A28/'Sect. 4 (coefficients)'!$C$3)^2 + 'Sect. 4 (coefficients)'!$F$17*(A28/'Sect. 4 (coefficients)'!$C$3)^3 ) +
    ( (B28+273.15) / 'Sect. 4 (coefficients)'!$C$4 )^3 * ( 'Sect. 4 (coefficients)'!$F$18 + 'Sect. 4 (coefficients)'!$F$19*(A28/'Sect. 4 (coefficients)'!$C$3)^1 + 'Sect. 4 (coefficients)'!$F$20*(A28/'Sect. 4 (coefficients)'!$C$3)^2 ) +
    ( (B28+273.15) / 'Sect. 4 (coefficients)'!$C$4 )^4 * ( 'Sect. 4 (coefficients)'!$F$21 +'Sect. 4 (coefficients)'!$F$22*(A28/'Sect. 4 (coefficients)'!$C$3)^1 ) +
    ( (B28+273.15) / 'Sect. 4 (coefficients)'!$C$4 )^5 * ( 'Sect. 4 (coefficients)'!$F$23 )
  )</f>
        <v>11.503631509997415</v>
      </c>
      <c r="U28" s="91">
        <f xml:space="preserve"> 'Sect. 4 (coefficients)'!$C$8 * ( (C28/'Sect. 4 (coefficients)'!$C$5-1)/'Sect. 4 (coefficients)'!$C$6 ) * ( A28/'Sect. 4 (coefficients)'!$C$3 ) *
(                                                       ( 'Sect. 4 (coefficients)'!$J$3   + 'Sect. 4 (coefficients)'!$J$4  *((C28/'Sect. 4 (coefficients)'!$C$5-1)/'Sect. 4 (coefficients)'!$C$6)  + 'Sect. 4 (coefficients)'!$J$5  *((C28/'Sect. 4 (coefficients)'!$C$5-1)/'Sect. 4 (coefficients)'!$C$6)^2 + 'Sect. 4 (coefficients)'!$J$6   *((C28/'Sect. 4 (coefficients)'!$C$5-1)/'Sect. 4 (coefficients)'!$C$6)^3 + 'Sect. 4 (coefficients)'!$J$7*((C28/'Sect. 4 (coefficients)'!$C$5-1)/'Sect. 4 (coefficients)'!$C$6)^4 ) +
    ( A28/'Sect. 4 (coefficients)'!$C$3 )^1 * ( 'Sect. 4 (coefficients)'!$J$8   + 'Sect. 4 (coefficients)'!$J$9  *((C28/'Sect. 4 (coefficients)'!$C$5-1)/'Sect. 4 (coefficients)'!$C$6)  + 'Sect. 4 (coefficients)'!$J$10*((C28/'Sect. 4 (coefficients)'!$C$5-1)/'Sect. 4 (coefficients)'!$C$6)^2 + 'Sect. 4 (coefficients)'!$J$11 *((C28/'Sect. 4 (coefficients)'!$C$5-1)/'Sect. 4 (coefficients)'!$C$6)^3 ) +
    ( A28/'Sect. 4 (coefficients)'!$C$3 )^2 * ( 'Sect. 4 (coefficients)'!$J$12 + 'Sect. 4 (coefficients)'!$J$13*((C28/'Sect. 4 (coefficients)'!$C$5-1)/'Sect. 4 (coefficients)'!$C$6) + 'Sect. 4 (coefficients)'!$J$14*((C28/'Sect. 4 (coefficients)'!$C$5-1)/'Sect. 4 (coefficients)'!$C$6)^2 ) +
    ( A28/'Sect. 4 (coefficients)'!$C$3 )^3 * ( 'Sect. 4 (coefficients)'!$J$15 + 'Sect. 4 (coefficients)'!$J$16*((C28/'Sect. 4 (coefficients)'!$C$5-1)/'Sect. 4 (coefficients)'!$C$6) ) +
    ( A28/'Sect. 4 (coefficients)'!$C$3 )^4 * ( 'Sect. 4 (coefficients)'!$J$17 ) +
( (B28+273.15) / 'Sect. 4 (coefficients)'!$C$4 )^1*
    (                                                   ( 'Sect. 4 (coefficients)'!$J$18 + 'Sect. 4 (coefficients)'!$J$19*((C28/'Sect. 4 (coefficients)'!$C$5-1)/'Sect. 4 (coefficients)'!$C$6) + 'Sect. 4 (coefficients)'!$J$20*((C28/'Sect. 4 (coefficients)'!$C$5-1)/'Sect. 4 (coefficients)'!$C$6)^2 + 'Sect. 4 (coefficients)'!$J$21 * ((C28/'Sect. 4 (coefficients)'!$C$5-1)/'Sect. 4 (coefficients)'!$C$6)^3 ) +
    ( A28/'Sect. 4 (coefficients)'!$C$3 )^1 * ( 'Sect. 4 (coefficients)'!$J$22 + 'Sect. 4 (coefficients)'!$J$23*((C28/'Sect. 4 (coefficients)'!$C$5-1)/'Sect. 4 (coefficients)'!$C$6) + 'Sect. 4 (coefficients)'!$J$24*((C28/'Sect. 4 (coefficients)'!$C$5-1)/'Sect. 4 (coefficients)'!$C$6)^2 ) +
    ( A28/'Sect. 4 (coefficients)'!$C$3 )^2 * ( 'Sect. 4 (coefficients)'!$J$25 + 'Sect. 4 (coefficients)'!$J$26*((C28/'Sect. 4 (coefficients)'!$C$5-1)/'Sect. 4 (coefficients)'!$C$6) ) +
    ( A28/'Sect. 4 (coefficients)'!$C$3 )^3 * ( 'Sect. 4 (coefficients)'!$J$27 ) ) +
( (B28+273.15) / 'Sect. 4 (coefficients)'!$C$4 )^2*
    (                                                   ( 'Sect. 4 (coefficients)'!$J$28 + 'Sect. 4 (coefficients)'!$J$29*((C28/'Sect. 4 (coefficients)'!$C$5-1)/'Sect. 4 (coefficients)'!$C$6) + 'Sect. 4 (coefficients)'!$J$30*((C28/'Sect. 4 (coefficients)'!$C$5-1)/'Sect. 4 (coefficients)'!$C$6)^2 ) +
    ( A28/'Sect. 4 (coefficients)'!$C$3 )^1 * ( 'Sect. 4 (coefficients)'!$J$31 + 'Sect. 4 (coefficients)'!$J$32*((C28/'Sect. 4 (coefficients)'!$C$5-1)/'Sect. 4 (coefficients)'!$C$6) ) +
    ( A28/'Sect. 4 (coefficients)'!$C$3 )^2 * ( 'Sect. 4 (coefficients)'!$J$33 ) ) +
( (B28+273.15) / 'Sect. 4 (coefficients)'!$C$4 )^3*
    (                                                   ( 'Sect. 4 (coefficients)'!$J$34 + 'Sect. 4 (coefficients)'!$J$35*((C28/'Sect. 4 (coefficients)'!$C$5-1)/'Sect. 4 (coefficients)'!$C$6) ) +
    ( A28/'Sect. 4 (coefficients)'!$C$3 )^1 * ( 'Sect. 4 (coefficients)'!$J$36 ) ) +
( (B28+273.15) / 'Sect. 4 (coefficients)'!$C$4 )^4*
    (                                                   ( 'Sect. 4 (coefficients)'!$J$37 ) ) )</f>
        <v>0</v>
      </c>
      <c r="V28" s="32">
        <f t="shared" si="7"/>
        <v>11.503631509997415</v>
      </c>
      <c r="W28" s="36">
        <f>('Sect. 4 (coefficients)'!$L$3+'Sect. 4 (coefficients)'!$L$4*(B28+'Sect. 4 (coefficients)'!$L$7)^-2.5+'Sect. 4 (coefficients)'!$L$5*(B28+'Sect. 4 (coefficients)'!$L$7)^3)/1000</f>
        <v>-2.8498200791190241E-3</v>
      </c>
      <c r="X28" s="36">
        <f t="shared" si="8"/>
        <v>1.3286647926111783E-3</v>
      </c>
      <c r="Y28" s="32">
        <f t="shared" si="9"/>
        <v>11.500781689918297</v>
      </c>
      <c r="Z28" s="92">
        <v>2E-3</v>
      </c>
    </row>
    <row r="29" spans="1:26" s="37" customFormat="1">
      <c r="A29" s="76">
        <v>15</v>
      </c>
      <c r="B29" s="30">
        <v>20</v>
      </c>
      <c r="C29" s="31">
        <v>0.101325</v>
      </c>
      <c r="D29" s="32">
        <v>998.20715046700002</v>
      </c>
      <c r="E29" s="30">
        <v>5.0000000000000001E-4</v>
      </c>
      <c r="F29" s="19" t="s">
        <v>17</v>
      </c>
      <c r="G29" s="33">
        <v>1009.569080704258</v>
      </c>
      <c r="H29" s="32">
        <v>9.2607500467092548E-4</v>
      </c>
      <c r="I29" s="51">
        <v>93.862110493297266</v>
      </c>
      <c r="J29" s="33">
        <f t="shared" si="4"/>
        <v>11.36193023725798</v>
      </c>
      <c r="K29" s="32">
        <f t="shared" si="5"/>
        <v>7.7949657746282297E-4</v>
      </c>
      <c r="L29" s="50">
        <f t="shared" si="12"/>
        <v>47.115360219080145</v>
      </c>
      <c r="M29" s="35">
        <f t="shared" si="1"/>
        <v>7.0714285714285712</v>
      </c>
      <c r="N29" s="66">
        <f t="shared" si="11"/>
        <v>0.70714285714285718</v>
      </c>
      <c r="O29" s="70" t="s">
        <v>17</v>
      </c>
      <c r="P29" s="32">
        <f>('Sect. 4 (coefficients)'!$L$3+'Sect. 4 (coefficients)'!$L$4*(B29+'Sect. 4 (coefficients)'!$L$7)^-2.5+'Sect. 4 (coefficients)'!$L$5*(B29+'Sect. 4 (coefficients)'!$L$7)^3)/1000</f>
        <v>-2.4363535093284202E-3</v>
      </c>
      <c r="Q29" s="32">
        <f t="shared" si="2"/>
        <v>11.364366590767307</v>
      </c>
      <c r="R29" s="32">
        <f t="shared" si="3"/>
        <v>11.364366590767307</v>
      </c>
      <c r="S29" s="36">
        <f t="shared" si="6"/>
        <v>0</v>
      </c>
      <c r="T29" s="32">
        <f>'Sect. 4 (coefficients)'!$C$7 * ( A29 / 'Sect. 4 (coefficients)'!$C$3 )*
  (
                                                        ( 'Sect. 4 (coefficients)'!$F$3   + 'Sect. 4 (coefficients)'!$F$4  *(A29/'Sect. 4 (coefficients)'!$C$3)^1 + 'Sect. 4 (coefficients)'!$F$5  *(A29/'Sect. 4 (coefficients)'!$C$3)^2 + 'Sect. 4 (coefficients)'!$F$6   *(A29/'Sect. 4 (coefficients)'!$C$3)^3 + 'Sect. 4 (coefficients)'!$F$7  *(A29/'Sect. 4 (coefficients)'!$C$3)^4 + 'Sect. 4 (coefficients)'!$F$8*(A29/'Sect. 4 (coefficients)'!$C$3)^5 ) +
    ( (B29+273.15) / 'Sect. 4 (coefficients)'!$C$4 )^1 * ( 'Sect. 4 (coefficients)'!$F$9   + 'Sect. 4 (coefficients)'!$F$10*(A29/'Sect. 4 (coefficients)'!$C$3)^1 + 'Sect. 4 (coefficients)'!$F$11*(A29/'Sect. 4 (coefficients)'!$C$3)^2 + 'Sect. 4 (coefficients)'!$F$12*(A29/'Sect. 4 (coefficients)'!$C$3)^3 + 'Sect. 4 (coefficients)'!$F$13*(A29/'Sect. 4 (coefficients)'!$C$3)^4 ) +
    ( (B29+273.15) / 'Sect. 4 (coefficients)'!$C$4 )^2 * ( 'Sect. 4 (coefficients)'!$F$14 + 'Sect. 4 (coefficients)'!$F$15*(A29/'Sect. 4 (coefficients)'!$C$3)^1 + 'Sect. 4 (coefficients)'!$F$16*(A29/'Sect. 4 (coefficients)'!$C$3)^2 + 'Sect. 4 (coefficients)'!$F$17*(A29/'Sect. 4 (coefficients)'!$C$3)^3 ) +
    ( (B29+273.15) / 'Sect. 4 (coefficients)'!$C$4 )^3 * ( 'Sect. 4 (coefficients)'!$F$18 + 'Sect. 4 (coefficients)'!$F$19*(A29/'Sect. 4 (coefficients)'!$C$3)^1 + 'Sect. 4 (coefficients)'!$F$20*(A29/'Sect. 4 (coefficients)'!$C$3)^2 ) +
    ( (B29+273.15) / 'Sect. 4 (coefficients)'!$C$4 )^4 * ( 'Sect. 4 (coefficients)'!$F$21 +'Sect. 4 (coefficients)'!$F$22*(A29/'Sect. 4 (coefficients)'!$C$3)^1 ) +
    ( (B29+273.15) / 'Sect. 4 (coefficients)'!$C$4 )^5 * ( 'Sect. 4 (coefficients)'!$F$23 )
  )</f>
        <v>11.362847442408638</v>
      </c>
      <c r="U29" s="91">
        <f xml:space="preserve"> 'Sect. 4 (coefficients)'!$C$8 * ( (C29/'Sect. 4 (coefficients)'!$C$5-1)/'Sect. 4 (coefficients)'!$C$6 ) * ( A29/'Sect. 4 (coefficients)'!$C$3 ) *
(                                                       ( 'Sect. 4 (coefficients)'!$J$3   + 'Sect. 4 (coefficients)'!$J$4  *((C29/'Sect. 4 (coefficients)'!$C$5-1)/'Sect. 4 (coefficients)'!$C$6)  + 'Sect. 4 (coefficients)'!$J$5  *((C29/'Sect. 4 (coefficients)'!$C$5-1)/'Sect. 4 (coefficients)'!$C$6)^2 + 'Sect. 4 (coefficients)'!$J$6   *((C29/'Sect. 4 (coefficients)'!$C$5-1)/'Sect. 4 (coefficients)'!$C$6)^3 + 'Sect. 4 (coefficients)'!$J$7*((C29/'Sect. 4 (coefficients)'!$C$5-1)/'Sect. 4 (coefficients)'!$C$6)^4 ) +
    ( A29/'Sect. 4 (coefficients)'!$C$3 )^1 * ( 'Sect. 4 (coefficients)'!$J$8   + 'Sect. 4 (coefficients)'!$J$9  *((C29/'Sect. 4 (coefficients)'!$C$5-1)/'Sect. 4 (coefficients)'!$C$6)  + 'Sect. 4 (coefficients)'!$J$10*((C29/'Sect. 4 (coefficients)'!$C$5-1)/'Sect. 4 (coefficients)'!$C$6)^2 + 'Sect. 4 (coefficients)'!$J$11 *((C29/'Sect. 4 (coefficients)'!$C$5-1)/'Sect. 4 (coefficients)'!$C$6)^3 ) +
    ( A29/'Sect. 4 (coefficients)'!$C$3 )^2 * ( 'Sect. 4 (coefficients)'!$J$12 + 'Sect. 4 (coefficients)'!$J$13*((C29/'Sect. 4 (coefficients)'!$C$5-1)/'Sect. 4 (coefficients)'!$C$6) + 'Sect. 4 (coefficients)'!$J$14*((C29/'Sect. 4 (coefficients)'!$C$5-1)/'Sect. 4 (coefficients)'!$C$6)^2 ) +
    ( A29/'Sect. 4 (coefficients)'!$C$3 )^3 * ( 'Sect. 4 (coefficients)'!$J$15 + 'Sect. 4 (coefficients)'!$J$16*((C29/'Sect. 4 (coefficients)'!$C$5-1)/'Sect. 4 (coefficients)'!$C$6) ) +
    ( A29/'Sect. 4 (coefficients)'!$C$3 )^4 * ( 'Sect. 4 (coefficients)'!$J$17 ) +
( (B29+273.15) / 'Sect. 4 (coefficients)'!$C$4 )^1*
    (                                                   ( 'Sect. 4 (coefficients)'!$J$18 + 'Sect. 4 (coefficients)'!$J$19*((C29/'Sect. 4 (coefficients)'!$C$5-1)/'Sect. 4 (coefficients)'!$C$6) + 'Sect. 4 (coefficients)'!$J$20*((C29/'Sect. 4 (coefficients)'!$C$5-1)/'Sect. 4 (coefficients)'!$C$6)^2 + 'Sect. 4 (coefficients)'!$J$21 * ((C29/'Sect. 4 (coefficients)'!$C$5-1)/'Sect. 4 (coefficients)'!$C$6)^3 ) +
    ( A29/'Sect. 4 (coefficients)'!$C$3 )^1 * ( 'Sect. 4 (coefficients)'!$J$22 + 'Sect. 4 (coefficients)'!$J$23*((C29/'Sect. 4 (coefficients)'!$C$5-1)/'Sect. 4 (coefficients)'!$C$6) + 'Sect. 4 (coefficients)'!$J$24*((C29/'Sect. 4 (coefficients)'!$C$5-1)/'Sect. 4 (coefficients)'!$C$6)^2 ) +
    ( A29/'Sect. 4 (coefficients)'!$C$3 )^2 * ( 'Sect. 4 (coefficients)'!$J$25 + 'Sect. 4 (coefficients)'!$J$26*((C29/'Sect. 4 (coefficients)'!$C$5-1)/'Sect. 4 (coefficients)'!$C$6) ) +
    ( A29/'Sect. 4 (coefficients)'!$C$3 )^3 * ( 'Sect. 4 (coefficients)'!$J$27 ) ) +
( (B29+273.15) / 'Sect. 4 (coefficients)'!$C$4 )^2*
    (                                                   ( 'Sect. 4 (coefficients)'!$J$28 + 'Sect. 4 (coefficients)'!$J$29*((C29/'Sect. 4 (coefficients)'!$C$5-1)/'Sect. 4 (coefficients)'!$C$6) + 'Sect. 4 (coefficients)'!$J$30*((C29/'Sect. 4 (coefficients)'!$C$5-1)/'Sect. 4 (coefficients)'!$C$6)^2 ) +
    ( A29/'Sect. 4 (coefficients)'!$C$3 )^1 * ( 'Sect. 4 (coefficients)'!$J$31 + 'Sect. 4 (coefficients)'!$J$32*((C29/'Sect. 4 (coefficients)'!$C$5-1)/'Sect. 4 (coefficients)'!$C$6) ) +
    ( A29/'Sect. 4 (coefficients)'!$C$3 )^2 * ( 'Sect. 4 (coefficients)'!$J$33 ) ) +
( (B29+273.15) / 'Sect. 4 (coefficients)'!$C$4 )^3*
    (                                                   ( 'Sect. 4 (coefficients)'!$J$34 + 'Sect. 4 (coefficients)'!$J$35*((C29/'Sect. 4 (coefficients)'!$C$5-1)/'Sect. 4 (coefficients)'!$C$6) ) +
    ( A29/'Sect. 4 (coefficients)'!$C$3 )^1 * ( 'Sect. 4 (coefficients)'!$J$36 ) ) +
( (B29+273.15) / 'Sect. 4 (coefficients)'!$C$4 )^4*
    (                                                   ( 'Sect. 4 (coefficients)'!$J$37 ) ) )</f>
        <v>0</v>
      </c>
      <c r="V29" s="32">
        <f t="shared" si="7"/>
        <v>11.362847442408638</v>
      </c>
      <c r="W29" s="36">
        <f>('Sect. 4 (coefficients)'!$L$3+'Sect. 4 (coefficients)'!$L$4*(B29+'Sect. 4 (coefficients)'!$L$7)^-2.5+'Sect. 4 (coefficients)'!$L$5*(B29+'Sect. 4 (coefficients)'!$L$7)^3)/1000</f>
        <v>-2.4363535093284202E-3</v>
      </c>
      <c r="X29" s="36">
        <f t="shared" si="8"/>
        <v>1.5191483586693977E-3</v>
      </c>
      <c r="Y29" s="32">
        <f t="shared" si="9"/>
        <v>11.36041108889931</v>
      </c>
      <c r="Z29" s="92">
        <v>2E-3</v>
      </c>
    </row>
    <row r="30" spans="1:26" s="37" customFormat="1">
      <c r="A30" s="76">
        <v>15</v>
      </c>
      <c r="B30" s="30">
        <v>25</v>
      </c>
      <c r="C30" s="31">
        <v>0.101325</v>
      </c>
      <c r="D30" s="32">
        <v>997.04763676000005</v>
      </c>
      <c r="E30" s="30">
        <v>5.0000000000000001E-4</v>
      </c>
      <c r="F30" s="19" t="s">
        <v>17</v>
      </c>
      <c r="G30" s="33">
        <v>1008.2929024108705</v>
      </c>
      <c r="H30" s="32">
        <v>9.4473158232907665E-4</v>
      </c>
      <c r="I30" s="51">
        <v>101.70669011960688</v>
      </c>
      <c r="J30" s="33">
        <f t="shared" si="4"/>
        <v>11.245265650870465</v>
      </c>
      <c r="K30" s="32">
        <f t="shared" si="5"/>
        <v>8.0157205705413709E-4</v>
      </c>
      <c r="L30" s="50">
        <f t="shared" si="12"/>
        <v>52.709155951605972</v>
      </c>
      <c r="M30" s="35">
        <f t="shared" si="1"/>
        <v>7.0714285714285712</v>
      </c>
      <c r="N30" s="66">
        <f t="shared" si="11"/>
        <v>0.70714285714285718</v>
      </c>
      <c r="O30" s="70" t="s">
        <v>17</v>
      </c>
      <c r="P30" s="32">
        <f>('Sect. 4 (coefficients)'!$L$3+'Sect. 4 (coefficients)'!$L$4*(B30+'Sect. 4 (coefficients)'!$L$7)^-2.5+'Sect. 4 (coefficients)'!$L$5*(B30+'Sect. 4 (coefficients)'!$L$7)^3)/1000</f>
        <v>-2.085999999999995E-3</v>
      </c>
      <c r="Q30" s="32">
        <f t="shared" si="2"/>
        <v>11.247351650870465</v>
      </c>
      <c r="R30" s="32">
        <f t="shared" si="3"/>
        <v>11.247351650870465</v>
      </c>
      <c r="S30" s="36">
        <f t="shared" si="6"/>
        <v>0</v>
      </c>
      <c r="T30" s="32">
        <f>'Sect. 4 (coefficients)'!$C$7 * ( A30 / 'Sect. 4 (coefficients)'!$C$3 )*
  (
                                                        ( 'Sect. 4 (coefficients)'!$F$3   + 'Sect. 4 (coefficients)'!$F$4  *(A30/'Sect. 4 (coefficients)'!$C$3)^1 + 'Sect. 4 (coefficients)'!$F$5  *(A30/'Sect. 4 (coefficients)'!$C$3)^2 + 'Sect. 4 (coefficients)'!$F$6   *(A30/'Sect. 4 (coefficients)'!$C$3)^3 + 'Sect. 4 (coefficients)'!$F$7  *(A30/'Sect. 4 (coefficients)'!$C$3)^4 + 'Sect. 4 (coefficients)'!$F$8*(A30/'Sect. 4 (coefficients)'!$C$3)^5 ) +
    ( (B30+273.15) / 'Sect. 4 (coefficients)'!$C$4 )^1 * ( 'Sect. 4 (coefficients)'!$F$9   + 'Sect. 4 (coefficients)'!$F$10*(A30/'Sect. 4 (coefficients)'!$C$3)^1 + 'Sect. 4 (coefficients)'!$F$11*(A30/'Sect. 4 (coefficients)'!$C$3)^2 + 'Sect. 4 (coefficients)'!$F$12*(A30/'Sect. 4 (coefficients)'!$C$3)^3 + 'Sect. 4 (coefficients)'!$F$13*(A30/'Sect. 4 (coefficients)'!$C$3)^4 ) +
    ( (B30+273.15) / 'Sect. 4 (coefficients)'!$C$4 )^2 * ( 'Sect. 4 (coefficients)'!$F$14 + 'Sect. 4 (coefficients)'!$F$15*(A30/'Sect. 4 (coefficients)'!$C$3)^1 + 'Sect. 4 (coefficients)'!$F$16*(A30/'Sect. 4 (coefficients)'!$C$3)^2 + 'Sect. 4 (coefficients)'!$F$17*(A30/'Sect. 4 (coefficients)'!$C$3)^3 ) +
    ( (B30+273.15) / 'Sect. 4 (coefficients)'!$C$4 )^3 * ( 'Sect. 4 (coefficients)'!$F$18 + 'Sect. 4 (coefficients)'!$F$19*(A30/'Sect. 4 (coefficients)'!$C$3)^1 + 'Sect. 4 (coefficients)'!$F$20*(A30/'Sect. 4 (coefficients)'!$C$3)^2 ) +
    ( (B30+273.15) / 'Sect. 4 (coefficients)'!$C$4 )^4 * ( 'Sect. 4 (coefficients)'!$F$21 +'Sect. 4 (coefficients)'!$F$22*(A30/'Sect. 4 (coefficients)'!$C$3)^1 ) +
    ( (B30+273.15) / 'Sect. 4 (coefficients)'!$C$4 )^5 * ( 'Sect. 4 (coefficients)'!$F$23 )
  )</f>
        <v>11.246302635819143</v>
      </c>
      <c r="U30" s="91">
        <f xml:space="preserve"> 'Sect. 4 (coefficients)'!$C$8 * ( (C30/'Sect. 4 (coefficients)'!$C$5-1)/'Sect. 4 (coefficients)'!$C$6 ) * ( A30/'Sect. 4 (coefficients)'!$C$3 ) *
(                                                       ( 'Sect. 4 (coefficients)'!$J$3   + 'Sect. 4 (coefficients)'!$J$4  *((C30/'Sect. 4 (coefficients)'!$C$5-1)/'Sect. 4 (coefficients)'!$C$6)  + 'Sect. 4 (coefficients)'!$J$5  *((C30/'Sect. 4 (coefficients)'!$C$5-1)/'Sect. 4 (coefficients)'!$C$6)^2 + 'Sect. 4 (coefficients)'!$J$6   *((C30/'Sect. 4 (coefficients)'!$C$5-1)/'Sect. 4 (coefficients)'!$C$6)^3 + 'Sect. 4 (coefficients)'!$J$7*((C30/'Sect. 4 (coefficients)'!$C$5-1)/'Sect. 4 (coefficients)'!$C$6)^4 ) +
    ( A30/'Sect. 4 (coefficients)'!$C$3 )^1 * ( 'Sect. 4 (coefficients)'!$J$8   + 'Sect. 4 (coefficients)'!$J$9  *((C30/'Sect. 4 (coefficients)'!$C$5-1)/'Sect. 4 (coefficients)'!$C$6)  + 'Sect. 4 (coefficients)'!$J$10*((C30/'Sect. 4 (coefficients)'!$C$5-1)/'Sect. 4 (coefficients)'!$C$6)^2 + 'Sect. 4 (coefficients)'!$J$11 *((C30/'Sect. 4 (coefficients)'!$C$5-1)/'Sect. 4 (coefficients)'!$C$6)^3 ) +
    ( A30/'Sect. 4 (coefficients)'!$C$3 )^2 * ( 'Sect. 4 (coefficients)'!$J$12 + 'Sect. 4 (coefficients)'!$J$13*((C30/'Sect. 4 (coefficients)'!$C$5-1)/'Sect. 4 (coefficients)'!$C$6) + 'Sect. 4 (coefficients)'!$J$14*((C30/'Sect. 4 (coefficients)'!$C$5-1)/'Sect. 4 (coefficients)'!$C$6)^2 ) +
    ( A30/'Sect. 4 (coefficients)'!$C$3 )^3 * ( 'Sect. 4 (coefficients)'!$J$15 + 'Sect. 4 (coefficients)'!$J$16*((C30/'Sect. 4 (coefficients)'!$C$5-1)/'Sect. 4 (coefficients)'!$C$6) ) +
    ( A30/'Sect. 4 (coefficients)'!$C$3 )^4 * ( 'Sect. 4 (coefficients)'!$J$17 ) +
( (B30+273.15) / 'Sect. 4 (coefficients)'!$C$4 )^1*
    (                                                   ( 'Sect. 4 (coefficients)'!$J$18 + 'Sect. 4 (coefficients)'!$J$19*((C30/'Sect. 4 (coefficients)'!$C$5-1)/'Sect. 4 (coefficients)'!$C$6) + 'Sect. 4 (coefficients)'!$J$20*((C30/'Sect. 4 (coefficients)'!$C$5-1)/'Sect. 4 (coefficients)'!$C$6)^2 + 'Sect. 4 (coefficients)'!$J$21 * ((C30/'Sect. 4 (coefficients)'!$C$5-1)/'Sect. 4 (coefficients)'!$C$6)^3 ) +
    ( A30/'Sect. 4 (coefficients)'!$C$3 )^1 * ( 'Sect. 4 (coefficients)'!$J$22 + 'Sect. 4 (coefficients)'!$J$23*((C30/'Sect. 4 (coefficients)'!$C$5-1)/'Sect. 4 (coefficients)'!$C$6) + 'Sect. 4 (coefficients)'!$J$24*((C30/'Sect. 4 (coefficients)'!$C$5-1)/'Sect. 4 (coefficients)'!$C$6)^2 ) +
    ( A30/'Sect. 4 (coefficients)'!$C$3 )^2 * ( 'Sect. 4 (coefficients)'!$J$25 + 'Sect. 4 (coefficients)'!$J$26*((C30/'Sect. 4 (coefficients)'!$C$5-1)/'Sect. 4 (coefficients)'!$C$6) ) +
    ( A30/'Sect. 4 (coefficients)'!$C$3 )^3 * ( 'Sect. 4 (coefficients)'!$J$27 ) ) +
( (B30+273.15) / 'Sect. 4 (coefficients)'!$C$4 )^2*
    (                                                   ( 'Sect. 4 (coefficients)'!$J$28 + 'Sect. 4 (coefficients)'!$J$29*((C30/'Sect. 4 (coefficients)'!$C$5-1)/'Sect. 4 (coefficients)'!$C$6) + 'Sect. 4 (coefficients)'!$J$30*((C30/'Sect. 4 (coefficients)'!$C$5-1)/'Sect. 4 (coefficients)'!$C$6)^2 ) +
    ( A30/'Sect. 4 (coefficients)'!$C$3 )^1 * ( 'Sect. 4 (coefficients)'!$J$31 + 'Sect. 4 (coefficients)'!$J$32*((C30/'Sect. 4 (coefficients)'!$C$5-1)/'Sect. 4 (coefficients)'!$C$6) ) +
    ( A30/'Sect. 4 (coefficients)'!$C$3 )^2 * ( 'Sect. 4 (coefficients)'!$J$33 ) ) +
( (B30+273.15) / 'Sect. 4 (coefficients)'!$C$4 )^3*
    (                                                   ( 'Sect. 4 (coefficients)'!$J$34 + 'Sect. 4 (coefficients)'!$J$35*((C30/'Sect. 4 (coefficients)'!$C$5-1)/'Sect. 4 (coefficients)'!$C$6) ) +
    ( A30/'Sect. 4 (coefficients)'!$C$3 )^1 * ( 'Sect. 4 (coefficients)'!$J$36 ) ) +
( (B30+273.15) / 'Sect. 4 (coefficients)'!$C$4 )^4*
    (                                                   ( 'Sect. 4 (coefficients)'!$J$37 ) ) )</f>
        <v>0</v>
      </c>
      <c r="V30" s="32">
        <f t="shared" si="7"/>
        <v>11.246302635819143</v>
      </c>
      <c r="W30" s="36">
        <f>('Sect. 4 (coefficients)'!$L$3+'Sect. 4 (coefficients)'!$L$4*(B30+'Sect. 4 (coefficients)'!$L$7)^-2.5+'Sect. 4 (coefficients)'!$L$5*(B30+'Sect. 4 (coefficients)'!$L$7)^3)/1000</f>
        <v>-2.085999999999995E-3</v>
      </c>
      <c r="X30" s="36">
        <f t="shared" si="8"/>
        <v>1.0490150513220442E-3</v>
      </c>
      <c r="Y30" s="32">
        <f t="shared" si="9"/>
        <v>11.244216635819143</v>
      </c>
      <c r="Z30" s="92">
        <v>2E-3</v>
      </c>
    </row>
    <row r="31" spans="1:26" s="37" customFormat="1">
      <c r="A31" s="76">
        <v>15</v>
      </c>
      <c r="B31" s="30">
        <v>30</v>
      </c>
      <c r="C31" s="31">
        <v>0.101325</v>
      </c>
      <c r="D31" s="32">
        <v>995.64945393699998</v>
      </c>
      <c r="E31" s="30">
        <v>5.0000000000000001E-4</v>
      </c>
      <c r="F31" s="19" t="s">
        <v>17</v>
      </c>
      <c r="G31" s="33">
        <v>1006.7973474494272</v>
      </c>
      <c r="H31" s="32">
        <v>9.4684399762882422E-4</v>
      </c>
      <c r="I31" s="51">
        <v>102.65976259852054</v>
      </c>
      <c r="J31" s="33">
        <f t="shared" si="4"/>
        <v>11.147893512427231</v>
      </c>
      <c r="K31" s="32">
        <f t="shared" si="5"/>
        <v>8.040606667694503E-4</v>
      </c>
      <c r="L31" s="50">
        <f t="shared" si="12"/>
        <v>53.387772969820482</v>
      </c>
      <c r="M31" s="35">
        <f t="shared" si="1"/>
        <v>7.0714285714285712</v>
      </c>
      <c r="N31" s="66">
        <f t="shared" si="11"/>
        <v>0.70714285714285718</v>
      </c>
      <c r="O31" s="70" t="s">
        <v>17</v>
      </c>
      <c r="P31" s="32">
        <f>('Sect. 4 (coefficients)'!$L$3+'Sect. 4 (coefficients)'!$L$4*(B31+'Sect. 4 (coefficients)'!$L$7)^-2.5+'Sect. 4 (coefficients)'!$L$5*(B31+'Sect. 4 (coefficients)'!$L$7)^3)/1000</f>
        <v>-1.7850506381732198E-3</v>
      </c>
      <c r="Q31" s="32">
        <f t="shared" si="2"/>
        <v>11.149678563065404</v>
      </c>
      <c r="R31" s="32">
        <f t="shared" si="3"/>
        <v>11.149678563065404</v>
      </c>
      <c r="S31" s="36">
        <f t="shared" si="6"/>
        <v>0</v>
      </c>
      <c r="T31" s="32">
        <f>'Sect. 4 (coefficients)'!$C$7 * ( A31 / 'Sect. 4 (coefficients)'!$C$3 )*
  (
                                                        ( 'Sect. 4 (coefficients)'!$F$3   + 'Sect. 4 (coefficients)'!$F$4  *(A31/'Sect. 4 (coefficients)'!$C$3)^1 + 'Sect. 4 (coefficients)'!$F$5  *(A31/'Sect. 4 (coefficients)'!$C$3)^2 + 'Sect. 4 (coefficients)'!$F$6   *(A31/'Sect. 4 (coefficients)'!$C$3)^3 + 'Sect. 4 (coefficients)'!$F$7  *(A31/'Sect. 4 (coefficients)'!$C$3)^4 + 'Sect. 4 (coefficients)'!$F$8*(A31/'Sect. 4 (coefficients)'!$C$3)^5 ) +
    ( (B31+273.15) / 'Sect. 4 (coefficients)'!$C$4 )^1 * ( 'Sect. 4 (coefficients)'!$F$9   + 'Sect. 4 (coefficients)'!$F$10*(A31/'Sect. 4 (coefficients)'!$C$3)^1 + 'Sect. 4 (coefficients)'!$F$11*(A31/'Sect. 4 (coefficients)'!$C$3)^2 + 'Sect. 4 (coefficients)'!$F$12*(A31/'Sect. 4 (coefficients)'!$C$3)^3 + 'Sect. 4 (coefficients)'!$F$13*(A31/'Sect. 4 (coefficients)'!$C$3)^4 ) +
    ( (B31+273.15) / 'Sect. 4 (coefficients)'!$C$4 )^2 * ( 'Sect. 4 (coefficients)'!$F$14 + 'Sect. 4 (coefficients)'!$F$15*(A31/'Sect. 4 (coefficients)'!$C$3)^1 + 'Sect. 4 (coefficients)'!$F$16*(A31/'Sect. 4 (coefficients)'!$C$3)^2 + 'Sect. 4 (coefficients)'!$F$17*(A31/'Sect. 4 (coefficients)'!$C$3)^3 ) +
    ( (B31+273.15) / 'Sect. 4 (coefficients)'!$C$4 )^3 * ( 'Sect. 4 (coefficients)'!$F$18 + 'Sect. 4 (coefficients)'!$F$19*(A31/'Sect. 4 (coefficients)'!$C$3)^1 + 'Sect. 4 (coefficients)'!$F$20*(A31/'Sect. 4 (coefficients)'!$C$3)^2 ) +
    ( (B31+273.15) / 'Sect. 4 (coefficients)'!$C$4 )^4 * ( 'Sect. 4 (coefficients)'!$F$21 +'Sect. 4 (coefficients)'!$F$22*(A31/'Sect. 4 (coefficients)'!$C$3)^1 ) +
    ( (B31+273.15) / 'Sect. 4 (coefficients)'!$C$4 )^5 * ( 'Sect. 4 (coefficients)'!$F$23 )
  )</f>
        <v>11.149991613578598</v>
      </c>
      <c r="U31" s="91">
        <f xml:space="preserve"> 'Sect. 4 (coefficients)'!$C$8 * ( (C31/'Sect. 4 (coefficients)'!$C$5-1)/'Sect. 4 (coefficients)'!$C$6 ) * ( A31/'Sect. 4 (coefficients)'!$C$3 ) *
(                                                       ( 'Sect. 4 (coefficients)'!$J$3   + 'Sect. 4 (coefficients)'!$J$4  *((C31/'Sect. 4 (coefficients)'!$C$5-1)/'Sect. 4 (coefficients)'!$C$6)  + 'Sect. 4 (coefficients)'!$J$5  *((C31/'Sect. 4 (coefficients)'!$C$5-1)/'Sect. 4 (coefficients)'!$C$6)^2 + 'Sect. 4 (coefficients)'!$J$6   *((C31/'Sect. 4 (coefficients)'!$C$5-1)/'Sect. 4 (coefficients)'!$C$6)^3 + 'Sect. 4 (coefficients)'!$J$7*((C31/'Sect. 4 (coefficients)'!$C$5-1)/'Sect. 4 (coefficients)'!$C$6)^4 ) +
    ( A31/'Sect. 4 (coefficients)'!$C$3 )^1 * ( 'Sect. 4 (coefficients)'!$J$8   + 'Sect. 4 (coefficients)'!$J$9  *((C31/'Sect. 4 (coefficients)'!$C$5-1)/'Sect. 4 (coefficients)'!$C$6)  + 'Sect. 4 (coefficients)'!$J$10*((C31/'Sect. 4 (coefficients)'!$C$5-1)/'Sect. 4 (coefficients)'!$C$6)^2 + 'Sect. 4 (coefficients)'!$J$11 *((C31/'Sect. 4 (coefficients)'!$C$5-1)/'Sect. 4 (coefficients)'!$C$6)^3 ) +
    ( A31/'Sect. 4 (coefficients)'!$C$3 )^2 * ( 'Sect. 4 (coefficients)'!$J$12 + 'Sect. 4 (coefficients)'!$J$13*((C31/'Sect. 4 (coefficients)'!$C$5-1)/'Sect. 4 (coefficients)'!$C$6) + 'Sect. 4 (coefficients)'!$J$14*((C31/'Sect. 4 (coefficients)'!$C$5-1)/'Sect. 4 (coefficients)'!$C$6)^2 ) +
    ( A31/'Sect. 4 (coefficients)'!$C$3 )^3 * ( 'Sect. 4 (coefficients)'!$J$15 + 'Sect. 4 (coefficients)'!$J$16*((C31/'Sect. 4 (coefficients)'!$C$5-1)/'Sect. 4 (coefficients)'!$C$6) ) +
    ( A31/'Sect. 4 (coefficients)'!$C$3 )^4 * ( 'Sect. 4 (coefficients)'!$J$17 ) +
( (B31+273.15) / 'Sect. 4 (coefficients)'!$C$4 )^1*
    (                                                   ( 'Sect. 4 (coefficients)'!$J$18 + 'Sect. 4 (coefficients)'!$J$19*((C31/'Sect. 4 (coefficients)'!$C$5-1)/'Sect. 4 (coefficients)'!$C$6) + 'Sect. 4 (coefficients)'!$J$20*((C31/'Sect. 4 (coefficients)'!$C$5-1)/'Sect. 4 (coefficients)'!$C$6)^2 + 'Sect. 4 (coefficients)'!$J$21 * ((C31/'Sect. 4 (coefficients)'!$C$5-1)/'Sect. 4 (coefficients)'!$C$6)^3 ) +
    ( A31/'Sect. 4 (coefficients)'!$C$3 )^1 * ( 'Sect. 4 (coefficients)'!$J$22 + 'Sect. 4 (coefficients)'!$J$23*((C31/'Sect. 4 (coefficients)'!$C$5-1)/'Sect. 4 (coefficients)'!$C$6) + 'Sect. 4 (coefficients)'!$J$24*((C31/'Sect. 4 (coefficients)'!$C$5-1)/'Sect. 4 (coefficients)'!$C$6)^2 ) +
    ( A31/'Sect. 4 (coefficients)'!$C$3 )^2 * ( 'Sect. 4 (coefficients)'!$J$25 + 'Sect. 4 (coefficients)'!$J$26*((C31/'Sect. 4 (coefficients)'!$C$5-1)/'Sect. 4 (coefficients)'!$C$6) ) +
    ( A31/'Sect. 4 (coefficients)'!$C$3 )^3 * ( 'Sect. 4 (coefficients)'!$J$27 ) ) +
( (B31+273.15) / 'Sect. 4 (coefficients)'!$C$4 )^2*
    (                                                   ( 'Sect. 4 (coefficients)'!$J$28 + 'Sect. 4 (coefficients)'!$J$29*((C31/'Sect. 4 (coefficients)'!$C$5-1)/'Sect. 4 (coefficients)'!$C$6) + 'Sect. 4 (coefficients)'!$J$30*((C31/'Sect. 4 (coefficients)'!$C$5-1)/'Sect. 4 (coefficients)'!$C$6)^2 ) +
    ( A31/'Sect. 4 (coefficients)'!$C$3 )^1 * ( 'Sect. 4 (coefficients)'!$J$31 + 'Sect. 4 (coefficients)'!$J$32*((C31/'Sect. 4 (coefficients)'!$C$5-1)/'Sect. 4 (coefficients)'!$C$6) ) +
    ( A31/'Sect. 4 (coefficients)'!$C$3 )^2 * ( 'Sect. 4 (coefficients)'!$J$33 ) ) +
( (B31+273.15) / 'Sect. 4 (coefficients)'!$C$4 )^3*
    (                                                   ( 'Sect. 4 (coefficients)'!$J$34 + 'Sect. 4 (coefficients)'!$J$35*((C31/'Sect. 4 (coefficients)'!$C$5-1)/'Sect. 4 (coefficients)'!$C$6) ) +
    ( A31/'Sect. 4 (coefficients)'!$C$3 )^1 * ( 'Sect. 4 (coefficients)'!$J$36 ) ) +
( (B31+273.15) / 'Sect. 4 (coefficients)'!$C$4 )^4*
    (                                                   ( 'Sect. 4 (coefficients)'!$J$37 ) ) )</f>
        <v>0</v>
      </c>
      <c r="V31" s="32">
        <f t="shared" si="7"/>
        <v>11.149991613578598</v>
      </c>
      <c r="W31" s="36">
        <f>('Sect. 4 (coefficients)'!$L$3+'Sect. 4 (coefficients)'!$L$4*(B31+'Sect. 4 (coefficients)'!$L$7)^-2.5+'Sect. 4 (coefficients)'!$L$5*(B31+'Sect. 4 (coefficients)'!$L$7)^3)/1000</f>
        <v>-1.7850506381732198E-3</v>
      </c>
      <c r="X31" s="36">
        <f t="shared" si="8"/>
        <v>-3.1305051319385768E-4</v>
      </c>
      <c r="Y31" s="32">
        <f t="shared" si="9"/>
        <v>11.148206562940425</v>
      </c>
      <c r="Z31" s="92">
        <v>2E-3</v>
      </c>
    </row>
    <row r="32" spans="1:26" s="46" customFormat="1">
      <c r="A32" s="82">
        <v>15</v>
      </c>
      <c r="B32" s="38">
        <v>35</v>
      </c>
      <c r="C32" s="39">
        <v>0.101325</v>
      </c>
      <c r="D32" s="40">
        <v>994.03331488200001</v>
      </c>
      <c r="E32" s="38">
        <v>5.0000000000000001E-4</v>
      </c>
      <c r="F32" s="41" t="s">
        <v>17</v>
      </c>
      <c r="G32" s="42">
        <v>1005.1036259788262</v>
      </c>
      <c r="H32" s="40">
        <v>9.4517180667544689E-4</v>
      </c>
      <c r="I32" s="52">
        <v>101.96858582351983</v>
      </c>
      <c r="J32" s="42">
        <f t="shared" si="4"/>
        <v>11.070311096826231</v>
      </c>
      <c r="K32" s="40">
        <f t="shared" si="5"/>
        <v>8.0209085777992032E-4</v>
      </c>
      <c r="L32" s="53">
        <f t="shared" si="12"/>
        <v>52.883187813099525</v>
      </c>
      <c r="M32" s="44">
        <f t="shared" si="1"/>
        <v>7.0714285714285712</v>
      </c>
      <c r="N32" s="67">
        <f t="shared" si="11"/>
        <v>0.70714285714285718</v>
      </c>
      <c r="O32" s="71" t="s">
        <v>17</v>
      </c>
      <c r="P32" s="40">
        <f>('Sect. 4 (coefficients)'!$L$3+'Sect. 4 (coefficients)'!$L$4*(B32+'Sect. 4 (coefficients)'!$L$7)^-2.5+'Sect. 4 (coefficients)'!$L$5*(B32+'Sect. 4 (coefficients)'!$L$7)^3)/1000</f>
        <v>-1.5230718835547918E-3</v>
      </c>
      <c r="Q32" s="40">
        <f t="shared" si="2"/>
        <v>11.071834168709785</v>
      </c>
      <c r="R32" s="40">
        <f t="shared" si="3"/>
        <v>11.071834168709785</v>
      </c>
      <c r="S32" s="45">
        <f t="shared" si="6"/>
        <v>0</v>
      </c>
      <c r="T32" s="40">
        <f>'Sect. 4 (coefficients)'!$C$7 * ( A32 / 'Sect. 4 (coefficients)'!$C$3 )*
  (
                                                        ( 'Sect. 4 (coefficients)'!$F$3   + 'Sect. 4 (coefficients)'!$F$4  *(A32/'Sect. 4 (coefficients)'!$C$3)^1 + 'Sect. 4 (coefficients)'!$F$5  *(A32/'Sect. 4 (coefficients)'!$C$3)^2 + 'Sect. 4 (coefficients)'!$F$6   *(A32/'Sect. 4 (coefficients)'!$C$3)^3 + 'Sect. 4 (coefficients)'!$F$7  *(A32/'Sect. 4 (coefficients)'!$C$3)^4 + 'Sect. 4 (coefficients)'!$F$8*(A32/'Sect. 4 (coefficients)'!$C$3)^5 ) +
    ( (B32+273.15) / 'Sect. 4 (coefficients)'!$C$4 )^1 * ( 'Sect. 4 (coefficients)'!$F$9   + 'Sect. 4 (coefficients)'!$F$10*(A32/'Sect. 4 (coefficients)'!$C$3)^1 + 'Sect. 4 (coefficients)'!$F$11*(A32/'Sect. 4 (coefficients)'!$C$3)^2 + 'Sect. 4 (coefficients)'!$F$12*(A32/'Sect. 4 (coefficients)'!$C$3)^3 + 'Sect. 4 (coefficients)'!$F$13*(A32/'Sect. 4 (coefficients)'!$C$3)^4 ) +
    ( (B32+273.15) / 'Sect. 4 (coefficients)'!$C$4 )^2 * ( 'Sect. 4 (coefficients)'!$F$14 + 'Sect. 4 (coefficients)'!$F$15*(A32/'Sect. 4 (coefficients)'!$C$3)^1 + 'Sect. 4 (coefficients)'!$F$16*(A32/'Sect. 4 (coefficients)'!$C$3)^2 + 'Sect. 4 (coefficients)'!$F$17*(A32/'Sect. 4 (coefficients)'!$C$3)^3 ) +
    ( (B32+273.15) / 'Sect. 4 (coefficients)'!$C$4 )^3 * ( 'Sect. 4 (coefficients)'!$F$18 + 'Sect. 4 (coefficients)'!$F$19*(A32/'Sect. 4 (coefficients)'!$C$3)^1 + 'Sect. 4 (coefficients)'!$F$20*(A32/'Sect. 4 (coefficients)'!$C$3)^2 ) +
    ( (B32+273.15) / 'Sect. 4 (coefficients)'!$C$4 )^4 * ( 'Sect. 4 (coefficients)'!$F$21 +'Sect. 4 (coefficients)'!$F$22*(A32/'Sect. 4 (coefficients)'!$C$3)^1 ) +
    ( (B32+273.15) / 'Sect. 4 (coefficients)'!$C$4 )^5 * ( 'Sect. 4 (coefficients)'!$F$23 )
  )</f>
        <v>11.070956327620575</v>
      </c>
      <c r="U32" s="93">
        <f xml:space="preserve"> 'Sect. 4 (coefficients)'!$C$8 * ( (C32/'Sect. 4 (coefficients)'!$C$5-1)/'Sect. 4 (coefficients)'!$C$6 ) * ( A32/'Sect. 4 (coefficients)'!$C$3 ) *
(                                                       ( 'Sect. 4 (coefficients)'!$J$3   + 'Sect. 4 (coefficients)'!$J$4  *((C32/'Sect. 4 (coefficients)'!$C$5-1)/'Sect. 4 (coefficients)'!$C$6)  + 'Sect. 4 (coefficients)'!$J$5  *((C32/'Sect. 4 (coefficients)'!$C$5-1)/'Sect. 4 (coefficients)'!$C$6)^2 + 'Sect. 4 (coefficients)'!$J$6   *((C32/'Sect. 4 (coefficients)'!$C$5-1)/'Sect. 4 (coefficients)'!$C$6)^3 + 'Sect. 4 (coefficients)'!$J$7*((C32/'Sect. 4 (coefficients)'!$C$5-1)/'Sect. 4 (coefficients)'!$C$6)^4 ) +
    ( A32/'Sect. 4 (coefficients)'!$C$3 )^1 * ( 'Sect. 4 (coefficients)'!$J$8   + 'Sect. 4 (coefficients)'!$J$9  *((C32/'Sect. 4 (coefficients)'!$C$5-1)/'Sect. 4 (coefficients)'!$C$6)  + 'Sect. 4 (coefficients)'!$J$10*((C32/'Sect. 4 (coefficients)'!$C$5-1)/'Sect. 4 (coefficients)'!$C$6)^2 + 'Sect. 4 (coefficients)'!$J$11 *((C32/'Sect. 4 (coefficients)'!$C$5-1)/'Sect. 4 (coefficients)'!$C$6)^3 ) +
    ( A32/'Sect. 4 (coefficients)'!$C$3 )^2 * ( 'Sect. 4 (coefficients)'!$J$12 + 'Sect. 4 (coefficients)'!$J$13*((C32/'Sect. 4 (coefficients)'!$C$5-1)/'Sect. 4 (coefficients)'!$C$6) + 'Sect. 4 (coefficients)'!$J$14*((C32/'Sect. 4 (coefficients)'!$C$5-1)/'Sect. 4 (coefficients)'!$C$6)^2 ) +
    ( A32/'Sect. 4 (coefficients)'!$C$3 )^3 * ( 'Sect. 4 (coefficients)'!$J$15 + 'Sect. 4 (coefficients)'!$J$16*((C32/'Sect. 4 (coefficients)'!$C$5-1)/'Sect. 4 (coefficients)'!$C$6) ) +
    ( A32/'Sect. 4 (coefficients)'!$C$3 )^4 * ( 'Sect. 4 (coefficients)'!$J$17 ) +
( (B32+273.15) / 'Sect. 4 (coefficients)'!$C$4 )^1*
    (                                                   ( 'Sect. 4 (coefficients)'!$J$18 + 'Sect. 4 (coefficients)'!$J$19*((C32/'Sect. 4 (coefficients)'!$C$5-1)/'Sect. 4 (coefficients)'!$C$6) + 'Sect. 4 (coefficients)'!$J$20*((C32/'Sect. 4 (coefficients)'!$C$5-1)/'Sect. 4 (coefficients)'!$C$6)^2 + 'Sect. 4 (coefficients)'!$J$21 * ((C32/'Sect. 4 (coefficients)'!$C$5-1)/'Sect. 4 (coefficients)'!$C$6)^3 ) +
    ( A32/'Sect. 4 (coefficients)'!$C$3 )^1 * ( 'Sect. 4 (coefficients)'!$J$22 + 'Sect. 4 (coefficients)'!$J$23*((C32/'Sect. 4 (coefficients)'!$C$5-1)/'Sect. 4 (coefficients)'!$C$6) + 'Sect. 4 (coefficients)'!$J$24*((C32/'Sect. 4 (coefficients)'!$C$5-1)/'Sect. 4 (coefficients)'!$C$6)^2 ) +
    ( A32/'Sect. 4 (coefficients)'!$C$3 )^2 * ( 'Sect. 4 (coefficients)'!$J$25 + 'Sect. 4 (coefficients)'!$J$26*((C32/'Sect. 4 (coefficients)'!$C$5-1)/'Sect. 4 (coefficients)'!$C$6) ) +
    ( A32/'Sect. 4 (coefficients)'!$C$3 )^3 * ( 'Sect. 4 (coefficients)'!$J$27 ) ) +
( (B32+273.15) / 'Sect. 4 (coefficients)'!$C$4 )^2*
    (                                                   ( 'Sect. 4 (coefficients)'!$J$28 + 'Sect. 4 (coefficients)'!$J$29*((C32/'Sect. 4 (coefficients)'!$C$5-1)/'Sect. 4 (coefficients)'!$C$6) + 'Sect. 4 (coefficients)'!$J$30*((C32/'Sect. 4 (coefficients)'!$C$5-1)/'Sect. 4 (coefficients)'!$C$6)^2 ) +
    ( A32/'Sect. 4 (coefficients)'!$C$3 )^1 * ( 'Sect. 4 (coefficients)'!$J$31 + 'Sect. 4 (coefficients)'!$J$32*((C32/'Sect. 4 (coefficients)'!$C$5-1)/'Sect. 4 (coefficients)'!$C$6) ) +
    ( A32/'Sect. 4 (coefficients)'!$C$3 )^2 * ( 'Sect. 4 (coefficients)'!$J$33 ) ) +
( (B32+273.15) / 'Sect. 4 (coefficients)'!$C$4 )^3*
    (                                                   ( 'Sect. 4 (coefficients)'!$J$34 + 'Sect. 4 (coefficients)'!$J$35*((C32/'Sect. 4 (coefficients)'!$C$5-1)/'Sect. 4 (coefficients)'!$C$6) ) +
    ( A32/'Sect. 4 (coefficients)'!$C$3 )^1 * ( 'Sect. 4 (coefficients)'!$J$36 ) ) +
( (B32+273.15) / 'Sect. 4 (coefficients)'!$C$4 )^4*
    (                                                   ( 'Sect. 4 (coefficients)'!$J$37 ) ) )</f>
        <v>0</v>
      </c>
      <c r="V32" s="40">
        <f t="shared" si="7"/>
        <v>11.070956327620575</v>
      </c>
      <c r="W32" s="45">
        <f>('Sect. 4 (coefficients)'!$L$3+'Sect. 4 (coefficients)'!$L$4*(B32+'Sect. 4 (coefficients)'!$L$7)^-2.5+'Sect. 4 (coefficients)'!$L$5*(B32+'Sect. 4 (coefficients)'!$L$7)^3)/1000</f>
        <v>-1.5230718835547918E-3</v>
      </c>
      <c r="X32" s="45">
        <f t="shared" si="8"/>
        <v>8.7784108920985204E-4</v>
      </c>
      <c r="Y32" s="40">
        <f t="shared" si="9"/>
        <v>11.069433255737021</v>
      </c>
      <c r="Z32" s="94">
        <v>2E-3</v>
      </c>
    </row>
    <row r="33" spans="1:26" s="37" customFormat="1">
      <c r="A33" s="76">
        <v>20</v>
      </c>
      <c r="B33" s="30">
        <v>5</v>
      </c>
      <c r="C33" s="31">
        <v>0.101325</v>
      </c>
      <c r="D33" s="32">
        <v>999.96663354500004</v>
      </c>
      <c r="E33" s="30">
        <v>5.0000000000000001E-4</v>
      </c>
      <c r="F33" s="19" t="s">
        <v>17</v>
      </c>
      <c r="G33" s="33">
        <v>1015.7932712751799</v>
      </c>
      <c r="H33" s="32">
        <v>9.8043484382422303E-4</v>
      </c>
      <c r="I33" s="51">
        <v>113.73231098998228</v>
      </c>
      <c r="J33" s="33">
        <f t="shared" si="4"/>
        <v>15.826637730179868</v>
      </c>
      <c r="K33" s="32">
        <f t="shared" si="5"/>
        <v>8.4335786175539305E-4</v>
      </c>
      <c r="L33" s="50">
        <f t="shared" si="12"/>
        <v>62.266794060663315</v>
      </c>
      <c r="M33" s="35">
        <f t="shared" si="1"/>
        <v>9.4285714285714288</v>
      </c>
      <c r="N33" s="66">
        <f t="shared" si="11"/>
        <v>0.94285714285714295</v>
      </c>
      <c r="O33" s="70" t="s">
        <v>17</v>
      </c>
      <c r="P33" s="32">
        <f>('Sect. 4 (coefficients)'!$L$3+'Sect. 4 (coefficients)'!$L$4*(B33+'Sect. 4 (coefficients)'!$L$7)^-2.5+'Sect. 4 (coefficients)'!$L$5*(B33+'Sect. 4 (coefficients)'!$L$7)^3)/1000</f>
        <v>-3.9457825426968806E-3</v>
      </c>
      <c r="Q33" s="32">
        <f t="shared" si="2"/>
        <v>15.830583512722566</v>
      </c>
      <c r="R33" s="32">
        <f t="shared" si="3"/>
        <v>15.830583512722566</v>
      </c>
      <c r="S33" s="36">
        <f t="shared" si="6"/>
        <v>0</v>
      </c>
      <c r="T33" s="32">
        <f>'Sect. 4 (coefficients)'!$C$7 * ( A33 / 'Sect. 4 (coefficients)'!$C$3 )*
  (
                                                        ( 'Sect. 4 (coefficients)'!$F$3   + 'Sect. 4 (coefficients)'!$F$4  *(A33/'Sect. 4 (coefficients)'!$C$3)^1 + 'Sect. 4 (coefficients)'!$F$5  *(A33/'Sect. 4 (coefficients)'!$C$3)^2 + 'Sect. 4 (coefficients)'!$F$6   *(A33/'Sect. 4 (coefficients)'!$C$3)^3 + 'Sect. 4 (coefficients)'!$F$7  *(A33/'Sect. 4 (coefficients)'!$C$3)^4 + 'Sect. 4 (coefficients)'!$F$8*(A33/'Sect. 4 (coefficients)'!$C$3)^5 ) +
    ( (B33+273.15) / 'Sect. 4 (coefficients)'!$C$4 )^1 * ( 'Sect. 4 (coefficients)'!$F$9   + 'Sect. 4 (coefficients)'!$F$10*(A33/'Sect. 4 (coefficients)'!$C$3)^1 + 'Sect. 4 (coefficients)'!$F$11*(A33/'Sect. 4 (coefficients)'!$C$3)^2 + 'Sect. 4 (coefficients)'!$F$12*(A33/'Sect. 4 (coefficients)'!$C$3)^3 + 'Sect. 4 (coefficients)'!$F$13*(A33/'Sect. 4 (coefficients)'!$C$3)^4 ) +
    ( (B33+273.15) / 'Sect. 4 (coefficients)'!$C$4 )^2 * ( 'Sect. 4 (coefficients)'!$F$14 + 'Sect. 4 (coefficients)'!$F$15*(A33/'Sect. 4 (coefficients)'!$C$3)^1 + 'Sect. 4 (coefficients)'!$F$16*(A33/'Sect. 4 (coefficients)'!$C$3)^2 + 'Sect. 4 (coefficients)'!$F$17*(A33/'Sect. 4 (coefficients)'!$C$3)^3 ) +
    ( (B33+273.15) / 'Sect. 4 (coefficients)'!$C$4 )^3 * ( 'Sect. 4 (coefficients)'!$F$18 + 'Sect. 4 (coefficients)'!$F$19*(A33/'Sect. 4 (coefficients)'!$C$3)^1 + 'Sect. 4 (coefficients)'!$F$20*(A33/'Sect. 4 (coefficients)'!$C$3)^2 ) +
    ( (B33+273.15) / 'Sect. 4 (coefficients)'!$C$4 )^4 * ( 'Sect. 4 (coefficients)'!$F$21 +'Sect. 4 (coefficients)'!$F$22*(A33/'Sect. 4 (coefficients)'!$C$3)^1 ) +
    ( (B33+273.15) / 'Sect. 4 (coefficients)'!$C$4 )^5 * ( 'Sect. 4 (coefficients)'!$F$23 )
  )</f>
        <v>15.830671108810909</v>
      </c>
      <c r="U33" s="91">
        <f xml:space="preserve"> 'Sect. 4 (coefficients)'!$C$8 * ( (C33/'Sect. 4 (coefficients)'!$C$5-1)/'Sect. 4 (coefficients)'!$C$6 ) * ( A33/'Sect. 4 (coefficients)'!$C$3 ) *
(                                                       ( 'Sect. 4 (coefficients)'!$J$3   + 'Sect. 4 (coefficients)'!$J$4  *((C33/'Sect. 4 (coefficients)'!$C$5-1)/'Sect. 4 (coefficients)'!$C$6)  + 'Sect. 4 (coefficients)'!$J$5  *((C33/'Sect. 4 (coefficients)'!$C$5-1)/'Sect. 4 (coefficients)'!$C$6)^2 + 'Sect. 4 (coefficients)'!$J$6   *((C33/'Sect. 4 (coefficients)'!$C$5-1)/'Sect. 4 (coefficients)'!$C$6)^3 + 'Sect. 4 (coefficients)'!$J$7*((C33/'Sect. 4 (coefficients)'!$C$5-1)/'Sect. 4 (coefficients)'!$C$6)^4 ) +
    ( A33/'Sect. 4 (coefficients)'!$C$3 )^1 * ( 'Sect. 4 (coefficients)'!$J$8   + 'Sect. 4 (coefficients)'!$J$9  *((C33/'Sect. 4 (coefficients)'!$C$5-1)/'Sect. 4 (coefficients)'!$C$6)  + 'Sect. 4 (coefficients)'!$J$10*((C33/'Sect. 4 (coefficients)'!$C$5-1)/'Sect. 4 (coefficients)'!$C$6)^2 + 'Sect. 4 (coefficients)'!$J$11 *((C33/'Sect. 4 (coefficients)'!$C$5-1)/'Sect. 4 (coefficients)'!$C$6)^3 ) +
    ( A33/'Sect. 4 (coefficients)'!$C$3 )^2 * ( 'Sect. 4 (coefficients)'!$J$12 + 'Sect. 4 (coefficients)'!$J$13*((C33/'Sect. 4 (coefficients)'!$C$5-1)/'Sect. 4 (coefficients)'!$C$6) + 'Sect. 4 (coefficients)'!$J$14*((C33/'Sect. 4 (coefficients)'!$C$5-1)/'Sect. 4 (coefficients)'!$C$6)^2 ) +
    ( A33/'Sect. 4 (coefficients)'!$C$3 )^3 * ( 'Sect. 4 (coefficients)'!$J$15 + 'Sect. 4 (coefficients)'!$J$16*((C33/'Sect. 4 (coefficients)'!$C$5-1)/'Sect. 4 (coefficients)'!$C$6) ) +
    ( A33/'Sect. 4 (coefficients)'!$C$3 )^4 * ( 'Sect. 4 (coefficients)'!$J$17 ) +
( (B33+273.15) / 'Sect. 4 (coefficients)'!$C$4 )^1*
    (                                                   ( 'Sect. 4 (coefficients)'!$J$18 + 'Sect. 4 (coefficients)'!$J$19*((C33/'Sect. 4 (coefficients)'!$C$5-1)/'Sect. 4 (coefficients)'!$C$6) + 'Sect. 4 (coefficients)'!$J$20*((C33/'Sect. 4 (coefficients)'!$C$5-1)/'Sect. 4 (coefficients)'!$C$6)^2 + 'Sect. 4 (coefficients)'!$J$21 * ((C33/'Sect. 4 (coefficients)'!$C$5-1)/'Sect. 4 (coefficients)'!$C$6)^3 ) +
    ( A33/'Sect. 4 (coefficients)'!$C$3 )^1 * ( 'Sect. 4 (coefficients)'!$J$22 + 'Sect. 4 (coefficients)'!$J$23*((C33/'Sect. 4 (coefficients)'!$C$5-1)/'Sect. 4 (coefficients)'!$C$6) + 'Sect. 4 (coefficients)'!$J$24*((C33/'Sect. 4 (coefficients)'!$C$5-1)/'Sect. 4 (coefficients)'!$C$6)^2 ) +
    ( A33/'Sect. 4 (coefficients)'!$C$3 )^2 * ( 'Sect. 4 (coefficients)'!$J$25 + 'Sect. 4 (coefficients)'!$J$26*((C33/'Sect. 4 (coefficients)'!$C$5-1)/'Sect. 4 (coefficients)'!$C$6) ) +
    ( A33/'Sect. 4 (coefficients)'!$C$3 )^3 * ( 'Sect. 4 (coefficients)'!$J$27 ) ) +
( (B33+273.15) / 'Sect. 4 (coefficients)'!$C$4 )^2*
    (                                                   ( 'Sect. 4 (coefficients)'!$J$28 + 'Sect. 4 (coefficients)'!$J$29*((C33/'Sect. 4 (coefficients)'!$C$5-1)/'Sect. 4 (coefficients)'!$C$6) + 'Sect. 4 (coefficients)'!$J$30*((C33/'Sect. 4 (coefficients)'!$C$5-1)/'Sect. 4 (coefficients)'!$C$6)^2 ) +
    ( A33/'Sect. 4 (coefficients)'!$C$3 )^1 * ( 'Sect. 4 (coefficients)'!$J$31 + 'Sect. 4 (coefficients)'!$J$32*((C33/'Sect. 4 (coefficients)'!$C$5-1)/'Sect. 4 (coefficients)'!$C$6) ) +
    ( A33/'Sect. 4 (coefficients)'!$C$3 )^2 * ( 'Sect. 4 (coefficients)'!$J$33 ) ) +
( (B33+273.15) / 'Sect. 4 (coefficients)'!$C$4 )^3*
    (                                                   ( 'Sect. 4 (coefficients)'!$J$34 + 'Sect. 4 (coefficients)'!$J$35*((C33/'Sect. 4 (coefficients)'!$C$5-1)/'Sect. 4 (coefficients)'!$C$6) ) +
    ( A33/'Sect. 4 (coefficients)'!$C$3 )^1 * ( 'Sect. 4 (coefficients)'!$J$36 ) ) +
( (B33+273.15) / 'Sect. 4 (coefficients)'!$C$4 )^4*
    (                                                   ( 'Sect. 4 (coefficients)'!$J$37 ) ) )</f>
        <v>0</v>
      </c>
      <c r="V33" s="32">
        <f t="shared" si="7"/>
        <v>15.830671108810909</v>
      </c>
      <c r="W33" s="36">
        <f>('Sect. 4 (coefficients)'!$L$3+'Sect. 4 (coefficients)'!$L$4*(B33+'Sect. 4 (coefficients)'!$L$7)^-2.5+'Sect. 4 (coefficients)'!$L$5*(B33+'Sect. 4 (coefficients)'!$L$7)^3)/1000</f>
        <v>-3.9457825426968806E-3</v>
      </c>
      <c r="X33" s="36">
        <f t="shared" si="8"/>
        <v>-8.7596088343744327E-5</v>
      </c>
      <c r="Y33" s="32">
        <f t="shared" si="9"/>
        <v>15.826725326268212</v>
      </c>
      <c r="Z33" s="92">
        <v>2E-3</v>
      </c>
    </row>
    <row r="34" spans="1:26" s="37" customFormat="1">
      <c r="A34" s="76">
        <v>20</v>
      </c>
      <c r="B34" s="30">
        <v>10</v>
      </c>
      <c r="C34" s="31">
        <v>0.101325</v>
      </c>
      <c r="D34" s="32">
        <v>999.70247018700002</v>
      </c>
      <c r="E34" s="30">
        <v>5.0000000000000001E-4</v>
      </c>
      <c r="F34" s="19" t="s">
        <v>17</v>
      </c>
      <c r="G34" s="33">
        <v>1015.2586803249045</v>
      </c>
      <c r="H34" s="32">
        <v>9.8026424823144756E-4</v>
      </c>
      <c r="I34" s="51">
        <v>113.95700979634502</v>
      </c>
      <c r="J34" s="33">
        <f t="shared" si="4"/>
        <v>15.556210137904486</v>
      </c>
      <c r="K34" s="32">
        <f t="shared" si="5"/>
        <v>8.4315953197527515E-4</v>
      </c>
      <c r="L34" s="50">
        <f t="shared" si="12"/>
        <v>62.374547387319311</v>
      </c>
      <c r="M34" s="35">
        <f t="shared" si="1"/>
        <v>9.4285714285714288</v>
      </c>
      <c r="N34" s="66">
        <f t="shared" si="11"/>
        <v>0.94285714285714295</v>
      </c>
      <c r="O34" s="70" t="s">
        <v>17</v>
      </c>
      <c r="P34" s="32">
        <f>('Sect. 4 (coefficients)'!$L$3+'Sect. 4 (coefficients)'!$L$4*(B34+'Sect. 4 (coefficients)'!$L$7)^-2.5+'Sect. 4 (coefficients)'!$L$5*(B34+'Sect. 4 (coefficients)'!$L$7)^3)/1000</f>
        <v>-3.3446902568376059E-3</v>
      </c>
      <c r="Q34" s="32">
        <f t="shared" si="2"/>
        <v>15.559554828161323</v>
      </c>
      <c r="R34" s="32">
        <f t="shared" si="3"/>
        <v>15.559554828161323</v>
      </c>
      <c r="S34" s="36">
        <f t="shared" si="6"/>
        <v>0</v>
      </c>
      <c r="T34" s="32">
        <f>'Sect. 4 (coefficients)'!$C$7 * ( A34 / 'Sect. 4 (coefficients)'!$C$3 )*
  (
                                                        ( 'Sect. 4 (coefficients)'!$F$3   + 'Sect. 4 (coefficients)'!$F$4  *(A34/'Sect. 4 (coefficients)'!$C$3)^1 + 'Sect. 4 (coefficients)'!$F$5  *(A34/'Sect. 4 (coefficients)'!$C$3)^2 + 'Sect. 4 (coefficients)'!$F$6   *(A34/'Sect. 4 (coefficients)'!$C$3)^3 + 'Sect. 4 (coefficients)'!$F$7  *(A34/'Sect. 4 (coefficients)'!$C$3)^4 + 'Sect. 4 (coefficients)'!$F$8*(A34/'Sect. 4 (coefficients)'!$C$3)^5 ) +
    ( (B34+273.15) / 'Sect. 4 (coefficients)'!$C$4 )^1 * ( 'Sect. 4 (coefficients)'!$F$9   + 'Sect. 4 (coefficients)'!$F$10*(A34/'Sect. 4 (coefficients)'!$C$3)^1 + 'Sect. 4 (coefficients)'!$F$11*(A34/'Sect. 4 (coefficients)'!$C$3)^2 + 'Sect. 4 (coefficients)'!$F$12*(A34/'Sect. 4 (coefficients)'!$C$3)^3 + 'Sect. 4 (coefficients)'!$F$13*(A34/'Sect. 4 (coefficients)'!$C$3)^4 ) +
    ( (B34+273.15) / 'Sect. 4 (coefficients)'!$C$4 )^2 * ( 'Sect. 4 (coefficients)'!$F$14 + 'Sect. 4 (coefficients)'!$F$15*(A34/'Sect. 4 (coefficients)'!$C$3)^1 + 'Sect. 4 (coefficients)'!$F$16*(A34/'Sect. 4 (coefficients)'!$C$3)^2 + 'Sect. 4 (coefficients)'!$F$17*(A34/'Sect. 4 (coefficients)'!$C$3)^3 ) +
    ( (B34+273.15) / 'Sect. 4 (coefficients)'!$C$4 )^3 * ( 'Sect. 4 (coefficients)'!$F$18 + 'Sect. 4 (coefficients)'!$F$19*(A34/'Sect. 4 (coefficients)'!$C$3)^1 + 'Sect. 4 (coefficients)'!$F$20*(A34/'Sect. 4 (coefficients)'!$C$3)^2 ) +
    ( (B34+273.15) / 'Sect. 4 (coefficients)'!$C$4 )^4 * ( 'Sect. 4 (coefficients)'!$F$21 +'Sect. 4 (coefficients)'!$F$22*(A34/'Sect. 4 (coefficients)'!$C$3)^1 ) +
    ( (B34+273.15) / 'Sect. 4 (coefficients)'!$C$4 )^5 * ( 'Sect. 4 (coefficients)'!$F$23 )
  )</f>
        <v>15.558348072779445</v>
      </c>
      <c r="U34" s="91">
        <f xml:space="preserve"> 'Sect. 4 (coefficients)'!$C$8 * ( (C34/'Sect. 4 (coefficients)'!$C$5-1)/'Sect. 4 (coefficients)'!$C$6 ) * ( A34/'Sect. 4 (coefficients)'!$C$3 ) *
(                                                       ( 'Sect. 4 (coefficients)'!$J$3   + 'Sect. 4 (coefficients)'!$J$4  *((C34/'Sect. 4 (coefficients)'!$C$5-1)/'Sect. 4 (coefficients)'!$C$6)  + 'Sect. 4 (coefficients)'!$J$5  *((C34/'Sect. 4 (coefficients)'!$C$5-1)/'Sect. 4 (coefficients)'!$C$6)^2 + 'Sect. 4 (coefficients)'!$J$6   *((C34/'Sect. 4 (coefficients)'!$C$5-1)/'Sect. 4 (coefficients)'!$C$6)^3 + 'Sect. 4 (coefficients)'!$J$7*((C34/'Sect. 4 (coefficients)'!$C$5-1)/'Sect. 4 (coefficients)'!$C$6)^4 ) +
    ( A34/'Sect. 4 (coefficients)'!$C$3 )^1 * ( 'Sect. 4 (coefficients)'!$J$8   + 'Sect. 4 (coefficients)'!$J$9  *((C34/'Sect. 4 (coefficients)'!$C$5-1)/'Sect. 4 (coefficients)'!$C$6)  + 'Sect. 4 (coefficients)'!$J$10*((C34/'Sect. 4 (coefficients)'!$C$5-1)/'Sect. 4 (coefficients)'!$C$6)^2 + 'Sect. 4 (coefficients)'!$J$11 *((C34/'Sect. 4 (coefficients)'!$C$5-1)/'Sect. 4 (coefficients)'!$C$6)^3 ) +
    ( A34/'Sect. 4 (coefficients)'!$C$3 )^2 * ( 'Sect. 4 (coefficients)'!$J$12 + 'Sect. 4 (coefficients)'!$J$13*((C34/'Sect. 4 (coefficients)'!$C$5-1)/'Sect. 4 (coefficients)'!$C$6) + 'Sect. 4 (coefficients)'!$J$14*((C34/'Sect. 4 (coefficients)'!$C$5-1)/'Sect. 4 (coefficients)'!$C$6)^2 ) +
    ( A34/'Sect. 4 (coefficients)'!$C$3 )^3 * ( 'Sect. 4 (coefficients)'!$J$15 + 'Sect. 4 (coefficients)'!$J$16*((C34/'Sect. 4 (coefficients)'!$C$5-1)/'Sect. 4 (coefficients)'!$C$6) ) +
    ( A34/'Sect. 4 (coefficients)'!$C$3 )^4 * ( 'Sect. 4 (coefficients)'!$J$17 ) +
( (B34+273.15) / 'Sect. 4 (coefficients)'!$C$4 )^1*
    (                                                   ( 'Sect. 4 (coefficients)'!$J$18 + 'Sect. 4 (coefficients)'!$J$19*((C34/'Sect. 4 (coefficients)'!$C$5-1)/'Sect. 4 (coefficients)'!$C$6) + 'Sect. 4 (coefficients)'!$J$20*((C34/'Sect. 4 (coefficients)'!$C$5-1)/'Sect. 4 (coefficients)'!$C$6)^2 + 'Sect. 4 (coefficients)'!$J$21 * ((C34/'Sect. 4 (coefficients)'!$C$5-1)/'Sect. 4 (coefficients)'!$C$6)^3 ) +
    ( A34/'Sect. 4 (coefficients)'!$C$3 )^1 * ( 'Sect. 4 (coefficients)'!$J$22 + 'Sect. 4 (coefficients)'!$J$23*((C34/'Sect. 4 (coefficients)'!$C$5-1)/'Sect. 4 (coefficients)'!$C$6) + 'Sect. 4 (coefficients)'!$J$24*((C34/'Sect. 4 (coefficients)'!$C$5-1)/'Sect. 4 (coefficients)'!$C$6)^2 ) +
    ( A34/'Sect. 4 (coefficients)'!$C$3 )^2 * ( 'Sect. 4 (coefficients)'!$J$25 + 'Sect. 4 (coefficients)'!$J$26*((C34/'Sect. 4 (coefficients)'!$C$5-1)/'Sect. 4 (coefficients)'!$C$6) ) +
    ( A34/'Sect. 4 (coefficients)'!$C$3 )^3 * ( 'Sect. 4 (coefficients)'!$J$27 ) ) +
( (B34+273.15) / 'Sect. 4 (coefficients)'!$C$4 )^2*
    (                                                   ( 'Sect. 4 (coefficients)'!$J$28 + 'Sect. 4 (coefficients)'!$J$29*((C34/'Sect. 4 (coefficients)'!$C$5-1)/'Sect. 4 (coefficients)'!$C$6) + 'Sect. 4 (coefficients)'!$J$30*((C34/'Sect. 4 (coefficients)'!$C$5-1)/'Sect. 4 (coefficients)'!$C$6)^2 ) +
    ( A34/'Sect. 4 (coefficients)'!$C$3 )^1 * ( 'Sect. 4 (coefficients)'!$J$31 + 'Sect. 4 (coefficients)'!$J$32*((C34/'Sect. 4 (coefficients)'!$C$5-1)/'Sect. 4 (coefficients)'!$C$6) ) +
    ( A34/'Sect. 4 (coefficients)'!$C$3 )^2 * ( 'Sect. 4 (coefficients)'!$J$33 ) ) +
( (B34+273.15) / 'Sect. 4 (coefficients)'!$C$4 )^3*
    (                                                   ( 'Sect. 4 (coefficients)'!$J$34 + 'Sect. 4 (coefficients)'!$J$35*((C34/'Sect. 4 (coefficients)'!$C$5-1)/'Sect. 4 (coefficients)'!$C$6) ) +
    ( A34/'Sect. 4 (coefficients)'!$C$3 )^1 * ( 'Sect. 4 (coefficients)'!$J$36 ) ) +
( (B34+273.15) / 'Sect. 4 (coefficients)'!$C$4 )^4*
    (                                                   ( 'Sect. 4 (coefficients)'!$J$37 ) ) )</f>
        <v>0</v>
      </c>
      <c r="V34" s="32">
        <f t="shared" si="7"/>
        <v>15.558348072779445</v>
      </c>
      <c r="W34" s="36">
        <f>('Sect. 4 (coefficients)'!$L$3+'Sect. 4 (coefficients)'!$L$4*(B34+'Sect. 4 (coefficients)'!$L$7)^-2.5+'Sect. 4 (coefficients)'!$L$5*(B34+'Sect. 4 (coefficients)'!$L$7)^3)/1000</f>
        <v>-3.3446902568376059E-3</v>
      </c>
      <c r="X34" s="36">
        <f t="shared" si="8"/>
        <v>1.2067553818777554E-3</v>
      </c>
      <c r="Y34" s="32">
        <f t="shared" si="9"/>
        <v>15.555003382522608</v>
      </c>
      <c r="Z34" s="92">
        <v>2E-3</v>
      </c>
    </row>
    <row r="35" spans="1:26" s="37" customFormat="1">
      <c r="A35" s="76">
        <v>20</v>
      </c>
      <c r="B35" s="30">
        <v>15</v>
      </c>
      <c r="C35" s="31">
        <v>0.101325</v>
      </c>
      <c r="D35" s="32">
        <v>999.10262146699995</v>
      </c>
      <c r="E35" s="30">
        <v>5.0000000000000001E-4</v>
      </c>
      <c r="F35" s="19" t="s">
        <v>17</v>
      </c>
      <c r="G35" s="33">
        <v>1014.4328815244842</v>
      </c>
      <c r="H35" s="32">
        <v>9.7898390964641494E-4</v>
      </c>
      <c r="I35" s="51">
        <v>113.60409470993915</v>
      </c>
      <c r="J35" s="33">
        <f t="shared" si="4"/>
        <v>15.330260057484224</v>
      </c>
      <c r="K35" s="32">
        <f t="shared" si="5"/>
        <v>8.4167065729213824E-4</v>
      </c>
      <c r="L35" s="50">
        <f t="shared" si="12"/>
        <v>62.066966097355682</v>
      </c>
      <c r="M35" s="35">
        <f t="shared" si="1"/>
        <v>9.4285714285714288</v>
      </c>
      <c r="N35" s="66">
        <f t="shared" si="11"/>
        <v>0.94285714285714295</v>
      </c>
      <c r="O35" s="70" t="s">
        <v>17</v>
      </c>
      <c r="P35" s="32">
        <f>('Sect. 4 (coefficients)'!$L$3+'Sect. 4 (coefficients)'!$L$4*(B35+'Sect. 4 (coefficients)'!$L$7)^-2.5+'Sect. 4 (coefficients)'!$L$5*(B35+'Sect. 4 (coefficients)'!$L$7)^3)/1000</f>
        <v>-2.8498200791190241E-3</v>
      </c>
      <c r="Q35" s="32">
        <f t="shared" si="2"/>
        <v>15.333109877563343</v>
      </c>
      <c r="R35" s="32">
        <f t="shared" si="3"/>
        <v>15.333109877563343</v>
      </c>
      <c r="S35" s="36">
        <f t="shared" si="6"/>
        <v>0</v>
      </c>
      <c r="T35" s="32">
        <f>'Sect. 4 (coefficients)'!$C$7 * ( A35 / 'Sect. 4 (coefficients)'!$C$3 )*
  (
                                                        ( 'Sect. 4 (coefficients)'!$F$3   + 'Sect. 4 (coefficients)'!$F$4  *(A35/'Sect. 4 (coefficients)'!$C$3)^1 + 'Sect. 4 (coefficients)'!$F$5  *(A35/'Sect. 4 (coefficients)'!$C$3)^2 + 'Sect. 4 (coefficients)'!$F$6   *(A35/'Sect. 4 (coefficients)'!$C$3)^3 + 'Sect. 4 (coefficients)'!$F$7  *(A35/'Sect. 4 (coefficients)'!$C$3)^4 + 'Sect. 4 (coefficients)'!$F$8*(A35/'Sect. 4 (coefficients)'!$C$3)^5 ) +
    ( (B35+273.15) / 'Sect. 4 (coefficients)'!$C$4 )^1 * ( 'Sect. 4 (coefficients)'!$F$9   + 'Sect. 4 (coefficients)'!$F$10*(A35/'Sect. 4 (coefficients)'!$C$3)^1 + 'Sect. 4 (coefficients)'!$F$11*(A35/'Sect. 4 (coefficients)'!$C$3)^2 + 'Sect. 4 (coefficients)'!$F$12*(A35/'Sect. 4 (coefficients)'!$C$3)^3 + 'Sect. 4 (coefficients)'!$F$13*(A35/'Sect. 4 (coefficients)'!$C$3)^4 ) +
    ( (B35+273.15) / 'Sect. 4 (coefficients)'!$C$4 )^2 * ( 'Sect. 4 (coefficients)'!$F$14 + 'Sect. 4 (coefficients)'!$F$15*(A35/'Sect. 4 (coefficients)'!$C$3)^1 + 'Sect. 4 (coefficients)'!$F$16*(A35/'Sect. 4 (coefficients)'!$C$3)^2 + 'Sect. 4 (coefficients)'!$F$17*(A35/'Sect. 4 (coefficients)'!$C$3)^3 ) +
    ( (B35+273.15) / 'Sect. 4 (coefficients)'!$C$4 )^3 * ( 'Sect. 4 (coefficients)'!$F$18 + 'Sect. 4 (coefficients)'!$F$19*(A35/'Sect. 4 (coefficients)'!$C$3)^1 + 'Sect. 4 (coefficients)'!$F$20*(A35/'Sect. 4 (coefficients)'!$C$3)^2 ) +
    ( (B35+273.15) / 'Sect. 4 (coefficients)'!$C$4 )^4 * ( 'Sect. 4 (coefficients)'!$F$21 +'Sect. 4 (coefficients)'!$F$22*(A35/'Sect. 4 (coefficients)'!$C$3)^1 ) +
    ( (B35+273.15) / 'Sect. 4 (coefficients)'!$C$4 )^5 * ( 'Sect. 4 (coefficients)'!$F$23 )
  )</f>
        <v>15.333930916202364</v>
      </c>
      <c r="U35" s="91">
        <f xml:space="preserve"> 'Sect. 4 (coefficients)'!$C$8 * ( (C35/'Sect. 4 (coefficients)'!$C$5-1)/'Sect. 4 (coefficients)'!$C$6 ) * ( A35/'Sect. 4 (coefficients)'!$C$3 ) *
(                                                       ( 'Sect. 4 (coefficients)'!$J$3   + 'Sect. 4 (coefficients)'!$J$4  *((C35/'Sect. 4 (coefficients)'!$C$5-1)/'Sect. 4 (coefficients)'!$C$6)  + 'Sect. 4 (coefficients)'!$J$5  *((C35/'Sect. 4 (coefficients)'!$C$5-1)/'Sect. 4 (coefficients)'!$C$6)^2 + 'Sect. 4 (coefficients)'!$J$6   *((C35/'Sect. 4 (coefficients)'!$C$5-1)/'Sect. 4 (coefficients)'!$C$6)^3 + 'Sect. 4 (coefficients)'!$J$7*((C35/'Sect. 4 (coefficients)'!$C$5-1)/'Sect. 4 (coefficients)'!$C$6)^4 ) +
    ( A35/'Sect. 4 (coefficients)'!$C$3 )^1 * ( 'Sect. 4 (coefficients)'!$J$8   + 'Sect. 4 (coefficients)'!$J$9  *((C35/'Sect. 4 (coefficients)'!$C$5-1)/'Sect. 4 (coefficients)'!$C$6)  + 'Sect. 4 (coefficients)'!$J$10*((C35/'Sect. 4 (coefficients)'!$C$5-1)/'Sect. 4 (coefficients)'!$C$6)^2 + 'Sect. 4 (coefficients)'!$J$11 *((C35/'Sect. 4 (coefficients)'!$C$5-1)/'Sect. 4 (coefficients)'!$C$6)^3 ) +
    ( A35/'Sect. 4 (coefficients)'!$C$3 )^2 * ( 'Sect. 4 (coefficients)'!$J$12 + 'Sect. 4 (coefficients)'!$J$13*((C35/'Sect. 4 (coefficients)'!$C$5-1)/'Sect. 4 (coefficients)'!$C$6) + 'Sect. 4 (coefficients)'!$J$14*((C35/'Sect. 4 (coefficients)'!$C$5-1)/'Sect. 4 (coefficients)'!$C$6)^2 ) +
    ( A35/'Sect. 4 (coefficients)'!$C$3 )^3 * ( 'Sect. 4 (coefficients)'!$J$15 + 'Sect. 4 (coefficients)'!$J$16*((C35/'Sect. 4 (coefficients)'!$C$5-1)/'Sect. 4 (coefficients)'!$C$6) ) +
    ( A35/'Sect. 4 (coefficients)'!$C$3 )^4 * ( 'Sect. 4 (coefficients)'!$J$17 ) +
( (B35+273.15) / 'Sect. 4 (coefficients)'!$C$4 )^1*
    (                                                   ( 'Sect. 4 (coefficients)'!$J$18 + 'Sect. 4 (coefficients)'!$J$19*((C35/'Sect. 4 (coefficients)'!$C$5-1)/'Sect. 4 (coefficients)'!$C$6) + 'Sect. 4 (coefficients)'!$J$20*((C35/'Sect. 4 (coefficients)'!$C$5-1)/'Sect. 4 (coefficients)'!$C$6)^2 + 'Sect. 4 (coefficients)'!$J$21 * ((C35/'Sect. 4 (coefficients)'!$C$5-1)/'Sect. 4 (coefficients)'!$C$6)^3 ) +
    ( A35/'Sect. 4 (coefficients)'!$C$3 )^1 * ( 'Sect. 4 (coefficients)'!$J$22 + 'Sect. 4 (coefficients)'!$J$23*((C35/'Sect. 4 (coefficients)'!$C$5-1)/'Sect. 4 (coefficients)'!$C$6) + 'Sect. 4 (coefficients)'!$J$24*((C35/'Sect. 4 (coefficients)'!$C$5-1)/'Sect. 4 (coefficients)'!$C$6)^2 ) +
    ( A35/'Sect. 4 (coefficients)'!$C$3 )^2 * ( 'Sect. 4 (coefficients)'!$J$25 + 'Sect. 4 (coefficients)'!$J$26*((C35/'Sect. 4 (coefficients)'!$C$5-1)/'Sect. 4 (coefficients)'!$C$6) ) +
    ( A35/'Sect. 4 (coefficients)'!$C$3 )^3 * ( 'Sect. 4 (coefficients)'!$J$27 ) ) +
( (B35+273.15) / 'Sect. 4 (coefficients)'!$C$4 )^2*
    (                                                   ( 'Sect. 4 (coefficients)'!$J$28 + 'Sect. 4 (coefficients)'!$J$29*((C35/'Sect. 4 (coefficients)'!$C$5-1)/'Sect. 4 (coefficients)'!$C$6) + 'Sect. 4 (coefficients)'!$J$30*((C35/'Sect. 4 (coefficients)'!$C$5-1)/'Sect. 4 (coefficients)'!$C$6)^2 ) +
    ( A35/'Sect. 4 (coefficients)'!$C$3 )^1 * ( 'Sect. 4 (coefficients)'!$J$31 + 'Sect. 4 (coefficients)'!$J$32*((C35/'Sect. 4 (coefficients)'!$C$5-1)/'Sect. 4 (coefficients)'!$C$6) ) +
    ( A35/'Sect. 4 (coefficients)'!$C$3 )^2 * ( 'Sect. 4 (coefficients)'!$J$33 ) ) +
( (B35+273.15) / 'Sect. 4 (coefficients)'!$C$4 )^3*
    (                                                   ( 'Sect. 4 (coefficients)'!$J$34 + 'Sect. 4 (coefficients)'!$J$35*((C35/'Sect. 4 (coefficients)'!$C$5-1)/'Sect. 4 (coefficients)'!$C$6) ) +
    ( A35/'Sect. 4 (coefficients)'!$C$3 )^1 * ( 'Sect. 4 (coefficients)'!$J$36 ) ) +
( (B35+273.15) / 'Sect. 4 (coefficients)'!$C$4 )^4*
    (                                                   ( 'Sect. 4 (coefficients)'!$J$37 ) ) )</f>
        <v>0</v>
      </c>
      <c r="V35" s="32">
        <f t="shared" si="7"/>
        <v>15.333930916202364</v>
      </c>
      <c r="W35" s="36">
        <f>('Sect. 4 (coefficients)'!$L$3+'Sect. 4 (coefficients)'!$L$4*(B35+'Sect. 4 (coefficients)'!$L$7)^-2.5+'Sect. 4 (coefficients)'!$L$5*(B35+'Sect. 4 (coefficients)'!$L$7)^3)/1000</f>
        <v>-2.8498200791190241E-3</v>
      </c>
      <c r="X35" s="36">
        <f t="shared" si="8"/>
        <v>-8.2103863902105445E-4</v>
      </c>
      <c r="Y35" s="32">
        <f t="shared" si="9"/>
        <v>15.331081096123246</v>
      </c>
      <c r="Z35" s="92">
        <v>2E-3</v>
      </c>
    </row>
    <row r="36" spans="1:26" s="37" customFormat="1">
      <c r="A36" s="76">
        <v>20</v>
      </c>
      <c r="B36" s="30">
        <v>20</v>
      </c>
      <c r="C36" s="31">
        <v>0.101325</v>
      </c>
      <c r="D36" s="32">
        <v>998.20715046700002</v>
      </c>
      <c r="E36" s="30">
        <v>5.0000000000000001E-4</v>
      </c>
      <c r="F36" s="19" t="s">
        <v>17</v>
      </c>
      <c r="G36" s="33">
        <v>1013.3541836268474</v>
      </c>
      <c r="H36" s="32">
        <v>9.5779840298895606E-4</v>
      </c>
      <c r="I36" s="51">
        <v>104.26303772093642</v>
      </c>
      <c r="J36" s="33">
        <f t="shared" si="4"/>
        <v>15.14703315984741</v>
      </c>
      <c r="K36" s="32">
        <f t="shared" si="5"/>
        <v>8.1693193153909382E-4</v>
      </c>
      <c r="L36" s="50">
        <f t="shared" si="12"/>
        <v>55.179457530728065</v>
      </c>
      <c r="M36" s="35">
        <f t="shared" si="1"/>
        <v>9.4285714285714288</v>
      </c>
      <c r="N36" s="66">
        <f t="shared" si="11"/>
        <v>0.94285714285714295</v>
      </c>
      <c r="O36" s="70" t="s">
        <v>17</v>
      </c>
      <c r="P36" s="32">
        <f>('Sect. 4 (coefficients)'!$L$3+'Sect. 4 (coefficients)'!$L$4*(B36+'Sect. 4 (coefficients)'!$L$7)^-2.5+'Sect. 4 (coefficients)'!$L$5*(B36+'Sect. 4 (coefficients)'!$L$7)^3)/1000</f>
        <v>-2.4363535093284202E-3</v>
      </c>
      <c r="Q36" s="32">
        <f t="shared" si="2"/>
        <v>15.149469513356738</v>
      </c>
      <c r="R36" s="32">
        <f t="shared" si="3"/>
        <v>15.149469513356738</v>
      </c>
      <c r="S36" s="36">
        <f t="shared" si="6"/>
        <v>0</v>
      </c>
      <c r="T36" s="32">
        <f>'Sect. 4 (coefficients)'!$C$7 * ( A36 / 'Sect. 4 (coefficients)'!$C$3 )*
  (
                                                        ( 'Sect. 4 (coefficients)'!$F$3   + 'Sect. 4 (coefficients)'!$F$4  *(A36/'Sect. 4 (coefficients)'!$C$3)^1 + 'Sect. 4 (coefficients)'!$F$5  *(A36/'Sect. 4 (coefficients)'!$C$3)^2 + 'Sect. 4 (coefficients)'!$F$6   *(A36/'Sect. 4 (coefficients)'!$C$3)^3 + 'Sect. 4 (coefficients)'!$F$7  *(A36/'Sect. 4 (coefficients)'!$C$3)^4 + 'Sect. 4 (coefficients)'!$F$8*(A36/'Sect. 4 (coefficients)'!$C$3)^5 ) +
    ( (B36+273.15) / 'Sect. 4 (coefficients)'!$C$4 )^1 * ( 'Sect. 4 (coefficients)'!$F$9   + 'Sect. 4 (coefficients)'!$F$10*(A36/'Sect. 4 (coefficients)'!$C$3)^1 + 'Sect. 4 (coefficients)'!$F$11*(A36/'Sect. 4 (coefficients)'!$C$3)^2 + 'Sect. 4 (coefficients)'!$F$12*(A36/'Sect. 4 (coefficients)'!$C$3)^3 + 'Sect. 4 (coefficients)'!$F$13*(A36/'Sect. 4 (coefficients)'!$C$3)^4 ) +
    ( (B36+273.15) / 'Sect. 4 (coefficients)'!$C$4 )^2 * ( 'Sect. 4 (coefficients)'!$F$14 + 'Sect. 4 (coefficients)'!$F$15*(A36/'Sect. 4 (coefficients)'!$C$3)^1 + 'Sect. 4 (coefficients)'!$F$16*(A36/'Sect. 4 (coefficients)'!$C$3)^2 + 'Sect. 4 (coefficients)'!$F$17*(A36/'Sect. 4 (coefficients)'!$C$3)^3 ) +
    ( (B36+273.15) / 'Sect. 4 (coefficients)'!$C$4 )^3 * ( 'Sect. 4 (coefficients)'!$F$18 + 'Sect. 4 (coefficients)'!$F$19*(A36/'Sect. 4 (coefficients)'!$C$3)^1 + 'Sect. 4 (coefficients)'!$F$20*(A36/'Sect. 4 (coefficients)'!$C$3)^2 ) +
    ( (B36+273.15) / 'Sect. 4 (coefficients)'!$C$4 )^4 * ( 'Sect. 4 (coefficients)'!$F$21 +'Sect. 4 (coefficients)'!$F$22*(A36/'Sect. 4 (coefficients)'!$C$3)^1 ) +
    ( (B36+273.15) / 'Sect. 4 (coefficients)'!$C$4 )^5 * ( 'Sect. 4 (coefficients)'!$F$23 )
  )</f>
        <v>15.148066904504924</v>
      </c>
      <c r="U36" s="91">
        <f xml:space="preserve"> 'Sect. 4 (coefficients)'!$C$8 * ( (C36/'Sect. 4 (coefficients)'!$C$5-1)/'Sect. 4 (coefficients)'!$C$6 ) * ( A36/'Sect. 4 (coefficients)'!$C$3 ) *
(                                                       ( 'Sect. 4 (coefficients)'!$J$3   + 'Sect. 4 (coefficients)'!$J$4  *((C36/'Sect. 4 (coefficients)'!$C$5-1)/'Sect. 4 (coefficients)'!$C$6)  + 'Sect. 4 (coefficients)'!$J$5  *((C36/'Sect. 4 (coefficients)'!$C$5-1)/'Sect. 4 (coefficients)'!$C$6)^2 + 'Sect. 4 (coefficients)'!$J$6   *((C36/'Sect. 4 (coefficients)'!$C$5-1)/'Sect. 4 (coefficients)'!$C$6)^3 + 'Sect. 4 (coefficients)'!$J$7*((C36/'Sect. 4 (coefficients)'!$C$5-1)/'Sect. 4 (coefficients)'!$C$6)^4 ) +
    ( A36/'Sect. 4 (coefficients)'!$C$3 )^1 * ( 'Sect. 4 (coefficients)'!$J$8   + 'Sect. 4 (coefficients)'!$J$9  *((C36/'Sect. 4 (coefficients)'!$C$5-1)/'Sect. 4 (coefficients)'!$C$6)  + 'Sect. 4 (coefficients)'!$J$10*((C36/'Sect. 4 (coefficients)'!$C$5-1)/'Sect. 4 (coefficients)'!$C$6)^2 + 'Sect. 4 (coefficients)'!$J$11 *((C36/'Sect. 4 (coefficients)'!$C$5-1)/'Sect. 4 (coefficients)'!$C$6)^3 ) +
    ( A36/'Sect. 4 (coefficients)'!$C$3 )^2 * ( 'Sect. 4 (coefficients)'!$J$12 + 'Sect. 4 (coefficients)'!$J$13*((C36/'Sect. 4 (coefficients)'!$C$5-1)/'Sect. 4 (coefficients)'!$C$6) + 'Sect. 4 (coefficients)'!$J$14*((C36/'Sect. 4 (coefficients)'!$C$5-1)/'Sect. 4 (coefficients)'!$C$6)^2 ) +
    ( A36/'Sect. 4 (coefficients)'!$C$3 )^3 * ( 'Sect. 4 (coefficients)'!$J$15 + 'Sect. 4 (coefficients)'!$J$16*((C36/'Sect. 4 (coefficients)'!$C$5-1)/'Sect. 4 (coefficients)'!$C$6) ) +
    ( A36/'Sect. 4 (coefficients)'!$C$3 )^4 * ( 'Sect. 4 (coefficients)'!$J$17 ) +
( (B36+273.15) / 'Sect. 4 (coefficients)'!$C$4 )^1*
    (                                                   ( 'Sect. 4 (coefficients)'!$J$18 + 'Sect. 4 (coefficients)'!$J$19*((C36/'Sect. 4 (coefficients)'!$C$5-1)/'Sect. 4 (coefficients)'!$C$6) + 'Sect. 4 (coefficients)'!$J$20*((C36/'Sect. 4 (coefficients)'!$C$5-1)/'Sect. 4 (coefficients)'!$C$6)^2 + 'Sect. 4 (coefficients)'!$J$21 * ((C36/'Sect. 4 (coefficients)'!$C$5-1)/'Sect. 4 (coefficients)'!$C$6)^3 ) +
    ( A36/'Sect. 4 (coefficients)'!$C$3 )^1 * ( 'Sect. 4 (coefficients)'!$J$22 + 'Sect. 4 (coefficients)'!$J$23*((C36/'Sect. 4 (coefficients)'!$C$5-1)/'Sect. 4 (coefficients)'!$C$6) + 'Sect. 4 (coefficients)'!$J$24*((C36/'Sect. 4 (coefficients)'!$C$5-1)/'Sect. 4 (coefficients)'!$C$6)^2 ) +
    ( A36/'Sect. 4 (coefficients)'!$C$3 )^2 * ( 'Sect. 4 (coefficients)'!$J$25 + 'Sect. 4 (coefficients)'!$J$26*((C36/'Sect. 4 (coefficients)'!$C$5-1)/'Sect. 4 (coefficients)'!$C$6) ) +
    ( A36/'Sect. 4 (coefficients)'!$C$3 )^3 * ( 'Sect. 4 (coefficients)'!$J$27 ) ) +
( (B36+273.15) / 'Sect. 4 (coefficients)'!$C$4 )^2*
    (                                                   ( 'Sect. 4 (coefficients)'!$J$28 + 'Sect. 4 (coefficients)'!$J$29*((C36/'Sect. 4 (coefficients)'!$C$5-1)/'Sect. 4 (coefficients)'!$C$6) + 'Sect. 4 (coefficients)'!$J$30*((C36/'Sect. 4 (coefficients)'!$C$5-1)/'Sect. 4 (coefficients)'!$C$6)^2 ) +
    ( A36/'Sect. 4 (coefficients)'!$C$3 )^1 * ( 'Sect. 4 (coefficients)'!$J$31 + 'Sect. 4 (coefficients)'!$J$32*((C36/'Sect. 4 (coefficients)'!$C$5-1)/'Sect. 4 (coefficients)'!$C$6) ) +
    ( A36/'Sect. 4 (coefficients)'!$C$3 )^2 * ( 'Sect. 4 (coefficients)'!$J$33 ) ) +
( (B36+273.15) / 'Sect. 4 (coefficients)'!$C$4 )^3*
    (                                                   ( 'Sect. 4 (coefficients)'!$J$34 + 'Sect. 4 (coefficients)'!$J$35*((C36/'Sect. 4 (coefficients)'!$C$5-1)/'Sect. 4 (coefficients)'!$C$6) ) +
    ( A36/'Sect. 4 (coefficients)'!$C$3 )^1 * ( 'Sect. 4 (coefficients)'!$J$36 ) ) +
( (B36+273.15) / 'Sect. 4 (coefficients)'!$C$4 )^4*
    (                                                   ( 'Sect. 4 (coefficients)'!$J$37 ) ) )</f>
        <v>0</v>
      </c>
      <c r="V36" s="32">
        <f t="shared" si="7"/>
        <v>15.148066904504924</v>
      </c>
      <c r="W36" s="36">
        <f>('Sect. 4 (coefficients)'!$L$3+'Sect. 4 (coefficients)'!$L$4*(B36+'Sect. 4 (coefficients)'!$L$7)^-2.5+'Sect. 4 (coefficients)'!$L$5*(B36+'Sect. 4 (coefficients)'!$L$7)^3)/1000</f>
        <v>-2.4363535093284202E-3</v>
      </c>
      <c r="X36" s="36">
        <f t="shared" si="8"/>
        <v>1.4026088518139801E-3</v>
      </c>
      <c r="Y36" s="32">
        <f t="shared" si="9"/>
        <v>15.145630550995596</v>
      </c>
      <c r="Z36" s="92">
        <v>2E-3</v>
      </c>
    </row>
    <row r="37" spans="1:26" s="37" customFormat="1">
      <c r="A37" s="76">
        <v>20</v>
      </c>
      <c r="B37" s="30">
        <v>25</v>
      </c>
      <c r="C37" s="31">
        <v>0.101325</v>
      </c>
      <c r="D37" s="32">
        <v>997.04763676000005</v>
      </c>
      <c r="E37" s="30">
        <v>5.0000000000000001E-4</v>
      </c>
      <c r="F37" s="19" t="s">
        <v>17</v>
      </c>
      <c r="G37" s="33">
        <v>1012.0390646330292</v>
      </c>
      <c r="H37" s="32">
        <v>9.7800127812485045E-4</v>
      </c>
      <c r="I37" s="51">
        <v>113.49952452968583</v>
      </c>
      <c r="J37" s="33">
        <f t="shared" si="4"/>
        <v>14.991427873029124</v>
      </c>
      <c r="K37" s="32">
        <f t="shared" si="5"/>
        <v>8.4052751294281928E-4</v>
      </c>
      <c r="L37" s="50">
        <f t="shared" si="12"/>
        <v>61.92187348927856</v>
      </c>
      <c r="M37" s="35">
        <f t="shared" ref="M37:M60" si="13">16.5/35*A37</f>
        <v>9.4285714285714288</v>
      </c>
      <c r="N37" s="66">
        <f t="shared" si="11"/>
        <v>0.94285714285714295</v>
      </c>
      <c r="O37" s="70" t="s">
        <v>17</v>
      </c>
      <c r="P37" s="32">
        <f>('Sect. 4 (coefficients)'!$L$3+'Sect. 4 (coefficients)'!$L$4*(B37+'Sect. 4 (coefficients)'!$L$7)^-2.5+'Sect. 4 (coefficients)'!$L$5*(B37+'Sect. 4 (coefficients)'!$L$7)^3)/1000</f>
        <v>-2.085999999999995E-3</v>
      </c>
      <c r="Q37" s="32">
        <f t="shared" ref="Q37:Q60" si="14">J37-P37</f>
        <v>14.993513873029125</v>
      </c>
      <c r="R37" s="32">
        <f t="shared" ref="R37:R60" si="15">J37-P37</f>
        <v>14.993513873029125</v>
      </c>
      <c r="S37" s="36">
        <f t="shared" si="6"/>
        <v>0</v>
      </c>
      <c r="T37" s="32">
        <f>'Sect. 4 (coefficients)'!$C$7 * ( A37 / 'Sect. 4 (coefficients)'!$C$3 )*
  (
                                                        ( 'Sect. 4 (coefficients)'!$F$3   + 'Sect. 4 (coefficients)'!$F$4  *(A37/'Sect. 4 (coefficients)'!$C$3)^1 + 'Sect. 4 (coefficients)'!$F$5  *(A37/'Sect. 4 (coefficients)'!$C$3)^2 + 'Sect. 4 (coefficients)'!$F$6   *(A37/'Sect. 4 (coefficients)'!$C$3)^3 + 'Sect. 4 (coefficients)'!$F$7  *(A37/'Sect. 4 (coefficients)'!$C$3)^4 + 'Sect. 4 (coefficients)'!$F$8*(A37/'Sect. 4 (coefficients)'!$C$3)^5 ) +
    ( (B37+273.15) / 'Sect. 4 (coefficients)'!$C$4 )^1 * ( 'Sect. 4 (coefficients)'!$F$9   + 'Sect. 4 (coefficients)'!$F$10*(A37/'Sect. 4 (coefficients)'!$C$3)^1 + 'Sect. 4 (coefficients)'!$F$11*(A37/'Sect. 4 (coefficients)'!$C$3)^2 + 'Sect. 4 (coefficients)'!$F$12*(A37/'Sect. 4 (coefficients)'!$C$3)^3 + 'Sect. 4 (coefficients)'!$F$13*(A37/'Sect. 4 (coefficients)'!$C$3)^4 ) +
    ( (B37+273.15) / 'Sect. 4 (coefficients)'!$C$4 )^2 * ( 'Sect. 4 (coefficients)'!$F$14 + 'Sect. 4 (coefficients)'!$F$15*(A37/'Sect. 4 (coefficients)'!$C$3)^1 + 'Sect. 4 (coefficients)'!$F$16*(A37/'Sect. 4 (coefficients)'!$C$3)^2 + 'Sect. 4 (coefficients)'!$F$17*(A37/'Sect. 4 (coefficients)'!$C$3)^3 ) +
    ( (B37+273.15) / 'Sect. 4 (coefficients)'!$C$4 )^3 * ( 'Sect. 4 (coefficients)'!$F$18 + 'Sect. 4 (coefficients)'!$F$19*(A37/'Sect. 4 (coefficients)'!$C$3)^1 + 'Sect. 4 (coefficients)'!$F$20*(A37/'Sect. 4 (coefficients)'!$C$3)^2 ) +
    ( (B37+273.15) / 'Sect. 4 (coefficients)'!$C$4 )^4 * ( 'Sect. 4 (coefficients)'!$F$21 +'Sect. 4 (coefficients)'!$F$22*(A37/'Sect. 4 (coefficients)'!$C$3)^1 ) +
    ( (B37+273.15) / 'Sect. 4 (coefficients)'!$C$4 )^5 * ( 'Sect. 4 (coefficients)'!$F$23 )
  )</f>
        <v>14.993816989597722</v>
      </c>
      <c r="U37" s="91">
        <f xml:space="preserve"> 'Sect. 4 (coefficients)'!$C$8 * ( (C37/'Sect. 4 (coefficients)'!$C$5-1)/'Sect. 4 (coefficients)'!$C$6 ) * ( A37/'Sect. 4 (coefficients)'!$C$3 ) *
(                                                       ( 'Sect. 4 (coefficients)'!$J$3   + 'Sect. 4 (coefficients)'!$J$4  *((C37/'Sect. 4 (coefficients)'!$C$5-1)/'Sect. 4 (coefficients)'!$C$6)  + 'Sect. 4 (coefficients)'!$J$5  *((C37/'Sect. 4 (coefficients)'!$C$5-1)/'Sect. 4 (coefficients)'!$C$6)^2 + 'Sect. 4 (coefficients)'!$J$6   *((C37/'Sect. 4 (coefficients)'!$C$5-1)/'Sect. 4 (coefficients)'!$C$6)^3 + 'Sect. 4 (coefficients)'!$J$7*((C37/'Sect. 4 (coefficients)'!$C$5-1)/'Sect. 4 (coefficients)'!$C$6)^4 ) +
    ( A37/'Sect. 4 (coefficients)'!$C$3 )^1 * ( 'Sect. 4 (coefficients)'!$J$8   + 'Sect. 4 (coefficients)'!$J$9  *((C37/'Sect. 4 (coefficients)'!$C$5-1)/'Sect. 4 (coefficients)'!$C$6)  + 'Sect. 4 (coefficients)'!$J$10*((C37/'Sect. 4 (coefficients)'!$C$5-1)/'Sect. 4 (coefficients)'!$C$6)^2 + 'Sect. 4 (coefficients)'!$J$11 *((C37/'Sect. 4 (coefficients)'!$C$5-1)/'Sect. 4 (coefficients)'!$C$6)^3 ) +
    ( A37/'Sect. 4 (coefficients)'!$C$3 )^2 * ( 'Sect. 4 (coefficients)'!$J$12 + 'Sect. 4 (coefficients)'!$J$13*((C37/'Sect. 4 (coefficients)'!$C$5-1)/'Sect. 4 (coefficients)'!$C$6) + 'Sect. 4 (coefficients)'!$J$14*((C37/'Sect. 4 (coefficients)'!$C$5-1)/'Sect. 4 (coefficients)'!$C$6)^2 ) +
    ( A37/'Sect. 4 (coefficients)'!$C$3 )^3 * ( 'Sect. 4 (coefficients)'!$J$15 + 'Sect. 4 (coefficients)'!$J$16*((C37/'Sect. 4 (coefficients)'!$C$5-1)/'Sect. 4 (coefficients)'!$C$6) ) +
    ( A37/'Sect. 4 (coefficients)'!$C$3 )^4 * ( 'Sect. 4 (coefficients)'!$J$17 ) +
( (B37+273.15) / 'Sect. 4 (coefficients)'!$C$4 )^1*
    (                                                   ( 'Sect. 4 (coefficients)'!$J$18 + 'Sect. 4 (coefficients)'!$J$19*((C37/'Sect. 4 (coefficients)'!$C$5-1)/'Sect. 4 (coefficients)'!$C$6) + 'Sect. 4 (coefficients)'!$J$20*((C37/'Sect. 4 (coefficients)'!$C$5-1)/'Sect. 4 (coefficients)'!$C$6)^2 + 'Sect. 4 (coefficients)'!$J$21 * ((C37/'Sect. 4 (coefficients)'!$C$5-1)/'Sect. 4 (coefficients)'!$C$6)^3 ) +
    ( A37/'Sect. 4 (coefficients)'!$C$3 )^1 * ( 'Sect. 4 (coefficients)'!$J$22 + 'Sect. 4 (coefficients)'!$J$23*((C37/'Sect. 4 (coefficients)'!$C$5-1)/'Sect. 4 (coefficients)'!$C$6) + 'Sect. 4 (coefficients)'!$J$24*((C37/'Sect. 4 (coefficients)'!$C$5-1)/'Sect. 4 (coefficients)'!$C$6)^2 ) +
    ( A37/'Sect. 4 (coefficients)'!$C$3 )^2 * ( 'Sect. 4 (coefficients)'!$J$25 + 'Sect. 4 (coefficients)'!$J$26*((C37/'Sect. 4 (coefficients)'!$C$5-1)/'Sect. 4 (coefficients)'!$C$6) ) +
    ( A37/'Sect. 4 (coefficients)'!$C$3 )^3 * ( 'Sect. 4 (coefficients)'!$J$27 ) ) +
( (B37+273.15) / 'Sect. 4 (coefficients)'!$C$4 )^2*
    (                                                   ( 'Sect. 4 (coefficients)'!$J$28 + 'Sect. 4 (coefficients)'!$J$29*((C37/'Sect. 4 (coefficients)'!$C$5-1)/'Sect. 4 (coefficients)'!$C$6) + 'Sect. 4 (coefficients)'!$J$30*((C37/'Sect. 4 (coefficients)'!$C$5-1)/'Sect. 4 (coefficients)'!$C$6)^2 ) +
    ( A37/'Sect. 4 (coefficients)'!$C$3 )^1 * ( 'Sect. 4 (coefficients)'!$J$31 + 'Sect. 4 (coefficients)'!$J$32*((C37/'Sect. 4 (coefficients)'!$C$5-1)/'Sect. 4 (coefficients)'!$C$6) ) +
    ( A37/'Sect. 4 (coefficients)'!$C$3 )^2 * ( 'Sect. 4 (coefficients)'!$J$33 ) ) +
( (B37+273.15) / 'Sect. 4 (coefficients)'!$C$4 )^3*
    (                                                   ( 'Sect. 4 (coefficients)'!$J$34 + 'Sect. 4 (coefficients)'!$J$35*((C37/'Sect. 4 (coefficients)'!$C$5-1)/'Sect. 4 (coefficients)'!$C$6) ) +
    ( A37/'Sect. 4 (coefficients)'!$C$3 )^1 * ( 'Sect. 4 (coefficients)'!$J$36 ) ) +
( (B37+273.15) / 'Sect. 4 (coefficients)'!$C$4 )^4*
    (                                                   ( 'Sect. 4 (coefficients)'!$J$37 ) ) )</f>
        <v>0</v>
      </c>
      <c r="V37" s="32">
        <f t="shared" si="7"/>
        <v>14.993816989597722</v>
      </c>
      <c r="W37" s="36">
        <f>('Sect. 4 (coefficients)'!$L$3+'Sect. 4 (coefficients)'!$L$4*(B37+'Sect. 4 (coefficients)'!$L$7)^-2.5+'Sect. 4 (coefficients)'!$L$5*(B37+'Sect. 4 (coefficients)'!$L$7)^3)/1000</f>
        <v>-2.085999999999995E-3</v>
      </c>
      <c r="X37" s="36">
        <f t="shared" si="8"/>
        <v>-3.0311656859716152E-4</v>
      </c>
      <c r="Y37" s="32">
        <f t="shared" si="9"/>
        <v>14.991730989597722</v>
      </c>
      <c r="Z37" s="92">
        <v>2E-3</v>
      </c>
    </row>
    <row r="38" spans="1:26" s="37" customFormat="1">
      <c r="A38" s="76">
        <v>20</v>
      </c>
      <c r="B38" s="30">
        <v>30</v>
      </c>
      <c r="C38" s="31">
        <v>0.101325</v>
      </c>
      <c r="D38" s="32">
        <v>995.64945393699998</v>
      </c>
      <c r="E38" s="30">
        <v>5.0000000000000001E-4</v>
      </c>
      <c r="F38" s="19" t="s">
        <v>17</v>
      </c>
      <c r="G38" s="33">
        <v>1010.5117487365577</v>
      </c>
      <c r="H38" s="32">
        <v>9.7704665622320693E-4</v>
      </c>
      <c r="I38" s="51">
        <v>113.1854847017388</v>
      </c>
      <c r="J38" s="33">
        <f t="shared" si="4"/>
        <v>14.862294799557731</v>
      </c>
      <c r="K38" s="32">
        <f t="shared" si="5"/>
        <v>8.3941656430937175E-4</v>
      </c>
      <c r="L38" s="50">
        <f t="shared" si="12"/>
        <v>61.665131744506361</v>
      </c>
      <c r="M38" s="35">
        <f t="shared" si="13"/>
        <v>9.4285714285714288</v>
      </c>
      <c r="N38" s="66">
        <f t="shared" si="11"/>
        <v>0.94285714285714295</v>
      </c>
      <c r="O38" s="70" t="s">
        <v>17</v>
      </c>
      <c r="P38" s="32">
        <f>('Sect. 4 (coefficients)'!$L$3+'Sect. 4 (coefficients)'!$L$4*(B38+'Sect. 4 (coefficients)'!$L$7)^-2.5+'Sect. 4 (coefficients)'!$L$5*(B38+'Sect. 4 (coefficients)'!$L$7)^3)/1000</f>
        <v>-1.7850506381732198E-3</v>
      </c>
      <c r="Q38" s="32">
        <f t="shared" si="14"/>
        <v>14.864079850195903</v>
      </c>
      <c r="R38" s="32">
        <f t="shared" si="15"/>
        <v>14.864079850195903</v>
      </c>
      <c r="S38" s="36">
        <f t="shared" si="6"/>
        <v>0</v>
      </c>
      <c r="T38" s="32">
        <f>'Sect. 4 (coefficients)'!$C$7 * ( A38 / 'Sect. 4 (coefficients)'!$C$3 )*
  (
                                                        ( 'Sect. 4 (coefficients)'!$F$3   + 'Sect. 4 (coefficients)'!$F$4  *(A38/'Sect. 4 (coefficients)'!$C$3)^1 + 'Sect. 4 (coefficients)'!$F$5  *(A38/'Sect. 4 (coefficients)'!$C$3)^2 + 'Sect. 4 (coefficients)'!$F$6   *(A38/'Sect. 4 (coefficients)'!$C$3)^3 + 'Sect. 4 (coefficients)'!$F$7  *(A38/'Sect. 4 (coefficients)'!$C$3)^4 + 'Sect. 4 (coefficients)'!$F$8*(A38/'Sect. 4 (coefficients)'!$C$3)^5 ) +
    ( (B38+273.15) / 'Sect. 4 (coefficients)'!$C$4 )^1 * ( 'Sect. 4 (coefficients)'!$F$9   + 'Sect. 4 (coefficients)'!$F$10*(A38/'Sect. 4 (coefficients)'!$C$3)^1 + 'Sect. 4 (coefficients)'!$F$11*(A38/'Sect. 4 (coefficients)'!$C$3)^2 + 'Sect. 4 (coefficients)'!$F$12*(A38/'Sect. 4 (coefficients)'!$C$3)^3 + 'Sect. 4 (coefficients)'!$F$13*(A38/'Sect. 4 (coefficients)'!$C$3)^4 ) +
    ( (B38+273.15) / 'Sect. 4 (coefficients)'!$C$4 )^2 * ( 'Sect. 4 (coefficients)'!$F$14 + 'Sect. 4 (coefficients)'!$F$15*(A38/'Sect. 4 (coefficients)'!$C$3)^1 + 'Sect. 4 (coefficients)'!$F$16*(A38/'Sect. 4 (coefficients)'!$C$3)^2 + 'Sect. 4 (coefficients)'!$F$17*(A38/'Sect. 4 (coefficients)'!$C$3)^3 ) +
    ( (B38+273.15) / 'Sect. 4 (coefficients)'!$C$4 )^3 * ( 'Sect. 4 (coefficients)'!$F$18 + 'Sect. 4 (coefficients)'!$F$19*(A38/'Sect. 4 (coefficients)'!$C$3)^1 + 'Sect. 4 (coefficients)'!$F$20*(A38/'Sect. 4 (coefficients)'!$C$3)^2 ) +
    ( (B38+273.15) / 'Sect. 4 (coefficients)'!$C$4 )^4 * ( 'Sect. 4 (coefficients)'!$F$21 +'Sect. 4 (coefficients)'!$F$22*(A38/'Sect. 4 (coefficients)'!$C$3)^1 ) +
    ( (B38+273.15) / 'Sect. 4 (coefficients)'!$C$4 )^5 * ( 'Sect. 4 (coefficients)'!$F$23 )
  )</f>
        <v>14.866109838107734</v>
      </c>
      <c r="U38" s="91">
        <f xml:space="preserve"> 'Sect. 4 (coefficients)'!$C$8 * ( (C38/'Sect. 4 (coefficients)'!$C$5-1)/'Sect. 4 (coefficients)'!$C$6 ) * ( A38/'Sect. 4 (coefficients)'!$C$3 ) *
(                                                       ( 'Sect. 4 (coefficients)'!$J$3   + 'Sect. 4 (coefficients)'!$J$4  *((C38/'Sect. 4 (coefficients)'!$C$5-1)/'Sect. 4 (coefficients)'!$C$6)  + 'Sect. 4 (coefficients)'!$J$5  *((C38/'Sect. 4 (coefficients)'!$C$5-1)/'Sect. 4 (coefficients)'!$C$6)^2 + 'Sect. 4 (coefficients)'!$J$6   *((C38/'Sect. 4 (coefficients)'!$C$5-1)/'Sect. 4 (coefficients)'!$C$6)^3 + 'Sect. 4 (coefficients)'!$J$7*((C38/'Sect. 4 (coefficients)'!$C$5-1)/'Sect. 4 (coefficients)'!$C$6)^4 ) +
    ( A38/'Sect. 4 (coefficients)'!$C$3 )^1 * ( 'Sect. 4 (coefficients)'!$J$8   + 'Sect. 4 (coefficients)'!$J$9  *((C38/'Sect. 4 (coefficients)'!$C$5-1)/'Sect. 4 (coefficients)'!$C$6)  + 'Sect. 4 (coefficients)'!$J$10*((C38/'Sect. 4 (coefficients)'!$C$5-1)/'Sect. 4 (coefficients)'!$C$6)^2 + 'Sect. 4 (coefficients)'!$J$11 *((C38/'Sect. 4 (coefficients)'!$C$5-1)/'Sect. 4 (coefficients)'!$C$6)^3 ) +
    ( A38/'Sect. 4 (coefficients)'!$C$3 )^2 * ( 'Sect. 4 (coefficients)'!$J$12 + 'Sect. 4 (coefficients)'!$J$13*((C38/'Sect. 4 (coefficients)'!$C$5-1)/'Sect. 4 (coefficients)'!$C$6) + 'Sect. 4 (coefficients)'!$J$14*((C38/'Sect. 4 (coefficients)'!$C$5-1)/'Sect. 4 (coefficients)'!$C$6)^2 ) +
    ( A38/'Sect. 4 (coefficients)'!$C$3 )^3 * ( 'Sect. 4 (coefficients)'!$J$15 + 'Sect. 4 (coefficients)'!$J$16*((C38/'Sect. 4 (coefficients)'!$C$5-1)/'Sect. 4 (coefficients)'!$C$6) ) +
    ( A38/'Sect. 4 (coefficients)'!$C$3 )^4 * ( 'Sect. 4 (coefficients)'!$J$17 ) +
( (B38+273.15) / 'Sect. 4 (coefficients)'!$C$4 )^1*
    (                                                   ( 'Sect. 4 (coefficients)'!$J$18 + 'Sect. 4 (coefficients)'!$J$19*((C38/'Sect. 4 (coefficients)'!$C$5-1)/'Sect. 4 (coefficients)'!$C$6) + 'Sect. 4 (coefficients)'!$J$20*((C38/'Sect. 4 (coefficients)'!$C$5-1)/'Sect. 4 (coefficients)'!$C$6)^2 + 'Sect. 4 (coefficients)'!$J$21 * ((C38/'Sect. 4 (coefficients)'!$C$5-1)/'Sect. 4 (coefficients)'!$C$6)^3 ) +
    ( A38/'Sect. 4 (coefficients)'!$C$3 )^1 * ( 'Sect. 4 (coefficients)'!$J$22 + 'Sect. 4 (coefficients)'!$J$23*((C38/'Sect. 4 (coefficients)'!$C$5-1)/'Sect. 4 (coefficients)'!$C$6) + 'Sect. 4 (coefficients)'!$J$24*((C38/'Sect. 4 (coefficients)'!$C$5-1)/'Sect. 4 (coefficients)'!$C$6)^2 ) +
    ( A38/'Sect. 4 (coefficients)'!$C$3 )^2 * ( 'Sect. 4 (coefficients)'!$J$25 + 'Sect. 4 (coefficients)'!$J$26*((C38/'Sect. 4 (coefficients)'!$C$5-1)/'Sect. 4 (coefficients)'!$C$6) ) +
    ( A38/'Sect. 4 (coefficients)'!$C$3 )^3 * ( 'Sect. 4 (coefficients)'!$J$27 ) ) +
( (B38+273.15) / 'Sect. 4 (coefficients)'!$C$4 )^2*
    (                                                   ( 'Sect. 4 (coefficients)'!$J$28 + 'Sect. 4 (coefficients)'!$J$29*((C38/'Sect. 4 (coefficients)'!$C$5-1)/'Sect. 4 (coefficients)'!$C$6) + 'Sect. 4 (coefficients)'!$J$30*((C38/'Sect. 4 (coefficients)'!$C$5-1)/'Sect. 4 (coefficients)'!$C$6)^2 ) +
    ( A38/'Sect. 4 (coefficients)'!$C$3 )^1 * ( 'Sect. 4 (coefficients)'!$J$31 + 'Sect. 4 (coefficients)'!$J$32*((C38/'Sect. 4 (coefficients)'!$C$5-1)/'Sect. 4 (coefficients)'!$C$6) ) +
    ( A38/'Sect. 4 (coefficients)'!$C$3 )^2 * ( 'Sect. 4 (coefficients)'!$J$33 ) ) +
( (B38+273.15) / 'Sect. 4 (coefficients)'!$C$4 )^3*
    (                                                   ( 'Sect. 4 (coefficients)'!$J$34 + 'Sect. 4 (coefficients)'!$J$35*((C38/'Sect. 4 (coefficients)'!$C$5-1)/'Sect. 4 (coefficients)'!$C$6) ) +
    ( A38/'Sect. 4 (coefficients)'!$C$3 )^1 * ( 'Sect. 4 (coefficients)'!$J$36 ) ) +
( (B38+273.15) / 'Sect. 4 (coefficients)'!$C$4 )^4*
    (                                                   ( 'Sect. 4 (coefficients)'!$J$37 ) ) )</f>
        <v>0</v>
      </c>
      <c r="V38" s="32">
        <f t="shared" si="7"/>
        <v>14.866109838107734</v>
      </c>
      <c r="W38" s="36">
        <f>('Sect. 4 (coefficients)'!$L$3+'Sect. 4 (coefficients)'!$L$4*(B38+'Sect. 4 (coefficients)'!$L$7)^-2.5+'Sect. 4 (coefficients)'!$L$5*(B38+'Sect. 4 (coefficients)'!$L$7)^3)/1000</f>
        <v>-1.7850506381732198E-3</v>
      </c>
      <c r="X38" s="36">
        <f t="shared" si="8"/>
        <v>-2.0299879118308439E-3</v>
      </c>
      <c r="Y38" s="32">
        <f t="shared" si="9"/>
        <v>14.864324787469561</v>
      </c>
      <c r="Z38" s="92">
        <v>2E-3</v>
      </c>
    </row>
    <row r="39" spans="1:26" s="46" customFormat="1">
      <c r="A39" s="82">
        <v>20</v>
      </c>
      <c r="B39" s="38">
        <v>35</v>
      </c>
      <c r="C39" s="39">
        <v>0.101325</v>
      </c>
      <c r="D39" s="40">
        <v>994.03331488200001</v>
      </c>
      <c r="E39" s="38">
        <v>5.0000000000000001E-4</v>
      </c>
      <c r="F39" s="41" t="s">
        <v>17</v>
      </c>
      <c r="G39" s="42">
        <v>1008.7931224495128</v>
      </c>
      <c r="H39" s="40">
        <v>9.7667245202328495E-4</v>
      </c>
      <c r="I39" s="52">
        <v>113.117709540531</v>
      </c>
      <c r="J39" s="42">
        <f t="shared" si="4"/>
        <v>14.75980756751278</v>
      </c>
      <c r="K39" s="40">
        <f t="shared" si="5"/>
        <v>8.3898097626893529E-4</v>
      </c>
      <c r="L39" s="53">
        <f t="shared" si="12"/>
        <v>61.594694215825001</v>
      </c>
      <c r="M39" s="44">
        <f t="shared" si="13"/>
        <v>9.4285714285714288</v>
      </c>
      <c r="N39" s="67">
        <f t="shared" si="11"/>
        <v>0.94285714285714295</v>
      </c>
      <c r="O39" s="71" t="s">
        <v>17</v>
      </c>
      <c r="P39" s="40">
        <f>('Sect. 4 (coefficients)'!$L$3+'Sect. 4 (coefficients)'!$L$4*(B39+'Sect. 4 (coefficients)'!$L$7)^-2.5+'Sect. 4 (coefficients)'!$L$5*(B39+'Sect. 4 (coefficients)'!$L$7)^3)/1000</f>
        <v>-1.5230718835547918E-3</v>
      </c>
      <c r="Q39" s="40">
        <f t="shared" si="14"/>
        <v>14.761330639396334</v>
      </c>
      <c r="R39" s="40">
        <f t="shared" si="15"/>
        <v>14.761330639396334</v>
      </c>
      <c r="S39" s="45">
        <f t="shared" si="6"/>
        <v>0</v>
      </c>
      <c r="T39" s="40">
        <f>'Sect. 4 (coefficients)'!$C$7 * ( A39 / 'Sect. 4 (coefficients)'!$C$3 )*
  (
                                                        ( 'Sect. 4 (coefficients)'!$F$3   + 'Sect. 4 (coefficients)'!$F$4  *(A39/'Sect. 4 (coefficients)'!$C$3)^1 + 'Sect. 4 (coefficients)'!$F$5  *(A39/'Sect. 4 (coefficients)'!$C$3)^2 + 'Sect. 4 (coefficients)'!$F$6   *(A39/'Sect. 4 (coefficients)'!$C$3)^3 + 'Sect. 4 (coefficients)'!$F$7  *(A39/'Sect. 4 (coefficients)'!$C$3)^4 + 'Sect. 4 (coefficients)'!$F$8*(A39/'Sect. 4 (coefficients)'!$C$3)^5 ) +
    ( (B39+273.15) / 'Sect. 4 (coefficients)'!$C$4 )^1 * ( 'Sect. 4 (coefficients)'!$F$9   + 'Sect. 4 (coefficients)'!$F$10*(A39/'Sect. 4 (coefficients)'!$C$3)^1 + 'Sect. 4 (coefficients)'!$F$11*(A39/'Sect. 4 (coefficients)'!$C$3)^2 + 'Sect. 4 (coefficients)'!$F$12*(A39/'Sect. 4 (coefficients)'!$C$3)^3 + 'Sect. 4 (coefficients)'!$F$13*(A39/'Sect. 4 (coefficients)'!$C$3)^4 ) +
    ( (B39+273.15) / 'Sect. 4 (coefficients)'!$C$4 )^2 * ( 'Sect. 4 (coefficients)'!$F$14 + 'Sect. 4 (coefficients)'!$F$15*(A39/'Sect. 4 (coefficients)'!$C$3)^1 + 'Sect. 4 (coefficients)'!$F$16*(A39/'Sect. 4 (coefficients)'!$C$3)^2 + 'Sect. 4 (coefficients)'!$F$17*(A39/'Sect. 4 (coefficients)'!$C$3)^3 ) +
    ( (B39+273.15) / 'Sect. 4 (coefficients)'!$C$4 )^3 * ( 'Sect. 4 (coefficients)'!$F$18 + 'Sect. 4 (coefficients)'!$F$19*(A39/'Sect. 4 (coefficients)'!$C$3)^1 + 'Sect. 4 (coefficients)'!$F$20*(A39/'Sect. 4 (coefficients)'!$C$3)^2 ) +
    ( (B39+273.15) / 'Sect. 4 (coefficients)'!$C$4 )^4 * ( 'Sect. 4 (coefficients)'!$F$21 +'Sect. 4 (coefficients)'!$F$22*(A39/'Sect. 4 (coefficients)'!$C$3)^1 ) +
    ( (B39+273.15) / 'Sect. 4 (coefficients)'!$C$4 )^5 * ( 'Sect. 4 (coefficients)'!$F$23 )
  )</f>
        <v>14.761195859596228</v>
      </c>
      <c r="U39" s="93">
        <f xml:space="preserve"> 'Sect. 4 (coefficients)'!$C$8 * ( (C39/'Sect. 4 (coefficients)'!$C$5-1)/'Sect. 4 (coefficients)'!$C$6 ) * ( A39/'Sect. 4 (coefficients)'!$C$3 ) *
(                                                       ( 'Sect. 4 (coefficients)'!$J$3   + 'Sect. 4 (coefficients)'!$J$4  *((C39/'Sect. 4 (coefficients)'!$C$5-1)/'Sect. 4 (coefficients)'!$C$6)  + 'Sect. 4 (coefficients)'!$J$5  *((C39/'Sect. 4 (coefficients)'!$C$5-1)/'Sect. 4 (coefficients)'!$C$6)^2 + 'Sect. 4 (coefficients)'!$J$6   *((C39/'Sect. 4 (coefficients)'!$C$5-1)/'Sect. 4 (coefficients)'!$C$6)^3 + 'Sect. 4 (coefficients)'!$J$7*((C39/'Sect. 4 (coefficients)'!$C$5-1)/'Sect. 4 (coefficients)'!$C$6)^4 ) +
    ( A39/'Sect. 4 (coefficients)'!$C$3 )^1 * ( 'Sect. 4 (coefficients)'!$J$8   + 'Sect. 4 (coefficients)'!$J$9  *((C39/'Sect. 4 (coefficients)'!$C$5-1)/'Sect. 4 (coefficients)'!$C$6)  + 'Sect. 4 (coefficients)'!$J$10*((C39/'Sect. 4 (coefficients)'!$C$5-1)/'Sect. 4 (coefficients)'!$C$6)^2 + 'Sect. 4 (coefficients)'!$J$11 *((C39/'Sect. 4 (coefficients)'!$C$5-1)/'Sect. 4 (coefficients)'!$C$6)^3 ) +
    ( A39/'Sect. 4 (coefficients)'!$C$3 )^2 * ( 'Sect. 4 (coefficients)'!$J$12 + 'Sect. 4 (coefficients)'!$J$13*((C39/'Sect. 4 (coefficients)'!$C$5-1)/'Sect. 4 (coefficients)'!$C$6) + 'Sect. 4 (coefficients)'!$J$14*((C39/'Sect. 4 (coefficients)'!$C$5-1)/'Sect. 4 (coefficients)'!$C$6)^2 ) +
    ( A39/'Sect. 4 (coefficients)'!$C$3 )^3 * ( 'Sect. 4 (coefficients)'!$J$15 + 'Sect. 4 (coefficients)'!$J$16*((C39/'Sect. 4 (coefficients)'!$C$5-1)/'Sect. 4 (coefficients)'!$C$6) ) +
    ( A39/'Sect. 4 (coefficients)'!$C$3 )^4 * ( 'Sect. 4 (coefficients)'!$J$17 ) +
( (B39+273.15) / 'Sect. 4 (coefficients)'!$C$4 )^1*
    (                                                   ( 'Sect. 4 (coefficients)'!$J$18 + 'Sect. 4 (coefficients)'!$J$19*((C39/'Sect. 4 (coefficients)'!$C$5-1)/'Sect. 4 (coefficients)'!$C$6) + 'Sect. 4 (coefficients)'!$J$20*((C39/'Sect. 4 (coefficients)'!$C$5-1)/'Sect. 4 (coefficients)'!$C$6)^2 + 'Sect. 4 (coefficients)'!$J$21 * ((C39/'Sect. 4 (coefficients)'!$C$5-1)/'Sect. 4 (coefficients)'!$C$6)^3 ) +
    ( A39/'Sect. 4 (coefficients)'!$C$3 )^1 * ( 'Sect. 4 (coefficients)'!$J$22 + 'Sect. 4 (coefficients)'!$J$23*((C39/'Sect. 4 (coefficients)'!$C$5-1)/'Sect. 4 (coefficients)'!$C$6) + 'Sect. 4 (coefficients)'!$J$24*((C39/'Sect. 4 (coefficients)'!$C$5-1)/'Sect. 4 (coefficients)'!$C$6)^2 ) +
    ( A39/'Sect. 4 (coefficients)'!$C$3 )^2 * ( 'Sect. 4 (coefficients)'!$J$25 + 'Sect. 4 (coefficients)'!$J$26*((C39/'Sect. 4 (coefficients)'!$C$5-1)/'Sect. 4 (coefficients)'!$C$6) ) +
    ( A39/'Sect. 4 (coefficients)'!$C$3 )^3 * ( 'Sect. 4 (coefficients)'!$J$27 ) ) +
( (B39+273.15) / 'Sect. 4 (coefficients)'!$C$4 )^2*
    (                                                   ( 'Sect. 4 (coefficients)'!$J$28 + 'Sect. 4 (coefficients)'!$J$29*((C39/'Sect. 4 (coefficients)'!$C$5-1)/'Sect. 4 (coefficients)'!$C$6) + 'Sect. 4 (coefficients)'!$J$30*((C39/'Sect. 4 (coefficients)'!$C$5-1)/'Sect. 4 (coefficients)'!$C$6)^2 ) +
    ( A39/'Sect. 4 (coefficients)'!$C$3 )^1 * ( 'Sect. 4 (coefficients)'!$J$31 + 'Sect. 4 (coefficients)'!$J$32*((C39/'Sect. 4 (coefficients)'!$C$5-1)/'Sect. 4 (coefficients)'!$C$6) ) +
    ( A39/'Sect. 4 (coefficients)'!$C$3 )^2 * ( 'Sect. 4 (coefficients)'!$J$33 ) ) +
( (B39+273.15) / 'Sect. 4 (coefficients)'!$C$4 )^3*
    (                                                   ( 'Sect. 4 (coefficients)'!$J$34 + 'Sect. 4 (coefficients)'!$J$35*((C39/'Sect. 4 (coefficients)'!$C$5-1)/'Sect. 4 (coefficients)'!$C$6) ) +
    ( A39/'Sect. 4 (coefficients)'!$C$3 )^1 * ( 'Sect. 4 (coefficients)'!$J$36 ) ) +
( (B39+273.15) / 'Sect. 4 (coefficients)'!$C$4 )^4*
    (                                                   ( 'Sect. 4 (coefficients)'!$J$37 ) ) )</f>
        <v>0</v>
      </c>
      <c r="V39" s="40">
        <f t="shared" si="7"/>
        <v>14.761195859596228</v>
      </c>
      <c r="W39" s="45">
        <f>('Sect. 4 (coefficients)'!$L$3+'Sect. 4 (coefficients)'!$L$4*(B39+'Sect. 4 (coefficients)'!$L$7)^-2.5+'Sect. 4 (coefficients)'!$L$5*(B39+'Sect. 4 (coefficients)'!$L$7)^3)/1000</f>
        <v>-1.5230718835547918E-3</v>
      </c>
      <c r="X39" s="45">
        <f t="shared" si="8"/>
        <v>1.3477980010634383E-4</v>
      </c>
      <c r="Y39" s="40">
        <f t="shared" si="9"/>
        <v>14.759672787712674</v>
      </c>
      <c r="Z39" s="94">
        <v>2E-3</v>
      </c>
    </row>
    <row r="40" spans="1:26" s="37" customFormat="1">
      <c r="A40" s="76">
        <v>25</v>
      </c>
      <c r="B40" s="30">
        <v>5</v>
      </c>
      <c r="C40" s="31">
        <v>0.101325</v>
      </c>
      <c r="D40" s="32">
        <v>999.96663354500004</v>
      </c>
      <c r="E40" s="30">
        <v>5.0000000000000001E-4</v>
      </c>
      <c r="F40" s="19" t="s">
        <v>17</v>
      </c>
      <c r="G40" s="33">
        <v>1019.7452563408619</v>
      </c>
      <c r="H40" s="32">
        <v>9.954786904642029E-4</v>
      </c>
      <c r="I40" s="51">
        <v>123.92562658083935</v>
      </c>
      <c r="J40" s="33">
        <f t="shared" si="4"/>
        <v>19.778622795861907</v>
      </c>
      <c r="K40" s="32">
        <f t="shared" si="5"/>
        <v>8.6080068724898472E-4</v>
      </c>
      <c r="L40" s="50">
        <f t="shared" si="12"/>
        <v>69.285710104614722</v>
      </c>
      <c r="M40" s="35">
        <f t="shared" si="13"/>
        <v>11.785714285714285</v>
      </c>
      <c r="N40" s="66">
        <f t="shared" si="11"/>
        <v>1.1785714285714286</v>
      </c>
      <c r="O40" s="70" t="s">
        <v>17</v>
      </c>
      <c r="P40" s="32">
        <f>('Sect. 4 (coefficients)'!$L$3+'Sect. 4 (coefficients)'!$L$4*(B40+'Sect. 4 (coefficients)'!$L$7)^-2.5+'Sect. 4 (coefficients)'!$L$5*(B40+'Sect. 4 (coefficients)'!$L$7)^3)/1000</f>
        <v>-3.9457825426968806E-3</v>
      </c>
      <c r="Q40" s="32">
        <f t="shared" si="14"/>
        <v>19.782568578404604</v>
      </c>
      <c r="R40" s="32">
        <f t="shared" si="15"/>
        <v>19.782568578404604</v>
      </c>
      <c r="S40" s="36">
        <f t="shared" si="6"/>
        <v>0</v>
      </c>
      <c r="T40" s="32">
        <f>'Sect. 4 (coefficients)'!$C$7 * ( A40 / 'Sect. 4 (coefficients)'!$C$3 )*
  (
                                                        ( 'Sect. 4 (coefficients)'!$F$3   + 'Sect. 4 (coefficients)'!$F$4  *(A40/'Sect. 4 (coefficients)'!$C$3)^1 + 'Sect. 4 (coefficients)'!$F$5  *(A40/'Sect. 4 (coefficients)'!$C$3)^2 + 'Sect. 4 (coefficients)'!$F$6   *(A40/'Sect. 4 (coefficients)'!$C$3)^3 + 'Sect. 4 (coefficients)'!$F$7  *(A40/'Sect. 4 (coefficients)'!$C$3)^4 + 'Sect. 4 (coefficients)'!$F$8*(A40/'Sect. 4 (coefficients)'!$C$3)^5 ) +
    ( (B40+273.15) / 'Sect. 4 (coefficients)'!$C$4 )^1 * ( 'Sect. 4 (coefficients)'!$F$9   + 'Sect. 4 (coefficients)'!$F$10*(A40/'Sect. 4 (coefficients)'!$C$3)^1 + 'Sect. 4 (coefficients)'!$F$11*(A40/'Sect. 4 (coefficients)'!$C$3)^2 + 'Sect. 4 (coefficients)'!$F$12*(A40/'Sect. 4 (coefficients)'!$C$3)^3 + 'Sect. 4 (coefficients)'!$F$13*(A40/'Sect. 4 (coefficients)'!$C$3)^4 ) +
    ( (B40+273.15) / 'Sect. 4 (coefficients)'!$C$4 )^2 * ( 'Sect. 4 (coefficients)'!$F$14 + 'Sect. 4 (coefficients)'!$F$15*(A40/'Sect. 4 (coefficients)'!$C$3)^1 + 'Sect. 4 (coefficients)'!$F$16*(A40/'Sect. 4 (coefficients)'!$C$3)^2 + 'Sect. 4 (coefficients)'!$F$17*(A40/'Sect. 4 (coefficients)'!$C$3)^3 ) +
    ( (B40+273.15) / 'Sect. 4 (coefficients)'!$C$4 )^3 * ( 'Sect. 4 (coefficients)'!$F$18 + 'Sect. 4 (coefficients)'!$F$19*(A40/'Sect. 4 (coefficients)'!$C$3)^1 + 'Sect. 4 (coefficients)'!$F$20*(A40/'Sect. 4 (coefficients)'!$C$3)^2 ) +
    ( (B40+273.15) / 'Sect. 4 (coefficients)'!$C$4 )^4 * ( 'Sect. 4 (coefficients)'!$F$21 +'Sect. 4 (coefficients)'!$F$22*(A40/'Sect. 4 (coefficients)'!$C$3)^1 ) +
    ( (B40+273.15) / 'Sect. 4 (coefficients)'!$C$4 )^5 * ( 'Sect. 4 (coefficients)'!$F$23 )
  )</f>
        <v>19.781873477498177</v>
      </c>
      <c r="U40" s="91">
        <f xml:space="preserve"> 'Sect. 4 (coefficients)'!$C$8 * ( (C40/'Sect. 4 (coefficients)'!$C$5-1)/'Sect. 4 (coefficients)'!$C$6 ) * ( A40/'Sect. 4 (coefficients)'!$C$3 ) *
(                                                       ( 'Sect. 4 (coefficients)'!$J$3   + 'Sect. 4 (coefficients)'!$J$4  *((C40/'Sect. 4 (coefficients)'!$C$5-1)/'Sect. 4 (coefficients)'!$C$6)  + 'Sect. 4 (coefficients)'!$J$5  *((C40/'Sect. 4 (coefficients)'!$C$5-1)/'Sect. 4 (coefficients)'!$C$6)^2 + 'Sect. 4 (coefficients)'!$J$6   *((C40/'Sect. 4 (coefficients)'!$C$5-1)/'Sect. 4 (coefficients)'!$C$6)^3 + 'Sect. 4 (coefficients)'!$J$7*((C40/'Sect. 4 (coefficients)'!$C$5-1)/'Sect. 4 (coefficients)'!$C$6)^4 ) +
    ( A40/'Sect. 4 (coefficients)'!$C$3 )^1 * ( 'Sect. 4 (coefficients)'!$J$8   + 'Sect. 4 (coefficients)'!$J$9  *((C40/'Sect. 4 (coefficients)'!$C$5-1)/'Sect. 4 (coefficients)'!$C$6)  + 'Sect. 4 (coefficients)'!$J$10*((C40/'Sect. 4 (coefficients)'!$C$5-1)/'Sect. 4 (coefficients)'!$C$6)^2 + 'Sect. 4 (coefficients)'!$J$11 *((C40/'Sect. 4 (coefficients)'!$C$5-1)/'Sect. 4 (coefficients)'!$C$6)^3 ) +
    ( A40/'Sect. 4 (coefficients)'!$C$3 )^2 * ( 'Sect. 4 (coefficients)'!$J$12 + 'Sect. 4 (coefficients)'!$J$13*((C40/'Sect. 4 (coefficients)'!$C$5-1)/'Sect. 4 (coefficients)'!$C$6) + 'Sect. 4 (coefficients)'!$J$14*((C40/'Sect. 4 (coefficients)'!$C$5-1)/'Sect. 4 (coefficients)'!$C$6)^2 ) +
    ( A40/'Sect. 4 (coefficients)'!$C$3 )^3 * ( 'Sect. 4 (coefficients)'!$J$15 + 'Sect. 4 (coefficients)'!$J$16*((C40/'Sect. 4 (coefficients)'!$C$5-1)/'Sect. 4 (coefficients)'!$C$6) ) +
    ( A40/'Sect. 4 (coefficients)'!$C$3 )^4 * ( 'Sect. 4 (coefficients)'!$J$17 ) +
( (B40+273.15) / 'Sect. 4 (coefficients)'!$C$4 )^1*
    (                                                   ( 'Sect. 4 (coefficients)'!$J$18 + 'Sect. 4 (coefficients)'!$J$19*((C40/'Sect. 4 (coefficients)'!$C$5-1)/'Sect. 4 (coefficients)'!$C$6) + 'Sect. 4 (coefficients)'!$J$20*((C40/'Sect. 4 (coefficients)'!$C$5-1)/'Sect. 4 (coefficients)'!$C$6)^2 + 'Sect. 4 (coefficients)'!$J$21 * ((C40/'Sect. 4 (coefficients)'!$C$5-1)/'Sect. 4 (coefficients)'!$C$6)^3 ) +
    ( A40/'Sect. 4 (coefficients)'!$C$3 )^1 * ( 'Sect. 4 (coefficients)'!$J$22 + 'Sect. 4 (coefficients)'!$J$23*((C40/'Sect. 4 (coefficients)'!$C$5-1)/'Sect. 4 (coefficients)'!$C$6) + 'Sect. 4 (coefficients)'!$J$24*((C40/'Sect. 4 (coefficients)'!$C$5-1)/'Sect. 4 (coefficients)'!$C$6)^2 ) +
    ( A40/'Sect. 4 (coefficients)'!$C$3 )^2 * ( 'Sect. 4 (coefficients)'!$J$25 + 'Sect. 4 (coefficients)'!$J$26*((C40/'Sect. 4 (coefficients)'!$C$5-1)/'Sect. 4 (coefficients)'!$C$6) ) +
    ( A40/'Sect. 4 (coefficients)'!$C$3 )^3 * ( 'Sect. 4 (coefficients)'!$J$27 ) ) +
( (B40+273.15) / 'Sect. 4 (coefficients)'!$C$4 )^2*
    (                                                   ( 'Sect. 4 (coefficients)'!$J$28 + 'Sect. 4 (coefficients)'!$J$29*((C40/'Sect. 4 (coefficients)'!$C$5-1)/'Sect. 4 (coefficients)'!$C$6) + 'Sect. 4 (coefficients)'!$J$30*((C40/'Sect. 4 (coefficients)'!$C$5-1)/'Sect. 4 (coefficients)'!$C$6)^2 ) +
    ( A40/'Sect. 4 (coefficients)'!$C$3 )^1 * ( 'Sect. 4 (coefficients)'!$J$31 + 'Sect. 4 (coefficients)'!$J$32*((C40/'Sect. 4 (coefficients)'!$C$5-1)/'Sect. 4 (coefficients)'!$C$6) ) +
    ( A40/'Sect. 4 (coefficients)'!$C$3 )^2 * ( 'Sect. 4 (coefficients)'!$J$33 ) ) +
( (B40+273.15) / 'Sect. 4 (coefficients)'!$C$4 )^3*
    (                                                   ( 'Sect. 4 (coefficients)'!$J$34 + 'Sect. 4 (coefficients)'!$J$35*((C40/'Sect. 4 (coefficients)'!$C$5-1)/'Sect. 4 (coefficients)'!$C$6) ) +
    ( A40/'Sect. 4 (coefficients)'!$C$3 )^1 * ( 'Sect. 4 (coefficients)'!$J$36 ) ) +
( (B40+273.15) / 'Sect. 4 (coefficients)'!$C$4 )^4*
    (                                                   ( 'Sect. 4 (coefficients)'!$J$37 ) ) )</f>
        <v>0</v>
      </c>
      <c r="V40" s="32">
        <f t="shared" si="7"/>
        <v>19.781873477498177</v>
      </c>
      <c r="W40" s="36">
        <f>('Sect. 4 (coefficients)'!$L$3+'Sect. 4 (coefficients)'!$L$4*(B40+'Sect. 4 (coefficients)'!$L$7)^-2.5+'Sect. 4 (coefficients)'!$L$5*(B40+'Sect. 4 (coefficients)'!$L$7)^3)/1000</f>
        <v>-3.9457825426968806E-3</v>
      </c>
      <c r="X40" s="36">
        <f t="shared" si="8"/>
        <v>6.9510090642666E-4</v>
      </c>
      <c r="Y40" s="32">
        <f t="shared" si="9"/>
        <v>19.77792769495548</v>
      </c>
      <c r="Z40" s="92">
        <v>2E-3</v>
      </c>
    </row>
    <row r="41" spans="1:26" s="37" customFormat="1">
      <c r="A41" s="76">
        <v>25</v>
      </c>
      <c r="B41" s="30">
        <v>10</v>
      </c>
      <c r="C41" s="31">
        <v>0.101325</v>
      </c>
      <c r="D41" s="32">
        <v>999.70247018700002</v>
      </c>
      <c r="E41" s="30">
        <v>5.0000000000000001E-4</v>
      </c>
      <c r="F41" s="19" t="s">
        <v>17</v>
      </c>
      <c r="G41" s="33">
        <v>1019.1443181470648</v>
      </c>
      <c r="H41" s="32">
        <v>9.9759539106301465E-4</v>
      </c>
      <c r="I41" s="51">
        <v>125.03554624757257</v>
      </c>
      <c r="J41" s="33">
        <f t="shared" si="4"/>
        <v>19.44184796006482</v>
      </c>
      <c r="K41" s="32">
        <f t="shared" si="5"/>
        <v>8.6324768419623877E-4</v>
      </c>
      <c r="L41" s="50">
        <f t="shared" si="12"/>
        <v>70.106364663288872</v>
      </c>
      <c r="M41" s="35">
        <f t="shared" si="13"/>
        <v>11.785714285714285</v>
      </c>
      <c r="N41" s="66">
        <f t="shared" si="11"/>
        <v>1.1785714285714286</v>
      </c>
      <c r="O41" s="70" t="s">
        <v>17</v>
      </c>
      <c r="P41" s="32">
        <f>('Sect. 4 (coefficients)'!$L$3+'Sect. 4 (coefficients)'!$L$4*(B41+'Sect. 4 (coefficients)'!$L$7)^-2.5+'Sect. 4 (coefficients)'!$L$5*(B41+'Sect. 4 (coefficients)'!$L$7)^3)/1000</f>
        <v>-3.3446902568376059E-3</v>
      </c>
      <c r="Q41" s="32">
        <f t="shared" si="14"/>
        <v>19.445192650321658</v>
      </c>
      <c r="R41" s="32">
        <f t="shared" si="15"/>
        <v>19.445192650321658</v>
      </c>
      <c r="S41" s="36">
        <f t="shared" si="6"/>
        <v>0</v>
      </c>
      <c r="T41" s="32">
        <f>'Sect. 4 (coefficients)'!$C$7 * ( A41 / 'Sect. 4 (coefficients)'!$C$3 )*
  (
                                                        ( 'Sect. 4 (coefficients)'!$F$3   + 'Sect. 4 (coefficients)'!$F$4  *(A41/'Sect. 4 (coefficients)'!$C$3)^1 + 'Sect. 4 (coefficients)'!$F$5  *(A41/'Sect. 4 (coefficients)'!$C$3)^2 + 'Sect. 4 (coefficients)'!$F$6   *(A41/'Sect. 4 (coefficients)'!$C$3)^3 + 'Sect. 4 (coefficients)'!$F$7  *(A41/'Sect. 4 (coefficients)'!$C$3)^4 + 'Sect. 4 (coefficients)'!$F$8*(A41/'Sect. 4 (coefficients)'!$C$3)^5 ) +
    ( (B41+273.15) / 'Sect. 4 (coefficients)'!$C$4 )^1 * ( 'Sect. 4 (coefficients)'!$F$9   + 'Sect. 4 (coefficients)'!$F$10*(A41/'Sect. 4 (coefficients)'!$C$3)^1 + 'Sect. 4 (coefficients)'!$F$11*(A41/'Sect. 4 (coefficients)'!$C$3)^2 + 'Sect. 4 (coefficients)'!$F$12*(A41/'Sect. 4 (coefficients)'!$C$3)^3 + 'Sect. 4 (coefficients)'!$F$13*(A41/'Sect. 4 (coefficients)'!$C$3)^4 ) +
    ( (B41+273.15) / 'Sect. 4 (coefficients)'!$C$4 )^2 * ( 'Sect. 4 (coefficients)'!$F$14 + 'Sect. 4 (coefficients)'!$F$15*(A41/'Sect. 4 (coefficients)'!$C$3)^1 + 'Sect. 4 (coefficients)'!$F$16*(A41/'Sect. 4 (coefficients)'!$C$3)^2 + 'Sect. 4 (coefficients)'!$F$17*(A41/'Sect. 4 (coefficients)'!$C$3)^3 ) +
    ( (B41+273.15) / 'Sect. 4 (coefficients)'!$C$4 )^3 * ( 'Sect. 4 (coefficients)'!$F$18 + 'Sect. 4 (coefficients)'!$F$19*(A41/'Sect. 4 (coefficients)'!$C$3)^1 + 'Sect. 4 (coefficients)'!$F$20*(A41/'Sect. 4 (coefficients)'!$C$3)^2 ) +
    ( (B41+273.15) / 'Sect. 4 (coefficients)'!$C$4 )^4 * ( 'Sect. 4 (coefficients)'!$F$21 +'Sect. 4 (coefficients)'!$F$22*(A41/'Sect. 4 (coefficients)'!$C$3)^1 ) +
    ( (B41+273.15) / 'Sect. 4 (coefficients)'!$C$4 )^5 * ( 'Sect. 4 (coefficients)'!$F$23 )
  )</f>
        <v>19.446518776316527</v>
      </c>
      <c r="U41" s="91">
        <f xml:space="preserve"> 'Sect. 4 (coefficients)'!$C$8 * ( (C41/'Sect. 4 (coefficients)'!$C$5-1)/'Sect. 4 (coefficients)'!$C$6 ) * ( A41/'Sect. 4 (coefficients)'!$C$3 ) *
(                                                       ( 'Sect. 4 (coefficients)'!$J$3   + 'Sect. 4 (coefficients)'!$J$4  *((C41/'Sect. 4 (coefficients)'!$C$5-1)/'Sect. 4 (coefficients)'!$C$6)  + 'Sect. 4 (coefficients)'!$J$5  *((C41/'Sect. 4 (coefficients)'!$C$5-1)/'Sect. 4 (coefficients)'!$C$6)^2 + 'Sect. 4 (coefficients)'!$J$6   *((C41/'Sect. 4 (coefficients)'!$C$5-1)/'Sect. 4 (coefficients)'!$C$6)^3 + 'Sect. 4 (coefficients)'!$J$7*((C41/'Sect. 4 (coefficients)'!$C$5-1)/'Sect. 4 (coefficients)'!$C$6)^4 ) +
    ( A41/'Sect. 4 (coefficients)'!$C$3 )^1 * ( 'Sect. 4 (coefficients)'!$J$8   + 'Sect. 4 (coefficients)'!$J$9  *((C41/'Sect. 4 (coefficients)'!$C$5-1)/'Sect. 4 (coefficients)'!$C$6)  + 'Sect. 4 (coefficients)'!$J$10*((C41/'Sect. 4 (coefficients)'!$C$5-1)/'Sect. 4 (coefficients)'!$C$6)^2 + 'Sect. 4 (coefficients)'!$J$11 *((C41/'Sect. 4 (coefficients)'!$C$5-1)/'Sect. 4 (coefficients)'!$C$6)^3 ) +
    ( A41/'Sect. 4 (coefficients)'!$C$3 )^2 * ( 'Sect. 4 (coefficients)'!$J$12 + 'Sect. 4 (coefficients)'!$J$13*((C41/'Sect. 4 (coefficients)'!$C$5-1)/'Sect. 4 (coefficients)'!$C$6) + 'Sect. 4 (coefficients)'!$J$14*((C41/'Sect. 4 (coefficients)'!$C$5-1)/'Sect. 4 (coefficients)'!$C$6)^2 ) +
    ( A41/'Sect. 4 (coefficients)'!$C$3 )^3 * ( 'Sect. 4 (coefficients)'!$J$15 + 'Sect. 4 (coefficients)'!$J$16*((C41/'Sect. 4 (coefficients)'!$C$5-1)/'Sect. 4 (coefficients)'!$C$6) ) +
    ( A41/'Sect. 4 (coefficients)'!$C$3 )^4 * ( 'Sect. 4 (coefficients)'!$J$17 ) +
( (B41+273.15) / 'Sect. 4 (coefficients)'!$C$4 )^1*
    (                                                   ( 'Sect. 4 (coefficients)'!$J$18 + 'Sect. 4 (coefficients)'!$J$19*((C41/'Sect. 4 (coefficients)'!$C$5-1)/'Sect. 4 (coefficients)'!$C$6) + 'Sect. 4 (coefficients)'!$J$20*((C41/'Sect. 4 (coefficients)'!$C$5-1)/'Sect. 4 (coefficients)'!$C$6)^2 + 'Sect. 4 (coefficients)'!$J$21 * ((C41/'Sect. 4 (coefficients)'!$C$5-1)/'Sect. 4 (coefficients)'!$C$6)^3 ) +
    ( A41/'Sect. 4 (coefficients)'!$C$3 )^1 * ( 'Sect. 4 (coefficients)'!$J$22 + 'Sect. 4 (coefficients)'!$J$23*((C41/'Sect. 4 (coefficients)'!$C$5-1)/'Sect. 4 (coefficients)'!$C$6) + 'Sect. 4 (coefficients)'!$J$24*((C41/'Sect. 4 (coefficients)'!$C$5-1)/'Sect. 4 (coefficients)'!$C$6)^2 ) +
    ( A41/'Sect. 4 (coefficients)'!$C$3 )^2 * ( 'Sect. 4 (coefficients)'!$J$25 + 'Sect. 4 (coefficients)'!$J$26*((C41/'Sect. 4 (coefficients)'!$C$5-1)/'Sect. 4 (coefficients)'!$C$6) ) +
    ( A41/'Sect. 4 (coefficients)'!$C$3 )^3 * ( 'Sect. 4 (coefficients)'!$J$27 ) ) +
( (B41+273.15) / 'Sect. 4 (coefficients)'!$C$4 )^2*
    (                                                   ( 'Sect. 4 (coefficients)'!$J$28 + 'Sect. 4 (coefficients)'!$J$29*((C41/'Sect. 4 (coefficients)'!$C$5-1)/'Sect. 4 (coefficients)'!$C$6) + 'Sect. 4 (coefficients)'!$J$30*((C41/'Sect. 4 (coefficients)'!$C$5-1)/'Sect. 4 (coefficients)'!$C$6)^2 ) +
    ( A41/'Sect. 4 (coefficients)'!$C$3 )^1 * ( 'Sect. 4 (coefficients)'!$J$31 + 'Sect. 4 (coefficients)'!$J$32*((C41/'Sect. 4 (coefficients)'!$C$5-1)/'Sect. 4 (coefficients)'!$C$6) ) +
    ( A41/'Sect. 4 (coefficients)'!$C$3 )^2 * ( 'Sect. 4 (coefficients)'!$J$33 ) ) +
( (B41+273.15) / 'Sect. 4 (coefficients)'!$C$4 )^3*
    (                                                   ( 'Sect. 4 (coefficients)'!$J$34 + 'Sect. 4 (coefficients)'!$J$35*((C41/'Sect. 4 (coefficients)'!$C$5-1)/'Sect. 4 (coefficients)'!$C$6) ) +
    ( A41/'Sect. 4 (coefficients)'!$C$3 )^1 * ( 'Sect. 4 (coefficients)'!$J$36 ) ) +
( (B41+273.15) / 'Sect. 4 (coefficients)'!$C$4 )^4*
    (                                                   ( 'Sect. 4 (coefficients)'!$J$37 ) ) )</f>
        <v>0</v>
      </c>
      <c r="V41" s="32">
        <f t="shared" si="7"/>
        <v>19.446518776316527</v>
      </c>
      <c r="W41" s="36">
        <f>('Sect. 4 (coefficients)'!$L$3+'Sect. 4 (coefficients)'!$L$4*(B41+'Sect. 4 (coefficients)'!$L$7)^-2.5+'Sect. 4 (coefficients)'!$L$5*(B41+'Sect. 4 (coefficients)'!$L$7)^3)/1000</f>
        <v>-3.3446902568376059E-3</v>
      </c>
      <c r="X41" s="36">
        <f t="shared" si="8"/>
        <v>-1.3261259948684767E-3</v>
      </c>
      <c r="Y41" s="32">
        <f t="shared" si="9"/>
        <v>19.443174086059688</v>
      </c>
      <c r="Z41" s="92">
        <v>2E-3</v>
      </c>
    </row>
    <row r="42" spans="1:26" s="37" customFormat="1">
      <c r="A42" s="76">
        <v>25</v>
      </c>
      <c r="B42" s="30">
        <v>15</v>
      </c>
      <c r="C42" s="31">
        <v>0.101325</v>
      </c>
      <c r="D42" s="32">
        <v>999.10262146699995</v>
      </c>
      <c r="E42" s="30">
        <v>5.0000000000000001E-4</v>
      </c>
      <c r="F42" s="19" t="s">
        <v>17</v>
      </c>
      <c r="G42" s="33">
        <v>1018.2703540838816</v>
      </c>
      <c r="H42" s="32">
        <v>9.9426593716249109E-4</v>
      </c>
      <c r="I42" s="51">
        <v>123.41609324956239</v>
      </c>
      <c r="J42" s="33">
        <f t="shared" si="4"/>
        <v>19.167732616881608</v>
      </c>
      <c r="K42" s="32">
        <f t="shared" si="5"/>
        <v>8.5939790190668185E-4</v>
      </c>
      <c r="L42" s="50">
        <f t="shared" si="12"/>
        <v>68.887227610698403</v>
      </c>
      <c r="M42" s="35">
        <f t="shared" si="13"/>
        <v>11.785714285714285</v>
      </c>
      <c r="N42" s="66">
        <f t="shared" si="11"/>
        <v>1.1785714285714286</v>
      </c>
      <c r="O42" s="70" t="s">
        <v>17</v>
      </c>
      <c r="P42" s="32">
        <f>('Sect. 4 (coefficients)'!$L$3+'Sect. 4 (coefficients)'!$L$4*(B42+'Sect. 4 (coefficients)'!$L$7)^-2.5+'Sect. 4 (coefficients)'!$L$5*(B42+'Sect. 4 (coefficients)'!$L$7)^3)/1000</f>
        <v>-2.8498200791190241E-3</v>
      </c>
      <c r="Q42" s="32">
        <f t="shared" si="14"/>
        <v>19.170582436960729</v>
      </c>
      <c r="R42" s="32">
        <f t="shared" si="15"/>
        <v>19.170582436960729</v>
      </c>
      <c r="S42" s="36">
        <f t="shared" si="6"/>
        <v>0</v>
      </c>
      <c r="T42" s="32">
        <f>'Sect. 4 (coefficients)'!$C$7 * ( A42 / 'Sect. 4 (coefficients)'!$C$3 )*
  (
                                                        ( 'Sect. 4 (coefficients)'!$F$3   + 'Sect. 4 (coefficients)'!$F$4  *(A42/'Sect. 4 (coefficients)'!$C$3)^1 + 'Sect. 4 (coefficients)'!$F$5  *(A42/'Sect. 4 (coefficients)'!$C$3)^2 + 'Sect. 4 (coefficients)'!$F$6   *(A42/'Sect. 4 (coefficients)'!$C$3)^3 + 'Sect. 4 (coefficients)'!$F$7  *(A42/'Sect. 4 (coefficients)'!$C$3)^4 + 'Sect. 4 (coefficients)'!$F$8*(A42/'Sect. 4 (coefficients)'!$C$3)^5 ) +
    ( (B42+273.15) / 'Sect. 4 (coefficients)'!$C$4 )^1 * ( 'Sect. 4 (coefficients)'!$F$9   + 'Sect. 4 (coefficients)'!$F$10*(A42/'Sect. 4 (coefficients)'!$C$3)^1 + 'Sect. 4 (coefficients)'!$F$11*(A42/'Sect. 4 (coefficients)'!$C$3)^2 + 'Sect. 4 (coefficients)'!$F$12*(A42/'Sect. 4 (coefficients)'!$C$3)^3 + 'Sect. 4 (coefficients)'!$F$13*(A42/'Sect. 4 (coefficients)'!$C$3)^4 ) +
    ( (B42+273.15) / 'Sect. 4 (coefficients)'!$C$4 )^2 * ( 'Sect. 4 (coefficients)'!$F$14 + 'Sect. 4 (coefficients)'!$F$15*(A42/'Sect. 4 (coefficients)'!$C$3)^1 + 'Sect. 4 (coefficients)'!$F$16*(A42/'Sect. 4 (coefficients)'!$C$3)^2 + 'Sect. 4 (coefficients)'!$F$17*(A42/'Sect. 4 (coefficients)'!$C$3)^3 ) +
    ( (B42+273.15) / 'Sect. 4 (coefficients)'!$C$4 )^3 * ( 'Sect. 4 (coefficients)'!$F$18 + 'Sect. 4 (coefficients)'!$F$19*(A42/'Sect. 4 (coefficients)'!$C$3)^1 + 'Sect. 4 (coefficients)'!$F$20*(A42/'Sect. 4 (coefficients)'!$C$3)^2 ) +
    ( (B42+273.15) / 'Sect. 4 (coefficients)'!$C$4 )^4 * ( 'Sect. 4 (coefficients)'!$F$21 +'Sect. 4 (coefficients)'!$F$22*(A42/'Sect. 4 (coefficients)'!$C$3)^1 ) +
    ( (B42+273.15) / 'Sect. 4 (coefficients)'!$C$4 )^5 * ( 'Sect. 4 (coefficients)'!$F$23 )
  )</f>
        <v>19.169495539275619</v>
      </c>
      <c r="U42" s="91">
        <f xml:space="preserve"> 'Sect. 4 (coefficients)'!$C$8 * ( (C42/'Sect. 4 (coefficients)'!$C$5-1)/'Sect. 4 (coefficients)'!$C$6 ) * ( A42/'Sect. 4 (coefficients)'!$C$3 ) *
(                                                       ( 'Sect. 4 (coefficients)'!$J$3   + 'Sect. 4 (coefficients)'!$J$4  *((C42/'Sect. 4 (coefficients)'!$C$5-1)/'Sect. 4 (coefficients)'!$C$6)  + 'Sect. 4 (coefficients)'!$J$5  *((C42/'Sect. 4 (coefficients)'!$C$5-1)/'Sect. 4 (coefficients)'!$C$6)^2 + 'Sect. 4 (coefficients)'!$J$6   *((C42/'Sect. 4 (coefficients)'!$C$5-1)/'Sect. 4 (coefficients)'!$C$6)^3 + 'Sect. 4 (coefficients)'!$J$7*((C42/'Sect. 4 (coefficients)'!$C$5-1)/'Sect. 4 (coefficients)'!$C$6)^4 ) +
    ( A42/'Sect. 4 (coefficients)'!$C$3 )^1 * ( 'Sect. 4 (coefficients)'!$J$8   + 'Sect. 4 (coefficients)'!$J$9  *((C42/'Sect. 4 (coefficients)'!$C$5-1)/'Sect. 4 (coefficients)'!$C$6)  + 'Sect. 4 (coefficients)'!$J$10*((C42/'Sect. 4 (coefficients)'!$C$5-1)/'Sect. 4 (coefficients)'!$C$6)^2 + 'Sect. 4 (coefficients)'!$J$11 *((C42/'Sect. 4 (coefficients)'!$C$5-1)/'Sect. 4 (coefficients)'!$C$6)^3 ) +
    ( A42/'Sect. 4 (coefficients)'!$C$3 )^2 * ( 'Sect. 4 (coefficients)'!$J$12 + 'Sect. 4 (coefficients)'!$J$13*((C42/'Sect. 4 (coefficients)'!$C$5-1)/'Sect. 4 (coefficients)'!$C$6) + 'Sect. 4 (coefficients)'!$J$14*((C42/'Sect. 4 (coefficients)'!$C$5-1)/'Sect. 4 (coefficients)'!$C$6)^2 ) +
    ( A42/'Sect. 4 (coefficients)'!$C$3 )^3 * ( 'Sect. 4 (coefficients)'!$J$15 + 'Sect. 4 (coefficients)'!$J$16*((C42/'Sect. 4 (coefficients)'!$C$5-1)/'Sect. 4 (coefficients)'!$C$6) ) +
    ( A42/'Sect. 4 (coefficients)'!$C$3 )^4 * ( 'Sect. 4 (coefficients)'!$J$17 ) +
( (B42+273.15) / 'Sect. 4 (coefficients)'!$C$4 )^1*
    (                                                   ( 'Sect. 4 (coefficients)'!$J$18 + 'Sect. 4 (coefficients)'!$J$19*((C42/'Sect. 4 (coefficients)'!$C$5-1)/'Sect. 4 (coefficients)'!$C$6) + 'Sect. 4 (coefficients)'!$J$20*((C42/'Sect. 4 (coefficients)'!$C$5-1)/'Sect. 4 (coefficients)'!$C$6)^2 + 'Sect. 4 (coefficients)'!$J$21 * ((C42/'Sect. 4 (coefficients)'!$C$5-1)/'Sect. 4 (coefficients)'!$C$6)^3 ) +
    ( A42/'Sect. 4 (coefficients)'!$C$3 )^1 * ( 'Sect. 4 (coefficients)'!$J$22 + 'Sect. 4 (coefficients)'!$J$23*((C42/'Sect. 4 (coefficients)'!$C$5-1)/'Sect. 4 (coefficients)'!$C$6) + 'Sect. 4 (coefficients)'!$J$24*((C42/'Sect. 4 (coefficients)'!$C$5-1)/'Sect. 4 (coefficients)'!$C$6)^2 ) +
    ( A42/'Sect. 4 (coefficients)'!$C$3 )^2 * ( 'Sect. 4 (coefficients)'!$J$25 + 'Sect. 4 (coefficients)'!$J$26*((C42/'Sect. 4 (coefficients)'!$C$5-1)/'Sect. 4 (coefficients)'!$C$6) ) +
    ( A42/'Sect. 4 (coefficients)'!$C$3 )^3 * ( 'Sect. 4 (coefficients)'!$J$27 ) ) +
( (B42+273.15) / 'Sect. 4 (coefficients)'!$C$4 )^2*
    (                                                   ( 'Sect. 4 (coefficients)'!$J$28 + 'Sect. 4 (coefficients)'!$J$29*((C42/'Sect. 4 (coefficients)'!$C$5-1)/'Sect. 4 (coefficients)'!$C$6) + 'Sect. 4 (coefficients)'!$J$30*((C42/'Sect. 4 (coefficients)'!$C$5-1)/'Sect. 4 (coefficients)'!$C$6)^2 ) +
    ( A42/'Sect. 4 (coefficients)'!$C$3 )^1 * ( 'Sect. 4 (coefficients)'!$J$31 + 'Sect. 4 (coefficients)'!$J$32*((C42/'Sect. 4 (coefficients)'!$C$5-1)/'Sect. 4 (coefficients)'!$C$6) ) +
    ( A42/'Sect. 4 (coefficients)'!$C$3 )^2 * ( 'Sect. 4 (coefficients)'!$J$33 ) ) +
( (B42+273.15) / 'Sect. 4 (coefficients)'!$C$4 )^3*
    (                                                   ( 'Sect. 4 (coefficients)'!$J$34 + 'Sect. 4 (coefficients)'!$J$35*((C42/'Sect. 4 (coefficients)'!$C$5-1)/'Sect. 4 (coefficients)'!$C$6) ) +
    ( A42/'Sect. 4 (coefficients)'!$C$3 )^1 * ( 'Sect. 4 (coefficients)'!$J$36 ) ) +
( (B42+273.15) / 'Sect. 4 (coefficients)'!$C$4 )^4*
    (                                                   ( 'Sect. 4 (coefficients)'!$J$37 ) ) )</f>
        <v>0</v>
      </c>
      <c r="V42" s="32">
        <f t="shared" si="7"/>
        <v>19.169495539275619</v>
      </c>
      <c r="W42" s="36">
        <f>('Sect. 4 (coefficients)'!$L$3+'Sect. 4 (coefficients)'!$L$4*(B42+'Sect. 4 (coefficients)'!$L$7)^-2.5+'Sect. 4 (coefficients)'!$L$5*(B42+'Sect. 4 (coefficients)'!$L$7)^3)/1000</f>
        <v>-2.8498200791190241E-3</v>
      </c>
      <c r="X42" s="36">
        <f t="shared" si="8"/>
        <v>1.0868976851092782E-3</v>
      </c>
      <c r="Y42" s="32">
        <f t="shared" si="9"/>
        <v>19.166645719196499</v>
      </c>
      <c r="Z42" s="92">
        <v>2E-3</v>
      </c>
    </row>
    <row r="43" spans="1:26" s="37" customFormat="1">
      <c r="A43" s="76">
        <v>25</v>
      </c>
      <c r="B43" s="30">
        <v>20</v>
      </c>
      <c r="C43" s="31">
        <v>0.101325</v>
      </c>
      <c r="D43" s="32">
        <v>998.20715046700002</v>
      </c>
      <c r="E43" s="30">
        <v>5.0000000000000001E-4</v>
      </c>
      <c r="F43" s="19" t="s">
        <v>17</v>
      </c>
      <c r="G43" s="33">
        <v>1017.1418069923238</v>
      </c>
      <c r="H43" s="32">
        <v>9.7659175245260387E-4</v>
      </c>
      <c r="I43" s="51">
        <v>114.90286910686648</v>
      </c>
      <c r="J43" s="33">
        <f t="shared" si="4"/>
        <v>18.934656525323817</v>
      </c>
      <c r="K43" s="32">
        <f t="shared" si="5"/>
        <v>8.3888703110636289E-4</v>
      </c>
      <c r="L43" s="50">
        <f t="shared" si="12"/>
        <v>62.559401577729908</v>
      </c>
      <c r="M43" s="35">
        <f t="shared" si="13"/>
        <v>11.785714285714285</v>
      </c>
      <c r="N43" s="66">
        <f t="shared" si="11"/>
        <v>1.1785714285714286</v>
      </c>
      <c r="O43" s="70" t="s">
        <v>17</v>
      </c>
      <c r="P43" s="32">
        <f>('Sect. 4 (coefficients)'!$L$3+'Sect. 4 (coefficients)'!$L$4*(B43+'Sect. 4 (coefficients)'!$L$7)^-2.5+'Sect. 4 (coefficients)'!$L$5*(B43+'Sect. 4 (coefficients)'!$L$7)^3)/1000</f>
        <v>-2.4363535093284202E-3</v>
      </c>
      <c r="Q43" s="32">
        <f t="shared" si="14"/>
        <v>18.937092878833145</v>
      </c>
      <c r="R43" s="32">
        <f t="shared" si="15"/>
        <v>18.937092878833145</v>
      </c>
      <c r="S43" s="36">
        <f t="shared" si="6"/>
        <v>0</v>
      </c>
      <c r="T43" s="32">
        <f>'Sect. 4 (coefficients)'!$C$7 * ( A43 / 'Sect. 4 (coefficients)'!$C$3 )*
  (
                                                        ( 'Sect. 4 (coefficients)'!$F$3   + 'Sect. 4 (coefficients)'!$F$4  *(A43/'Sect. 4 (coefficients)'!$C$3)^1 + 'Sect. 4 (coefficients)'!$F$5  *(A43/'Sect. 4 (coefficients)'!$C$3)^2 + 'Sect. 4 (coefficients)'!$F$6   *(A43/'Sect. 4 (coefficients)'!$C$3)^3 + 'Sect. 4 (coefficients)'!$F$7  *(A43/'Sect. 4 (coefficients)'!$C$3)^4 + 'Sect. 4 (coefficients)'!$F$8*(A43/'Sect. 4 (coefficients)'!$C$3)^5 ) +
    ( (B43+273.15) / 'Sect. 4 (coefficients)'!$C$4 )^1 * ( 'Sect. 4 (coefficients)'!$F$9   + 'Sect. 4 (coefficients)'!$F$10*(A43/'Sect. 4 (coefficients)'!$C$3)^1 + 'Sect. 4 (coefficients)'!$F$11*(A43/'Sect. 4 (coefficients)'!$C$3)^2 + 'Sect. 4 (coefficients)'!$F$12*(A43/'Sect. 4 (coefficients)'!$C$3)^3 + 'Sect. 4 (coefficients)'!$F$13*(A43/'Sect. 4 (coefficients)'!$C$3)^4 ) +
    ( (B43+273.15) / 'Sect. 4 (coefficients)'!$C$4 )^2 * ( 'Sect. 4 (coefficients)'!$F$14 + 'Sect. 4 (coefficients)'!$F$15*(A43/'Sect. 4 (coefficients)'!$C$3)^1 + 'Sect. 4 (coefficients)'!$F$16*(A43/'Sect. 4 (coefficients)'!$C$3)^2 + 'Sect. 4 (coefficients)'!$F$17*(A43/'Sect. 4 (coefficients)'!$C$3)^3 ) +
    ( (B43+273.15) / 'Sect. 4 (coefficients)'!$C$4 )^3 * ( 'Sect. 4 (coefficients)'!$F$18 + 'Sect. 4 (coefficients)'!$F$19*(A43/'Sect. 4 (coefficients)'!$C$3)^1 + 'Sect. 4 (coefficients)'!$F$20*(A43/'Sect. 4 (coefficients)'!$C$3)^2 ) +
    ( (B43+273.15) / 'Sect. 4 (coefficients)'!$C$4 )^4 * ( 'Sect. 4 (coefficients)'!$F$21 +'Sect. 4 (coefficients)'!$F$22*(A43/'Sect. 4 (coefficients)'!$C$3)^1 ) +
    ( (B43+273.15) / 'Sect. 4 (coefficients)'!$C$4 )^5 * ( 'Sect. 4 (coefficients)'!$F$23 )
  )</f>
        <v>18.939576718592427</v>
      </c>
      <c r="U43" s="91">
        <f xml:space="preserve"> 'Sect. 4 (coefficients)'!$C$8 * ( (C43/'Sect. 4 (coefficients)'!$C$5-1)/'Sect. 4 (coefficients)'!$C$6 ) * ( A43/'Sect. 4 (coefficients)'!$C$3 ) *
(                                                       ( 'Sect. 4 (coefficients)'!$J$3   + 'Sect. 4 (coefficients)'!$J$4  *((C43/'Sect. 4 (coefficients)'!$C$5-1)/'Sect. 4 (coefficients)'!$C$6)  + 'Sect. 4 (coefficients)'!$J$5  *((C43/'Sect. 4 (coefficients)'!$C$5-1)/'Sect. 4 (coefficients)'!$C$6)^2 + 'Sect. 4 (coefficients)'!$J$6   *((C43/'Sect. 4 (coefficients)'!$C$5-1)/'Sect. 4 (coefficients)'!$C$6)^3 + 'Sect. 4 (coefficients)'!$J$7*((C43/'Sect. 4 (coefficients)'!$C$5-1)/'Sect. 4 (coefficients)'!$C$6)^4 ) +
    ( A43/'Sect. 4 (coefficients)'!$C$3 )^1 * ( 'Sect. 4 (coefficients)'!$J$8   + 'Sect. 4 (coefficients)'!$J$9  *((C43/'Sect. 4 (coefficients)'!$C$5-1)/'Sect. 4 (coefficients)'!$C$6)  + 'Sect. 4 (coefficients)'!$J$10*((C43/'Sect. 4 (coefficients)'!$C$5-1)/'Sect. 4 (coefficients)'!$C$6)^2 + 'Sect. 4 (coefficients)'!$J$11 *((C43/'Sect. 4 (coefficients)'!$C$5-1)/'Sect. 4 (coefficients)'!$C$6)^3 ) +
    ( A43/'Sect. 4 (coefficients)'!$C$3 )^2 * ( 'Sect. 4 (coefficients)'!$J$12 + 'Sect. 4 (coefficients)'!$J$13*((C43/'Sect. 4 (coefficients)'!$C$5-1)/'Sect. 4 (coefficients)'!$C$6) + 'Sect. 4 (coefficients)'!$J$14*((C43/'Sect. 4 (coefficients)'!$C$5-1)/'Sect. 4 (coefficients)'!$C$6)^2 ) +
    ( A43/'Sect. 4 (coefficients)'!$C$3 )^3 * ( 'Sect. 4 (coefficients)'!$J$15 + 'Sect. 4 (coefficients)'!$J$16*((C43/'Sect. 4 (coefficients)'!$C$5-1)/'Sect. 4 (coefficients)'!$C$6) ) +
    ( A43/'Sect. 4 (coefficients)'!$C$3 )^4 * ( 'Sect. 4 (coefficients)'!$J$17 ) +
( (B43+273.15) / 'Sect. 4 (coefficients)'!$C$4 )^1*
    (                                                   ( 'Sect. 4 (coefficients)'!$J$18 + 'Sect. 4 (coefficients)'!$J$19*((C43/'Sect. 4 (coefficients)'!$C$5-1)/'Sect. 4 (coefficients)'!$C$6) + 'Sect. 4 (coefficients)'!$J$20*((C43/'Sect. 4 (coefficients)'!$C$5-1)/'Sect. 4 (coefficients)'!$C$6)^2 + 'Sect. 4 (coefficients)'!$J$21 * ((C43/'Sect. 4 (coefficients)'!$C$5-1)/'Sect. 4 (coefficients)'!$C$6)^3 ) +
    ( A43/'Sect. 4 (coefficients)'!$C$3 )^1 * ( 'Sect. 4 (coefficients)'!$J$22 + 'Sect. 4 (coefficients)'!$J$23*((C43/'Sect. 4 (coefficients)'!$C$5-1)/'Sect. 4 (coefficients)'!$C$6) + 'Sect. 4 (coefficients)'!$J$24*((C43/'Sect. 4 (coefficients)'!$C$5-1)/'Sect. 4 (coefficients)'!$C$6)^2 ) +
    ( A43/'Sect. 4 (coefficients)'!$C$3 )^2 * ( 'Sect. 4 (coefficients)'!$J$25 + 'Sect. 4 (coefficients)'!$J$26*((C43/'Sect. 4 (coefficients)'!$C$5-1)/'Sect. 4 (coefficients)'!$C$6) ) +
    ( A43/'Sect. 4 (coefficients)'!$C$3 )^3 * ( 'Sect. 4 (coefficients)'!$J$27 ) ) +
( (B43+273.15) / 'Sect. 4 (coefficients)'!$C$4 )^2*
    (                                                   ( 'Sect. 4 (coefficients)'!$J$28 + 'Sect. 4 (coefficients)'!$J$29*((C43/'Sect. 4 (coefficients)'!$C$5-1)/'Sect. 4 (coefficients)'!$C$6) + 'Sect. 4 (coefficients)'!$J$30*((C43/'Sect. 4 (coefficients)'!$C$5-1)/'Sect. 4 (coefficients)'!$C$6)^2 ) +
    ( A43/'Sect. 4 (coefficients)'!$C$3 )^1 * ( 'Sect. 4 (coefficients)'!$J$31 + 'Sect. 4 (coefficients)'!$J$32*((C43/'Sect. 4 (coefficients)'!$C$5-1)/'Sect. 4 (coefficients)'!$C$6) ) +
    ( A43/'Sect. 4 (coefficients)'!$C$3 )^2 * ( 'Sect. 4 (coefficients)'!$J$33 ) ) +
( (B43+273.15) / 'Sect. 4 (coefficients)'!$C$4 )^3*
    (                                                   ( 'Sect. 4 (coefficients)'!$J$34 + 'Sect. 4 (coefficients)'!$J$35*((C43/'Sect. 4 (coefficients)'!$C$5-1)/'Sect. 4 (coefficients)'!$C$6) ) +
    ( A43/'Sect. 4 (coefficients)'!$C$3 )^1 * ( 'Sect. 4 (coefficients)'!$J$36 ) ) +
( (B43+273.15) / 'Sect. 4 (coefficients)'!$C$4 )^4*
    (                                                   ( 'Sect. 4 (coefficients)'!$J$37 ) ) )</f>
        <v>0</v>
      </c>
      <c r="V43" s="32">
        <f t="shared" si="7"/>
        <v>18.939576718592427</v>
      </c>
      <c r="W43" s="36">
        <f>('Sect. 4 (coefficients)'!$L$3+'Sect. 4 (coefficients)'!$L$4*(B43+'Sect. 4 (coefficients)'!$L$7)^-2.5+'Sect. 4 (coefficients)'!$L$5*(B43+'Sect. 4 (coefficients)'!$L$7)^3)/1000</f>
        <v>-2.4363535093284202E-3</v>
      </c>
      <c r="X43" s="36">
        <f t="shared" si="8"/>
        <v>-2.4838397592823469E-3</v>
      </c>
      <c r="Y43" s="32">
        <f t="shared" si="9"/>
        <v>18.937140365083099</v>
      </c>
      <c r="Z43" s="92">
        <v>2E-3</v>
      </c>
    </row>
    <row r="44" spans="1:26" s="37" customFormat="1">
      <c r="A44" s="76">
        <v>25</v>
      </c>
      <c r="B44" s="30">
        <v>25</v>
      </c>
      <c r="C44" s="31">
        <v>0.101325</v>
      </c>
      <c r="D44" s="32">
        <v>997.04763676000005</v>
      </c>
      <c r="E44" s="30">
        <v>5.0000000000000001E-4</v>
      </c>
      <c r="F44" s="19" t="s">
        <v>17</v>
      </c>
      <c r="G44" s="33">
        <v>1015.7935273492139</v>
      </c>
      <c r="H44" s="32">
        <v>9.9397726849971037E-4</v>
      </c>
      <c r="I44" s="51">
        <v>123.33303675870071</v>
      </c>
      <c r="J44" s="33">
        <f t="shared" si="4"/>
        <v>18.7458905892139</v>
      </c>
      <c r="K44" s="32">
        <f t="shared" si="5"/>
        <v>8.590639151391155E-4</v>
      </c>
      <c r="L44" s="50">
        <f t="shared" si="12"/>
        <v>68.813797110879165</v>
      </c>
      <c r="M44" s="35">
        <f t="shared" si="13"/>
        <v>11.785714285714285</v>
      </c>
      <c r="N44" s="66">
        <f t="shared" si="11"/>
        <v>1.1785714285714286</v>
      </c>
      <c r="O44" s="70" t="s">
        <v>17</v>
      </c>
      <c r="P44" s="32">
        <f>('Sect. 4 (coefficients)'!$L$3+'Sect. 4 (coefficients)'!$L$4*(B44+'Sect. 4 (coefficients)'!$L$7)^-2.5+'Sect. 4 (coefficients)'!$L$5*(B44+'Sect. 4 (coefficients)'!$L$7)^3)/1000</f>
        <v>-2.085999999999995E-3</v>
      </c>
      <c r="Q44" s="32">
        <f t="shared" si="14"/>
        <v>18.747976589213899</v>
      </c>
      <c r="R44" s="32">
        <f t="shared" si="15"/>
        <v>18.747976589213899</v>
      </c>
      <c r="S44" s="36">
        <f t="shared" si="6"/>
        <v>0</v>
      </c>
      <c r="T44" s="32">
        <f>'Sect. 4 (coefficients)'!$C$7 * ( A44 / 'Sect. 4 (coefficients)'!$C$3 )*
  (
                                                        ( 'Sect. 4 (coefficients)'!$F$3   + 'Sect. 4 (coefficients)'!$F$4  *(A44/'Sect. 4 (coefficients)'!$C$3)^1 + 'Sect. 4 (coefficients)'!$F$5  *(A44/'Sect. 4 (coefficients)'!$C$3)^2 + 'Sect. 4 (coefficients)'!$F$6   *(A44/'Sect. 4 (coefficients)'!$C$3)^3 + 'Sect. 4 (coefficients)'!$F$7  *(A44/'Sect. 4 (coefficients)'!$C$3)^4 + 'Sect. 4 (coefficients)'!$F$8*(A44/'Sect. 4 (coefficients)'!$C$3)^5 ) +
    ( (B44+273.15) / 'Sect. 4 (coefficients)'!$C$4 )^1 * ( 'Sect. 4 (coefficients)'!$F$9   + 'Sect. 4 (coefficients)'!$F$10*(A44/'Sect. 4 (coefficients)'!$C$3)^1 + 'Sect. 4 (coefficients)'!$F$11*(A44/'Sect. 4 (coefficients)'!$C$3)^2 + 'Sect. 4 (coefficients)'!$F$12*(A44/'Sect. 4 (coefficients)'!$C$3)^3 + 'Sect. 4 (coefficients)'!$F$13*(A44/'Sect. 4 (coefficients)'!$C$3)^4 ) +
    ( (B44+273.15) / 'Sect. 4 (coefficients)'!$C$4 )^2 * ( 'Sect. 4 (coefficients)'!$F$14 + 'Sect. 4 (coefficients)'!$F$15*(A44/'Sect. 4 (coefficients)'!$C$3)^1 + 'Sect. 4 (coefficients)'!$F$16*(A44/'Sect. 4 (coefficients)'!$C$3)^2 + 'Sect. 4 (coefficients)'!$F$17*(A44/'Sect. 4 (coefficients)'!$C$3)^3 ) +
    ( (B44+273.15) / 'Sect. 4 (coefficients)'!$C$4 )^3 * ( 'Sect. 4 (coefficients)'!$F$18 + 'Sect. 4 (coefficients)'!$F$19*(A44/'Sect. 4 (coefficients)'!$C$3)^1 + 'Sect. 4 (coefficients)'!$F$20*(A44/'Sect. 4 (coefficients)'!$C$3)^2 ) +
    ( (B44+273.15) / 'Sect. 4 (coefficients)'!$C$4 )^4 * ( 'Sect. 4 (coefficients)'!$F$21 +'Sect. 4 (coefficients)'!$F$22*(A44/'Sect. 4 (coefficients)'!$C$3)^1 ) +
    ( (B44+273.15) / 'Sect. 4 (coefficients)'!$C$4 )^5 * ( 'Sect. 4 (coefficients)'!$F$23 )
  )</f>
        <v>18.748458838949489</v>
      </c>
      <c r="U44" s="91">
        <f xml:space="preserve"> 'Sect. 4 (coefficients)'!$C$8 * ( (C44/'Sect. 4 (coefficients)'!$C$5-1)/'Sect. 4 (coefficients)'!$C$6 ) * ( A44/'Sect. 4 (coefficients)'!$C$3 ) *
(                                                       ( 'Sect. 4 (coefficients)'!$J$3   + 'Sect. 4 (coefficients)'!$J$4  *((C44/'Sect. 4 (coefficients)'!$C$5-1)/'Sect. 4 (coefficients)'!$C$6)  + 'Sect. 4 (coefficients)'!$J$5  *((C44/'Sect. 4 (coefficients)'!$C$5-1)/'Sect. 4 (coefficients)'!$C$6)^2 + 'Sect. 4 (coefficients)'!$J$6   *((C44/'Sect. 4 (coefficients)'!$C$5-1)/'Sect. 4 (coefficients)'!$C$6)^3 + 'Sect. 4 (coefficients)'!$J$7*((C44/'Sect. 4 (coefficients)'!$C$5-1)/'Sect. 4 (coefficients)'!$C$6)^4 ) +
    ( A44/'Sect. 4 (coefficients)'!$C$3 )^1 * ( 'Sect. 4 (coefficients)'!$J$8   + 'Sect. 4 (coefficients)'!$J$9  *((C44/'Sect. 4 (coefficients)'!$C$5-1)/'Sect. 4 (coefficients)'!$C$6)  + 'Sect. 4 (coefficients)'!$J$10*((C44/'Sect. 4 (coefficients)'!$C$5-1)/'Sect. 4 (coefficients)'!$C$6)^2 + 'Sect. 4 (coefficients)'!$J$11 *((C44/'Sect. 4 (coefficients)'!$C$5-1)/'Sect. 4 (coefficients)'!$C$6)^3 ) +
    ( A44/'Sect. 4 (coefficients)'!$C$3 )^2 * ( 'Sect. 4 (coefficients)'!$J$12 + 'Sect. 4 (coefficients)'!$J$13*((C44/'Sect. 4 (coefficients)'!$C$5-1)/'Sect. 4 (coefficients)'!$C$6) + 'Sect. 4 (coefficients)'!$J$14*((C44/'Sect. 4 (coefficients)'!$C$5-1)/'Sect. 4 (coefficients)'!$C$6)^2 ) +
    ( A44/'Sect. 4 (coefficients)'!$C$3 )^3 * ( 'Sect. 4 (coefficients)'!$J$15 + 'Sect. 4 (coefficients)'!$J$16*((C44/'Sect. 4 (coefficients)'!$C$5-1)/'Sect. 4 (coefficients)'!$C$6) ) +
    ( A44/'Sect. 4 (coefficients)'!$C$3 )^4 * ( 'Sect. 4 (coefficients)'!$J$17 ) +
( (B44+273.15) / 'Sect. 4 (coefficients)'!$C$4 )^1*
    (                                                   ( 'Sect. 4 (coefficients)'!$J$18 + 'Sect. 4 (coefficients)'!$J$19*((C44/'Sect. 4 (coefficients)'!$C$5-1)/'Sect. 4 (coefficients)'!$C$6) + 'Sect. 4 (coefficients)'!$J$20*((C44/'Sect. 4 (coefficients)'!$C$5-1)/'Sect. 4 (coefficients)'!$C$6)^2 + 'Sect. 4 (coefficients)'!$J$21 * ((C44/'Sect. 4 (coefficients)'!$C$5-1)/'Sect. 4 (coefficients)'!$C$6)^3 ) +
    ( A44/'Sect. 4 (coefficients)'!$C$3 )^1 * ( 'Sect. 4 (coefficients)'!$J$22 + 'Sect. 4 (coefficients)'!$J$23*((C44/'Sect. 4 (coefficients)'!$C$5-1)/'Sect. 4 (coefficients)'!$C$6) + 'Sect. 4 (coefficients)'!$J$24*((C44/'Sect. 4 (coefficients)'!$C$5-1)/'Sect. 4 (coefficients)'!$C$6)^2 ) +
    ( A44/'Sect. 4 (coefficients)'!$C$3 )^2 * ( 'Sect. 4 (coefficients)'!$J$25 + 'Sect. 4 (coefficients)'!$J$26*((C44/'Sect. 4 (coefficients)'!$C$5-1)/'Sect. 4 (coefficients)'!$C$6) ) +
    ( A44/'Sect. 4 (coefficients)'!$C$3 )^3 * ( 'Sect. 4 (coefficients)'!$J$27 ) ) +
( (B44+273.15) / 'Sect. 4 (coefficients)'!$C$4 )^2*
    (                                                   ( 'Sect. 4 (coefficients)'!$J$28 + 'Sect. 4 (coefficients)'!$J$29*((C44/'Sect. 4 (coefficients)'!$C$5-1)/'Sect. 4 (coefficients)'!$C$6) + 'Sect. 4 (coefficients)'!$J$30*((C44/'Sect. 4 (coefficients)'!$C$5-1)/'Sect. 4 (coefficients)'!$C$6)^2 ) +
    ( A44/'Sect. 4 (coefficients)'!$C$3 )^1 * ( 'Sect. 4 (coefficients)'!$J$31 + 'Sect. 4 (coefficients)'!$J$32*((C44/'Sect. 4 (coefficients)'!$C$5-1)/'Sect. 4 (coefficients)'!$C$6) ) +
    ( A44/'Sect. 4 (coefficients)'!$C$3 )^2 * ( 'Sect. 4 (coefficients)'!$J$33 ) ) +
( (B44+273.15) / 'Sect. 4 (coefficients)'!$C$4 )^3*
    (                                                   ( 'Sect. 4 (coefficients)'!$J$34 + 'Sect. 4 (coefficients)'!$J$35*((C44/'Sect. 4 (coefficients)'!$C$5-1)/'Sect. 4 (coefficients)'!$C$6) ) +
    ( A44/'Sect. 4 (coefficients)'!$C$3 )^1 * ( 'Sect. 4 (coefficients)'!$J$36 ) ) +
( (B44+273.15) / 'Sect. 4 (coefficients)'!$C$4 )^4*
    (                                                   ( 'Sect. 4 (coefficients)'!$J$37 ) ) )</f>
        <v>0</v>
      </c>
      <c r="V44" s="32">
        <f t="shared" si="7"/>
        <v>18.748458838949489</v>
      </c>
      <c r="W44" s="36">
        <f>('Sect. 4 (coefficients)'!$L$3+'Sect. 4 (coefficients)'!$L$4*(B44+'Sect. 4 (coefficients)'!$L$7)^-2.5+'Sect. 4 (coefficients)'!$L$5*(B44+'Sect. 4 (coefficients)'!$L$7)^3)/1000</f>
        <v>-2.085999999999995E-3</v>
      </c>
      <c r="X44" s="36">
        <f t="shared" si="8"/>
        <v>-4.8224973559030104E-4</v>
      </c>
      <c r="Y44" s="32">
        <f t="shared" si="9"/>
        <v>18.74637283894949</v>
      </c>
      <c r="Z44" s="92">
        <v>2E-3</v>
      </c>
    </row>
    <row r="45" spans="1:26" s="37" customFormat="1">
      <c r="A45" s="76">
        <v>25</v>
      </c>
      <c r="B45" s="30">
        <v>30</v>
      </c>
      <c r="C45" s="31">
        <v>0.101325</v>
      </c>
      <c r="D45" s="32">
        <v>995.64945393699998</v>
      </c>
      <c r="E45" s="30">
        <v>5.0000000000000001E-4</v>
      </c>
      <c r="F45" s="19" t="s">
        <v>17</v>
      </c>
      <c r="G45" s="33">
        <v>1014.239799945253</v>
      </c>
      <c r="H45" s="32">
        <v>9.9528530169734858E-4</v>
      </c>
      <c r="I45" s="51">
        <v>124.00581743731027</v>
      </c>
      <c r="J45" s="33">
        <f t="shared" si="4"/>
        <v>18.59034600825305</v>
      </c>
      <c r="K45" s="32">
        <f t="shared" si="5"/>
        <v>8.6057703418972447E-4</v>
      </c>
      <c r="L45" s="50">
        <f t="shared" si="12"/>
        <v>69.312363137489129</v>
      </c>
      <c r="M45" s="35">
        <f t="shared" si="13"/>
        <v>11.785714285714285</v>
      </c>
      <c r="N45" s="66">
        <f t="shared" si="11"/>
        <v>1.1785714285714286</v>
      </c>
      <c r="O45" s="70" t="s">
        <v>17</v>
      </c>
      <c r="P45" s="32">
        <f>('Sect. 4 (coefficients)'!$L$3+'Sect. 4 (coefficients)'!$L$4*(B45+'Sect. 4 (coefficients)'!$L$7)^-2.5+'Sect. 4 (coefficients)'!$L$5*(B45+'Sect. 4 (coefficients)'!$L$7)^3)/1000</f>
        <v>-1.7850506381732198E-3</v>
      </c>
      <c r="Q45" s="32">
        <f t="shared" si="14"/>
        <v>18.592131058891223</v>
      </c>
      <c r="R45" s="32">
        <f t="shared" si="15"/>
        <v>18.592131058891223</v>
      </c>
      <c r="S45" s="36">
        <f t="shared" si="6"/>
        <v>0</v>
      </c>
      <c r="T45" s="32">
        <f>'Sect. 4 (coefficients)'!$C$7 * ( A45 / 'Sect. 4 (coefficients)'!$C$3 )*
  (
                                                        ( 'Sect. 4 (coefficients)'!$F$3   + 'Sect. 4 (coefficients)'!$F$4  *(A45/'Sect. 4 (coefficients)'!$C$3)^1 + 'Sect. 4 (coefficients)'!$F$5  *(A45/'Sect. 4 (coefficients)'!$C$3)^2 + 'Sect. 4 (coefficients)'!$F$6   *(A45/'Sect. 4 (coefficients)'!$C$3)^3 + 'Sect. 4 (coefficients)'!$F$7  *(A45/'Sect. 4 (coefficients)'!$C$3)^4 + 'Sect. 4 (coefficients)'!$F$8*(A45/'Sect. 4 (coefficients)'!$C$3)^5 ) +
    ( (B45+273.15) / 'Sect. 4 (coefficients)'!$C$4 )^1 * ( 'Sect. 4 (coefficients)'!$F$9   + 'Sect. 4 (coefficients)'!$F$10*(A45/'Sect. 4 (coefficients)'!$C$3)^1 + 'Sect. 4 (coefficients)'!$F$11*(A45/'Sect. 4 (coefficients)'!$C$3)^2 + 'Sect. 4 (coefficients)'!$F$12*(A45/'Sect. 4 (coefficients)'!$C$3)^3 + 'Sect. 4 (coefficients)'!$F$13*(A45/'Sect. 4 (coefficients)'!$C$3)^4 ) +
    ( (B45+273.15) / 'Sect. 4 (coefficients)'!$C$4 )^2 * ( 'Sect. 4 (coefficients)'!$F$14 + 'Sect. 4 (coefficients)'!$F$15*(A45/'Sect. 4 (coefficients)'!$C$3)^1 + 'Sect. 4 (coefficients)'!$F$16*(A45/'Sect. 4 (coefficients)'!$C$3)^2 + 'Sect. 4 (coefficients)'!$F$17*(A45/'Sect. 4 (coefficients)'!$C$3)^3 ) +
    ( (B45+273.15) / 'Sect. 4 (coefficients)'!$C$4 )^3 * ( 'Sect. 4 (coefficients)'!$F$18 + 'Sect. 4 (coefficients)'!$F$19*(A45/'Sect. 4 (coefficients)'!$C$3)^1 + 'Sect. 4 (coefficients)'!$F$20*(A45/'Sect. 4 (coefficients)'!$C$3)^2 ) +
    ( (B45+273.15) / 'Sect. 4 (coefficients)'!$C$4 )^4 * ( 'Sect. 4 (coefficients)'!$F$21 +'Sect. 4 (coefficients)'!$F$22*(A45/'Sect. 4 (coefficients)'!$C$3)^1 ) +
    ( (B45+273.15) / 'Sect. 4 (coefficients)'!$C$4 )^5 * ( 'Sect. 4 (coefficients)'!$F$23 )
  )</f>
        <v>18.590079532722825</v>
      </c>
      <c r="U45" s="91">
        <f xml:space="preserve"> 'Sect. 4 (coefficients)'!$C$8 * ( (C45/'Sect. 4 (coefficients)'!$C$5-1)/'Sect. 4 (coefficients)'!$C$6 ) * ( A45/'Sect. 4 (coefficients)'!$C$3 ) *
(                                                       ( 'Sect. 4 (coefficients)'!$J$3   + 'Sect. 4 (coefficients)'!$J$4  *((C45/'Sect. 4 (coefficients)'!$C$5-1)/'Sect. 4 (coefficients)'!$C$6)  + 'Sect. 4 (coefficients)'!$J$5  *((C45/'Sect. 4 (coefficients)'!$C$5-1)/'Sect. 4 (coefficients)'!$C$6)^2 + 'Sect. 4 (coefficients)'!$J$6   *((C45/'Sect. 4 (coefficients)'!$C$5-1)/'Sect. 4 (coefficients)'!$C$6)^3 + 'Sect. 4 (coefficients)'!$J$7*((C45/'Sect. 4 (coefficients)'!$C$5-1)/'Sect. 4 (coefficients)'!$C$6)^4 ) +
    ( A45/'Sect. 4 (coefficients)'!$C$3 )^1 * ( 'Sect. 4 (coefficients)'!$J$8   + 'Sect. 4 (coefficients)'!$J$9  *((C45/'Sect. 4 (coefficients)'!$C$5-1)/'Sect. 4 (coefficients)'!$C$6)  + 'Sect. 4 (coefficients)'!$J$10*((C45/'Sect. 4 (coefficients)'!$C$5-1)/'Sect. 4 (coefficients)'!$C$6)^2 + 'Sect. 4 (coefficients)'!$J$11 *((C45/'Sect. 4 (coefficients)'!$C$5-1)/'Sect. 4 (coefficients)'!$C$6)^3 ) +
    ( A45/'Sect. 4 (coefficients)'!$C$3 )^2 * ( 'Sect. 4 (coefficients)'!$J$12 + 'Sect. 4 (coefficients)'!$J$13*((C45/'Sect. 4 (coefficients)'!$C$5-1)/'Sect. 4 (coefficients)'!$C$6) + 'Sect. 4 (coefficients)'!$J$14*((C45/'Sect. 4 (coefficients)'!$C$5-1)/'Sect. 4 (coefficients)'!$C$6)^2 ) +
    ( A45/'Sect. 4 (coefficients)'!$C$3 )^3 * ( 'Sect. 4 (coefficients)'!$J$15 + 'Sect. 4 (coefficients)'!$J$16*((C45/'Sect. 4 (coefficients)'!$C$5-1)/'Sect. 4 (coefficients)'!$C$6) ) +
    ( A45/'Sect. 4 (coefficients)'!$C$3 )^4 * ( 'Sect. 4 (coefficients)'!$J$17 ) +
( (B45+273.15) / 'Sect. 4 (coefficients)'!$C$4 )^1*
    (                                                   ( 'Sect. 4 (coefficients)'!$J$18 + 'Sect. 4 (coefficients)'!$J$19*((C45/'Sect. 4 (coefficients)'!$C$5-1)/'Sect. 4 (coefficients)'!$C$6) + 'Sect. 4 (coefficients)'!$J$20*((C45/'Sect. 4 (coefficients)'!$C$5-1)/'Sect. 4 (coefficients)'!$C$6)^2 + 'Sect. 4 (coefficients)'!$J$21 * ((C45/'Sect. 4 (coefficients)'!$C$5-1)/'Sect. 4 (coefficients)'!$C$6)^3 ) +
    ( A45/'Sect. 4 (coefficients)'!$C$3 )^1 * ( 'Sect. 4 (coefficients)'!$J$22 + 'Sect. 4 (coefficients)'!$J$23*((C45/'Sect. 4 (coefficients)'!$C$5-1)/'Sect. 4 (coefficients)'!$C$6) + 'Sect. 4 (coefficients)'!$J$24*((C45/'Sect. 4 (coefficients)'!$C$5-1)/'Sect. 4 (coefficients)'!$C$6)^2 ) +
    ( A45/'Sect. 4 (coefficients)'!$C$3 )^2 * ( 'Sect. 4 (coefficients)'!$J$25 + 'Sect. 4 (coefficients)'!$J$26*((C45/'Sect. 4 (coefficients)'!$C$5-1)/'Sect. 4 (coefficients)'!$C$6) ) +
    ( A45/'Sect. 4 (coefficients)'!$C$3 )^3 * ( 'Sect. 4 (coefficients)'!$J$27 ) ) +
( (B45+273.15) / 'Sect. 4 (coefficients)'!$C$4 )^2*
    (                                                   ( 'Sect. 4 (coefficients)'!$J$28 + 'Sect. 4 (coefficients)'!$J$29*((C45/'Sect. 4 (coefficients)'!$C$5-1)/'Sect. 4 (coefficients)'!$C$6) + 'Sect. 4 (coefficients)'!$J$30*((C45/'Sect. 4 (coefficients)'!$C$5-1)/'Sect. 4 (coefficients)'!$C$6)^2 ) +
    ( A45/'Sect. 4 (coefficients)'!$C$3 )^1 * ( 'Sect. 4 (coefficients)'!$J$31 + 'Sect. 4 (coefficients)'!$J$32*((C45/'Sect. 4 (coefficients)'!$C$5-1)/'Sect. 4 (coefficients)'!$C$6) ) +
    ( A45/'Sect. 4 (coefficients)'!$C$3 )^2 * ( 'Sect. 4 (coefficients)'!$J$33 ) ) +
( (B45+273.15) / 'Sect. 4 (coefficients)'!$C$4 )^3*
    (                                                   ( 'Sect. 4 (coefficients)'!$J$34 + 'Sect. 4 (coefficients)'!$J$35*((C45/'Sect. 4 (coefficients)'!$C$5-1)/'Sect. 4 (coefficients)'!$C$6) ) +
    ( A45/'Sect. 4 (coefficients)'!$C$3 )^1 * ( 'Sect. 4 (coefficients)'!$J$36 ) ) +
( (B45+273.15) / 'Sect. 4 (coefficients)'!$C$4 )^4*
    (                                                   ( 'Sect. 4 (coefficients)'!$J$37 ) ) )</f>
        <v>0</v>
      </c>
      <c r="V45" s="32">
        <f t="shared" si="7"/>
        <v>18.590079532722825</v>
      </c>
      <c r="W45" s="36">
        <f>('Sect. 4 (coefficients)'!$L$3+'Sect. 4 (coefficients)'!$L$4*(B45+'Sect. 4 (coefficients)'!$L$7)^-2.5+'Sect. 4 (coefficients)'!$L$5*(B45+'Sect. 4 (coefficients)'!$L$7)^3)/1000</f>
        <v>-1.7850506381732198E-3</v>
      </c>
      <c r="X45" s="36">
        <f t="shared" si="8"/>
        <v>2.0515261683975439E-3</v>
      </c>
      <c r="Y45" s="32">
        <f t="shared" si="9"/>
        <v>18.588294482084653</v>
      </c>
      <c r="Z45" s="92">
        <v>2E-3</v>
      </c>
    </row>
    <row r="46" spans="1:26" s="46" customFormat="1">
      <c r="A46" s="82">
        <v>25</v>
      </c>
      <c r="B46" s="38">
        <v>35</v>
      </c>
      <c r="C46" s="39">
        <v>0.101325</v>
      </c>
      <c r="D46" s="40">
        <v>994.03331488200001</v>
      </c>
      <c r="E46" s="38">
        <v>5.0000000000000001E-4</v>
      </c>
      <c r="F46" s="41" t="s">
        <v>17</v>
      </c>
      <c r="G46" s="42">
        <v>1012.491966376906</v>
      </c>
      <c r="H46" s="40">
        <v>9.9371611905577149E-4</v>
      </c>
      <c r="I46" s="52">
        <v>123.24421979563814</v>
      </c>
      <c r="J46" s="42">
        <f t="shared" si="4"/>
        <v>18.458651494906007</v>
      </c>
      <c r="K46" s="40">
        <f t="shared" si="5"/>
        <v>8.5876173952456939E-4</v>
      </c>
      <c r="L46" s="53">
        <f t="shared" si="12"/>
        <v>68.739753393066181</v>
      </c>
      <c r="M46" s="44">
        <f t="shared" si="13"/>
        <v>11.785714285714285</v>
      </c>
      <c r="N46" s="67">
        <f t="shared" si="11"/>
        <v>1.1785714285714286</v>
      </c>
      <c r="O46" s="71" t="s">
        <v>17</v>
      </c>
      <c r="P46" s="40">
        <f>('Sect. 4 (coefficients)'!$L$3+'Sect. 4 (coefficients)'!$L$4*(B46+'Sect. 4 (coefficients)'!$L$7)^-2.5+'Sect. 4 (coefficients)'!$L$5*(B46+'Sect. 4 (coefficients)'!$L$7)^3)/1000</f>
        <v>-1.5230718835547918E-3</v>
      </c>
      <c r="Q46" s="40">
        <f t="shared" si="14"/>
        <v>18.460174566789561</v>
      </c>
      <c r="R46" s="40">
        <f t="shared" si="15"/>
        <v>18.460174566789561</v>
      </c>
      <c r="S46" s="45">
        <f t="shared" si="6"/>
        <v>0</v>
      </c>
      <c r="T46" s="40">
        <f>'Sect. 4 (coefficients)'!$C$7 * ( A46 / 'Sect. 4 (coefficients)'!$C$3 )*
  (
                                                        ( 'Sect. 4 (coefficients)'!$F$3   + 'Sect. 4 (coefficients)'!$F$4  *(A46/'Sect. 4 (coefficients)'!$C$3)^1 + 'Sect. 4 (coefficients)'!$F$5  *(A46/'Sect. 4 (coefficients)'!$C$3)^2 + 'Sect. 4 (coefficients)'!$F$6   *(A46/'Sect. 4 (coefficients)'!$C$3)^3 + 'Sect. 4 (coefficients)'!$F$7  *(A46/'Sect. 4 (coefficients)'!$C$3)^4 + 'Sect. 4 (coefficients)'!$F$8*(A46/'Sect. 4 (coefficients)'!$C$3)^5 ) +
    ( (B46+273.15) / 'Sect. 4 (coefficients)'!$C$4 )^1 * ( 'Sect. 4 (coefficients)'!$F$9   + 'Sect. 4 (coefficients)'!$F$10*(A46/'Sect. 4 (coefficients)'!$C$3)^1 + 'Sect. 4 (coefficients)'!$F$11*(A46/'Sect. 4 (coefficients)'!$C$3)^2 + 'Sect. 4 (coefficients)'!$F$12*(A46/'Sect. 4 (coefficients)'!$C$3)^3 + 'Sect. 4 (coefficients)'!$F$13*(A46/'Sect. 4 (coefficients)'!$C$3)^4 ) +
    ( (B46+273.15) / 'Sect. 4 (coefficients)'!$C$4 )^2 * ( 'Sect. 4 (coefficients)'!$F$14 + 'Sect. 4 (coefficients)'!$F$15*(A46/'Sect. 4 (coefficients)'!$C$3)^1 + 'Sect. 4 (coefficients)'!$F$16*(A46/'Sect. 4 (coefficients)'!$C$3)^2 + 'Sect. 4 (coefficients)'!$F$17*(A46/'Sect. 4 (coefficients)'!$C$3)^3 ) +
    ( (B46+273.15) / 'Sect. 4 (coefficients)'!$C$4 )^3 * ( 'Sect. 4 (coefficients)'!$F$18 + 'Sect. 4 (coefficients)'!$F$19*(A46/'Sect. 4 (coefficients)'!$C$3)^1 + 'Sect. 4 (coefficients)'!$F$20*(A46/'Sect. 4 (coefficients)'!$C$3)^2 ) +
    ( (B46+273.15) / 'Sect. 4 (coefficients)'!$C$4 )^4 * ( 'Sect. 4 (coefficients)'!$F$21 +'Sect. 4 (coefficients)'!$F$22*(A46/'Sect. 4 (coefficients)'!$C$3)^1 ) +
    ( (B46+273.15) / 'Sect. 4 (coefficients)'!$C$4 )^5 * ( 'Sect. 4 (coefficients)'!$F$23 )
  )</f>
        <v>18.459935075378553</v>
      </c>
      <c r="U46" s="93">
        <f xml:space="preserve"> 'Sect. 4 (coefficients)'!$C$8 * ( (C46/'Sect. 4 (coefficients)'!$C$5-1)/'Sect. 4 (coefficients)'!$C$6 ) * ( A46/'Sect. 4 (coefficients)'!$C$3 ) *
(                                                       ( 'Sect. 4 (coefficients)'!$J$3   + 'Sect. 4 (coefficients)'!$J$4  *((C46/'Sect. 4 (coefficients)'!$C$5-1)/'Sect. 4 (coefficients)'!$C$6)  + 'Sect. 4 (coefficients)'!$J$5  *((C46/'Sect. 4 (coefficients)'!$C$5-1)/'Sect. 4 (coefficients)'!$C$6)^2 + 'Sect. 4 (coefficients)'!$J$6   *((C46/'Sect. 4 (coefficients)'!$C$5-1)/'Sect. 4 (coefficients)'!$C$6)^3 + 'Sect. 4 (coefficients)'!$J$7*((C46/'Sect. 4 (coefficients)'!$C$5-1)/'Sect. 4 (coefficients)'!$C$6)^4 ) +
    ( A46/'Sect. 4 (coefficients)'!$C$3 )^1 * ( 'Sect. 4 (coefficients)'!$J$8   + 'Sect. 4 (coefficients)'!$J$9  *((C46/'Sect. 4 (coefficients)'!$C$5-1)/'Sect. 4 (coefficients)'!$C$6)  + 'Sect. 4 (coefficients)'!$J$10*((C46/'Sect. 4 (coefficients)'!$C$5-1)/'Sect. 4 (coefficients)'!$C$6)^2 + 'Sect. 4 (coefficients)'!$J$11 *((C46/'Sect. 4 (coefficients)'!$C$5-1)/'Sect. 4 (coefficients)'!$C$6)^3 ) +
    ( A46/'Sect. 4 (coefficients)'!$C$3 )^2 * ( 'Sect. 4 (coefficients)'!$J$12 + 'Sect. 4 (coefficients)'!$J$13*((C46/'Sect. 4 (coefficients)'!$C$5-1)/'Sect. 4 (coefficients)'!$C$6) + 'Sect. 4 (coefficients)'!$J$14*((C46/'Sect. 4 (coefficients)'!$C$5-1)/'Sect. 4 (coefficients)'!$C$6)^2 ) +
    ( A46/'Sect. 4 (coefficients)'!$C$3 )^3 * ( 'Sect. 4 (coefficients)'!$J$15 + 'Sect. 4 (coefficients)'!$J$16*((C46/'Sect. 4 (coefficients)'!$C$5-1)/'Sect. 4 (coefficients)'!$C$6) ) +
    ( A46/'Sect. 4 (coefficients)'!$C$3 )^4 * ( 'Sect. 4 (coefficients)'!$J$17 ) +
( (B46+273.15) / 'Sect. 4 (coefficients)'!$C$4 )^1*
    (                                                   ( 'Sect. 4 (coefficients)'!$J$18 + 'Sect. 4 (coefficients)'!$J$19*((C46/'Sect. 4 (coefficients)'!$C$5-1)/'Sect. 4 (coefficients)'!$C$6) + 'Sect. 4 (coefficients)'!$J$20*((C46/'Sect. 4 (coefficients)'!$C$5-1)/'Sect. 4 (coefficients)'!$C$6)^2 + 'Sect. 4 (coefficients)'!$J$21 * ((C46/'Sect. 4 (coefficients)'!$C$5-1)/'Sect. 4 (coefficients)'!$C$6)^3 ) +
    ( A46/'Sect. 4 (coefficients)'!$C$3 )^1 * ( 'Sect. 4 (coefficients)'!$J$22 + 'Sect. 4 (coefficients)'!$J$23*((C46/'Sect. 4 (coefficients)'!$C$5-1)/'Sect. 4 (coefficients)'!$C$6) + 'Sect. 4 (coefficients)'!$J$24*((C46/'Sect. 4 (coefficients)'!$C$5-1)/'Sect. 4 (coefficients)'!$C$6)^2 ) +
    ( A46/'Sect. 4 (coefficients)'!$C$3 )^2 * ( 'Sect. 4 (coefficients)'!$J$25 + 'Sect. 4 (coefficients)'!$J$26*((C46/'Sect. 4 (coefficients)'!$C$5-1)/'Sect. 4 (coefficients)'!$C$6) ) +
    ( A46/'Sect. 4 (coefficients)'!$C$3 )^3 * ( 'Sect. 4 (coefficients)'!$J$27 ) ) +
( (B46+273.15) / 'Sect. 4 (coefficients)'!$C$4 )^2*
    (                                                   ( 'Sect. 4 (coefficients)'!$J$28 + 'Sect. 4 (coefficients)'!$J$29*((C46/'Sect. 4 (coefficients)'!$C$5-1)/'Sect. 4 (coefficients)'!$C$6) + 'Sect. 4 (coefficients)'!$J$30*((C46/'Sect. 4 (coefficients)'!$C$5-1)/'Sect. 4 (coefficients)'!$C$6)^2 ) +
    ( A46/'Sect. 4 (coefficients)'!$C$3 )^1 * ( 'Sect. 4 (coefficients)'!$J$31 + 'Sect. 4 (coefficients)'!$J$32*((C46/'Sect. 4 (coefficients)'!$C$5-1)/'Sect. 4 (coefficients)'!$C$6) ) +
    ( A46/'Sect. 4 (coefficients)'!$C$3 )^2 * ( 'Sect. 4 (coefficients)'!$J$33 ) ) +
( (B46+273.15) / 'Sect. 4 (coefficients)'!$C$4 )^3*
    (                                                   ( 'Sect. 4 (coefficients)'!$J$34 + 'Sect. 4 (coefficients)'!$J$35*((C46/'Sect. 4 (coefficients)'!$C$5-1)/'Sect. 4 (coefficients)'!$C$6) ) +
    ( A46/'Sect. 4 (coefficients)'!$C$3 )^1 * ( 'Sect. 4 (coefficients)'!$J$36 ) ) +
( (B46+273.15) / 'Sect. 4 (coefficients)'!$C$4 )^4*
    (                                                   ( 'Sect. 4 (coefficients)'!$J$37 ) ) )</f>
        <v>0</v>
      </c>
      <c r="V46" s="40">
        <f t="shared" si="7"/>
        <v>18.459935075378553</v>
      </c>
      <c r="W46" s="45">
        <f>('Sect. 4 (coefficients)'!$L$3+'Sect. 4 (coefficients)'!$L$4*(B46+'Sect. 4 (coefficients)'!$L$7)^-2.5+'Sect. 4 (coefficients)'!$L$5*(B46+'Sect. 4 (coefficients)'!$L$7)^3)/1000</f>
        <v>-1.5230718835547918E-3</v>
      </c>
      <c r="X46" s="45">
        <f t="shared" si="8"/>
        <v>2.3949141100843008E-4</v>
      </c>
      <c r="Y46" s="40">
        <f t="shared" si="9"/>
        <v>18.458412003494999</v>
      </c>
      <c r="Z46" s="94">
        <v>2E-3</v>
      </c>
    </row>
    <row r="47" spans="1:26" s="37" customFormat="1">
      <c r="A47" s="76">
        <v>30</v>
      </c>
      <c r="B47" s="30">
        <v>5</v>
      </c>
      <c r="C47" s="31">
        <v>0.101325</v>
      </c>
      <c r="D47" s="32">
        <v>999.96663354500004</v>
      </c>
      <c r="E47" s="30">
        <v>5.0000000000000001E-4</v>
      </c>
      <c r="F47" s="19" t="s">
        <v>17</v>
      </c>
      <c r="G47" s="33">
        <v>1023.6996519626631</v>
      </c>
      <c r="H47" s="32">
        <v>1.049813842082126E-3</v>
      </c>
      <c r="I47" s="51">
        <v>149.78341647337851</v>
      </c>
      <c r="J47" s="33">
        <f t="shared" si="4"/>
        <v>23.733018417663061</v>
      </c>
      <c r="K47" s="32">
        <f t="shared" si="5"/>
        <v>9.2309755878088799E-4</v>
      </c>
      <c r="L47" s="50">
        <f t="shared" si="12"/>
        <v>89.537499773510362</v>
      </c>
      <c r="M47" s="35">
        <f t="shared" si="13"/>
        <v>14.142857142857142</v>
      </c>
      <c r="N47" s="66">
        <f t="shared" si="11"/>
        <v>1.4142857142857144</v>
      </c>
      <c r="O47" s="70" t="s">
        <v>17</v>
      </c>
      <c r="P47" s="32">
        <f>('Sect. 4 (coefficients)'!$L$3+'Sect. 4 (coefficients)'!$L$4*(B47+'Sect. 4 (coefficients)'!$L$7)^-2.5+'Sect. 4 (coefficients)'!$L$5*(B47+'Sect. 4 (coefficients)'!$L$7)^3)/1000</f>
        <v>-3.9457825426968806E-3</v>
      </c>
      <c r="Q47" s="32">
        <f t="shared" si="14"/>
        <v>23.736964200205758</v>
      </c>
      <c r="R47" s="32">
        <f t="shared" si="15"/>
        <v>23.736964200205758</v>
      </c>
      <c r="S47" s="36">
        <f t="shared" si="6"/>
        <v>0</v>
      </c>
      <c r="T47" s="32">
        <f>'Sect. 4 (coefficients)'!$C$7 * ( A47 / 'Sect. 4 (coefficients)'!$C$3 )*
  (
                                                        ( 'Sect. 4 (coefficients)'!$F$3   + 'Sect. 4 (coefficients)'!$F$4  *(A47/'Sect. 4 (coefficients)'!$C$3)^1 + 'Sect. 4 (coefficients)'!$F$5  *(A47/'Sect. 4 (coefficients)'!$C$3)^2 + 'Sect. 4 (coefficients)'!$F$6   *(A47/'Sect. 4 (coefficients)'!$C$3)^3 + 'Sect. 4 (coefficients)'!$F$7  *(A47/'Sect. 4 (coefficients)'!$C$3)^4 + 'Sect. 4 (coefficients)'!$F$8*(A47/'Sect. 4 (coefficients)'!$C$3)^5 ) +
    ( (B47+273.15) / 'Sect. 4 (coefficients)'!$C$4 )^1 * ( 'Sect. 4 (coefficients)'!$F$9   + 'Sect. 4 (coefficients)'!$F$10*(A47/'Sect. 4 (coefficients)'!$C$3)^1 + 'Sect. 4 (coefficients)'!$F$11*(A47/'Sect. 4 (coefficients)'!$C$3)^2 + 'Sect. 4 (coefficients)'!$F$12*(A47/'Sect. 4 (coefficients)'!$C$3)^3 + 'Sect. 4 (coefficients)'!$F$13*(A47/'Sect. 4 (coefficients)'!$C$3)^4 ) +
    ( (B47+273.15) / 'Sect. 4 (coefficients)'!$C$4 )^2 * ( 'Sect. 4 (coefficients)'!$F$14 + 'Sect. 4 (coefficients)'!$F$15*(A47/'Sect. 4 (coefficients)'!$C$3)^1 + 'Sect. 4 (coefficients)'!$F$16*(A47/'Sect. 4 (coefficients)'!$C$3)^2 + 'Sect. 4 (coefficients)'!$F$17*(A47/'Sect. 4 (coefficients)'!$C$3)^3 ) +
    ( (B47+273.15) / 'Sect. 4 (coefficients)'!$C$4 )^3 * ( 'Sect. 4 (coefficients)'!$F$18 + 'Sect. 4 (coefficients)'!$F$19*(A47/'Sect. 4 (coefficients)'!$C$3)^1 + 'Sect. 4 (coefficients)'!$F$20*(A47/'Sect. 4 (coefficients)'!$C$3)^2 ) +
    ( (B47+273.15) / 'Sect. 4 (coefficients)'!$C$4 )^4 * ( 'Sect. 4 (coefficients)'!$F$21 +'Sect. 4 (coefficients)'!$F$22*(A47/'Sect. 4 (coefficients)'!$C$3)^1 ) +
    ( (B47+273.15) / 'Sect. 4 (coefficients)'!$C$4 )^5 * ( 'Sect. 4 (coefficients)'!$F$23 )
  )</f>
        <v>23.736389594219204</v>
      </c>
      <c r="U47" s="91">
        <f xml:space="preserve"> 'Sect. 4 (coefficients)'!$C$8 * ( (C47/'Sect. 4 (coefficients)'!$C$5-1)/'Sect. 4 (coefficients)'!$C$6 ) * ( A47/'Sect. 4 (coefficients)'!$C$3 ) *
(                                                       ( 'Sect. 4 (coefficients)'!$J$3   + 'Sect. 4 (coefficients)'!$J$4  *((C47/'Sect. 4 (coefficients)'!$C$5-1)/'Sect. 4 (coefficients)'!$C$6)  + 'Sect. 4 (coefficients)'!$J$5  *((C47/'Sect. 4 (coefficients)'!$C$5-1)/'Sect. 4 (coefficients)'!$C$6)^2 + 'Sect. 4 (coefficients)'!$J$6   *((C47/'Sect. 4 (coefficients)'!$C$5-1)/'Sect. 4 (coefficients)'!$C$6)^3 + 'Sect. 4 (coefficients)'!$J$7*((C47/'Sect. 4 (coefficients)'!$C$5-1)/'Sect. 4 (coefficients)'!$C$6)^4 ) +
    ( A47/'Sect. 4 (coefficients)'!$C$3 )^1 * ( 'Sect. 4 (coefficients)'!$J$8   + 'Sect. 4 (coefficients)'!$J$9  *((C47/'Sect. 4 (coefficients)'!$C$5-1)/'Sect. 4 (coefficients)'!$C$6)  + 'Sect. 4 (coefficients)'!$J$10*((C47/'Sect. 4 (coefficients)'!$C$5-1)/'Sect. 4 (coefficients)'!$C$6)^2 + 'Sect. 4 (coefficients)'!$J$11 *((C47/'Sect. 4 (coefficients)'!$C$5-1)/'Sect. 4 (coefficients)'!$C$6)^3 ) +
    ( A47/'Sect. 4 (coefficients)'!$C$3 )^2 * ( 'Sect. 4 (coefficients)'!$J$12 + 'Sect. 4 (coefficients)'!$J$13*((C47/'Sect. 4 (coefficients)'!$C$5-1)/'Sect. 4 (coefficients)'!$C$6) + 'Sect. 4 (coefficients)'!$J$14*((C47/'Sect. 4 (coefficients)'!$C$5-1)/'Sect. 4 (coefficients)'!$C$6)^2 ) +
    ( A47/'Sect. 4 (coefficients)'!$C$3 )^3 * ( 'Sect. 4 (coefficients)'!$J$15 + 'Sect. 4 (coefficients)'!$J$16*((C47/'Sect. 4 (coefficients)'!$C$5-1)/'Sect. 4 (coefficients)'!$C$6) ) +
    ( A47/'Sect. 4 (coefficients)'!$C$3 )^4 * ( 'Sect. 4 (coefficients)'!$J$17 ) +
( (B47+273.15) / 'Sect. 4 (coefficients)'!$C$4 )^1*
    (                                                   ( 'Sect. 4 (coefficients)'!$J$18 + 'Sect. 4 (coefficients)'!$J$19*((C47/'Sect. 4 (coefficients)'!$C$5-1)/'Sect. 4 (coefficients)'!$C$6) + 'Sect. 4 (coefficients)'!$J$20*((C47/'Sect. 4 (coefficients)'!$C$5-1)/'Sect. 4 (coefficients)'!$C$6)^2 + 'Sect. 4 (coefficients)'!$J$21 * ((C47/'Sect. 4 (coefficients)'!$C$5-1)/'Sect. 4 (coefficients)'!$C$6)^3 ) +
    ( A47/'Sect. 4 (coefficients)'!$C$3 )^1 * ( 'Sect. 4 (coefficients)'!$J$22 + 'Sect. 4 (coefficients)'!$J$23*((C47/'Sect. 4 (coefficients)'!$C$5-1)/'Sect. 4 (coefficients)'!$C$6) + 'Sect. 4 (coefficients)'!$J$24*((C47/'Sect. 4 (coefficients)'!$C$5-1)/'Sect. 4 (coefficients)'!$C$6)^2 ) +
    ( A47/'Sect. 4 (coefficients)'!$C$3 )^2 * ( 'Sect. 4 (coefficients)'!$J$25 + 'Sect. 4 (coefficients)'!$J$26*((C47/'Sect. 4 (coefficients)'!$C$5-1)/'Sect. 4 (coefficients)'!$C$6) ) +
    ( A47/'Sect. 4 (coefficients)'!$C$3 )^3 * ( 'Sect. 4 (coefficients)'!$J$27 ) ) +
( (B47+273.15) / 'Sect. 4 (coefficients)'!$C$4 )^2*
    (                                                   ( 'Sect. 4 (coefficients)'!$J$28 + 'Sect. 4 (coefficients)'!$J$29*((C47/'Sect. 4 (coefficients)'!$C$5-1)/'Sect. 4 (coefficients)'!$C$6) + 'Sect. 4 (coefficients)'!$J$30*((C47/'Sect. 4 (coefficients)'!$C$5-1)/'Sect. 4 (coefficients)'!$C$6)^2 ) +
    ( A47/'Sect. 4 (coefficients)'!$C$3 )^1 * ( 'Sect. 4 (coefficients)'!$J$31 + 'Sect. 4 (coefficients)'!$J$32*((C47/'Sect. 4 (coefficients)'!$C$5-1)/'Sect. 4 (coefficients)'!$C$6) ) +
    ( A47/'Sect. 4 (coefficients)'!$C$3 )^2 * ( 'Sect. 4 (coefficients)'!$J$33 ) ) +
( (B47+273.15) / 'Sect. 4 (coefficients)'!$C$4 )^3*
    (                                                   ( 'Sect. 4 (coefficients)'!$J$34 + 'Sect. 4 (coefficients)'!$J$35*((C47/'Sect. 4 (coefficients)'!$C$5-1)/'Sect. 4 (coefficients)'!$C$6) ) +
    ( A47/'Sect. 4 (coefficients)'!$C$3 )^1 * ( 'Sect. 4 (coefficients)'!$J$36 ) ) +
( (B47+273.15) / 'Sect. 4 (coefficients)'!$C$4 )^4*
    (                                                   ( 'Sect. 4 (coefficients)'!$J$37 ) ) )</f>
        <v>0</v>
      </c>
      <c r="V47" s="32">
        <f t="shared" si="7"/>
        <v>23.736389594219204</v>
      </c>
      <c r="W47" s="36">
        <f>('Sect. 4 (coefficients)'!$L$3+'Sect. 4 (coefficients)'!$L$4*(B47+'Sect. 4 (coefficients)'!$L$7)^-2.5+'Sect. 4 (coefficients)'!$L$5*(B47+'Sect. 4 (coefficients)'!$L$7)^3)/1000</f>
        <v>-3.9457825426968806E-3</v>
      </c>
      <c r="X47" s="36">
        <f t="shared" si="8"/>
        <v>5.7460598655367789E-4</v>
      </c>
      <c r="Y47" s="32">
        <f t="shared" si="9"/>
        <v>23.732443811676507</v>
      </c>
      <c r="Z47" s="92">
        <v>2E-3</v>
      </c>
    </row>
    <row r="48" spans="1:26" s="37" customFormat="1">
      <c r="A48" s="76">
        <v>30</v>
      </c>
      <c r="B48" s="30">
        <v>10</v>
      </c>
      <c r="C48" s="31">
        <v>0.101325</v>
      </c>
      <c r="D48" s="32">
        <v>999.70247018700002</v>
      </c>
      <c r="E48" s="30">
        <v>5.0000000000000001E-4</v>
      </c>
      <c r="F48" s="19" t="s">
        <v>17</v>
      </c>
      <c r="G48" s="33">
        <v>1023.0371251000336</v>
      </c>
      <c r="H48" s="32">
        <v>1.0490287877799357E-3</v>
      </c>
      <c r="I48" s="51">
        <v>149.47747124431575</v>
      </c>
      <c r="J48" s="33">
        <f t="shared" si="4"/>
        <v>23.334654913033546</v>
      </c>
      <c r="K48" s="32">
        <f t="shared" si="5"/>
        <v>9.2220463975792343E-4</v>
      </c>
      <c r="L48" s="50">
        <f t="shared" si="12"/>
        <v>89.276124282477298</v>
      </c>
      <c r="M48" s="35">
        <f t="shared" si="13"/>
        <v>14.142857142857142</v>
      </c>
      <c r="N48" s="66">
        <f t="shared" si="11"/>
        <v>1.4142857142857144</v>
      </c>
      <c r="O48" s="70" t="s">
        <v>17</v>
      </c>
      <c r="P48" s="32">
        <f>('Sect. 4 (coefficients)'!$L$3+'Sect. 4 (coefficients)'!$L$4*(B48+'Sect. 4 (coefficients)'!$L$7)^-2.5+'Sect. 4 (coefficients)'!$L$5*(B48+'Sect. 4 (coefficients)'!$L$7)^3)/1000</f>
        <v>-3.3446902568376059E-3</v>
      </c>
      <c r="Q48" s="32">
        <f t="shared" si="14"/>
        <v>23.337999603290385</v>
      </c>
      <c r="R48" s="32">
        <f t="shared" si="15"/>
        <v>23.337999603290385</v>
      </c>
      <c r="S48" s="36">
        <f t="shared" si="6"/>
        <v>0</v>
      </c>
      <c r="T48" s="32">
        <f>'Sect. 4 (coefficients)'!$C$7 * ( A48 / 'Sect. 4 (coefficients)'!$C$3 )*
  (
                                                        ( 'Sect. 4 (coefficients)'!$F$3   + 'Sect. 4 (coefficients)'!$F$4  *(A48/'Sect. 4 (coefficients)'!$C$3)^1 + 'Sect. 4 (coefficients)'!$F$5  *(A48/'Sect. 4 (coefficients)'!$C$3)^2 + 'Sect. 4 (coefficients)'!$F$6   *(A48/'Sect. 4 (coefficients)'!$C$3)^3 + 'Sect. 4 (coefficients)'!$F$7  *(A48/'Sect. 4 (coefficients)'!$C$3)^4 + 'Sect. 4 (coefficients)'!$F$8*(A48/'Sect. 4 (coefficients)'!$C$3)^5 ) +
    ( (B48+273.15) / 'Sect. 4 (coefficients)'!$C$4 )^1 * ( 'Sect. 4 (coefficients)'!$F$9   + 'Sect. 4 (coefficients)'!$F$10*(A48/'Sect. 4 (coefficients)'!$C$3)^1 + 'Sect. 4 (coefficients)'!$F$11*(A48/'Sect. 4 (coefficients)'!$C$3)^2 + 'Sect. 4 (coefficients)'!$F$12*(A48/'Sect. 4 (coefficients)'!$C$3)^3 + 'Sect. 4 (coefficients)'!$F$13*(A48/'Sect. 4 (coefficients)'!$C$3)^4 ) +
    ( (B48+273.15) / 'Sect. 4 (coefficients)'!$C$4 )^2 * ( 'Sect. 4 (coefficients)'!$F$14 + 'Sect. 4 (coefficients)'!$F$15*(A48/'Sect. 4 (coefficients)'!$C$3)^1 + 'Sect. 4 (coefficients)'!$F$16*(A48/'Sect. 4 (coefficients)'!$C$3)^2 + 'Sect. 4 (coefficients)'!$F$17*(A48/'Sect. 4 (coefficients)'!$C$3)^3 ) +
    ( (B48+273.15) / 'Sect. 4 (coefficients)'!$C$4 )^3 * ( 'Sect. 4 (coefficients)'!$F$18 + 'Sect. 4 (coefficients)'!$F$19*(A48/'Sect. 4 (coefficients)'!$C$3)^1 + 'Sect. 4 (coefficients)'!$F$20*(A48/'Sect. 4 (coefficients)'!$C$3)^2 ) +
    ( (B48+273.15) / 'Sect. 4 (coefficients)'!$C$4 )^4 * ( 'Sect. 4 (coefficients)'!$F$21 +'Sect. 4 (coefficients)'!$F$22*(A48/'Sect. 4 (coefficients)'!$C$3)^1 ) +
    ( (B48+273.15) / 'Sect. 4 (coefficients)'!$C$4 )^5 * ( 'Sect. 4 (coefficients)'!$F$23 )
  )</f>
        <v>23.339517991683788</v>
      </c>
      <c r="U48" s="91">
        <f xml:space="preserve"> 'Sect. 4 (coefficients)'!$C$8 * ( (C48/'Sect. 4 (coefficients)'!$C$5-1)/'Sect. 4 (coefficients)'!$C$6 ) * ( A48/'Sect. 4 (coefficients)'!$C$3 ) *
(                                                       ( 'Sect. 4 (coefficients)'!$J$3   + 'Sect. 4 (coefficients)'!$J$4  *((C48/'Sect. 4 (coefficients)'!$C$5-1)/'Sect. 4 (coefficients)'!$C$6)  + 'Sect. 4 (coefficients)'!$J$5  *((C48/'Sect. 4 (coefficients)'!$C$5-1)/'Sect. 4 (coefficients)'!$C$6)^2 + 'Sect. 4 (coefficients)'!$J$6   *((C48/'Sect. 4 (coefficients)'!$C$5-1)/'Sect. 4 (coefficients)'!$C$6)^3 + 'Sect. 4 (coefficients)'!$J$7*((C48/'Sect. 4 (coefficients)'!$C$5-1)/'Sect. 4 (coefficients)'!$C$6)^4 ) +
    ( A48/'Sect. 4 (coefficients)'!$C$3 )^1 * ( 'Sect. 4 (coefficients)'!$J$8   + 'Sect. 4 (coefficients)'!$J$9  *((C48/'Sect. 4 (coefficients)'!$C$5-1)/'Sect. 4 (coefficients)'!$C$6)  + 'Sect. 4 (coefficients)'!$J$10*((C48/'Sect. 4 (coefficients)'!$C$5-1)/'Sect. 4 (coefficients)'!$C$6)^2 + 'Sect. 4 (coefficients)'!$J$11 *((C48/'Sect. 4 (coefficients)'!$C$5-1)/'Sect. 4 (coefficients)'!$C$6)^3 ) +
    ( A48/'Sect. 4 (coefficients)'!$C$3 )^2 * ( 'Sect. 4 (coefficients)'!$J$12 + 'Sect. 4 (coefficients)'!$J$13*((C48/'Sect. 4 (coefficients)'!$C$5-1)/'Sect. 4 (coefficients)'!$C$6) + 'Sect. 4 (coefficients)'!$J$14*((C48/'Sect. 4 (coefficients)'!$C$5-1)/'Sect. 4 (coefficients)'!$C$6)^2 ) +
    ( A48/'Sect. 4 (coefficients)'!$C$3 )^3 * ( 'Sect. 4 (coefficients)'!$J$15 + 'Sect. 4 (coefficients)'!$J$16*((C48/'Sect. 4 (coefficients)'!$C$5-1)/'Sect. 4 (coefficients)'!$C$6) ) +
    ( A48/'Sect. 4 (coefficients)'!$C$3 )^4 * ( 'Sect. 4 (coefficients)'!$J$17 ) +
( (B48+273.15) / 'Sect. 4 (coefficients)'!$C$4 )^1*
    (                                                   ( 'Sect. 4 (coefficients)'!$J$18 + 'Sect. 4 (coefficients)'!$J$19*((C48/'Sect. 4 (coefficients)'!$C$5-1)/'Sect. 4 (coefficients)'!$C$6) + 'Sect. 4 (coefficients)'!$J$20*((C48/'Sect. 4 (coefficients)'!$C$5-1)/'Sect. 4 (coefficients)'!$C$6)^2 + 'Sect. 4 (coefficients)'!$J$21 * ((C48/'Sect. 4 (coefficients)'!$C$5-1)/'Sect. 4 (coefficients)'!$C$6)^3 ) +
    ( A48/'Sect. 4 (coefficients)'!$C$3 )^1 * ( 'Sect. 4 (coefficients)'!$J$22 + 'Sect. 4 (coefficients)'!$J$23*((C48/'Sect. 4 (coefficients)'!$C$5-1)/'Sect. 4 (coefficients)'!$C$6) + 'Sect. 4 (coefficients)'!$J$24*((C48/'Sect. 4 (coefficients)'!$C$5-1)/'Sect. 4 (coefficients)'!$C$6)^2 ) +
    ( A48/'Sect. 4 (coefficients)'!$C$3 )^2 * ( 'Sect. 4 (coefficients)'!$J$25 + 'Sect. 4 (coefficients)'!$J$26*((C48/'Sect. 4 (coefficients)'!$C$5-1)/'Sect. 4 (coefficients)'!$C$6) ) +
    ( A48/'Sect. 4 (coefficients)'!$C$3 )^3 * ( 'Sect. 4 (coefficients)'!$J$27 ) ) +
( (B48+273.15) / 'Sect. 4 (coefficients)'!$C$4 )^2*
    (                                                   ( 'Sect. 4 (coefficients)'!$J$28 + 'Sect. 4 (coefficients)'!$J$29*((C48/'Sect. 4 (coefficients)'!$C$5-1)/'Sect. 4 (coefficients)'!$C$6) + 'Sect. 4 (coefficients)'!$J$30*((C48/'Sect. 4 (coefficients)'!$C$5-1)/'Sect. 4 (coefficients)'!$C$6)^2 ) +
    ( A48/'Sect. 4 (coefficients)'!$C$3 )^1 * ( 'Sect. 4 (coefficients)'!$J$31 + 'Sect. 4 (coefficients)'!$J$32*((C48/'Sect. 4 (coefficients)'!$C$5-1)/'Sect. 4 (coefficients)'!$C$6) ) +
    ( A48/'Sect. 4 (coefficients)'!$C$3 )^2 * ( 'Sect. 4 (coefficients)'!$J$33 ) ) +
( (B48+273.15) / 'Sect. 4 (coefficients)'!$C$4 )^3*
    (                                                   ( 'Sect. 4 (coefficients)'!$J$34 + 'Sect. 4 (coefficients)'!$J$35*((C48/'Sect. 4 (coefficients)'!$C$5-1)/'Sect. 4 (coefficients)'!$C$6) ) +
    ( A48/'Sect. 4 (coefficients)'!$C$3 )^1 * ( 'Sect. 4 (coefficients)'!$J$36 ) ) +
( (B48+273.15) / 'Sect. 4 (coefficients)'!$C$4 )^4*
    (                                                   ( 'Sect. 4 (coefficients)'!$J$37 ) ) )</f>
        <v>0</v>
      </c>
      <c r="V48" s="32">
        <f t="shared" si="7"/>
        <v>23.339517991683788</v>
      </c>
      <c r="W48" s="36">
        <f>('Sect. 4 (coefficients)'!$L$3+'Sect. 4 (coefficients)'!$L$4*(B48+'Sect. 4 (coefficients)'!$L$7)^-2.5+'Sect. 4 (coefficients)'!$L$5*(B48+'Sect. 4 (coefficients)'!$L$7)^3)/1000</f>
        <v>-3.3446902568376059E-3</v>
      </c>
      <c r="X48" s="36">
        <f t="shared" si="8"/>
        <v>-1.5183883934035691E-3</v>
      </c>
      <c r="Y48" s="32">
        <f t="shared" si="9"/>
        <v>23.33617330142695</v>
      </c>
      <c r="Z48" s="92">
        <v>2E-3</v>
      </c>
    </row>
    <row r="49" spans="1:26" s="37" customFormat="1">
      <c r="A49" s="76">
        <v>30</v>
      </c>
      <c r="B49" s="30">
        <v>15</v>
      </c>
      <c r="C49" s="31">
        <v>0.101325</v>
      </c>
      <c r="D49" s="32">
        <v>999.10262146699995</v>
      </c>
      <c r="E49" s="30">
        <v>5.0000000000000001E-4</v>
      </c>
      <c r="F49" s="19" t="s">
        <v>17</v>
      </c>
      <c r="G49" s="33">
        <v>1022.1104643277833</v>
      </c>
      <c r="H49" s="32">
        <v>1.0485422314578971E-3</v>
      </c>
      <c r="I49" s="51">
        <v>149.31390087008157</v>
      </c>
      <c r="J49" s="33">
        <f t="shared" si="4"/>
        <v>23.007842860783398</v>
      </c>
      <c r="K49" s="32">
        <f t="shared" si="5"/>
        <v>9.2165113310335939E-4</v>
      </c>
      <c r="L49" s="50">
        <f t="shared" si="12"/>
        <v>89.129768662437627</v>
      </c>
      <c r="M49" s="35">
        <f t="shared" si="13"/>
        <v>14.142857142857142</v>
      </c>
      <c r="N49" s="66">
        <f t="shared" si="11"/>
        <v>1.4142857142857144</v>
      </c>
      <c r="O49" s="70" t="s">
        <v>17</v>
      </c>
      <c r="P49" s="32">
        <f>('Sect. 4 (coefficients)'!$L$3+'Sect. 4 (coefficients)'!$L$4*(B49+'Sect. 4 (coefficients)'!$L$7)^-2.5+'Sect. 4 (coefficients)'!$L$5*(B49+'Sect. 4 (coefficients)'!$L$7)^3)/1000</f>
        <v>-2.8498200791190241E-3</v>
      </c>
      <c r="Q49" s="32">
        <f t="shared" si="14"/>
        <v>23.010692680862519</v>
      </c>
      <c r="R49" s="32">
        <f t="shared" si="15"/>
        <v>23.010692680862519</v>
      </c>
      <c r="S49" s="36">
        <f t="shared" si="6"/>
        <v>0</v>
      </c>
      <c r="T49" s="32">
        <f>'Sect. 4 (coefficients)'!$C$7 * ( A49 / 'Sect. 4 (coefficients)'!$C$3 )*
  (
                                                        ( 'Sect. 4 (coefficients)'!$F$3   + 'Sect. 4 (coefficients)'!$F$4  *(A49/'Sect. 4 (coefficients)'!$C$3)^1 + 'Sect. 4 (coefficients)'!$F$5  *(A49/'Sect. 4 (coefficients)'!$C$3)^2 + 'Sect. 4 (coefficients)'!$F$6   *(A49/'Sect. 4 (coefficients)'!$C$3)^3 + 'Sect. 4 (coefficients)'!$F$7  *(A49/'Sect. 4 (coefficients)'!$C$3)^4 + 'Sect. 4 (coefficients)'!$F$8*(A49/'Sect. 4 (coefficients)'!$C$3)^5 ) +
    ( (B49+273.15) / 'Sect. 4 (coefficients)'!$C$4 )^1 * ( 'Sect. 4 (coefficients)'!$F$9   + 'Sect. 4 (coefficients)'!$F$10*(A49/'Sect. 4 (coefficients)'!$C$3)^1 + 'Sect. 4 (coefficients)'!$F$11*(A49/'Sect. 4 (coefficients)'!$C$3)^2 + 'Sect. 4 (coefficients)'!$F$12*(A49/'Sect. 4 (coefficients)'!$C$3)^3 + 'Sect. 4 (coefficients)'!$F$13*(A49/'Sect. 4 (coefficients)'!$C$3)^4 ) +
    ( (B49+273.15) / 'Sect. 4 (coefficients)'!$C$4 )^2 * ( 'Sect. 4 (coefficients)'!$F$14 + 'Sect. 4 (coefficients)'!$F$15*(A49/'Sect. 4 (coefficients)'!$C$3)^1 + 'Sect. 4 (coefficients)'!$F$16*(A49/'Sect. 4 (coefficients)'!$C$3)^2 + 'Sect. 4 (coefficients)'!$F$17*(A49/'Sect. 4 (coefficients)'!$C$3)^3 ) +
    ( (B49+273.15) / 'Sect. 4 (coefficients)'!$C$4 )^3 * ( 'Sect. 4 (coefficients)'!$F$18 + 'Sect. 4 (coefficients)'!$F$19*(A49/'Sect. 4 (coefficients)'!$C$3)^1 + 'Sect. 4 (coefficients)'!$F$20*(A49/'Sect. 4 (coefficients)'!$C$3)^2 ) +
    ( (B49+273.15) / 'Sect. 4 (coefficients)'!$C$4 )^4 * ( 'Sect. 4 (coefficients)'!$F$21 +'Sect. 4 (coefficients)'!$F$22*(A49/'Sect. 4 (coefficients)'!$C$3)^1 ) +
    ( (B49+273.15) / 'Sect. 4 (coefficients)'!$C$4 )^5 * ( 'Sect. 4 (coefficients)'!$F$23 )
  )</f>
        <v>23.011011193470377</v>
      </c>
      <c r="U49" s="91">
        <f xml:space="preserve"> 'Sect. 4 (coefficients)'!$C$8 * ( (C49/'Sect. 4 (coefficients)'!$C$5-1)/'Sect. 4 (coefficients)'!$C$6 ) * ( A49/'Sect. 4 (coefficients)'!$C$3 ) *
(                                                       ( 'Sect. 4 (coefficients)'!$J$3   + 'Sect. 4 (coefficients)'!$J$4  *((C49/'Sect. 4 (coefficients)'!$C$5-1)/'Sect. 4 (coefficients)'!$C$6)  + 'Sect. 4 (coefficients)'!$J$5  *((C49/'Sect. 4 (coefficients)'!$C$5-1)/'Sect. 4 (coefficients)'!$C$6)^2 + 'Sect. 4 (coefficients)'!$J$6   *((C49/'Sect. 4 (coefficients)'!$C$5-1)/'Sect. 4 (coefficients)'!$C$6)^3 + 'Sect. 4 (coefficients)'!$J$7*((C49/'Sect. 4 (coefficients)'!$C$5-1)/'Sect. 4 (coefficients)'!$C$6)^4 ) +
    ( A49/'Sect. 4 (coefficients)'!$C$3 )^1 * ( 'Sect. 4 (coefficients)'!$J$8   + 'Sect. 4 (coefficients)'!$J$9  *((C49/'Sect. 4 (coefficients)'!$C$5-1)/'Sect. 4 (coefficients)'!$C$6)  + 'Sect. 4 (coefficients)'!$J$10*((C49/'Sect. 4 (coefficients)'!$C$5-1)/'Sect. 4 (coefficients)'!$C$6)^2 + 'Sect. 4 (coefficients)'!$J$11 *((C49/'Sect. 4 (coefficients)'!$C$5-1)/'Sect. 4 (coefficients)'!$C$6)^3 ) +
    ( A49/'Sect. 4 (coefficients)'!$C$3 )^2 * ( 'Sect. 4 (coefficients)'!$J$12 + 'Sect. 4 (coefficients)'!$J$13*((C49/'Sect. 4 (coefficients)'!$C$5-1)/'Sect. 4 (coefficients)'!$C$6) + 'Sect. 4 (coefficients)'!$J$14*((C49/'Sect. 4 (coefficients)'!$C$5-1)/'Sect. 4 (coefficients)'!$C$6)^2 ) +
    ( A49/'Sect. 4 (coefficients)'!$C$3 )^3 * ( 'Sect. 4 (coefficients)'!$J$15 + 'Sect. 4 (coefficients)'!$J$16*((C49/'Sect. 4 (coefficients)'!$C$5-1)/'Sect. 4 (coefficients)'!$C$6) ) +
    ( A49/'Sect. 4 (coefficients)'!$C$3 )^4 * ( 'Sect. 4 (coefficients)'!$J$17 ) +
( (B49+273.15) / 'Sect. 4 (coefficients)'!$C$4 )^1*
    (                                                   ( 'Sect. 4 (coefficients)'!$J$18 + 'Sect. 4 (coefficients)'!$J$19*((C49/'Sect. 4 (coefficients)'!$C$5-1)/'Sect. 4 (coefficients)'!$C$6) + 'Sect. 4 (coefficients)'!$J$20*((C49/'Sect. 4 (coefficients)'!$C$5-1)/'Sect. 4 (coefficients)'!$C$6)^2 + 'Sect. 4 (coefficients)'!$J$21 * ((C49/'Sect. 4 (coefficients)'!$C$5-1)/'Sect. 4 (coefficients)'!$C$6)^3 ) +
    ( A49/'Sect. 4 (coefficients)'!$C$3 )^1 * ( 'Sect. 4 (coefficients)'!$J$22 + 'Sect. 4 (coefficients)'!$J$23*((C49/'Sect. 4 (coefficients)'!$C$5-1)/'Sect. 4 (coefficients)'!$C$6) + 'Sect. 4 (coefficients)'!$J$24*((C49/'Sect. 4 (coefficients)'!$C$5-1)/'Sect. 4 (coefficients)'!$C$6)^2 ) +
    ( A49/'Sect. 4 (coefficients)'!$C$3 )^2 * ( 'Sect. 4 (coefficients)'!$J$25 + 'Sect. 4 (coefficients)'!$J$26*((C49/'Sect. 4 (coefficients)'!$C$5-1)/'Sect. 4 (coefficients)'!$C$6) ) +
    ( A49/'Sect. 4 (coefficients)'!$C$3 )^3 * ( 'Sect. 4 (coefficients)'!$J$27 ) ) +
( (B49+273.15) / 'Sect. 4 (coefficients)'!$C$4 )^2*
    (                                                   ( 'Sect. 4 (coefficients)'!$J$28 + 'Sect. 4 (coefficients)'!$J$29*((C49/'Sect. 4 (coefficients)'!$C$5-1)/'Sect. 4 (coefficients)'!$C$6) + 'Sect. 4 (coefficients)'!$J$30*((C49/'Sect. 4 (coefficients)'!$C$5-1)/'Sect. 4 (coefficients)'!$C$6)^2 ) +
    ( A49/'Sect. 4 (coefficients)'!$C$3 )^1 * ( 'Sect. 4 (coefficients)'!$J$31 + 'Sect. 4 (coefficients)'!$J$32*((C49/'Sect. 4 (coefficients)'!$C$5-1)/'Sect. 4 (coefficients)'!$C$6) ) +
    ( A49/'Sect. 4 (coefficients)'!$C$3 )^2 * ( 'Sect. 4 (coefficients)'!$J$33 ) ) +
( (B49+273.15) / 'Sect. 4 (coefficients)'!$C$4 )^3*
    (                                                   ( 'Sect. 4 (coefficients)'!$J$34 + 'Sect. 4 (coefficients)'!$J$35*((C49/'Sect. 4 (coefficients)'!$C$5-1)/'Sect. 4 (coefficients)'!$C$6) ) +
    ( A49/'Sect. 4 (coefficients)'!$C$3 )^1 * ( 'Sect. 4 (coefficients)'!$J$36 ) ) +
( (B49+273.15) / 'Sect. 4 (coefficients)'!$C$4 )^4*
    (                                                   ( 'Sect. 4 (coefficients)'!$J$37 ) ) )</f>
        <v>0</v>
      </c>
      <c r="V49" s="32">
        <f t="shared" si="7"/>
        <v>23.011011193470377</v>
      </c>
      <c r="W49" s="36">
        <f>('Sect. 4 (coefficients)'!$L$3+'Sect. 4 (coefficients)'!$L$4*(B49+'Sect. 4 (coefficients)'!$L$7)^-2.5+'Sect. 4 (coefficients)'!$L$5*(B49+'Sect. 4 (coefficients)'!$L$7)^3)/1000</f>
        <v>-2.8498200791190241E-3</v>
      </c>
      <c r="X49" s="36">
        <f t="shared" si="8"/>
        <v>-3.1851260785842328E-4</v>
      </c>
      <c r="Y49" s="32">
        <f t="shared" si="9"/>
        <v>23.008161373391257</v>
      </c>
      <c r="Z49" s="92">
        <v>2E-3</v>
      </c>
    </row>
    <row r="50" spans="1:26" s="37" customFormat="1">
      <c r="A50" s="76">
        <v>30</v>
      </c>
      <c r="B50" s="30">
        <v>20</v>
      </c>
      <c r="C50" s="31">
        <v>0.101325</v>
      </c>
      <c r="D50" s="32">
        <v>998.20715046700002</v>
      </c>
      <c r="E50" s="30">
        <v>5.0000000000000001E-4</v>
      </c>
      <c r="F50" s="19" t="s">
        <v>17</v>
      </c>
      <c r="G50" s="33">
        <v>1020.9419528403408</v>
      </c>
      <c r="H50" s="32">
        <v>1.028702967124453E-3</v>
      </c>
      <c r="I50" s="51">
        <v>138.41469355420827</v>
      </c>
      <c r="J50" s="33">
        <f t="shared" si="4"/>
        <v>22.734802373340813</v>
      </c>
      <c r="K50" s="32">
        <f t="shared" si="5"/>
        <v>8.9901601463525307E-4</v>
      </c>
      <c r="L50" s="50">
        <f t="shared" si="12"/>
        <v>80.740593610515404</v>
      </c>
      <c r="M50" s="35">
        <f t="shared" si="13"/>
        <v>14.142857142857142</v>
      </c>
      <c r="N50" s="66">
        <f t="shared" si="11"/>
        <v>1.4142857142857144</v>
      </c>
      <c r="O50" s="70" t="s">
        <v>17</v>
      </c>
      <c r="P50" s="32">
        <f>('Sect. 4 (coefficients)'!$L$3+'Sect. 4 (coefficients)'!$L$4*(B50+'Sect. 4 (coefficients)'!$L$7)^-2.5+'Sect. 4 (coefficients)'!$L$5*(B50+'Sect. 4 (coefficients)'!$L$7)^3)/1000</f>
        <v>-2.4363535093284202E-3</v>
      </c>
      <c r="Q50" s="32">
        <f t="shared" si="14"/>
        <v>22.737238726850141</v>
      </c>
      <c r="R50" s="32">
        <f t="shared" si="15"/>
        <v>22.737238726850141</v>
      </c>
      <c r="S50" s="36">
        <f t="shared" si="6"/>
        <v>0</v>
      </c>
      <c r="T50" s="32">
        <f>'Sect. 4 (coefficients)'!$C$7 * ( A50 / 'Sect. 4 (coefficients)'!$C$3 )*
  (
                                                        ( 'Sect. 4 (coefficients)'!$F$3   + 'Sect. 4 (coefficients)'!$F$4  *(A50/'Sect. 4 (coefficients)'!$C$3)^1 + 'Sect. 4 (coefficients)'!$F$5  *(A50/'Sect. 4 (coefficients)'!$C$3)^2 + 'Sect. 4 (coefficients)'!$F$6   *(A50/'Sect. 4 (coefficients)'!$C$3)^3 + 'Sect. 4 (coefficients)'!$F$7  *(A50/'Sect. 4 (coefficients)'!$C$3)^4 + 'Sect. 4 (coefficients)'!$F$8*(A50/'Sect. 4 (coefficients)'!$C$3)^5 ) +
    ( (B50+273.15) / 'Sect. 4 (coefficients)'!$C$4 )^1 * ( 'Sect. 4 (coefficients)'!$F$9   + 'Sect. 4 (coefficients)'!$F$10*(A50/'Sect. 4 (coefficients)'!$C$3)^1 + 'Sect. 4 (coefficients)'!$F$11*(A50/'Sect. 4 (coefficients)'!$C$3)^2 + 'Sect. 4 (coefficients)'!$F$12*(A50/'Sect. 4 (coefficients)'!$C$3)^3 + 'Sect. 4 (coefficients)'!$F$13*(A50/'Sect. 4 (coefficients)'!$C$3)^4 ) +
    ( (B50+273.15) / 'Sect. 4 (coefficients)'!$C$4 )^2 * ( 'Sect. 4 (coefficients)'!$F$14 + 'Sect. 4 (coefficients)'!$F$15*(A50/'Sect. 4 (coefficients)'!$C$3)^1 + 'Sect. 4 (coefficients)'!$F$16*(A50/'Sect. 4 (coefficients)'!$C$3)^2 + 'Sect. 4 (coefficients)'!$F$17*(A50/'Sect. 4 (coefficients)'!$C$3)^3 ) +
    ( (B50+273.15) / 'Sect. 4 (coefficients)'!$C$4 )^3 * ( 'Sect. 4 (coefficients)'!$F$18 + 'Sect. 4 (coefficients)'!$F$19*(A50/'Sect. 4 (coefficients)'!$C$3)^1 + 'Sect. 4 (coefficients)'!$F$20*(A50/'Sect. 4 (coefficients)'!$C$3)^2 ) +
    ( (B50+273.15) / 'Sect. 4 (coefficients)'!$C$4 )^4 * ( 'Sect. 4 (coefficients)'!$F$21 +'Sect. 4 (coefficients)'!$F$22*(A50/'Sect. 4 (coefficients)'!$C$3)^1 ) +
    ( (B50+273.15) / 'Sect. 4 (coefficients)'!$C$4 )^5 * ( 'Sect. 4 (coefficients)'!$F$23 )
  )</f>
        <v>22.737881592466511</v>
      </c>
      <c r="U50" s="91">
        <f xml:space="preserve"> 'Sect. 4 (coefficients)'!$C$8 * ( (C50/'Sect. 4 (coefficients)'!$C$5-1)/'Sect. 4 (coefficients)'!$C$6 ) * ( A50/'Sect. 4 (coefficients)'!$C$3 ) *
(                                                       ( 'Sect. 4 (coefficients)'!$J$3   + 'Sect. 4 (coefficients)'!$J$4  *((C50/'Sect. 4 (coefficients)'!$C$5-1)/'Sect. 4 (coefficients)'!$C$6)  + 'Sect. 4 (coefficients)'!$J$5  *((C50/'Sect. 4 (coefficients)'!$C$5-1)/'Sect. 4 (coefficients)'!$C$6)^2 + 'Sect. 4 (coefficients)'!$J$6   *((C50/'Sect. 4 (coefficients)'!$C$5-1)/'Sect. 4 (coefficients)'!$C$6)^3 + 'Sect. 4 (coefficients)'!$J$7*((C50/'Sect. 4 (coefficients)'!$C$5-1)/'Sect. 4 (coefficients)'!$C$6)^4 ) +
    ( A50/'Sect. 4 (coefficients)'!$C$3 )^1 * ( 'Sect. 4 (coefficients)'!$J$8   + 'Sect. 4 (coefficients)'!$J$9  *((C50/'Sect. 4 (coefficients)'!$C$5-1)/'Sect. 4 (coefficients)'!$C$6)  + 'Sect. 4 (coefficients)'!$J$10*((C50/'Sect. 4 (coefficients)'!$C$5-1)/'Sect. 4 (coefficients)'!$C$6)^2 + 'Sect. 4 (coefficients)'!$J$11 *((C50/'Sect. 4 (coefficients)'!$C$5-1)/'Sect. 4 (coefficients)'!$C$6)^3 ) +
    ( A50/'Sect. 4 (coefficients)'!$C$3 )^2 * ( 'Sect. 4 (coefficients)'!$J$12 + 'Sect. 4 (coefficients)'!$J$13*((C50/'Sect. 4 (coefficients)'!$C$5-1)/'Sect. 4 (coefficients)'!$C$6) + 'Sect. 4 (coefficients)'!$J$14*((C50/'Sect. 4 (coefficients)'!$C$5-1)/'Sect. 4 (coefficients)'!$C$6)^2 ) +
    ( A50/'Sect. 4 (coefficients)'!$C$3 )^3 * ( 'Sect. 4 (coefficients)'!$J$15 + 'Sect. 4 (coefficients)'!$J$16*((C50/'Sect. 4 (coefficients)'!$C$5-1)/'Sect. 4 (coefficients)'!$C$6) ) +
    ( A50/'Sect. 4 (coefficients)'!$C$3 )^4 * ( 'Sect. 4 (coefficients)'!$J$17 ) +
( (B50+273.15) / 'Sect. 4 (coefficients)'!$C$4 )^1*
    (                                                   ( 'Sect. 4 (coefficients)'!$J$18 + 'Sect. 4 (coefficients)'!$J$19*((C50/'Sect. 4 (coefficients)'!$C$5-1)/'Sect. 4 (coefficients)'!$C$6) + 'Sect. 4 (coefficients)'!$J$20*((C50/'Sect. 4 (coefficients)'!$C$5-1)/'Sect. 4 (coefficients)'!$C$6)^2 + 'Sect. 4 (coefficients)'!$J$21 * ((C50/'Sect. 4 (coefficients)'!$C$5-1)/'Sect. 4 (coefficients)'!$C$6)^3 ) +
    ( A50/'Sect. 4 (coefficients)'!$C$3 )^1 * ( 'Sect. 4 (coefficients)'!$J$22 + 'Sect. 4 (coefficients)'!$J$23*((C50/'Sect. 4 (coefficients)'!$C$5-1)/'Sect. 4 (coefficients)'!$C$6) + 'Sect. 4 (coefficients)'!$J$24*((C50/'Sect. 4 (coefficients)'!$C$5-1)/'Sect. 4 (coefficients)'!$C$6)^2 ) +
    ( A50/'Sect. 4 (coefficients)'!$C$3 )^2 * ( 'Sect. 4 (coefficients)'!$J$25 + 'Sect. 4 (coefficients)'!$J$26*((C50/'Sect. 4 (coefficients)'!$C$5-1)/'Sect. 4 (coefficients)'!$C$6) ) +
    ( A50/'Sect. 4 (coefficients)'!$C$3 )^3 * ( 'Sect. 4 (coefficients)'!$J$27 ) ) +
( (B50+273.15) / 'Sect. 4 (coefficients)'!$C$4 )^2*
    (                                                   ( 'Sect. 4 (coefficients)'!$J$28 + 'Sect. 4 (coefficients)'!$J$29*((C50/'Sect. 4 (coefficients)'!$C$5-1)/'Sect. 4 (coefficients)'!$C$6) + 'Sect. 4 (coefficients)'!$J$30*((C50/'Sect. 4 (coefficients)'!$C$5-1)/'Sect. 4 (coefficients)'!$C$6)^2 ) +
    ( A50/'Sect. 4 (coefficients)'!$C$3 )^1 * ( 'Sect. 4 (coefficients)'!$J$31 + 'Sect. 4 (coefficients)'!$J$32*((C50/'Sect. 4 (coefficients)'!$C$5-1)/'Sect. 4 (coefficients)'!$C$6) ) +
    ( A50/'Sect. 4 (coefficients)'!$C$3 )^2 * ( 'Sect. 4 (coefficients)'!$J$33 ) ) +
( (B50+273.15) / 'Sect. 4 (coefficients)'!$C$4 )^3*
    (                                                   ( 'Sect. 4 (coefficients)'!$J$34 + 'Sect. 4 (coefficients)'!$J$35*((C50/'Sect. 4 (coefficients)'!$C$5-1)/'Sect. 4 (coefficients)'!$C$6) ) +
    ( A50/'Sect. 4 (coefficients)'!$C$3 )^1 * ( 'Sect. 4 (coefficients)'!$J$36 ) ) +
( (B50+273.15) / 'Sect. 4 (coefficients)'!$C$4 )^4*
    (                                                   ( 'Sect. 4 (coefficients)'!$J$37 ) ) )</f>
        <v>0</v>
      </c>
      <c r="V50" s="32">
        <f t="shared" si="7"/>
        <v>22.737881592466511</v>
      </c>
      <c r="W50" s="36">
        <f>('Sect. 4 (coefficients)'!$L$3+'Sect. 4 (coefficients)'!$L$4*(B50+'Sect. 4 (coefficients)'!$L$7)^-2.5+'Sect. 4 (coefficients)'!$L$5*(B50+'Sect. 4 (coefficients)'!$L$7)^3)/1000</f>
        <v>-2.4363535093284202E-3</v>
      </c>
      <c r="X50" s="36">
        <f t="shared" si="8"/>
        <v>-6.4286561637061368E-4</v>
      </c>
      <c r="Y50" s="32">
        <f t="shared" si="9"/>
        <v>22.735445238957183</v>
      </c>
      <c r="Z50" s="92">
        <v>2E-3</v>
      </c>
    </row>
    <row r="51" spans="1:26" s="37" customFormat="1">
      <c r="A51" s="76">
        <v>30</v>
      </c>
      <c r="B51" s="30">
        <v>25</v>
      </c>
      <c r="C51" s="31">
        <v>0.101325</v>
      </c>
      <c r="D51" s="32">
        <v>997.04763676000005</v>
      </c>
      <c r="E51" s="30">
        <v>5.0000000000000001E-4</v>
      </c>
      <c r="F51" s="19" t="s">
        <v>17</v>
      </c>
      <c r="G51" s="33">
        <v>1019.5559921503493</v>
      </c>
      <c r="H51" s="32">
        <v>1.0454837200433403E-3</v>
      </c>
      <c r="I51" s="51">
        <v>147.74294130641388</v>
      </c>
      <c r="J51" s="33">
        <f t="shared" si="4"/>
        <v>22.508355390349266</v>
      </c>
      <c r="K51" s="32">
        <f t="shared" si="5"/>
        <v>9.1817003266043355E-4</v>
      </c>
      <c r="L51" s="50">
        <f t="shared" si="12"/>
        <v>87.888104738805183</v>
      </c>
      <c r="M51" s="35">
        <f t="shared" si="13"/>
        <v>14.142857142857142</v>
      </c>
      <c r="N51" s="66">
        <f t="shared" si="11"/>
        <v>1.4142857142857144</v>
      </c>
      <c r="O51" s="70" t="s">
        <v>17</v>
      </c>
      <c r="P51" s="32">
        <f>('Sect. 4 (coefficients)'!$L$3+'Sect. 4 (coefficients)'!$L$4*(B51+'Sect. 4 (coefficients)'!$L$7)^-2.5+'Sect. 4 (coefficients)'!$L$5*(B51+'Sect. 4 (coefficients)'!$L$7)^3)/1000</f>
        <v>-2.085999999999995E-3</v>
      </c>
      <c r="Q51" s="32">
        <f t="shared" si="14"/>
        <v>22.510441390349264</v>
      </c>
      <c r="R51" s="32">
        <f t="shared" si="15"/>
        <v>22.510441390349264</v>
      </c>
      <c r="S51" s="36">
        <f t="shared" si="6"/>
        <v>0</v>
      </c>
      <c r="T51" s="32">
        <f>'Sect. 4 (coefficients)'!$C$7 * ( A51 / 'Sect. 4 (coefficients)'!$C$3 )*
  (
                                                        ( 'Sect. 4 (coefficients)'!$F$3   + 'Sect. 4 (coefficients)'!$F$4  *(A51/'Sect. 4 (coefficients)'!$C$3)^1 + 'Sect. 4 (coefficients)'!$F$5  *(A51/'Sect. 4 (coefficients)'!$C$3)^2 + 'Sect. 4 (coefficients)'!$F$6   *(A51/'Sect. 4 (coefficients)'!$C$3)^3 + 'Sect. 4 (coefficients)'!$F$7  *(A51/'Sect. 4 (coefficients)'!$C$3)^4 + 'Sect. 4 (coefficients)'!$F$8*(A51/'Sect. 4 (coefficients)'!$C$3)^5 ) +
    ( (B51+273.15) / 'Sect. 4 (coefficients)'!$C$4 )^1 * ( 'Sect. 4 (coefficients)'!$F$9   + 'Sect. 4 (coefficients)'!$F$10*(A51/'Sect. 4 (coefficients)'!$C$3)^1 + 'Sect. 4 (coefficients)'!$F$11*(A51/'Sect. 4 (coefficients)'!$C$3)^2 + 'Sect. 4 (coefficients)'!$F$12*(A51/'Sect. 4 (coefficients)'!$C$3)^3 + 'Sect. 4 (coefficients)'!$F$13*(A51/'Sect. 4 (coefficients)'!$C$3)^4 ) +
    ( (B51+273.15) / 'Sect. 4 (coefficients)'!$C$4 )^2 * ( 'Sect. 4 (coefficients)'!$F$14 + 'Sect. 4 (coefficients)'!$F$15*(A51/'Sect. 4 (coefficients)'!$C$3)^1 + 'Sect. 4 (coefficients)'!$F$16*(A51/'Sect. 4 (coefficients)'!$C$3)^2 + 'Sect. 4 (coefficients)'!$F$17*(A51/'Sect. 4 (coefficients)'!$C$3)^3 ) +
    ( (B51+273.15) / 'Sect. 4 (coefficients)'!$C$4 )^3 * ( 'Sect. 4 (coefficients)'!$F$18 + 'Sect. 4 (coefficients)'!$F$19*(A51/'Sect. 4 (coefficients)'!$C$3)^1 + 'Sect. 4 (coefficients)'!$F$20*(A51/'Sect. 4 (coefficients)'!$C$3)^2 ) +
    ( (B51+273.15) / 'Sect. 4 (coefficients)'!$C$4 )^4 * ( 'Sect. 4 (coefficients)'!$F$21 +'Sect. 4 (coefficients)'!$F$22*(A51/'Sect. 4 (coefficients)'!$C$3)^1 ) +
    ( (B51+273.15) / 'Sect. 4 (coefficients)'!$C$4 )^5 * ( 'Sect. 4 (coefficients)'!$F$23 )
  )</f>
        <v>22.510537625711077</v>
      </c>
      <c r="U51" s="91">
        <f xml:space="preserve"> 'Sect. 4 (coefficients)'!$C$8 * ( (C51/'Sect. 4 (coefficients)'!$C$5-1)/'Sect. 4 (coefficients)'!$C$6 ) * ( A51/'Sect. 4 (coefficients)'!$C$3 ) *
(                                                       ( 'Sect. 4 (coefficients)'!$J$3   + 'Sect. 4 (coefficients)'!$J$4  *((C51/'Sect. 4 (coefficients)'!$C$5-1)/'Sect. 4 (coefficients)'!$C$6)  + 'Sect. 4 (coefficients)'!$J$5  *((C51/'Sect. 4 (coefficients)'!$C$5-1)/'Sect. 4 (coefficients)'!$C$6)^2 + 'Sect. 4 (coefficients)'!$J$6   *((C51/'Sect. 4 (coefficients)'!$C$5-1)/'Sect. 4 (coefficients)'!$C$6)^3 + 'Sect. 4 (coefficients)'!$J$7*((C51/'Sect. 4 (coefficients)'!$C$5-1)/'Sect. 4 (coefficients)'!$C$6)^4 ) +
    ( A51/'Sect. 4 (coefficients)'!$C$3 )^1 * ( 'Sect. 4 (coefficients)'!$J$8   + 'Sect. 4 (coefficients)'!$J$9  *((C51/'Sect. 4 (coefficients)'!$C$5-1)/'Sect. 4 (coefficients)'!$C$6)  + 'Sect. 4 (coefficients)'!$J$10*((C51/'Sect. 4 (coefficients)'!$C$5-1)/'Sect. 4 (coefficients)'!$C$6)^2 + 'Sect. 4 (coefficients)'!$J$11 *((C51/'Sect. 4 (coefficients)'!$C$5-1)/'Sect. 4 (coefficients)'!$C$6)^3 ) +
    ( A51/'Sect. 4 (coefficients)'!$C$3 )^2 * ( 'Sect. 4 (coefficients)'!$J$12 + 'Sect. 4 (coefficients)'!$J$13*((C51/'Sect. 4 (coefficients)'!$C$5-1)/'Sect. 4 (coefficients)'!$C$6) + 'Sect. 4 (coefficients)'!$J$14*((C51/'Sect. 4 (coefficients)'!$C$5-1)/'Sect. 4 (coefficients)'!$C$6)^2 ) +
    ( A51/'Sect. 4 (coefficients)'!$C$3 )^3 * ( 'Sect. 4 (coefficients)'!$J$15 + 'Sect. 4 (coefficients)'!$J$16*((C51/'Sect. 4 (coefficients)'!$C$5-1)/'Sect. 4 (coefficients)'!$C$6) ) +
    ( A51/'Sect. 4 (coefficients)'!$C$3 )^4 * ( 'Sect. 4 (coefficients)'!$J$17 ) +
( (B51+273.15) / 'Sect. 4 (coefficients)'!$C$4 )^1*
    (                                                   ( 'Sect. 4 (coefficients)'!$J$18 + 'Sect. 4 (coefficients)'!$J$19*((C51/'Sect. 4 (coefficients)'!$C$5-1)/'Sect. 4 (coefficients)'!$C$6) + 'Sect. 4 (coefficients)'!$J$20*((C51/'Sect. 4 (coefficients)'!$C$5-1)/'Sect. 4 (coefficients)'!$C$6)^2 + 'Sect. 4 (coefficients)'!$J$21 * ((C51/'Sect. 4 (coefficients)'!$C$5-1)/'Sect. 4 (coefficients)'!$C$6)^3 ) +
    ( A51/'Sect. 4 (coefficients)'!$C$3 )^1 * ( 'Sect. 4 (coefficients)'!$J$22 + 'Sect. 4 (coefficients)'!$J$23*((C51/'Sect. 4 (coefficients)'!$C$5-1)/'Sect. 4 (coefficients)'!$C$6) + 'Sect. 4 (coefficients)'!$J$24*((C51/'Sect. 4 (coefficients)'!$C$5-1)/'Sect. 4 (coefficients)'!$C$6)^2 ) +
    ( A51/'Sect. 4 (coefficients)'!$C$3 )^2 * ( 'Sect. 4 (coefficients)'!$J$25 + 'Sect. 4 (coefficients)'!$J$26*((C51/'Sect. 4 (coefficients)'!$C$5-1)/'Sect. 4 (coefficients)'!$C$6) ) +
    ( A51/'Sect. 4 (coefficients)'!$C$3 )^3 * ( 'Sect. 4 (coefficients)'!$J$27 ) ) +
( (B51+273.15) / 'Sect. 4 (coefficients)'!$C$4 )^2*
    (                                                   ( 'Sect. 4 (coefficients)'!$J$28 + 'Sect. 4 (coefficients)'!$J$29*((C51/'Sect. 4 (coefficients)'!$C$5-1)/'Sect. 4 (coefficients)'!$C$6) + 'Sect. 4 (coefficients)'!$J$30*((C51/'Sect. 4 (coefficients)'!$C$5-1)/'Sect. 4 (coefficients)'!$C$6)^2 ) +
    ( A51/'Sect. 4 (coefficients)'!$C$3 )^1 * ( 'Sect. 4 (coefficients)'!$J$31 + 'Sect. 4 (coefficients)'!$J$32*((C51/'Sect. 4 (coefficients)'!$C$5-1)/'Sect. 4 (coefficients)'!$C$6) ) +
    ( A51/'Sect. 4 (coefficients)'!$C$3 )^2 * ( 'Sect. 4 (coefficients)'!$J$33 ) ) +
( (B51+273.15) / 'Sect. 4 (coefficients)'!$C$4 )^3*
    (                                                   ( 'Sect. 4 (coefficients)'!$J$34 + 'Sect. 4 (coefficients)'!$J$35*((C51/'Sect. 4 (coefficients)'!$C$5-1)/'Sect. 4 (coefficients)'!$C$6) ) +
    ( A51/'Sect. 4 (coefficients)'!$C$3 )^1 * ( 'Sect. 4 (coefficients)'!$J$36 ) ) +
( (B51+273.15) / 'Sect. 4 (coefficients)'!$C$4 )^4*
    (                                                   ( 'Sect. 4 (coefficients)'!$J$37 ) ) )</f>
        <v>0</v>
      </c>
      <c r="V51" s="32">
        <f t="shared" si="7"/>
        <v>22.510537625711077</v>
      </c>
      <c r="W51" s="36">
        <f>('Sect. 4 (coefficients)'!$L$3+'Sect. 4 (coefficients)'!$L$4*(B51+'Sect. 4 (coefficients)'!$L$7)^-2.5+'Sect. 4 (coefficients)'!$L$5*(B51+'Sect. 4 (coefficients)'!$L$7)^3)/1000</f>
        <v>-2.085999999999995E-3</v>
      </c>
      <c r="X51" s="36">
        <f t="shared" si="8"/>
        <v>-9.6235361812802012E-5</v>
      </c>
      <c r="Y51" s="32">
        <f t="shared" si="9"/>
        <v>22.508451625711078</v>
      </c>
      <c r="Z51" s="92">
        <v>2E-3</v>
      </c>
    </row>
    <row r="52" spans="1:26" s="37" customFormat="1">
      <c r="A52" s="76">
        <v>30</v>
      </c>
      <c r="B52" s="30">
        <v>30</v>
      </c>
      <c r="C52" s="31">
        <v>0.101325</v>
      </c>
      <c r="D52" s="32">
        <v>995.64945393699998</v>
      </c>
      <c r="E52" s="30">
        <v>5.0000000000000001E-4</v>
      </c>
      <c r="F52" s="19" t="s">
        <v>17</v>
      </c>
      <c r="G52" s="33">
        <v>1017.9706320354441</v>
      </c>
      <c r="H52" s="32">
        <v>1.0449981380148826E-3</v>
      </c>
      <c r="I52" s="51">
        <v>147.52912200265104</v>
      </c>
      <c r="J52" s="33">
        <f t="shared" si="4"/>
        <v>22.321178098444079</v>
      </c>
      <c r="K52" s="32">
        <f t="shared" si="5"/>
        <v>9.1761708160570539E-4</v>
      </c>
      <c r="L52" s="50">
        <f t="shared" si="12"/>
        <v>87.71253221797258</v>
      </c>
      <c r="M52" s="35">
        <f t="shared" si="13"/>
        <v>14.142857142857142</v>
      </c>
      <c r="N52" s="66">
        <f t="shared" si="11"/>
        <v>1.4142857142857144</v>
      </c>
      <c r="O52" s="70" t="s">
        <v>17</v>
      </c>
      <c r="P52" s="32">
        <f>('Sect. 4 (coefficients)'!$L$3+'Sect. 4 (coefficients)'!$L$4*(B52+'Sect. 4 (coefficients)'!$L$7)^-2.5+'Sect. 4 (coefficients)'!$L$5*(B52+'Sect. 4 (coefficients)'!$L$7)^3)/1000</f>
        <v>-1.7850506381732198E-3</v>
      </c>
      <c r="Q52" s="32">
        <f t="shared" si="14"/>
        <v>22.322963149082252</v>
      </c>
      <c r="R52" s="32">
        <f t="shared" si="15"/>
        <v>22.322963149082252</v>
      </c>
      <c r="S52" s="36">
        <f t="shared" si="6"/>
        <v>0</v>
      </c>
      <c r="T52" s="32">
        <f>'Sect. 4 (coefficients)'!$C$7 * ( A52 / 'Sect. 4 (coefficients)'!$C$3 )*
  (
                                                        ( 'Sect. 4 (coefficients)'!$F$3   + 'Sect. 4 (coefficients)'!$F$4  *(A52/'Sect. 4 (coefficients)'!$C$3)^1 + 'Sect. 4 (coefficients)'!$F$5  *(A52/'Sect. 4 (coefficients)'!$C$3)^2 + 'Sect. 4 (coefficients)'!$F$6   *(A52/'Sect. 4 (coefficients)'!$C$3)^3 + 'Sect. 4 (coefficients)'!$F$7  *(A52/'Sect. 4 (coefficients)'!$C$3)^4 + 'Sect. 4 (coefficients)'!$F$8*(A52/'Sect. 4 (coefficients)'!$C$3)^5 ) +
    ( (B52+273.15) / 'Sect. 4 (coefficients)'!$C$4 )^1 * ( 'Sect. 4 (coefficients)'!$F$9   + 'Sect. 4 (coefficients)'!$F$10*(A52/'Sect. 4 (coefficients)'!$C$3)^1 + 'Sect. 4 (coefficients)'!$F$11*(A52/'Sect. 4 (coefficients)'!$C$3)^2 + 'Sect. 4 (coefficients)'!$F$12*(A52/'Sect. 4 (coefficients)'!$C$3)^3 + 'Sect. 4 (coefficients)'!$F$13*(A52/'Sect. 4 (coefficients)'!$C$3)^4 ) +
    ( (B52+273.15) / 'Sect. 4 (coefficients)'!$C$4 )^2 * ( 'Sect. 4 (coefficients)'!$F$14 + 'Sect. 4 (coefficients)'!$F$15*(A52/'Sect. 4 (coefficients)'!$C$3)^1 + 'Sect. 4 (coefficients)'!$F$16*(A52/'Sect. 4 (coefficients)'!$C$3)^2 + 'Sect. 4 (coefficients)'!$F$17*(A52/'Sect. 4 (coefficients)'!$C$3)^3 ) +
    ( (B52+273.15) / 'Sect. 4 (coefficients)'!$C$4 )^3 * ( 'Sect. 4 (coefficients)'!$F$18 + 'Sect. 4 (coefficients)'!$F$19*(A52/'Sect. 4 (coefficients)'!$C$3)^1 + 'Sect. 4 (coefficients)'!$F$20*(A52/'Sect. 4 (coefficients)'!$C$3)^2 ) +
    ( (B52+273.15) / 'Sect. 4 (coefficients)'!$C$4 )^4 * ( 'Sect. 4 (coefficients)'!$F$21 +'Sect. 4 (coefficients)'!$F$22*(A52/'Sect. 4 (coefficients)'!$C$3)^1 ) +
    ( (B52+273.15) / 'Sect. 4 (coefficients)'!$C$4 )^5 * ( 'Sect. 4 (coefficients)'!$F$23 )
  )</f>
        <v>22.321964816699975</v>
      </c>
      <c r="U52" s="91">
        <f xml:space="preserve"> 'Sect. 4 (coefficients)'!$C$8 * ( (C52/'Sect. 4 (coefficients)'!$C$5-1)/'Sect. 4 (coefficients)'!$C$6 ) * ( A52/'Sect. 4 (coefficients)'!$C$3 ) *
(                                                       ( 'Sect. 4 (coefficients)'!$J$3   + 'Sect. 4 (coefficients)'!$J$4  *((C52/'Sect. 4 (coefficients)'!$C$5-1)/'Sect. 4 (coefficients)'!$C$6)  + 'Sect. 4 (coefficients)'!$J$5  *((C52/'Sect. 4 (coefficients)'!$C$5-1)/'Sect. 4 (coefficients)'!$C$6)^2 + 'Sect. 4 (coefficients)'!$J$6   *((C52/'Sect. 4 (coefficients)'!$C$5-1)/'Sect. 4 (coefficients)'!$C$6)^3 + 'Sect. 4 (coefficients)'!$J$7*((C52/'Sect. 4 (coefficients)'!$C$5-1)/'Sect. 4 (coefficients)'!$C$6)^4 ) +
    ( A52/'Sect. 4 (coefficients)'!$C$3 )^1 * ( 'Sect. 4 (coefficients)'!$J$8   + 'Sect. 4 (coefficients)'!$J$9  *((C52/'Sect. 4 (coefficients)'!$C$5-1)/'Sect. 4 (coefficients)'!$C$6)  + 'Sect. 4 (coefficients)'!$J$10*((C52/'Sect. 4 (coefficients)'!$C$5-1)/'Sect. 4 (coefficients)'!$C$6)^2 + 'Sect. 4 (coefficients)'!$J$11 *((C52/'Sect. 4 (coefficients)'!$C$5-1)/'Sect. 4 (coefficients)'!$C$6)^3 ) +
    ( A52/'Sect. 4 (coefficients)'!$C$3 )^2 * ( 'Sect. 4 (coefficients)'!$J$12 + 'Sect. 4 (coefficients)'!$J$13*((C52/'Sect. 4 (coefficients)'!$C$5-1)/'Sect. 4 (coefficients)'!$C$6) + 'Sect. 4 (coefficients)'!$J$14*((C52/'Sect. 4 (coefficients)'!$C$5-1)/'Sect. 4 (coefficients)'!$C$6)^2 ) +
    ( A52/'Sect. 4 (coefficients)'!$C$3 )^3 * ( 'Sect. 4 (coefficients)'!$J$15 + 'Sect. 4 (coefficients)'!$J$16*((C52/'Sect. 4 (coefficients)'!$C$5-1)/'Sect. 4 (coefficients)'!$C$6) ) +
    ( A52/'Sect. 4 (coefficients)'!$C$3 )^4 * ( 'Sect. 4 (coefficients)'!$J$17 ) +
( (B52+273.15) / 'Sect. 4 (coefficients)'!$C$4 )^1*
    (                                                   ( 'Sect. 4 (coefficients)'!$J$18 + 'Sect. 4 (coefficients)'!$J$19*((C52/'Sect. 4 (coefficients)'!$C$5-1)/'Sect. 4 (coefficients)'!$C$6) + 'Sect. 4 (coefficients)'!$J$20*((C52/'Sect. 4 (coefficients)'!$C$5-1)/'Sect. 4 (coefficients)'!$C$6)^2 + 'Sect. 4 (coefficients)'!$J$21 * ((C52/'Sect. 4 (coefficients)'!$C$5-1)/'Sect. 4 (coefficients)'!$C$6)^3 ) +
    ( A52/'Sect. 4 (coefficients)'!$C$3 )^1 * ( 'Sect. 4 (coefficients)'!$J$22 + 'Sect. 4 (coefficients)'!$J$23*((C52/'Sect. 4 (coefficients)'!$C$5-1)/'Sect. 4 (coefficients)'!$C$6) + 'Sect. 4 (coefficients)'!$J$24*((C52/'Sect. 4 (coefficients)'!$C$5-1)/'Sect. 4 (coefficients)'!$C$6)^2 ) +
    ( A52/'Sect. 4 (coefficients)'!$C$3 )^2 * ( 'Sect. 4 (coefficients)'!$J$25 + 'Sect. 4 (coefficients)'!$J$26*((C52/'Sect. 4 (coefficients)'!$C$5-1)/'Sect. 4 (coefficients)'!$C$6) ) +
    ( A52/'Sect. 4 (coefficients)'!$C$3 )^3 * ( 'Sect. 4 (coefficients)'!$J$27 ) ) +
( (B52+273.15) / 'Sect. 4 (coefficients)'!$C$4 )^2*
    (                                                   ( 'Sect. 4 (coefficients)'!$J$28 + 'Sect. 4 (coefficients)'!$J$29*((C52/'Sect. 4 (coefficients)'!$C$5-1)/'Sect. 4 (coefficients)'!$C$6) + 'Sect. 4 (coefficients)'!$J$30*((C52/'Sect. 4 (coefficients)'!$C$5-1)/'Sect. 4 (coefficients)'!$C$6)^2 ) +
    ( A52/'Sect. 4 (coefficients)'!$C$3 )^1 * ( 'Sect. 4 (coefficients)'!$J$31 + 'Sect. 4 (coefficients)'!$J$32*((C52/'Sect. 4 (coefficients)'!$C$5-1)/'Sect. 4 (coefficients)'!$C$6) ) +
    ( A52/'Sect. 4 (coefficients)'!$C$3 )^2 * ( 'Sect. 4 (coefficients)'!$J$33 ) ) +
( (B52+273.15) / 'Sect. 4 (coefficients)'!$C$4 )^3*
    (                                                   ( 'Sect. 4 (coefficients)'!$J$34 + 'Sect. 4 (coefficients)'!$J$35*((C52/'Sect. 4 (coefficients)'!$C$5-1)/'Sect. 4 (coefficients)'!$C$6) ) +
    ( A52/'Sect. 4 (coefficients)'!$C$3 )^1 * ( 'Sect. 4 (coefficients)'!$J$36 ) ) +
( (B52+273.15) / 'Sect. 4 (coefficients)'!$C$4 )^4*
    (                                                   ( 'Sect. 4 (coefficients)'!$J$37 ) ) )</f>
        <v>0</v>
      </c>
      <c r="V52" s="32">
        <f t="shared" si="7"/>
        <v>22.321964816699975</v>
      </c>
      <c r="W52" s="36">
        <f>('Sect. 4 (coefficients)'!$L$3+'Sect. 4 (coefficients)'!$L$4*(B52+'Sect. 4 (coefficients)'!$L$7)^-2.5+'Sect. 4 (coefficients)'!$L$5*(B52+'Sect. 4 (coefficients)'!$L$7)^3)/1000</f>
        <v>-1.7850506381732198E-3</v>
      </c>
      <c r="X52" s="36">
        <f t="shared" si="8"/>
        <v>9.9833238227731158E-4</v>
      </c>
      <c r="Y52" s="32">
        <f t="shared" si="9"/>
        <v>22.320179766061802</v>
      </c>
      <c r="Z52" s="92">
        <v>2E-3</v>
      </c>
    </row>
    <row r="53" spans="1:26" s="46" customFormat="1">
      <c r="A53" s="82">
        <v>30</v>
      </c>
      <c r="B53" s="38">
        <v>35</v>
      </c>
      <c r="C53" s="39">
        <v>0.101325</v>
      </c>
      <c r="D53" s="40">
        <v>994.03331488200001</v>
      </c>
      <c r="E53" s="38">
        <v>5.0000000000000001E-4</v>
      </c>
      <c r="F53" s="41" t="s">
        <v>17</v>
      </c>
      <c r="G53" s="42">
        <v>1016.1973094632793</v>
      </c>
      <c r="H53" s="40">
        <v>1.0446518598061451E-3</v>
      </c>
      <c r="I53" s="52">
        <v>147.38538646062673</v>
      </c>
      <c r="J53" s="42">
        <f t="shared" si="4"/>
        <v>22.163994581279326</v>
      </c>
      <c r="K53" s="40">
        <f t="shared" si="5"/>
        <v>9.1722271460994574E-4</v>
      </c>
      <c r="L53" s="53">
        <f t="shared" si="12"/>
        <v>87.592576800044</v>
      </c>
      <c r="M53" s="44">
        <f t="shared" si="13"/>
        <v>14.142857142857142</v>
      </c>
      <c r="N53" s="67">
        <f t="shared" si="11"/>
        <v>1.4142857142857144</v>
      </c>
      <c r="O53" s="71" t="s">
        <v>17</v>
      </c>
      <c r="P53" s="40">
        <f>('Sect. 4 (coefficients)'!$L$3+'Sect. 4 (coefficients)'!$L$4*(B53+'Sect. 4 (coefficients)'!$L$7)^-2.5+'Sect. 4 (coefficients)'!$L$5*(B53+'Sect. 4 (coefficients)'!$L$7)^3)/1000</f>
        <v>-1.5230718835547918E-3</v>
      </c>
      <c r="Q53" s="40">
        <f t="shared" si="14"/>
        <v>22.16551765316288</v>
      </c>
      <c r="R53" s="40">
        <f t="shared" si="15"/>
        <v>22.16551765316288</v>
      </c>
      <c r="S53" s="45">
        <f t="shared" si="6"/>
        <v>0</v>
      </c>
      <c r="T53" s="40">
        <f>'Sect. 4 (coefficients)'!$C$7 * ( A53 / 'Sect. 4 (coefficients)'!$C$3 )*
  (
                                                        ( 'Sect. 4 (coefficients)'!$F$3   + 'Sect. 4 (coefficients)'!$F$4  *(A53/'Sect. 4 (coefficients)'!$C$3)^1 + 'Sect. 4 (coefficients)'!$F$5  *(A53/'Sect. 4 (coefficients)'!$C$3)^2 + 'Sect. 4 (coefficients)'!$F$6   *(A53/'Sect. 4 (coefficients)'!$C$3)^3 + 'Sect. 4 (coefficients)'!$F$7  *(A53/'Sect. 4 (coefficients)'!$C$3)^4 + 'Sect. 4 (coefficients)'!$F$8*(A53/'Sect. 4 (coefficients)'!$C$3)^5 ) +
    ( (B53+273.15) / 'Sect. 4 (coefficients)'!$C$4 )^1 * ( 'Sect. 4 (coefficients)'!$F$9   + 'Sect. 4 (coefficients)'!$F$10*(A53/'Sect. 4 (coefficients)'!$C$3)^1 + 'Sect. 4 (coefficients)'!$F$11*(A53/'Sect. 4 (coefficients)'!$C$3)^2 + 'Sect. 4 (coefficients)'!$F$12*(A53/'Sect. 4 (coefficients)'!$C$3)^3 + 'Sect. 4 (coefficients)'!$F$13*(A53/'Sect. 4 (coefficients)'!$C$3)^4 ) +
    ( (B53+273.15) / 'Sect. 4 (coefficients)'!$C$4 )^2 * ( 'Sect. 4 (coefficients)'!$F$14 + 'Sect. 4 (coefficients)'!$F$15*(A53/'Sect. 4 (coefficients)'!$C$3)^1 + 'Sect. 4 (coefficients)'!$F$16*(A53/'Sect. 4 (coefficients)'!$C$3)^2 + 'Sect. 4 (coefficients)'!$F$17*(A53/'Sect. 4 (coefficients)'!$C$3)^3 ) +
    ( (B53+273.15) / 'Sect. 4 (coefficients)'!$C$4 )^3 * ( 'Sect. 4 (coefficients)'!$F$18 + 'Sect. 4 (coefficients)'!$F$19*(A53/'Sect. 4 (coefficients)'!$C$3)^1 + 'Sect. 4 (coefficients)'!$F$20*(A53/'Sect. 4 (coefficients)'!$C$3)^2 ) +
    ( (B53+273.15) / 'Sect. 4 (coefficients)'!$C$4 )^4 * ( 'Sect. 4 (coefficients)'!$F$21 +'Sect. 4 (coefficients)'!$F$22*(A53/'Sect. 4 (coefficients)'!$C$3)^1 ) +
    ( (B53+273.15) / 'Sect. 4 (coefficients)'!$C$4 )^5 * ( 'Sect. 4 (coefficients)'!$F$23 )
  )</f>
        <v>22.166906817806517</v>
      </c>
      <c r="U53" s="93">
        <f xml:space="preserve"> 'Sect. 4 (coefficients)'!$C$8 * ( (C53/'Sect. 4 (coefficients)'!$C$5-1)/'Sect. 4 (coefficients)'!$C$6 ) * ( A53/'Sect. 4 (coefficients)'!$C$3 ) *
(                                                       ( 'Sect. 4 (coefficients)'!$J$3   + 'Sect. 4 (coefficients)'!$J$4  *((C53/'Sect. 4 (coefficients)'!$C$5-1)/'Sect. 4 (coefficients)'!$C$6)  + 'Sect. 4 (coefficients)'!$J$5  *((C53/'Sect. 4 (coefficients)'!$C$5-1)/'Sect. 4 (coefficients)'!$C$6)^2 + 'Sect. 4 (coefficients)'!$J$6   *((C53/'Sect. 4 (coefficients)'!$C$5-1)/'Sect. 4 (coefficients)'!$C$6)^3 + 'Sect. 4 (coefficients)'!$J$7*((C53/'Sect. 4 (coefficients)'!$C$5-1)/'Sect. 4 (coefficients)'!$C$6)^4 ) +
    ( A53/'Sect. 4 (coefficients)'!$C$3 )^1 * ( 'Sect. 4 (coefficients)'!$J$8   + 'Sect. 4 (coefficients)'!$J$9  *((C53/'Sect. 4 (coefficients)'!$C$5-1)/'Sect. 4 (coefficients)'!$C$6)  + 'Sect. 4 (coefficients)'!$J$10*((C53/'Sect. 4 (coefficients)'!$C$5-1)/'Sect. 4 (coefficients)'!$C$6)^2 + 'Sect. 4 (coefficients)'!$J$11 *((C53/'Sect. 4 (coefficients)'!$C$5-1)/'Sect. 4 (coefficients)'!$C$6)^3 ) +
    ( A53/'Sect. 4 (coefficients)'!$C$3 )^2 * ( 'Sect. 4 (coefficients)'!$J$12 + 'Sect. 4 (coefficients)'!$J$13*((C53/'Sect. 4 (coefficients)'!$C$5-1)/'Sect. 4 (coefficients)'!$C$6) + 'Sect. 4 (coefficients)'!$J$14*((C53/'Sect. 4 (coefficients)'!$C$5-1)/'Sect. 4 (coefficients)'!$C$6)^2 ) +
    ( A53/'Sect. 4 (coefficients)'!$C$3 )^3 * ( 'Sect. 4 (coefficients)'!$J$15 + 'Sect. 4 (coefficients)'!$J$16*((C53/'Sect. 4 (coefficients)'!$C$5-1)/'Sect. 4 (coefficients)'!$C$6) ) +
    ( A53/'Sect. 4 (coefficients)'!$C$3 )^4 * ( 'Sect. 4 (coefficients)'!$J$17 ) +
( (B53+273.15) / 'Sect. 4 (coefficients)'!$C$4 )^1*
    (                                                   ( 'Sect. 4 (coefficients)'!$J$18 + 'Sect. 4 (coefficients)'!$J$19*((C53/'Sect. 4 (coefficients)'!$C$5-1)/'Sect. 4 (coefficients)'!$C$6) + 'Sect. 4 (coefficients)'!$J$20*((C53/'Sect. 4 (coefficients)'!$C$5-1)/'Sect. 4 (coefficients)'!$C$6)^2 + 'Sect. 4 (coefficients)'!$J$21 * ((C53/'Sect. 4 (coefficients)'!$C$5-1)/'Sect. 4 (coefficients)'!$C$6)^3 ) +
    ( A53/'Sect. 4 (coefficients)'!$C$3 )^1 * ( 'Sect. 4 (coefficients)'!$J$22 + 'Sect. 4 (coefficients)'!$J$23*((C53/'Sect. 4 (coefficients)'!$C$5-1)/'Sect. 4 (coefficients)'!$C$6) + 'Sect. 4 (coefficients)'!$J$24*((C53/'Sect. 4 (coefficients)'!$C$5-1)/'Sect. 4 (coefficients)'!$C$6)^2 ) +
    ( A53/'Sect. 4 (coefficients)'!$C$3 )^2 * ( 'Sect. 4 (coefficients)'!$J$25 + 'Sect. 4 (coefficients)'!$J$26*((C53/'Sect. 4 (coefficients)'!$C$5-1)/'Sect. 4 (coefficients)'!$C$6) ) +
    ( A53/'Sect. 4 (coefficients)'!$C$3 )^3 * ( 'Sect. 4 (coefficients)'!$J$27 ) ) +
( (B53+273.15) / 'Sect. 4 (coefficients)'!$C$4 )^2*
    (                                                   ( 'Sect. 4 (coefficients)'!$J$28 + 'Sect. 4 (coefficients)'!$J$29*((C53/'Sect. 4 (coefficients)'!$C$5-1)/'Sect. 4 (coefficients)'!$C$6) + 'Sect. 4 (coefficients)'!$J$30*((C53/'Sect. 4 (coefficients)'!$C$5-1)/'Sect. 4 (coefficients)'!$C$6)^2 ) +
    ( A53/'Sect. 4 (coefficients)'!$C$3 )^1 * ( 'Sect. 4 (coefficients)'!$J$31 + 'Sect. 4 (coefficients)'!$J$32*((C53/'Sect. 4 (coefficients)'!$C$5-1)/'Sect. 4 (coefficients)'!$C$6) ) +
    ( A53/'Sect. 4 (coefficients)'!$C$3 )^2 * ( 'Sect. 4 (coefficients)'!$J$33 ) ) +
( (B53+273.15) / 'Sect. 4 (coefficients)'!$C$4 )^3*
    (                                                   ( 'Sect. 4 (coefficients)'!$J$34 + 'Sect. 4 (coefficients)'!$J$35*((C53/'Sect. 4 (coefficients)'!$C$5-1)/'Sect. 4 (coefficients)'!$C$6) ) +
    ( A53/'Sect. 4 (coefficients)'!$C$3 )^1 * ( 'Sect. 4 (coefficients)'!$J$36 ) ) +
( (B53+273.15) / 'Sect. 4 (coefficients)'!$C$4 )^4*
    (                                                   ( 'Sect. 4 (coefficients)'!$J$37 ) ) )</f>
        <v>0</v>
      </c>
      <c r="V53" s="40">
        <f t="shared" si="7"/>
        <v>22.166906817806517</v>
      </c>
      <c r="W53" s="45">
        <f>('Sect. 4 (coefficients)'!$L$3+'Sect. 4 (coefficients)'!$L$4*(B53+'Sect. 4 (coefficients)'!$L$7)^-2.5+'Sect. 4 (coefficients)'!$L$5*(B53+'Sect. 4 (coefficients)'!$L$7)^3)/1000</f>
        <v>-1.5230718835547918E-3</v>
      </c>
      <c r="X53" s="45">
        <f t="shared" si="8"/>
        <v>-1.3891646436370308E-3</v>
      </c>
      <c r="Y53" s="40">
        <f t="shared" si="9"/>
        <v>22.165383745922963</v>
      </c>
      <c r="Z53" s="94">
        <v>2E-3</v>
      </c>
    </row>
    <row r="54" spans="1:26" s="37" customFormat="1">
      <c r="A54" s="76">
        <v>35</v>
      </c>
      <c r="B54" s="30">
        <v>5</v>
      </c>
      <c r="C54" s="31">
        <v>0.101325</v>
      </c>
      <c r="D54" s="32">
        <v>999.96663354500004</v>
      </c>
      <c r="E54" s="30">
        <v>5.0000000000000001E-4</v>
      </c>
      <c r="F54" s="19" t="s">
        <v>17</v>
      </c>
      <c r="G54" s="33">
        <v>1027.6570379232373</v>
      </c>
      <c r="H54" s="32">
        <v>1.0477427328801283E-3</v>
      </c>
      <c r="I54" s="51">
        <v>148.76873712669223</v>
      </c>
      <c r="J54" s="33">
        <f t="shared" si="4"/>
        <v>27.690404378237304</v>
      </c>
      <c r="K54" s="32">
        <f t="shared" si="5"/>
        <v>9.2074145899004669E-4</v>
      </c>
      <c r="L54" s="50">
        <f t="shared" si="12"/>
        <v>88.724557705276268</v>
      </c>
      <c r="M54" s="35">
        <f t="shared" si="13"/>
        <v>16.5</v>
      </c>
      <c r="N54" s="66">
        <f t="shared" si="11"/>
        <v>1.6500000000000001</v>
      </c>
      <c r="O54" s="70" t="s">
        <v>17</v>
      </c>
      <c r="P54" s="32">
        <f>('Sect. 4 (coefficients)'!$L$3+'Sect. 4 (coefficients)'!$L$4*(B54+'Sect. 4 (coefficients)'!$L$7)^-2.5+'Sect. 4 (coefficients)'!$L$5*(B54+'Sect. 4 (coefficients)'!$L$7)^3)/1000</f>
        <v>-3.9457825426968806E-3</v>
      </c>
      <c r="Q54" s="32">
        <f t="shared" si="14"/>
        <v>27.694350160780001</v>
      </c>
      <c r="R54" s="32">
        <f t="shared" si="15"/>
        <v>27.694350160780001</v>
      </c>
      <c r="S54" s="36">
        <f t="shared" si="6"/>
        <v>0</v>
      </c>
      <c r="T54" s="32">
        <f>'Sect. 4 (coefficients)'!$C$7 * ( A54 / 'Sect. 4 (coefficients)'!$C$3 )*
  (
                                                        ( 'Sect. 4 (coefficients)'!$F$3   + 'Sect. 4 (coefficients)'!$F$4  *(A54/'Sect. 4 (coefficients)'!$C$3)^1 + 'Sect. 4 (coefficients)'!$F$5  *(A54/'Sect. 4 (coefficients)'!$C$3)^2 + 'Sect. 4 (coefficients)'!$F$6   *(A54/'Sect. 4 (coefficients)'!$C$3)^3 + 'Sect. 4 (coefficients)'!$F$7  *(A54/'Sect. 4 (coefficients)'!$C$3)^4 + 'Sect. 4 (coefficients)'!$F$8*(A54/'Sect. 4 (coefficients)'!$C$3)^5 ) +
    ( (B54+273.15) / 'Sect. 4 (coefficients)'!$C$4 )^1 * ( 'Sect. 4 (coefficients)'!$F$9   + 'Sect. 4 (coefficients)'!$F$10*(A54/'Sect. 4 (coefficients)'!$C$3)^1 + 'Sect. 4 (coefficients)'!$F$11*(A54/'Sect. 4 (coefficients)'!$C$3)^2 + 'Sect. 4 (coefficients)'!$F$12*(A54/'Sect. 4 (coefficients)'!$C$3)^3 + 'Sect. 4 (coefficients)'!$F$13*(A54/'Sect. 4 (coefficients)'!$C$3)^4 ) +
    ( (B54+273.15) / 'Sect. 4 (coefficients)'!$C$4 )^2 * ( 'Sect. 4 (coefficients)'!$F$14 + 'Sect. 4 (coefficients)'!$F$15*(A54/'Sect. 4 (coefficients)'!$C$3)^1 + 'Sect. 4 (coefficients)'!$F$16*(A54/'Sect. 4 (coefficients)'!$C$3)^2 + 'Sect. 4 (coefficients)'!$F$17*(A54/'Sect. 4 (coefficients)'!$C$3)^3 ) +
    ( (B54+273.15) / 'Sect. 4 (coefficients)'!$C$4 )^3 * ( 'Sect. 4 (coefficients)'!$F$18 + 'Sect. 4 (coefficients)'!$F$19*(A54/'Sect. 4 (coefficients)'!$C$3)^1 + 'Sect. 4 (coefficients)'!$F$20*(A54/'Sect. 4 (coefficients)'!$C$3)^2 ) +
    ( (B54+273.15) / 'Sect. 4 (coefficients)'!$C$4 )^4 * ( 'Sect. 4 (coefficients)'!$F$21 +'Sect. 4 (coefficients)'!$F$22*(A54/'Sect. 4 (coefficients)'!$C$3)^1 ) +
    ( (B54+273.15) / 'Sect. 4 (coefficients)'!$C$4 )^5 * ( 'Sect. 4 (coefficients)'!$F$23 )
  )</f>
        <v>27.694356226443517</v>
      </c>
      <c r="U54" s="91">
        <f xml:space="preserve"> 'Sect. 4 (coefficients)'!$C$8 * ( (C54/'Sect. 4 (coefficients)'!$C$5-1)/'Sect. 4 (coefficients)'!$C$6 ) * ( A54/'Sect. 4 (coefficients)'!$C$3 ) *
(                                                       ( 'Sect. 4 (coefficients)'!$J$3   + 'Sect. 4 (coefficients)'!$J$4  *((C54/'Sect. 4 (coefficients)'!$C$5-1)/'Sect. 4 (coefficients)'!$C$6)  + 'Sect. 4 (coefficients)'!$J$5  *((C54/'Sect. 4 (coefficients)'!$C$5-1)/'Sect. 4 (coefficients)'!$C$6)^2 + 'Sect. 4 (coefficients)'!$J$6   *((C54/'Sect. 4 (coefficients)'!$C$5-1)/'Sect. 4 (coefficients)'!$C$6)^3 + 'Sect. 4 (coefficients)'!$J$7*((C54/'Sect. 4 (coefficients)'!$C$5-1)/'Sect. 4 (coefficients)'!$C$6)^4 ) +
    ( A54/'Sect. 4 (coefficients)'!$C$3 )^1 * ( 'Sect. 4 (coefficients)'!$J$8   + 'Sect. 4 (coefficients)'!$J$9  *((C54/'Sect. 4 (coefficients)'!$C$5-1)/'Sect. 4 (coefficients)'!$C$6)  + 'Sect. 4 (coefficients)'!$J$10*((C54/'Sect. 4 (coefficients)'!$C$5-1)/'Sect. 4 (coefficients)'!$C$6)^2 + 'Sect. 4 (coefficients)'!$J$11 *((C54/'Sect. 4 (coefficients)'!$C$5-1)/'Sect. 4 (coefficients)'!$C$6)^3 ) +
    ( A54/'Sect. 4 (coefficients)'!$C$3 )^2 * ( 'Sect. 4 (coefficients)'!$J$12 + 'Sect. 4 (coefficients)'!$J$13*((C54/'Sect. 4 (coefficients)'!$C$5-1)/'Sect. 4 (coefficients)'!$C$6) + 'Sect. 4 (coefficients)'!$J$14*((C54/'Sect. 4 (coefficients)'!$C$5-1)/'Sect. 4 (coefficients)'!$C$6)^2 ) +
    ( A54/'Sect. 4 (coefficients)'!$C$3 )^3 * ( 'Sect. 4 (coefficients)'!$J$15 + 'Sect. 4 (coefficients)'!$J$16*((C54/'Sect. 4 (coefficients)'!$C$5-1)/'Sect. 4 (coefficients)'!$C$6) ) +
    ( A54/'Sect. 4 (coefficients)'!$C$3 )^4 * ( 'Sect. 4 (coefficients)'!$J$17 ) +
( (B54+273.15) / 'Sect. 4 (coefficients)'!$C$4 )^1*
    (                                                   ( 'Sect. 4 (coefficients)'!$J$18 + 'Sect. 4 (coefficients)'!$J$19*((C54/'Sect. 4 (coefficients)'!$C$5-1)/'Sect. 4 (coefficients)'!$C$6) + 'Sect. 4 (coefficients)'!$J$20*((C54/'Sect. 4 (coefficients)'!$C$5-1)/'Sect. 4 (coefficients)'!$C$6)^2 + 'Sect. 4 (coefficients)'!$J$21 * ((C54/'Sect. 4 (coefficients)'!$C$5-1)/'Sect. 4 (coefficients)'!$C$6)^3 ) +
    ( A54/'Sect. 4 (coefficients)'!$C$3 )^1 * ( 'Sect. 4 (coefficients)'!$J$22 + 'Sect. 4 (coefficients)'!$J$23*((C54/'Sect. 4 (coefficients)'!$C$5-1)/'Sect. 4 (coefficients)'!$C$6) + 'Sect. 4 (coefficients)'!$J$24*((C54/'Sect. 4 (coefficients)'!$C$5-1)/'Sect. 4 (coefficients)'!$C$6)^2 ) +
    ( A54/'Sect. 4 (coefficients)'!$C$3 )^2 * ( 'Sect. 4 (coefficients)'!$J$25 + 'Sect. 4 (coefficients)'!$J$26*((C54/'Sect. 4 (coefficients)'!$C$5-1)/'Sect. 4 (coefficients)'!$C$6) ) +
    ( A54/'Sect. 4 (coefficients)'!$C$3 )^3 * ( 'Sect. 4 (coefficients)'!$J$27 ) ) +
( (B54+273.15) / 'Sect. 4 (coefficients)'!$C$4 )^2*
    (                                                   ( 'Sect. 4 (coefficients)'!$J$28 + 'Sect. 4 (coefficients)'!$J$29*((C54/'Sect. 4 (coefficients)'!$C$5-1)/'Sect. 4 (coefficients)'!$C$6) + 'Sect. 4 (coefficients)'!$J$30*((C54/'Sect. 4 (coefficients)'!$C$5-1)/'Sect. 4 (coefficients)'!$C$6)^2 ) +
    ( A54/'Sect. 4 (coefficients)'!$C$3 )^1 * ( 'Sect. 4 (coefficients)'!$J$31 + 'Sect. 4 (coefficients)'!$J$32*((C54/'Sect. 4 (coefficients)'!$C$5-1)/'Sect. 4 (coefficients)'!$C$6) ) +
    ( A54/'Sect. 4 (coefficients)'!$C$3 )^2 * ( 'Sect. 4 (coefficients)'!$J$33 ) ) +
( (B54+273.15) / 'Sect. 4 (coefficients)'!$C$4 )^3*
    (                                                   ( 'Sect. 4 (coefficients)'!$J$34 + 'Sect. 4 (coefficients)'!$J$35*((C54/'Sect. 4 (coefficients)'!$C$5-1)/'Sect. 4 (coefficients)'!$C$6) ) +
    ( A54/'Sect. 4 (coefficients)'!$C$3 )^1 * ( 'Sect. 4 (coefficients)'!$J$36 ) ) +
( (B54+273.15) / 'Sect. 4 (coefficients)'!$C$4 )^4*
    (                                                   ( 'Sect. 4 (coefficients)'!$J$37 ) ) )</f>
        <v>0</v>
      </c>
      <c r="V54" s="32">
        <f t="shared" si="7"/>
        <v>27.694356226443517</v>
      </c>
      <c r="W54" s="36">
        <f>('Sect. 4 (coefficients)'!$L$3+'Sect. 4 (coefficients)'!$L$4*(B54+'Sect. 4 (coefficients)'!$L$7)^-2.5+'Sect. 4 (coefficients)'!$L$5*(B54+'Sect. 4 (coefficients)'!$L$7)^3)/1000</f>
        <v>-3.9457825426968806E-3</v>
      </c>
      <c r="X54" s="36">
        <f t="shared" si="8"/>
        <v>-6.0656635163525152E-6</v>
      </c>
      <c r="Y54" s="32">
        <f t="shared" si="9"/>
        <v>27.69041044390082</v>
      </c>
      <c r="Z54" s="92">
        <v>2E-3</v>
      </c>
    </row>
    <row r="55" spans="1:26" s="37" customFormat="1">
      <c r="A55" s="76">
        <v>35</v>
      </c>
      <c r="B55" s="30">
        <v>10</v>
      </c>
      <c r="C55" s="31">
        <v>0.101325</v>
      </c>
      <c r="D55" s="32">
        <v>999.70247018700002</v>
      </c>
      <c r="E55" s="30">
        <v>5.0000000000000001E-4</v>
      </c>
      <c r="F55" s="19" t="s">
        <v>17</v>
      </c>
      <c r="G55" s="33">
        <v>1026.9383500822019</v>
      </c>
      <c r="H55" s="32">
        <v>1.0511185964582326E-3</v>
      </c>
      <c r="I55" s="51">
        <v>150.69537592162308</v>
      </c>
      <c r="J55" s="33">
        <f t="shared" si="4"/>
        <v>27.235879895201833</v>
      </c>
      <c r="K55" s="32">
        <f t="shared" si="5"/>
        <v>9.2458115047859633E-4</v>
      </c>
      <c r="L55" s="50">
        <f t="shared" si="12"/>
        <v>90.213843927443975</v>
      </c>
      <c r="M55" s="35">
        <f t="shared" si="13"/>
        <v>16.5</v>
      </c>
      <c r="N55" s="66">
        <f t="shared" si="11"/>
        <v>1.6500000000000001</v>
      </c>
      <c r="O55" s="70" t="s">
        <v>17</v>
      </c>
      <c r="P55" s="32">
        <f>('Sect. 4 (coefficients)'!$L$3+'Sect. 4 (coefficients)'!$L$4*(B55+'Sect. 4 (coefficients)'!$L$7)^-2.5+'Sect. 4 (coefficients)'!$L$5*(B55+'Sect. 4 (coefficients)'!$L$7)^3)/1000</f>
        <v>-3.3446902568376059E-3</v>
      </c>
      <c r="Q55" s="32">
        <f t="shared" si="14"/>
        <v>27.239224585458672</v>
      </c>
      <c r="R55" s="32">
        <f t="shared" si="15"/>
        <v>27.239224585458672</v>
      </c>
      <c r="S55" s="36">
        <f t="shared" si="6"/>
        <v>0</v>
      </c>
      <c r="T55" s="32">
        <f>'Sect. 4 (coefficients)'!$C$7 * ( A55 / 'Sect. 4 (coefficients)'!$C$3 )*
  (
                                                        ( 'Sect. 4 (coefficients)'!$F$3   + 'Sect. 4 (coefficients)'!$F$4  *(A55/'Sect. 4 (coefficients)'!$C$3)^1 + 'Sect. 4 (coefficients)'!$F$5  *(A55/'Sect. 4 (coefficients)'!$C$3)^2 + 'Sect. 4 (coefficients)'!$F$6   *(A55/'Sect. 4 (coefficients)'!$C$3)^3 + 'Sect. 4 (coefficients)'!$F$7  *(A55/'Sect. 4 (coefficients)'!$C$3)^4 + 'Sect. 4 (coefficients)'!$F$8*(A55/'Sect. 4 (coefficients)'!$C$3)^5 ) +
    ( (B55+273.15) / 'Sect. 4 (coefficients)'!$C$4 )^1 * ( 'Sect. 4 (coefficients)'!$F$9   + 'Sect. 4 (coefficients)'!$F$10*(A55/'Sect. 4 (coefficients)'!$C$3)^1 + 'Sect. 4 (coefficients)'!$F$11*(A55/'Sect. 4 (coefficients)'!$C$3)^2 + 'Sect. 4 (coefficients)'!$F$12*(A55/'Sect. 4 (coefficients)'!$C$3)^3 + 'Sect. 4 (coefficients)'!$F$13*(A55/'Sect. 4 (coefficients)'!$C$3)^4 ) +
    ( (B55+273.15) / 'Sect. 4 (coefficients)'!$C$4 )^2 * ( 'Sect. 4 (coefficients)'!$F$14 + 'Sect. 4 (coefficients)'!$F$15*(A55/'Sect. 4 (coefficients)'!$C$3)^1 + 'Sect. 4 (coefficients)'!$F$16*(A55/'Sect. 4 (coefficients)'!$C$3)^2 + 'Sect. 4 (coefficients)'!$F$17*(A55/'Sect. 4 (coefficients)'!$C$3)^3 ) +
    ( (B55+273.15) / 'Sect. 4 (coefficients)'!$C$4 )^3 * ( 'Sect. 4 (coefficients)'!$F$18 + 'Sect. 4 (coefficients)'!$F$19*(A55/'Sect. 4 (coefficients)'!$C$3)^1 + 'Sect. 4 (coefficients)'!$F$20*(A55/'Sect. 4 (coefficients)'!$C$3)^2 ) +
    ( (B55+273.15) / 'Sect. 4 (coefficients)'!$C$4 )^4 * ( 'Sect. 4 (coefficients)'!$F$21 +'Sect. 4 (coefficients)'!$F$22*(A55/'Sect. 4 (coefficients)'!$C$3)^1 ) +
    ( (B55+273.15) / 'Sect. 4 (coefficients)'!$C$4 )^5 * ( 'Sect. 4 (coefficients)'!$F$23 )
  )</f>
        <v>27.237563959111242</v>
      </c>
      <c r="U55" s="91">
        <f xml:space="preserve"> 'Sect. 4 (coefficients)'!$C$8 * ( (C55/'Sect. 4 (coefficients)'!$C$5-1)/'Sect. 4 (coefficients)'!$C$6 ) * ( A55/'Sect. 4 (coefficients)'!$C$3 ) *
(                                                       ( 'Sect. 4 (coefficients)'!$J$3   + 'Sect. 4 (coefficients)'!$J$4  *((C55/'Sect. 4 (coefficients)'!$C$5-1)/'Sect. 4 (coefficients)'!$C$6)  + 'Sect. 4 (coefficients)'!$J$5  *((C55/'Sect. 4 (coefficients)'!$C$5-1)/'Sect. 4 (coefficients)'!$C$6)^2 + 'Sect. 4 (coefficients)'!$J$6   *((C55/'Sect. 4 (coefficients)'!$C$5-1)/'Sect. 4 (coefficients)'!$C$6)^3 + 'Sect. 4 (coefficients)'!$J$7*((C55/'Sect. 4 (coefficients)'!$C$5-1)/'Sect. 4 (coefficients)'!$C$6)^4 ) +
    ( A55/'Sect. 4 (coefficients)'!$C$3 )^1 * ( 'Sect. 4 (coefficients)'!$J$8   + 'Sect. 4 (coefficients)'!$J$9  *((C55/'Sect. 4 (coefficients)'!$C$5-1)/'Sect. 4 (coefficients)'!$C$6)  + 'Sect. 4 (coefficients)'!$J$10*((C55/'Sect. 4 (coefficients)'!$C$5-1)/'Sect. 4 (coefficients)'!$C$6)^2 + 'Sect. 4 (coefficients)'!$J$11 *((C55/'Sect. 4 (coefficients)'!$C$5-1)/'Sect. 4 (coefficients)'!$C$6)^3 ) +
    ( A55/'Sect. 4 (coefficients)'!$C$3 )^2 * ( 'Sect. 4 (coefficients)'!$J$12 + 'Sect. 4 (coefficients)'!$J$13*((C55/'Sect. 4 (coefficients)'!$C$5-1)/'Sect. 4 (coefficients)'!$C$6) + 'Sect. 4 (coefficients)'!$J$14*((C55/'Sect. 4 (coefficients)'!$C$5-1)/'Sect. 4 (coefficients)'!$C$6)^2 ) +
    ( A55/'Sect. 4 (coefficients)'!$C$3 )^3 * ( 'Sect. 4 (coefficients)'!$J$15 + 'Sect. 4 (coefficients)'!$J$16*((C55/'Sect. 4 (coefficients)'!$C$5-1)/'Sect. 4 (coefficients)'!$C$6) ) +
    ( A55/'Sect. 4 (coefficients)'!$C$3 )^4 * ( 'Sect. 4 (coefficients)'!$J$17 ) +
( (B55+273.15) / 'Sect. 4 (coefficients)'!$C$4 )^1*
    (                                                   ( 'Sect. 4 (coefficients)'!$J$18 + 'Sect. 4 (coefficients)'!$J$19*((C55/'Sect. 4 (coefficients)'!$C$5-1)/'Sect. 4 (coefficients)'!$C$6) + 'Sect. 4 (coefficients)'!$J$20*((C55/'Sect. 4 (coefficients)'!$C$5-1)/'Sect. 4 (coefficients)'!$C$6)^2 + 'Sect. 4 (coefficients)'!$J$21 * ((C55/'Sect. 4 (coefficients)'!$C$5-1)/'Sect. 4 (coefficients)'!$C$6)^3 ) +
    ( A55/'Sect. 4 (coefficients)'!$C$3 )^1 * ( 'Sect. 4 (coefficients)'!$J$22 + 'Sect. 4 (coefficients)'!$J$23*((C55/'Sect. 4 (coefficients)'!$C$5-1)/'Sect. 4 (coefficients)'!$C$6) + 'Sect. 4 (coefficients)'!$J$24*((C55/'Sect. 4 (coefficients)'!$C$5-1)/'Sect. 4 (coefficients)'!$C$6)^2 ) +
    ( A55/'Sect. 4 (coefficients)'!$C$3 )^2 * ( 'Sect. 4 (coefficients)'!$J$25 + 'Sect. 4 (coefficients)'!$J$26*((C55/'Sect. 4 (coefficients)'!$C$5-1)/'Sect. 4 (coefficients)'!$C$6) ) +
    ( A55/'Sect. 4 (coefficients)'!$C$3 )^3 * ( 'Sect. 4 (coefficients)'!$J$27 ) ) +
( (B55+273.15) / 'Sect. 4 (coefficients)'!$C$4 )^2*
    (                                                   ( 'Sect. 4 (coefficients)'!$J$28 + 'Sect. 4 (coefficients)'!$J$29*((C55/'Sect. 4 (coefficients)'!$C$5-1)/'Sect. 4 (coefficients)'!$C$6) + 'Sect. 4 (coefficients)'!$J$30*((C55/'Sect. 4 (coefficients)'!$C$5-1)/'Sect. 4 (coefficients)'!$C$6)^2 ) +
    ( A55/'Sect. 4 (coefficients)'!$C$3 )^1 * ( 'Sect. 4 (coefficients)'!$J$31 + 'Sect. 4 (coefficients)'!$J$32*((C55/'Sect. 4 (coefficients)'!$C$5-1)/'Sect. 4 (coefficients)'!$C$6) ) +
    ( A55/'Sect. 4 (coefficients)'!$C$3 )^2 * ( 'Sect. 4 (coefficients)'!$J$33 ) ) +
( (B55+273.15) / 'Sect. 4 (coefficients)'!$C$4 )^3*
    (                                                   ( 'Sect. 4 (coefficients)'!$J$34 + 'Sect. 4 (coefficients)'!$J$35*((C55/'Sect. 4 (coefficients)'!$C$5-1)/'Sect. 4 (coefficients)'!$C$6) ) +
    ( A55/'Sect. 4 (coefficients)'!$C$3 )^1 * ( 'Sect. 4 (coefficients)'!$J$36 ) ) +
( (B55+273.15) / 'Sect. 4 (coefficients)'!$C$4 )^4*
    (                                                   ( 'Sect. 4 (coefficients)'!$J$37 ) ) )</f>
        <v>0</v>
      </c>
      <c r="V55" s="32">
        <f t="shared" si="7"/>
        <v>27.237563959111242</v>
      </c>
      <c r="W55" s="36">
        <f>('Sect. 4 (coefficients)'!$L$3+'Sect. 4 (coefficients)'!$L$4*(B55+'Sect. 4 (coefficients)'!$L$7)^-2.5+'Sect. 4 (coefficients)'!$L$5*(B55+'Sect. 4 (coefficients)'!$L$7)^3)/1000</f>
        <v>-3.3446902568376059E-3</v>
      </c>
      <c r="X55" s="36">
        <f t="shared" si="8"/>
        <v>1.6606263474301386E-3</v>
      </c>
      <c r="Y55" s="32">
        <f t="shared" si="9"/>
        <v>27.234219268854403</v>
      </c>
      <c r="Z55" s="92">
        <v>2E-3</v>
      </c>
    </row>
    <row r="56" spans="1:26" s="37" customFormat="1">
      <c r="A56" s="76">
        <v>35</v>
      </c>
      <c r="B56" s="30">
        <v>15</v>
      </c>
      <c r="C56" s="31">
        <v>0.101325</v>
      </c>
      <c r="D56" s="32">
        <v>999.10262146699995</v>
      </c>
      <c r="E56" s="30">
        <v>5.0000000000000001E-4</v>
      </c>
      <c r="F56" s="19" t="s">
        <v>17</v>
      </c>
      <c r="G56" s="33">
        <v>1025.9601370400399</v>
      </c>
      <c r="H56" s="32">
        <v>1.0448229742511606E-3</v>
      </c>
      <c r="I56" s="51">
        <v>147.1173527964236</v>
      </c>
      <c r="J56" s="33">
        <f t="shared" si="4"/>
        <v>26.857515573039905</v>
      </c>
      <c r="K56" s="32">
        <f t="shared" si="5"/>
        <v>9.1741759712959579E-4</v>
      </c>
      <c r="L56" s="50">
        <f t="shared" si="12"/>
        <v>87.450301659987687</v>
      </c>
      <c r="M56" s="35">
        <f t="shared" si="13"/>
        <v>16.5</v>
      </c>
      <c r="N56" s="66">
        <f t="shared" si="11"/>
        <v>1.6500000000000001</v>
      </c>
      <c r="O56" s="70" t="s">
        <v>17</v>
      </c>
      <c r="P56" s="32">
        <f>('Sect. 4 (coefficients)'!$L$3+'Sect. 4 (coefficients)'!$L$4*(B56+'Sect. 4 (coefficients)'!$L$7)^-2.5+'Sect. 4 (coefficients)'!$L$5*(B56+'Sect. 4 (coefficients)'!$L$7)^3)/1000</f>
        <v>-2.8498200791190241E-3</v>
      </c>
      <c r="Q56" s="32">
        <f t="shared" si="14"/>
        <v>26.860365393119025</v>
      </c>
      <c r="R56" s="32">
        <f t="shared" si="15"/>
        <v>26.860365393119025</v>
      </c>
      <c r="S56" s="36">
        <f t="shared" si="6"/>
        <v>0</v>
      </c>
      <c r="T56" s="32">
        <f>'Sect. 4 (coefficients)'!$C$7 * ( A56 / 'Sect. 4 (coefficients)'!$C$3 )*
  (
                                                        ( 'Sect. 4 (coefficients)'!$F$3   + 'Sect. 4 (coefficients)'!$F$4  *(A56/'Sect. 4 (coefficients)'!$C$3)^1 + 'Sect. 4 (coefficients)'!$F$5  *(A56/'Sect. 4 (coefficients)'!$C$3)^2 + 'Sect. 4 (coefficients)'!$F$6   *(A56/'Sect. 4 (coefficients)'!$C$3)^3 + 'Sect. 4 (coefficients)'!$F$7  *(A56/'Sect. 4 (coefficients)'!$C$3)^4 + 'Sect. 4 (coefficients)'!$F$8*(A56/'Sect. 4 (coefficients)'!$C$3)^5 ) +
    ( (B56+273.15) / 'Sect. 4 (coefficients)'!$C$4 )^1 * ( 'Sect. 4 (coefficients)'!$F$9   + 'Sect. 4 (coefficients)'!$F$10*(A56/'Sect. 4 (coefficients)'!$C$3)^1 + 'Sect. 4 (coefficients)'!$F$11*(A56/'Sect. 4 (coefficients)'!$C$3)^2 + 'Sect. 4 (coefficients)'!$F$12*(A56/'Sect. 4 (coefficients)'!$C$3)^3 + 'Sect. 4 (coefficients)'!$F$13*(A56/'Sect. 4 (coefficients)'!$C$3)^4 ) +
    ( (B56+273.15) / 'Sect. 4 (coefficients)'!$C$4 )^2 * ( 'Sect. 4 (coefficients)'!$F$14 + 'Sect. 4 (coefficients)'!$F$15*(A56/'Sect. 4 (coefficients)'!$C$3)^1 + 'Sect. 4 (coefficients)'!$F$16*(A56/'Sect. 4 (coefficients)'!$C$3)^2 + 'Sect. 4 (coefficients)'!$F$17*(A56/'Sect. 4 (coefficients)'!$C$3)^3 ) +
    ( (B56+273.15) / 'Sect. 4 (coefficients)'!$C$4 )^3 * ( 'Sect. 4 (coefficients)'!$F$18 + 'Sect. 4 (coefficients)'!$F$19*(A56/'Sect. 4 (coefficients)'!$C$3)^1 + 'Sect. 4 (coefficients)'!$F$20*(A56/'Sect. 4 (coefficients)'!$C$3)^2 ) +
    ( (B56+273.15) / 'Sect. 4 (coefficients)'!$C$4 )^4 * ( 'Sect. 4 (coefficients)'!$F$21 +'Sect. 4 (coefficients)'!$F$22*(A56/'Sect. 4 (coefficients)'!$C$3)^1 ) +
    ( (B56+273.15) / 'Sect. 4 (coefficients)'!$C$4 )^5 * ( 'Sect. 4 (coefficients)'!$F$23 )
  )</f>
        <v>26.858759999971369</v>
      </c>
      <c r="U56" s="91">
        <f xml:space="preserve"> 'Sect. 4 (coefficients)'!$C$8 * ( (C56/'Sect. 4 (coefficients)'!$C$5-1)/'Sect. 4 (coefficients)'!$C$6 ) * ( A56/'Sect. 4 (coefficients)'!$C$3 ) *
(                                                       ( 'Sect. 4 (coefficients)'!$J$3   + 'Sect. 4 (coefficients)'!$J$4  *((C56/'Sect. 4 (coefficients)'!$C$5-1)/'Sect. 4 (coefficients)'!$C$6)  + 'Sect. 4 (coefficients)'!$J$5  *((C56/'Sect. 4 (coefficients)'!$C$5-1)/'Sect. 4 (coefficients)'!$C$6)^2 + 'Sect. 4 (coefficients)'!$J$6   *((C56/'Sect. 4 (coefficients)'!$C$5-1)/'Sect. 4 (coefficients)'!$C$6)^3 + 'Sect. 4 (coefficients)'!$J$7*((C56/'Sect. 4 (coefficients)'!$C$5-1)/'Sect. 4 (coefficients)'!$C$6)^4 ) +
    ( A56/'Sect. 4 (coefficients)'!$C$3 )^1 * ( 'Sect. 4 (coefficients)'!$J$8   + 'Sect. 4 (coefficients)'!$J$9  *((C56/'Sect. 4 (coefficients)'!$C$5-1)/'Sect. 4 (coefficients)'!$C$6)  + 'Sect. 4 (coefficients)'!$J$10*((C56/'Sect. 4 (coefficients)'!$C$5-1)/'Sect. 4 (coefficients)'!$C$6)^2 + 'Sect. 4 (coefficients)'!$J$11 *((C56/'Sect. 4 (coefficients)'!$C$5-1)/'Sect. 4 (coefficients)'!$C$6)^3 ) +
    ( A56/'Sect. 4 (coefficients)'!$C$3 )^2 * ( 'Sect. 4 (coefficients)'!$J$12 + 'Sect. 4 (coefficients)'!$J$13*((C56/'Sect. 4 (coefficients)'!$C$5-1)/'Sect. 4 (coefficients)'!$C$6) + 'Sect. 4 (coefficients)'!$J$14*((C56/'Sect. 4 (coefficients)'!$C$5-1)/'Sect. 4 (coefficients)'!$C$6)^2 ) +
    ( A56/'Sect. 4 (coefficients)'!$C$3 )^3 * ( 'Sect. 4 (coefficients)'!$J$15 + 'Sect. 4 (coefficients)'!$J$16*((C56/'Sect. 4 (coefficients)'!$C$5-1)/'Sect. 4 (coefficients)'!$C$6) ) +
    ( A56/'Sect. 4 (coefficients)'!$C$3 )^4 * ( 'Sect. 4 (coefficients)'!$J$17 ) +
( (B56+273.15) / 'Sect. 4 (coefficients)'!$C$4 )^1*
    (                                                   ( 'Sect. 4 (coefficients)'!$J$18 + 'Sect. 4 (coefficients)'!$J$19*((C56/'Sect. 4 (coefficients)'!$C$5-1)/'Sect. 4 (coefficients)'!$C$6) + 'Sect. 4 (coefficients)'!$J$20*((C56/'Sect. 4 (coefficients)'!$C$5-1)/'Sect. 4 (coefficients)'!$C$6)^2 + 'Sect. 4 (coefficients)'!$J$21 * ((C56/'Sect. 4 (coefficients)'!$C$5-1)/'Sect. 4 (coefficients)'!$C$6)^3 ) +
    ( A56/'Sect. 4 (coefficients)'!$C$3 )^1 * ( 'Sect. 4 (coefficients)'!$J$22 + 'Sect. 4 (coefficients)'!$J$23*((C56/'Sect. 4 (coefficients)'!$C$5-1)/'Sect. 4 (coefficients)'!$C$6) + 'Sect. 4 (coefficients)'!$J$24*((C56/'Sect. 4 (coefficients)'!$C$5-1)/'Sect. 4 (coefficients)'!$C$6)^2 ) +
    ( A56/'Sect. 4 (coefficients)'!$C$3 )^2 * ( 'Sect. 4 (coefficients)'!$J$25 + 'Sect. 4 (coefficients)'!$J$26*((C56/'Sect. 4 (coefficients)'!$C$5-1)/'Sect. 4 (coefficients)'!$C$6) ) +
    ( A56/'Sect. 4 (coefficients)'!$C$3 )^3 * ( 'Sect. 4 (coefficients)'!$J$27 ) ) +
( (B56+273.15) / 'Sect. 4 (coefficients)'!$C$4 )^2*
    (                                                   ( 'Sect. 4 (coefficients)'!$J$28 + 'Sect. 4 (coefficients)'!$J$29*((C56/'Sect. 4 (coefficients)'!$C$5-1)/'Sect. 4 (coefficients)'!$C$6) + 'Sect. 4 (coefficients)'!$J$30*((C56/'Sect. 4 (coefficients)'!$C$5-1)/'Sect. 4 (coefficients)'!$C$6)^2 ) +
    ( A56/'Sect. 4 (coefficients)'!$C$3 )^1 * ( 'Sect. 4 (coefficients)'!$J$31 + 'Sect. 4 (coefficients)'!$J$32*((C56/'Sect. 4 (coefficients)'!$C$5-1)/'Sect. 4 (coefficients)'!$C$6) ) +
    ( A56/'Sect. 4 (coefficients)'!$C$3 )^2 * ( 'Sect. 4 (coefficients)'!$J$33 ) ) +
( (B56+273.15) / 'Sect. 4 (coefficients)'!$C$4 )^3*
    (                                                   ( 'Sect. 4 (coefficients)'!$J$34 + 'Sect. 4 (coefficients)'!$J$35*((C56/'Sect. 4 (coefficients)'!$C$5-1)/'Sect. 4 (coefficients)'!$C$6) ) +
    ( A56/'Sect. 4 (coefficients)'!$C$3 )^1 * ( 'Sect. 4 (coefficients)'!$J$36 ) ) +
( (B56+273.15) / 'Sect. 4 (coefficients)'!$C$4 )^4*
    (                                                   ( 'Sect. 4 (coefficients)'!$J$37 ) ) )</f>
        <v>0</v>
      </c>
      <c r="V56" s="32">
        <f t="shared" si="7"/>
        <v>26.858759999971369</v>
      </c>
      <c r="W56" s="36">
        <f>('Sect. 4 (coefficients)'!$L$3+'Sect. 4 (coefficients)'!$L$4*(B56+'Sect. 4 (coefficients)'!$L$7)^-2.5+'Sect. 4 (coefficients)'!$L$5*(B56+'Sect. 4 (coefficients)'!$L$7)^3)/1000</f>
        <v>-2.8498200791190241E-3</v>
      </c>
      <c r="X56" s="36">
        <f t="shared" si="8"/>
        <v>1.6053931476562866E-3</v>
      </c>
      <c r="Y56" s="32">
        <f t="shared" si="9"/>
        <v>26.855910179892248</v>
      </c>
      <c r="Z56" s="92">
        <v>2E-3</v>
      </c>
    </row>
    <row r="57" spans="1:26" s="37" customFormat="1">
      <c r="A57" s="76">
        <v>35</v>
      </c>
      <c r="B57" s="30">
        <v>20</v>
      </c>
      <c r="C57" s="31">
        <v>0.101325</v>
      </c>
      <c r="D57" s="32">
        <v>998.20715046700002</v>
      </c>
      <c r="E57" s="30">
        <v>5.0000000000000001E-4</v>
      </c>
      <c r="F57" s="19" t="s">
        <v>17</v>
      </c>
      <c r="G57" s="33">
        <v>1024.7479812389167</v>
      </c>
      <c r="H57" s="32">
        <v>1.0312984087862411E-3</v>
      </c>
      <c r="I57" s="51">
        <v>139.64662304870521</v>
      </c>
      <c r="J57" s="33">
        <f t="shared" si="4"/>
        <v>26.540830771916717</v>
      </c>
      <c r="K57" s="32">
        <f t="shared" si="5"/>
        <v>9.0198470495071747E-4</v>
      </c>
      <c r="L57" s="50">
        <f t="shared" si="12"/>
        <v>81.712733733171419</v>
      </c>
      <c r="M57" s="35">
        <f t="shared" si="13"/>
        <v>16.5</v>
      </c>
      <c r="N57" s="66">
        <f t="shared" si="11"/>
        <v>1.6500000000000001</v>
      </c>
      <c r="O57" s="70" t="s">
        <v>17</v>
      </c>
      <c r="P57" s="32">
        <f>('Sect. 4 (coefficients)'!$L$3+'Sect. 4 (coefficients)'!$L$4*(B57+'Sect. 4 (coefficients)'!$L$7)^-2.5+'Sect. 4 (coefficients)'!$L$5*(B57+'Sect. 4 (coefficients)'!$L$7)^3)/1000</f>
        <v>-2.4363535093284202E-3</v>
      </c>
      <c r="Q57" s="32">
        <f t="shared" si="14"/>
        <v>26.543267125426045</v>
      </c>
      <c r="R57" s="32">
        <f t="shared" si="15"/>
        <v>26.543267125426045</v>
      </c>
      <c r="S57" s="36">
        <f t="shared" si="6"/>
        <v>0</v>
      </c>
      <c r="T57" s="32">
        <f>'Sect. 4 (coefficients)'!$C$7 * ( A57 / 'Sect. 4 (coefficients)'!$C$3 )*
  (
                                                        ( 'Sect. 4 (coefficients)'!$F$3   + 'Sect. 4 (coefficients)'!$F$4  *(A57/'Sect. 4 (coefficients)'!$C$3)^1 + 'Sect. 4 (coefficients)'!$F$5  *(A57/'Sect. 4 (coefficients)'!$C$3)^2 + 'Sect. 4 (coefficients)'!$F$6   *(A57/'Sect. 4 (coefficients)'!$C$3)^3 + 'Sect. 4 (coefficients)'!$F$7  *(A57/'Sect. 4 (coefficients)'!$C$3)^4 + 'Sect. 4 (coefficients)'!$F$8*(A57/'Sect. 4 (coefficients)'!$C$3)^5 ) +
    ( (B57+273.15) / 'Sect. 4 (coefficients)'!$C$4 )^1 * ( 'Sect. 4 (coefficients)'!$F$9   + 'Sect. 4 (coefficients)'!$F$10*(A57/'Sect. 4 (coefficients)'!$C$3)^1 + 'Sect. 4 (coefficients)'!$F$11*(A57/'Sect. 4 (coefficients)'!$C$3)^2 + 'Sect. 4 (coefficients)'!$F$12*(A57/'Sect. 4 (coefficients)'!$C$3)^3 + 'Sect. 4 (coefficients)'!$F$13*(A57/'Sect. 4 (coefficients)'!$C$3)^4 ) +
    ( (B57+273.15) / 'Sect. 4 (coefficients)'!$C$4 )^2 * ( 'Sect. 4 (coefficients)'!$F$14 + 'Sect. 4 (coefficients)'!$F$15*(A57/'Sect. 4 (coefficients)'!$C$3)^1 + 'Sect. 4 (coefficients)'!$F$16*(A57/'Sect. 4 (coefficients)'!$C$3)^2 + 'Sect. 4 (coefficients)'!$F$17*(A57/'Sect. 4 (coefficients)'!$C$3)^3 ) +
    ( (B57+273.15) / 'Sect. 4 (coefficients)'!$C$4 )^3 * ( 'Sect. 4 (coefficients)'!$F$18 + 'Sect. 4 (coefficients)'!$F$19*(A57/'Sect. 4 (coefficients)'!$C$3)^1 + 'Sect. 4 (coefficients)'!$F$20*(A57/'Sect. 4 (coefficients)'!$C$3)^2 ) +
    ( (B57+273.15) / 'Sect. 4 (coefficients)'!$C$4 )^4 * ( 'Sect. 4 (coefficients)'!$F$21 +'Sect. 4 (coefficients)'!$F$22*(A57/'Sect. 4 (coefficients)'!$C$3)^1 ) +
    ( (B57+273.15) / 'Sect. 4 (coefficients)'!$C$4 )^5 * ( 'Sect. 4 (coefficients)'!$F$23 )
  )</f>
        <v>26.5432740393166</v>
      </c>
      <c r="U57" s="91">
        <f xml:space="preserve"> 'Sect. 4 (coefficients)'!$C$8 * ( (C57/'Sect. 4 (coefficients)'!$C$5-1)/'Sect. 4 (coefficients)'!$C$6 ) * ( A57/'Sect. 4 (coefficients)'!$C$3 ) *
(                                                       ( 'Sect. 4 (coefficients)'!$J$3   + 'Sect. 4 (coefficients)'!$J$4  *((C57/'Sect. 4 (coefficients)'!$C$5-1)/'Sect. 4 (coefficients)'!$C$6)  + 'Sect. 4 (coefficients)'!$J$5  *((C57/'Sect. 4 (coefficients)'!$C$5-1)/'Sect. 4 (coefficients)'!$C$6)^2 + 'Sect. 4 (coefficients)'!$J$6   *((C57/'Sect. 4 (coefficients)'!$C$5-1)/'Sect. 4 (coefficients)'!$C$6)^3 + 'Sect. 4 (coefficients)'!$J$7*((C57/'Sect. 4 (coefficients)'!$C$5-1)/'Sect. 4 (coefficients)'!$C$6)^4 ) +
    ( A57/'Sect. 4 (coefficients)'!$C$3 )^1 * ( 'Sect. 4 (coefficients)'!$J$8   + 'Sect. 4 (coefficients)'!$J$9  *((C57/'Sect. 4 (coefficients)'!$C$5-1)/'Sect. 4 (coefficients)'!$C$6)  + 'Sect. 4 (coefficients)'!$J$10*((C57/'Sect. 4 (coefficients)'!$C$5-1)/'Sect. 4 (coefficients)'!$C$6)^2 + 'Sect. 4 (coefficients)'!$J$11 *((C57/'Sect. 4 (coefficients)'!$C$5-1)/'Sect. 4 (coefficients)'!$C$6)^3 ) +
    ( A57/'Sect. 4 (coefficients)'!$C$3 )^2 * ( 'Sect. 4 (coefficients)'!$J$12 + 'Sect. 4 (coefficients)'!$J$13*((C57/'Sect. 4 (coefficients)'!$C$5-1)/'Sect. 4 (coefficients)'!$C$6) + 'Sect. 4 (coefficients)'!$J$14*((C57/'Sect. 4 (coefficients)'!$C$5-1)/'Sect. 4 (coefficients)'!$C$6)^2 ) +
    ( A57/'Sect. 4 (coefficients)'!$C$3 )^3 * ( 'Sect. 4 (coefficients)'!$J$15 + 'Sect. 4 (coefficients)'!$J$16*((C57/'Sect. 4 (coefficients)'!$C$5-1)/'Sect. 4 (coefficients)'!$C$6) ) +
    ( A57/'Sect. 4 (coefficients)'!$C$3 )^4 * ( 'Sect. 4 (coefficients)'!$J$17 ) +
( (B57+273.15) / 'Sect. 4 (coefficients)'!$C$4 )^1*
    (                                                   ( 'Sect. 4 (coefficients)'!$J$18 + 'Sect. 4 (coefficients)'!$J$19*((C57/'Sect. 4 (coefficients)'!$C$5-1)/'Sect. 4 (coefficients)'!$C$6) + 'Sect. 4 (coefficients)'!$J$20*((C57/'Sect. 4 (coefficients)'!$C$5-1)/'Sect. 4 (coefficients)'!$C$6)^2 + 'Sect. 4 (coefficients)'!$J$21 * ((C57/'Sect. 4 (coefficients)'!$C$5-1)/'Sect. 4 (coefficients)'!$C$6)^3 ) +
    ( A57/'Sect. 4 (coefficients)'!$C$3 )^1 * ( 'Sect. 4 (coefficients)'!$J$22 + 'Sect. 4 (coefficients)'!$J$23*((C57/'Sect. 4 (coefficients)'!$C$5-1)/'Sect. 4 (coefficients)'!$C$6) + 'Sect. 4 (coefficients)'!$J$24*((C57/'Sect. 4 (coefficients)'!$C$5-1)/'Sect. 4 (coefficients)'!$C$6)^2 ) +
    ( A57/'Sect. 4 (coefficients)'!$C$3 )^2 * ( 'Sect. 4 (coefficients)'!$J$25 + 'Sect. 4 (coefficients)'!$J$26*((C57/'Sect. 4 (coefficients)'!$C$5-1)/'Sect. 4 (coefficients)'!$C$6) ) +
    ( A57/'Sect. 4 (coefficients)'!$C$3 )^3 * ( 'Sect. 4 (coefficients)'!$J$27 ) ) +
( (B57+273.15) / 'Sect. 4 (coefficients)'!$C$4 )^2*
    (                                                   ( 'Sect. 4 (coefficients)'!$J$28 + 'Sect. 4 (coefficients)'!$J$29*((C57/'Sect. 4 (coefficients)'!$C$5-1)/'Sect. 4 (coefficients)'!$C$6) + 'Sect. 4 (coefficients)'!$J$30*((C57/'Sect. 4 (coefficients)'!$C$5-1)/'Sect. 4 (coefficients)'!$C$6)^2 ) +
    ( A57/'Sect. 4 (coefficients)'!$C$3 )^1 * ( 'Sect. 4 (coefficients)'!$J$31 + 'Sect. 4 (coefficients)'!$J$32*((C57/'Sect. 4 (coefficients)'!$C$5-1)/'Sect. 4 (coefficients)'!$C$6) ) +
    ( A57/'Sect. 4 (coefficients)'!$C$3 )^2 * ( 'Sect. 4 (coefficients)'!$J$33 ) ) +
( (B57+273.15) / 'Sect. 4 (coefficients)'!$C$4 )^3*
    (                                                   ( 'Sect. 4 (coefficients)'!$J$34 + 'Sect. 4 (coefficients)'!$J$35*((C57/'Sect. 4 (coefficients)'!$C$5-1)/'Sect. 4 (coefficients)'!$C$6) ) +
    ( A57/'Sect. 4 (coefficients)'!$C$3 )^1 * ( 'Sect. 4 (coefficients)'!$J$36 ) ) +
( (B57+273.15) / 'Sect. 4 (coefficients)'!$C$4 )^4*
    (                                                   ( 'Sect. 4 (coefficients)'!$J$37 ) ) )</f>
        <v>0</v>
      </c>
      <c r="V57" s="32">
        <f t="shared" si="7"/>
        <v>26.5432740393166</v>
      </c>
      <c r="W57" s="36">
        <f>('Sect. 4 (coefficients)'!$L$3+'Sect. 4 (coefficients)'!$L$4*(B57+'Sect. 4 (coefficients)'!$L$7)^-2.5+'Sect. 4 (coefficients)'!$L$5*(B57+'Sect. 4 (coefficients)'!$L$7)^3)/1000</f>
        <v>-2.4363535093284202E-3</v>
      </c>
      <c r="X57" s="36">
        <f t="shared" si="8"/>
        <v>-6.9138905551824337E-6</v>
      </c>
      <c r="Y57" s="32">
        <f t="shared" si="9"/>
        <v>26.540837685807272</v>
      </c>
      <c r="Z57" s="92">
        <v>2E-3</v>
      </c>
    </row>
    <row r="58" spans="1:26" s="37" customFormat="1">
      <c r="A58" s="76">
        <v>35</v>
      </c>
      <c r="B58" s="30">
        <v>25</v>
      </c>
      <c r="C58" s="31">
        <v>0.101325</v>
      </c>
      <c r="D58" s="32">
        <v>997.04763676000005</v>
      </c>
      <c r="E58" s="30">
        <v>5.0000000000000001E-4</v>
      </c>
      <c r="F58" s="19" t="s">
        <v>17</v>
      </c>
      <c r="G58" s="33">
        <v>1023.326820406313</v>
      </c>
      <c r="H58" s="32">
        <v>1.0454087042773958E-3</v>
      </c>
      <c r="I58" s="51">
        <v>147.44752754043611</v>
      </c>
      <c r="J58" s="33">
        <f t="shared" si="4"/>
        <v>26.279183646312958</v>
      </c>
      <c r="K58" s="32">
        <f t="shared" si="5"/>
        <v>9.1808461428070107E-4</v>
      </c>
      <c r="L58" s="50">
        <f t="shared" si="12"/>
        <v>87.704905439535281</v>
      </c>
      <c r="M58" s="35">
        <f t="shared" si="13"/>
        <v>16.5</v>
      </c>
      <c r="N58" s="66">
        <f t="shared" si="11"/>
        <v>1.6500000000000001</v>
      </c>
      <c r="O58" s="70" t="s">
        <v>17</v>
      </c>
      <c r="P58" s="32">
        <f>('Sect. 4 (coefficients)'!$L$3+'Sect. 4 (coefficients)'!$L$4*(B58+'Sect. 4 (coefficients)'!$L$7)^-2.5+'Sect. 4 (coefficients)'!$L$5*(B58+'Sect. 4 (coefficients)'!$L$7)^3)/1000</f>
        <v>-2.085999999999995E-3</v>
      </c>
      <c r="Q58" s="32">
        <f t="shared" si="14"/>
        <v>26.281269646312957</v>
      </c>
      <c r="R58" s="32">
        <f t="shared" si="15"/>
        <v>26.281269646312957</v>
      </c>
      <c r="S58" s="36">
        <f t="shared" si="6"/>
        <v>0</v>
      </c>
      <c r="T58" s="32">
        <f>'Sect. 4 (coefficients)'!$C$7 * ( A58 / 'Sect. 4 (coefficients)'!$C$3 )*
  (
                                                        ( 'Sect. 4 (coefficients)'!$F$3   + 'Sect. 4 (coefficients)'!$F$4  *(A58/'Sect. 4 (coefficients)'!$C$3)^1 + 'Sect. 4 (coefficients)'!$F$5  *(A58/'Sect. 4 (coefficients)'!$C$3)^2 + 'Sect. 4 (coefficients)'!$F$6   *(A58/'Sect. 4 (coefficients)'!$C$3)^3 + 'Sect. 4 (coefficients)'!$F$7  *(A58/'Sect. 4 (coefficients)'!$C$3)^4 + 'Sect. 4 (coefficients)'!$F$8*(A58/'Sect. 4 (coefficients)'!$C$3)^5 ) +
    ( (B58+273.15) / 'Sect. 4 (coefficients)'!$C$4 )^1 * ( 'Sect. 4 (coefficients)'!$F$9   + 'Sect. 4 (coefficients)'!$F$10*(A58/'Sect. 4 (coefficients)'!$C$3)^1 + 'Sect. 4 (coefficients)'!$F$11*(A58/'Sect. 4 (coefficients)'!$C$3)^2 + 'Sect. 4 (coefficients)'!$F$12*(A58/'Sect. 4 (coefficients)'!$C$3)^3 + 'Sect. 4 (coefficients)'!$F$13*(A58/'Sect. 4 (coefficients)'!$C$3)^4 ) +
    ( (B58+273.15) / 'Sect. 4 (coefficients)'!$C$4 )^2 * ( 'Sect. 4 (coefficients)'!$F$14 + 'Sect. 4 (coefficients)'!$F$15*(A58/'Sect. 4 (coefficients)'!$C$3)^1 + 'Sect. 4 (coefficients)'!$F$16*(A58/'Sect. 4 (coefficients)'!$C$3)^2 + 'Sect. 4 (coefficients)'!$F$17*(A58/'Sect. 4 (coefficients)'!$C$3)^3 ) +
    ( (B58+273.15) / 'Sect. 4 (coefficients)'!$C$4 )^3 * ( 'Sect. 4 (coefficients)'!$F$18 + 'Sect. 4 (coefficients)'!$F$19*(A58/'Sect. 4 (coefficients)'!$C$3)^1 + 'Sect. 4 (coefficients)'!$F$20*(A58/'Sect. 4 (coefficients)'!$C$3)^2 ) +
    ( (B58+273.15) / 'Sect. 4 (coefficients)'!$C$4 )^4 * ( 'Sect. 4 (coefficients)'!$F$21 +'Sect. 4 (coefficients)'!$F$22*(A58/'Sect. 4 (coefficients)'!$C$3)^1 ) +
    ( (B58+273.15) / 'Sect. 4 (coefficients)'!$C$4 )^5 * ( 'Sect. 4 (coefficients)'!$F$23 )
  )</f>
        <v>26.280266868997444</v>
      </c>
      <c r="U58" s="91">
        <f xml:space="preserve"> 'Sect. 4 (coefficients)'!$C$8 * ( (C58/'Sect. 4 (coefficients)'!$C$5-1)/'Sect. 4 (coefficients)'!$C$6 ) * ( A58/'Sect. 4 (coefficients)'!$C$3 ) *
(                                                       ( 'Sect. 4 (coefficients)'!$J$3   + 'Sect. 4 (coefficients)'!$J$4  *((C58/'Sect. 4 (coefficients)'!$C$5-1)/'Sect. 4 (coefficients)'!$C$6)  + 'Sect. 4 (coefficients)'!$J$5  *((C58/'Sect. 4 (coefficients)'!$C$5-1)/'Sect. 4 (coefficients)'!$C$6)^2 + 'Sect. 4 (coefficients)'!$J$6   *((C58/'Sect. 4 (coefficients)'!$C$5-1)/'Sect. 4 (coefficients)'!$C$6)^3 + 'Sect. 4 (coefficients)'!$J$7*((C58/'Sect. 4 (coefficients)'!$C$5-1)/'Sect. 4 (coefficients)'!$C$6)^4 ) +
    ( A58/'Sect. 4 (coefficients)'!$C$3 )^1 * ( 'Sect. 4 (coefficients)'!$J$8   + 'Sect. 4 (coefficients)'!$J$9  *((C58/'Sect. 4 (coefficients)'!$C$5-1)/'Sect. 4 (coefficients)'!$C$6)  + 'Sect. 4 (coefficients)'!$J$10*((C58/'Sect. 4 (coefficients)'!$C$5-1)/'Sect. 4 (coefficients)'!$C$6)^2 + 'Sect. 4 (coefficients)'!$J$11 *((C58/'Sect. 4 (coefficients)'!$C$5-1)/'Sect. 4 (coefficients)'!$C$6)^3 ) +
    ( A58/'Sect. 4 (coefficients)'!$C$3 )^2 * ( 'Sect. 4 (coefficients)'!$J$12 + 'Sect. 4 (coefficients)'!$J$13*((C58/'Sect. 4 (coefficients)'!$C$5-1)/'Sect. 4 (coefficients)'!$C$6) + 'Sect. 4 (coefficients)'!$J$14*((C58/'Sect. 4 (coefficients)'!$C$5-1)/'Sect. 4 (coefficients)'!$C$6)^2 ) +
    ( A58/'Sect. 4 (coefficients)'!$C$3 )^3 * ( 'Sect. 4 (coefficients)'!$J$15 + 'Sect. 4 (coefficients)'!$J$16*((C58/'Sect. 4 (coefficients)'!$C$5-1)/'Sect. 4 (coefficients)'!$C$6) ) +
    ( A58/'Sect. 4 (coefficients)'!$C$3 )^4 * ( 'Sect. 4 (coefficients)'!$J$17 ) +
( (B58+273.15) / 'Sect. 4 (coefficients)'!$C$4 )^1*
    (                                                   ( 'Sect. 4 (coefficients)'!$J$18 + 'Sect. 4 (coefficients)'!$J$19*((C58/'Sect. 4 (coefficients)'!$C$5-1)/'Sect. 4 (coefficients)'!$C$6) + 'Sect. 4 (coefficients)'!$J$20*((C58/'Sect. 4 (coefficients)'!$C$5-1)/'Sect. 4 (coefficients)'!$C$6)^2 + 'Sect. 4 (coefficients)'!$J$21 * ((C58/'Sect. 4 (coefficients)'!$C$5-1)/'Sect. 4 (coefficients)'!$C$6)^3 ) +
    ( A58/'Sect. 4 (coefficients)'!$C$3 )^1 * ( 'Sect. 4 (coefficients)'!$J$22 + 'Sect. 4 (coefficients)'!$J$23*((C58/'Sect. 4 (coefficients)'!$C$5-1)/'Sect. 4 (coefficients)'!$C$6) + 'Sect. 4 (coefficients)'!$J$24*((C58/'Sect. 4 (coefficients)'!$C$5-1)/'Sect. 4 (coefficients)'!$C$6)^2 ) +
    ( A58/'Sect. 4 (coefficients)'!$C$3 )^2 * ( 'Sect. 4 (coefficients)'!$J$25 + 'Sect. 4 (coefficients)'!$J$26*((C58/'Sect. 4 (coefficients)'!$C$5-1)/'Sect. 4 (coefficients)'!$C$6) ) +
    ( A58/'Sect. 4 (coefficients)'!$C$3 )^3 * ( 'Sect. 4 (coefficients)'!$J$27 ) ) +
( (B58+273.15) / 'Sect. 4 (coefficients)'!$C$4 )^2*
    (                                                   ( 'Sect. 4 (coefficients)'!$J$28 + 'Sect. 4 (coefficients)'!$J$29*((C58/'Sect. 4 (coefficients)'!$C$5-1)/'Sect. 4 (coefficients)'!$C$6) + 'Sect. 4 (coefficients)'!$J$30*((C58/'Sect. 4 (coefficients)'!$C$5-1)/'Sect. 4 (coefficients)'!$C$6)^2 ) +
    ( A58/'Sect. 4 (coefficients)'!$C$3 )^1 * ( 'Sect. 4 (coefficients)'!$J$31 + 'Sect. 4 (coefficients)'!$J$32*((C58/'Sect. 4 (coefficients)'!$C$5-1)/'Sect. 4 (coefficients)'!$C$6) ) +
    ( A58/'Sect. 4 (coefficients)'!$C$3 )^2 * ( 'Sect. 4 (coefficients)'!$J$33 ) ) +
( (B58+273.15) / 'Sect. 4 (coefficients)'!$C$4 )^3*
    (                                                   ( 'Sect. 4 (coefficients)'!$J$34 + 'Sect. 4 (coefficients)'!$J$35*((C58/'Sect. 4 (coefficients)'!$C$5-1)/'Sect. 4 (coefficients)'!$C$6) ) +
    ( A58/'Sect. 4 (coefficients)'!$C$3 )^1 * ( 'Sect. 4 (coefficients)'!$J$36 ) ) +
( (B58+273.15) / 'Sect. 4 (coefficients)'!$C$4 )^4*
    (                                                   ( 'Sect. 4 (coefficients)'!$J$37 ) ) )</f>
        <v>0</v>
      </c>
      <c r="V58" s="32">
        <f t="shared" si="7"/>
        <v>26.280266868997444</v>
      </c>
      <c r="W58" s="36">
        <f>('Sect. 4 (coefficients)'!$L$3+'Sect. 4 (coefficients)'!$L$4*(B58+'Sect. 4 (coefficients)'!$L$7)^-2.5+'Sect. 4 (coefficients)'!$L$5*(B58+'Sect. 4 (coefficients)'!$L$7)^3)/1000</f>
        <v>-2.085999999999995E-3</v>
      </c>
      <c r="X58" s="36">
        <f t="shared" si="8"/>
        <v>1.0027773155130149E-3</v>
      </c>
      <c r="Y58" s="32">
        <f t="shared" si="9"/>
        <v>26.278180868997445</v>
      </c>
      <c r="Z58" s="92">
        <v>2E-3</v>
      </c>
    </row>
    <row r="59" spans="1:26" s="37" customFormat="1">
      <c r="A59" s="76">
        <v>35</v>
      </c>
      <c r="B59" s="30">
        <v>30</v>
      </c>
      <c r="C59" s="31">
        <v>0.101325</v>
      </c>
      <c r="D59" s="32">
        <v>995.64945393699998</v>
      </c>
      <c r="E59" s="30">
        <v>5.0000000000000001E-4</v>
      </c>
      <c r="F59" s="19" t="s">
        <v>17</v>
      </c>
      <c r="G59" s="33">
        <v>1021.7078746796942</v>
      </c>
      <c r="H59" s="32">
        <v>1.0501075893862486E-3</v>
      </c>
      <c r="I59" s="51">
        <v>150.1164329859993</v>
      </c>
      <c r="J59" s="33">
        <f t="shared" si="4"/>
        <v>26.058420742694238</v>
      </c>
      <c r="K59" s="32">
        <f t="shared" si="5"/>
        <v>9.2343161592323565E-4</v>
      </c>
      <c r="L59" s="50">
        <f t="shared" si="12"/>
        <v>89.766027365101507</v>
      </c>
      <c r="M59" s="35">
        <f t="shared" si="13"/>
        <v>16.5</v>
      </c>
      <c r="N59" s="66">
        <f t="shared" si="11"/>
        <v>1.6500000000000001</v>
      </c>
      <c r="O59" s="70" t="s">
        <v>17</v>
      </c>
      <c r="P59" s="32">
        <f>('Sect. 4 (coefficients)'!$L$3+'Sect. 4 (coefficients)'!$L$4*(B59+'Sect. 4 (coefficients)'!$L$7)^-2.5+'Sect. 4 (coefficients)'!$L$5*(B59+'Sect. 4 (coefficients)'!$L$7)^3)/1000</f>
        <v>-1.7850506381732198E-3</v>
      </c>
      <c r="Q59" s="32">
        <f t="shared" si="14"/>
        <v>26.060205793332411</v>
      </c>
      <c r="R59" s="32">
        <f t="shared" si="15"/>
        <v>26.060205793332411</v>
      </c>
      <c r="S59" s="36">
        <f t="shared" si="6"/>
        <v>0</v>
      </c>
      <c r="T59" s="32">
        <f>'Sect. 4 (coefficients)'!$C$7 * ( A59 / 'Sect. 4 (coefficients)'!$C$3 )*
  (
                                                        ( 'Sect. 4 (coefficients)'!$F$3   + 'Sect. 4 (coefficients)'!$F$4  *(A59/'Sect. 4 (coefficients)'!$C$3)^1 + 'Sect. 4 (coefficients)'!$F$5  *(A59/'Sect. 4 (coefficients)'!$C$3)^2 + 'Sect. 4 (coefficients)'!$F$6   *(A59/'Sect. 4 (coefficients)'!$C$3)^3 + 'Sect. 4 (coefficients)'!$F$7  *(A59/'Sect. 4 (coefficients)'!$C$3)^4 + 'Sect. 4 (coefficients)'!$F$8*(A59/'Sect. 4 (coefficients)'!$C$3)^5 ) +
    ( (B59+273.15) / 'Sect. 4 (coefficients)'!$C$4 )^1 * ( 'Sect. 4 (coefficients)'!$F$9   + 'Sect. 4 (coefficients)'!$F$10*(A59/'Sect. 4 (coefficients)'!$C$3)^1 + 'Sect. 4 (coefficients)'!$F$11*(A59/'Sect. 4 (coefficients)'!$C$3)^2 + 'Sect. 4 (coefficients)'!$F$12*(A59/'Sect. 4 (coefficients)'!$C$3)^3 + 'Sect. 4 (coefficients)'!$F$13*(A59/'Sect. 4 (coefficients)'!$C$3)^4 ) +
    ( (B59+273.15) / 'Sect. 4 (coefficients)'!$C$4 )^2 * ( 'Sect. 4 (coefficients)'!$F$14 + 'Sect. 4 (coefficients)'!$F$15*(A59/'Sect. 4 (coefficients)'!$C$3)^1 + 'Sect. 4 (coefficients)'!$F$16*(A59/'Sect. 4 (coefficients)'!$C$3)^2 + 'Sect. 4 (coefficients)'!$F$17*(A59/'Sect. 4 (coefficients)'!$C$3)^3 ) +
    ( (B59+273.15) / 'Sect. 4 (coefficients)'!$C$4 )^3 * ( 'Sect. 4 (coefficients)'!$F$18 + 'Sect. 4 (coefficients)'!$F$19*(A59/'Sect. 4 (coefficients)'!$C$3)^1 + 'Sect. 4 (coefficients)'!$F$20*(A59/'Sect. 4 (coefficients)'!$C$3)^2 ) +
    ( (B59+273.15) / 'Sect. 4 (coefficients)'!$C$4 )^4 * ( 'Sect. 4 (coefficients)'!$F$21 +'Sect. 4 (coefficients)'!$F$22*(A59/'Sect. 4 (coefficients)'!$C$3)^1 ) +
    ( (B59+273.15) / 'Sect. 4 (coefficients)'!$C$4 )^5 * ( 'Sect. 4 (coefficients)'!$F$23 )
  )</f>
        <v>26.061774931816331</v>
      </c>
      <c r="U59" s="91">
        <f xml:space="preserve"> 'Sect. 4 (coefficients)'!$C$8 * ( (C59/'Sect. 4 (coefficients)'!$C$5-1)/'Sect. 4 (coefficients)'!$C$6 ) * ( A59/'Sect. 4 (coefficients)'!$C$3 ) *
(                                                       ( 'Sect. 4 (coefficients)'!$J$3   + 'Sect. 4 (coefficients)'!$J$4  *((C59/'Sect. 4 (coefficients)'!$C$5-1)/'Sect. 4 (coefficients)'!$C$6)  + 'Sect. 4 (coefficients)'!$J$5  *((C59/'Sect. 4 (coefficients)'!$C$5-1)/'Sect. 4 (coefficients)'!$C$6)^2 + 'Sect. 4 (coefficients)'!$J$6   *((C59/'Sect. 4 (coefficients)'!$C$5-1)/'Sect. 4 (coefficients)'!$C$6)^3 + 'Sect. 4 (coefficients)'!$J$7*((C59/'Sect. 4 (coefficients)'!$C$5-1)/'Sect. 4 (coefficients)'!$C$6)^4 ) +
    ( A59/'Sect. 4 (coefficients)'!$C$3 )^1 * ( 'Sect. 4 (coefficients)'!$J$8   + 'Sect. 4 (coefficients)'!$J$9  *((C59/'Sect. 4 (coefficients)'!$C$5-1)/'Sect. 4 (coefficients)'!$C$6)  + 'Sect. 4 (coefficients)'!$J$10*((C59/'Sect. 4 (coefficients)'!$C$5-1)/'Sect. 4 (coefficients)'!$C$6)^2 + 'Sect. 4 (coefficients)'!$J$11 *((C59/'Sect. 4 (coefficients)'!$C$5-1)/'Sect. 4 (coefficients)'!$C$6)^3 ) +
    ( A59/'Sect. 4 (coefficients)'!$C$3 )^2 * ( 'Sect. 4 (coefficients)'!$J$12 + 'Sect. 4 (coefficients)'!$J$13*((C59/'Sect. 4 (coefficients)'!$C$5-1)/'Sect. 4 (coefficients)'!$C$6) + 'Sect. 4 (coefficients)'!$J$14*((C59/'Sect. 4 (coefficients)'!$C$5-1)/'Sect. 4 (coefficients)'!$C$6)^2 ) +
    ( A59/'Sect. 4 (coefficients)'!$C$3 )^3 * ( 'Sect. 4 (coefficients)'!$J$15 + 'Sect. 4 (coefficients)'!$J$16*((C59/'Sect. 4 (coefficients)'!$C$5-1)/'Sect. 4 (coefficients)'!$C$6) ) +
    ( A59/'Sect. 4 (coefficients)'!$C$3 )^4 * ( 'Sect. 4 (coefficients)'!$J$17 ) +
( (B59+273.15) / 'Sect. 4 (coefficients)'!$C$4 )^1*
    (                                                   ( 'Sect. 4 (coefficients)'!$J$18 + 'Sect. 4 (coefficients)'!$J$19*((C59/'Sect. 4 (coefficients)'!$C$5-1)/'Sect. 4 (coefficients)'!$C$6) + 'Sect. 4 (coefficients)'!$J$20*((C59/'Sect. 4 (coefficients)'!$C$5-1)/'Sect. 4 (coefficients)'!$C$6)^2 + 'Sect. 4 (coefficients)'!$J$21 * ((C59/'Sect. 4 (coefficients)'!$C$5-1)/'Sect. 4 (coefficients)'!$C$6)^3 ) +
    ( A59/'Sect. 4 (coefficients)'!$C$3 )^1 * ( 'Sect. 4 (coefficients)'!$J$22 + 'Sect. 4 (coefficients)'!$J$23*((C59/'Sect. 4 (coefficients)'!$C$5-1)/'Sect. 4 (coefficients)'!$C$6) + 'Sect. 4 (coefficients)'!$J$24*((C59/'Sect. 4 (coefficients)'!$C$5-1)/'Sect. 4 (coefficients)'!$C$6)^2 ) +
    ( A59/'Sect. 4 (coefficients)'!$C$3 )^2 * ( 'Sect. 4 (coefficients)'!$J$25 + 'Sect. 4 (coefficients)'!$J$26*((C59/'Sect. 4 (coefficients)'!$C$5-1)/'Sect. 4 (coefficients)'!$C$6) ) +
    ( A59/'Sect. 4 (coefficients)'!$C$3 )^3 * ( 'Sect. 4 (coefficients)'!$J$27 ) ) +
( (B59+273.15) / 'Sect. 4 (coefficients)'!$C$4 )^2*
    (                                                   ( 'Sect. 4 (coefficients)'!$J$28 + 'Sect. 4 (coefficients)'!$J$29*((C59/'Sect. 4 (coefficients)'!$C$5-1)/'Sect. 4 (coefficients)'!$C$6) + 'Sect. 4 (coefficients)'!$J$30*((C59/'Sect. 4 (coefficients)'!$C$5-1)/'Sect. 4 (coefficients)'!$C$6)^2 ) +
    ( A59/'Sect. 4 (coefficients)'!$C$3 )^1 * ( 'Sect. 4 (coefficients)'!$J$31 + 'Sect. 4 (coefficients)'!$J$32*((C59/'Sect. 4 (coefficients)'!$C$5-1)/'Sect. 4 (coefficients)'!$C$6) ) +
    ( A59/'Sect. 4 (coefficients)'!$C$3 )^2 * ( 'Sect. 4 (coefficients)'!$J$33 ) ) +
( (B59+273.15) / 'Sect. 4 (coefficients)'!$C$4 )^3*
    (                                                   ( 'Sect. 4 (coefficients)'!$J$34 + 'Sect. 4 (coefficients)'!$J$35*((C59/'Sect. 4 (coefficients)'!$C$5-1)/'Sect. 4 (coefficients)'!$C$6) ) +
    ( A59/'Sect. 4 (coefficients)'!$C$3 )^1 * ( 'Sect. 4 (coefficients)'!$J$36 ) ) +
( (B59+273.15) / 'Sect. 4 (coefficients)'!$C$4 )^4*
    (                                                   ( 'Sect. 4 (coefficients)'!$J$37 ) ) )</f>
        <v>0</v>
      </c>
      <c r="V59" s="32">
        <f t="shared" si="7"/>
        <v>26.061774931816331</v>
      </c>
      <c r="W59" s="36">
        <f>('Sect. 4 (coefficients)'!$L$3+'Sect. 4 (coefficients)'!$L$4*(B59+'Sect. 4 (coefficients)'!$L$7)^-2.5+'Sect. 4 (coefficients)'!$L$5*(B59+'Sect. 4 (coefficients)'!$L$7)^3)/1000</f>
        <v>-1.7850506381732198E-3</v>
      </c>
      <c r="X59" s="36">
        <f t="shared" si="8"/>
        <v>-1.5691384839193745E-3</v>
      </c>
      <c r="Y59" s="32">
        <f t="shared" si="9"/>
        <v>26.059989881178158</v>
      </c>
      <c r="Z59" s="92">
        <v>2E-3</v>
      </c>
    </row>
    <row r="60" spans="1:26" s="29" customFormat="1" ht="15.75" thickBot="1">
      <c r="A60" s="99">
        <v>35</v>
      </c>
      <c r="B60" s="20">
        <v>35</v>
      </c>
      <c r="C60" s="21">
        <v>0.101325</v>
      </c>
      <c r="D60" s="22">
        <v>994.03331488200001</v>
      </c>
      <c r="E60" s="20">
        <v>5.0000000000000001E-4</v>
      </c>
      <c r="F60" s="128" t="s">
        <v>17</v>
      </c>
      <c r="G60" s="24">
        <v>1019.9145051272678</v>
      </c>
      <c r="H60" s="22">
        <v>1.0451865662340848E-3</v>
      </c>
      <c r="I60" s="131">
        <v>147.32224346008934</v>
      </c>
      <c r="J60" s="24">
        <f t="shared" si="4"/>
        <v>25.881190245267817</v>
      </c>
      <c r="K60" s="22">
        <f t="shared" si="5"/>
        <v>9.1783166116461527E-4</v>
      </c>
      <c r="L60" s="65">
        <f t="shared" si="12"/>
        <v>87.608286623944778</v>
      </c>
      <c r="M60" s="60">
        <f t="shared" si="13"/>
        <v>16.5</v>
      </c>
      <c r="N60" s="72">
        <f t="shared" si="11"/>
        <v>1.6500000000000001</v>
      </c>
      <c r="O60" s="73" t="s">
        <v>17</v>
      </c>
      <c r="P60" s="22">
        <f>('Sect. 4 (coefficients)'!$L$3+'Sect. 4 (coefficients)'!$L$4*(B60+'Sect. 4 (coefficients)'!$L$7)^-2.5+'Sect. 4 (coefficients)'!$L$5*(B60+'Sect. 4 (coefficients)'!$L$7)^3)/1000</f>
        <v>-1.5230718835547918E-3</v>
      </c>
      <c r="Q60" s="22">
        <f t="shared" si="14"/>
        <v>25.882713317151371</v>
      </c>
      <c r="R60" s="22">
        <f t="shared" si="15"/>
        <v>25.882713317151371</v>
      </c>
      <c r="S60" s="27">
        <f t="shared" si="6"/>
        <v>0</v>
      </c>
      <c r="T60" s="22">
        <f>'Sect. 4 (coefficients)'!$C$7 * ( A60 / 'Sect. 4 (coefficients)'!$C$3 )*
  (
                                                        ( 'Sect. 4 (coefficients)'!$F$3   + 'Sect. 4 (coefficients)'!$F$4  *(A60/'Sect. 4 (coefficients)'!$C$3)^1 + 'Sect. 4 (coefficients)'!$F$5  *(A60/'Sect. 4 (coefficients)'!$C$3)^2 + 'Sect. 4 (coefficients)'!$F$6   *(A60/'Sect. 4 (coefficients)'!$C$3)^3 + 'Sect. 4 (coefficients)'!$F$7  *(A60/'Sect. 4 (coefficients)'!$C$3)^4 + 'Sect. 4 (coefficients)'!$F$8*(A60/'Sect. 4 (coefficients)'!$C$3)^5 ) +
    ( (B60+273.15) / 'Sect. 4 (coefficients)'!$C$4 )^1 * ( 'Sect. 4 (coefficients)'!$F$9   + 'Sect. 4 (coefficients)'!$F$10*(A60/'Sect. 4 (coefficients)'!$C$3)^1 + 'Sect. 4 (coefficients)'!$F$11*(A60/'Sect. 4 (coefficients)'!$C$3)^2 + 'Sect. 4 (coefficients)'!$F$12*(A60/'Sect. 4 (coefficients)'!$C$3)^3 + 'Sect. 4 (coefficients)'!$F$13*(A60/'Sect. 4 (coefficients)'!$C$3)^4 ) +
    ( (B60+273.15) / 'Sect. 4 (coefficients)'!$C$4 )^2 * ( 'Sect. 4 (coefficients)'!$F$14 + 'Sect. 4 (coefficients)'!$F$15*(A60/'Sect. 4 (coefficients)'!$C$3)^1 + 'Sect. 4 (coefficients)'!$F$16*(A60/'Sect. 4 (coefficients)'!$C$3)^2 + 'Sect. 4 (coefficients)'!$F$17*(A60/'Sect. 4 (coefficients)'!$C$3)^3 ) +
    ( (B60+273.15) / 'Sect. 4 (coefficients)'!$C$4 )^3 * ( 'Sect. 4 (coefficients)'!$F$18 + 'Sect. 4 (coefficients)'!$F$19*(A60/'Sect. 4 (coefficients)'!$C$3)^1 + 'Sect. 4 (coefficients)'!$F$20*(A60/'Sect. 4 (coefficients)'!$C$3)^2 ) +
    ( (B60+273.15) / 'Sect. 4 (coefficients)'!$C$4 )^4 * ( 'Sect. 4 (coefficients)'!$F$21 +'Sect. 4 (coefficients)'!$F$22*(A60/'Sect. 4 (coefficients)'!$C$3)^1 ) +
    ( (B60+273.15) / 'Sect. 4 (coefficients)'!$C$4 )^5 * ( 'Sect. 4 (coefficients)'!$F$23 )
  )</f>
        <v>25.8817548709942</v>
      </c>
      <c r="U60" s="95">
        <f xml:space="preserve"> 'Sect. 4 (coefficients)'!$C$8 * ( (C60/'Sect. 4 (coefficients)'!$C$5-1)/'Sect. 4 (coefficients)'!$C$6 ) * ( A60/'Sect. 4 (coefficients)'!$C$3 ) *
(                                                       ( 'Sect. 4 (coefficients)'!$J$3   + 'Sect. 4 (coefficients)'!$J$4  *((C60/'Sect. 4 (coefficients)'!$C$5-1)/'Sect. 4 (coefficients)'!$C$6)  + 'Sect. 4 (coefficients)'!$J$5  *((C60/'Sect. 4 (coefficients)'!$C$5-1)/'Sect. 4 (coefficients)'!$C$6)^2 + 'Sect. 4 (coefficients)'!$J$6   *((C60/'Sect. 4 (coefficients)'!$C$5-1)/'Sect. 4 (coefficients)'!$C$6)^3 + 'Sect. 4 (coefficients)'!$J$7*((C60/'Sect. 4 (coefficients)'!$C$5-1)/'Sect. 4 (coefficients)'!$C$6)^4 ) +
    ( A60/'Sect. 4 (coefficients)'!$C$3 )^1 * ( 'Sect. 4 (coefficients)'!$J$8   + 'Sect. 4 (coefficients)'!$J$9  *((C60/'Sect. 4 (coefficients)'!$C$5-1)/'Sect. 4 (coefficients)'!$C$6)  + 'Sect. 4 (coefficients)'!$J$10*((C60/'Sect. 4 (coefficients)'!$C$5-1)/'Sect. 4 (coefficients)'!$C$6)^2 + 'Sect. 4 (coefficients)'!$J$11 *((C60/'Sect. 4 (coefficients)'!$C$5-1)/'Sect. 4 (coefficients)'!$C$6)^3 ) +
    ( A60/'Sect. 4 (coefficients)'!$C$3 )^2 * ( 'Sect. 4 (coefficients)'!$J$12 + 'Sect. 4 (coefficients)'!$J$13*((C60/'Sect. 4 (coefficients)'!$C$5-1)/'Sect. 4 (coefficients)'!$C$6) + 'Sect. 4 (coefficients)'!$J$14*((C60/'Sect. 4 (coefficients)'!$C$5-1)/'Sect. 4 (coefficients)'!$C$6)^2 ) +
    ( A60/'Sect. 4 (coefficients)'!$C$3 )^3 * ( 'Sect. 4 (coefficients)'!$J$15 + 'Sect. 4 (coefficients)'!$J$16*((C60/'Sect. 4 (coefficients)'!$C$5-1)/'Sect. 4 (coefficients)'!$C$6) ) +
    ( A60/'Sect. 4 (coefficients)'!$C$3 )^4 * ( 'Sect. 4 (coefficients)'!$J$17 ) +
( (B60+273.15) / 'Sect. 4 (coefficients)'!$C$4 )^1*
    (                                                   ( 'Sect. 4 (coefficients)'!$J$18 + 'Sect. 4 (coefficients)'!$J$19*((C60/'Sect. 4 (coefficients)'!$C$5-1)/'Sect. 4 (coefficients)'!$C$6) + 'Sect. 4 (coefficients)'!$J$20*((C60/'Sect. 4 (coefficients)'!$C$5-1)/'Sect. 4 (coefficients)'!$C$6)^2 + 'Sect. 4 (coefficients)'!$J$21 * ((C60/'Sect. 4 (coefficients)'!$C$5-1)/'Sect. 4 (coefficients)'!$C$6)^3 ) +
    ( A60/'Sect. 4 (coefficients)'!$C$3 )^1 * ( 'Sect. 4 (coefficients)'!$J$22 + 'Sect. 4 (coefficients)'!$J$23*((C60/'Sect. 4 (coefficients)'!$C$5-1)/'Sect. 4 (coefficients)'!$C$6) + 'Sect. 4 (coefficients)'!$J$24*((C60/'Sect. 4 (coefficients)'!$C$5-1)/'Sect. 4 (coefficients)'!$C$6)^2 ) +
    ( A60/'Sect. 4 (coefficients)'!$C$3 )^2 * ( 'Sect. 4 (coefficients)'!$J$25 + 'Sect. 4 (coefficients)'!$J$26*((C60/'Sect. 4 (coefficients)'!$C$5-1)/'Sect. 4 (coefficients)'!$C$6) ) +
    ( A60/'Sect. 4 (coefficients)'!$C$3 )^3 * ( 'Sect. 4 (coefficients)'!$J$27 ) ) +
( (B60+273.15) / 'Sect. 4 (coefficients)'!$C$4 )^2*
    (                                                   ( 'Sect. 4 (coefficients)'!$J$28 + 'Sect. 4 (coefficients)'!$J$29*((C60/'Sect. 4 (coefficients)'!$C$5-1)/'Sect. 4 (coefficients)'!$C$6) + 'Sect. 4 (coefficients)'!$J$30*((C60/'Sect. 4 (coefficients)'!$C$5-1)/'Sect. 4 (coefficients)'!$C$6)^2 ) +
    ( A60/'Sect. 4 (coefficients)'!$C$3 )^1 * ( 'Sect. 4 (coefficients)'!$J$31 + 'Sect. 4 (coefficients)'!$J$32*((C60/'Sect. 4 (coefficients)'!$C$5-1)/'Sect. 4 (coefficients)'!$C$6) ) +
    ( A60/'Sect. 4 (coefficients)'!$C$3 )^2 * ( 'Sect. 4 (coefficients)'!$J$33 ) ) +
( (B60+273.15) / 'Sect. 4 (coefficients)'!$C$4 )^3*
    (                                                   ( 'Sect. 4 (coefficients)'!$J$34 + 'Sect. 4 (coefficients)'!$J$35*((C60/'Sect. 4 (coefficients)'!$C$5-1)/'Sect. 4 (coefficients)'!$C$6) ) +
    ( A60/'Sect. 4 (coefficients)'!$C$3 )^1 * ( 'Sect. 4 (coefficients)'!$J$36 ) ) +
( (B60+273.15) / 'Sect. 4 (coefficients)'!$C$4 )^4*
    (                                                   ( 'Sect. 4 (coefficients)'!$J$37 ) ) )</f>
        <v>0</v>
      </c>
      <c r="V60" s="22">
        <f t="shared" si="7"/>
        <v>25.8817548709942</v>
      </c>
      <c r="W60" s="27">
        <f>('Sect. 4 (coefficients)'!$L$3+'Sect. 4 (coefficients)'!$L$4*(B60+'Sect. 4 (coefficients)'!$L$7)^-2.5+'Sect. 4 (coefficients)'!$L$5*(B60+'Sect. 4 (coefficients)'!$L$7)^3)/1000</f>
        <v>-1.5230718835547918E-3</v>
      </c>
      <c r="X60" s="27">
        <f t="shared" si="8"/>
        <v>9.5844615717055603E-4</v>
      </c>
      <c r="Y60" s="22">
        <f t="shared" si="9"/>
        <v>25.880231799110646</v>
      </c>
      <c r="Z60" s="28">
        <v>2E-3</v>
      </c>
    </row>
    <row r="61" spans="1:26" s="37" customFormat="1">
      <c r="A61" s="172">
        <v>0</v>
      </c>
      <c r="B61" s="30">
        <v>5</v>
      </c>
      <c r="C61" s="55">
        <v>5</v>
      </c>
      <c r="D61" s="32">
        <v>1002.36201654</v>
      </c>
      <c r="E61" s="32">
        <f>0.001/100*D61/2</f>
        <v>5.0118100827000007E-3</v>
      </c>
      <c r="F61" s="54" t="s">
        <v>17</v>
      </c>
      <c r="G61" s="33">
        <f t="shared" ref="G61:G92" si="16">D61+P61</f>
        <v>1002.3580707574573</v>
      </c>
      <c r="H61" s="32">
        <v>5.8413875450908153E-3</v>
      </c>
      <c r="I61" s="54">
        <v>70.988745514234608</v>
      </c>
      <c r="J61" s="33">
        <f t="shared" ref="J61:J124" si="17">G61-D61</f>
        <v>-3.9457825427007265E-3</v>
      </c>
      <c r="K61" s="32">
        <f t="shared" ref="K61:K124" si="18">SQRT(H61^2-E61^2)</f>
        <v>3.0005946322168736E-3</v>
      </c>
      <c r="L61" s="31" t="s">
        <v>17</v>
      </c>
      <c r="M61" s="35">
        <f t="shared" ref="M61:M124" si="19">16.5/35*A61</f>
        <v>0</v>
      </c>
      <c r="N61" s="66">
        <f t="shared" ref="N61:N124" si="20">0.1*M61</f>
        <v>0</v>
      </c>
      <c r="O61" s="70" t="s">
        <v>17</v>
      </c>
      <c r="P61" s="32">
        <f>(0.103-237100*(B61+75)^-2.5+0.000000182*(B61+75)^3)/1000</f>
        <v>-3.9457825426968806E-3</v>
      </c>
      <c r="Q61" s="32">
        <f t="shared" ref="Q61:Q124" si="21">J61-P61</f>
        <v>-3.8458819462405813E-15</v>
      </c>
      <c r="R61" s="32">
        <f>LOOKUP(B61,'Sect. 4 (data)'!$B$5:$B$11,'Sect. 4 (data)'!$R$5:$R$11)</f>
        <v>-3.8458819462405813E-15</v>
      </c>
      <c r="S61" s="36">
        <f t="shared" ref="S61:S124" si="22">Q61-R61</f>
        <v>0</v>
      </c>
      <c r="T61" s="32">
        <f>'Sect. 4 (coefficients)'!$C$7 * ( A61 / 'Sect. 4 (coefficients)'!$C$3 )*
  (
                                                        ( 'Sect. 4 (coefficients)'!$F$3   + 'Sect. 4 (coefficients)'!$F$4  *(A61/'Sect. 4 (coefficients)'!$C$3)^1 + 'Sect. 4 (coefficients)'!$F$5  *(A61/'Sect. 4 (coefficients)'!$C$3)^2 + 'Sect. 4 (coefficients)'!$F$6   *(A61/'Sect. 4 (coefficients)'!$C$3)^3 + 'Sect. 4 (coefficients)'!$F$7  *(A61/'Sect. 4 (coefficients)'!$C$3)^4 + 'Sect. 4 (coefficients)'!$F$8*(A61/'Sect. 4 (coefficients)'!$C$3)^5 ) +
    ( (B61+273.15) / 'Sect. 4 (coefficients)'!$C$4 )^1 * ( 'Sect. 4 (coefficients)'!$F$9   + 'Sect. 4 (coefficients)'!$F$10*(A61/'Sect. 4 (coefficients)'!$C$3)^1 + 'Sect. 4 (coefficients)'!$F$11*(A61/'Sect. 4 (coefficients)'!$C$3)^2 + 'Sect. 4 (coefficients)'!$F$12*(A61/'Sect. 4 (coefficients)'!$C$3)^3 + 'Sect. 4 (coefficients)'!$F$13*(A61/'Sect. 4 (coefficients)'!$C$3)^4 ) +
    ( (B61+273.15) / 'Sect. 4 (coefficients)'!$C$4 )^2 * ( 'Sect. 4 (coefficients)'!$F$14 + 'Sect. 4 (coefficients)'!$F$15*(A61/'Sect. 4 (coefficients)'!$C$3)^1 + 'Sect. 4 (coefficients)'!$F$16*(A61/'Sect. 4 (coefficients)'!$C$3)^2 + 'Sect. 4 (coefficients)'!$F$17*(A61/'Sect. 4 (coefficients)'!$C$3)^3 ) +
    ( (B61+273.15) / 'Sect. 4 (coefficients)'!$C$4 )^3 * ( 'Sect. 4 (coefficients)'!$F$18 + 'Sect. 4 (coefficients)'!$F$19*(A61/'Sect. 4 (coefficients)'!$C$3)^1 + 'Sect. 4 (coefficients)'!$F$20*(A61/'Sect. 4 (coefficients)'!$C$3)^2 ) +
    ( (B61+273.15) / 'Sect. 4 (coefficients)'!$C$4 )^4 * ( 'Sect. 4 (coefficients)'!$F$21 +'Sect. 4 (coefficients)'!$F$22*(A61/'Sect. 4 (coefficients)'!$C$3)^1 ) +
    ( (B61+273.15) / 'Sect. 4 (coefficients)'!$C$4 )^5 * ( 'Sect. 4 (coefficients)'!$F$23 )
  )</f>
        <v>0</v>
      </c>
      <c r="U61" s="91">
        <f xml:space="preserve"> 'Sect. 4 (coefficients)'!$C$8 * ( (C61/'Sect. 4 (coefficients)'!$C$5-1)/'Sect. 4 (coefficients)'!$C$6 ) * ( A61/'Sect. 4 (coefficients)'!$C$3 ) *
(                                                       ( 'Sect. 4 (coefficients)'!$J$3   + 'Sect. 4 (coefficients)'!$J$4  *((C61/'Sect. 4 (coefficients)'!$C$5-1)/'Sect. 4 (coefficients)'!$C$6)  + 'Sect. 4 (coefficients)'!$J$5  *((C61/'Sect. 4 (coefficients)'!$C$5-1)/'Sect. 4 (coefficients)'!$C$6)^2 + 'Sect. 4 (coefficients)'!$J$6   *((C61/'Sect. 4 (coefficients)'!$C$5-1)/'Sect. 4 (coefficients)'!$C$6)^3 + 'Sect. 4 (coefficients)'!$J$7*((C61/'Sect. 4 (coefficients)'!$C$5-1)/'Sect. 4 (coefficients)'!$C$6)^4 ) +
    ( A61/'Sect. 4 (coefficients)'!$C$3 )^1 * ( 'Sect. 4 (coefficients)'!$J$8   + 'Sect. 4 (coefficients)'!$J$9  *((C61/'Sect. 4 (coefficients)'!$C$5-1)/'Sect. 4 (coefficients)'!$C$6)  + 'Sect. 4 (coefficients)'!$J$10*((C61/'Sect. 4 (coefficients)'!$C$5-1)/'Sect. 4 (coefficients)'!$C$6)^2 + 'Sect. 4 (coefficients)'!$J$11 *((C61/'Sect. 4 (coefficients)'!$C$5-1)/'Sect. 4 (coefficients)'!$C$6)^3 ) +
    ( A61/'Sect. 4 (coefficients)'!$C$3 )^2 * ( 'Sect. 4 (coefficients)'!$J$12 + 'Sect. 4 (coefficients)'!$J$13*((C61/'Sect. 4 (coefficients)'!$C$5-1)/'Sect. 4 (coefficients)'!$C$6) + 'Sect. 4 (coefficients)'!$J$14*((C61/'Sect. 4 (coefficients)'!$C$5-1)/'Sect. 4 (coefficients)'!$C$6)^2 ) +
    ( A61/'Sect. 4 (coefficients)'!$C$3 )^3 * ( 'Sect. 4 (coefficients)'!$J$15 + 'Sect. 4 (coefficients)'!$J$16*((C61/'Sect. 4 (coefficients)'!$C$5-1)/'Sect. 4 (coefficients)'!$C$6) ) +
    ( A61/'Sect. 4 (coefficients)'!$C$3 )^4 * ( 'Sect. 4 (coefficients)'!$J$17 ) +
( (B61+273.15) / 'Sect. 4 (coefficients)'!$C$4 )^1*
    (                                                   ( 'Sect. 4 (coefficients)'!$J$18 + 'Sect. 4 (coefficients)'!$J$19*((C61/'Sect. 4 (coefficients)'!$C$5-1)/'Sect. 4 (coefficients)'!$C$6) + 'Sect. 4 (coefficients)'!$J$20*((C61/'Sect. 4 (coefficients)'!$C$5-1)/'Sect. 4 (coefficients)'!$C$6)^2 + 'Sect. 4 (coefficients)'!$J$21 * ((C61/'Sect. 4 (coefficients)'!$C$5-1)/'Sect. 4 (coefficients)'!$C$6)^3 ) +
    ( A61/'Sect. 4 (coefficients)'!$C$3 )^1 * ( 'Sect. 4 (coefficients)'!$J$22 + 'Sect. 4 (coefficients)'!$J$23*((C61/'Sect. 4 (coefficients)'!$C$5-1)/'Sect. 4 (coefficients)'!$C$6) + 'Sect. 4 (coefficients)'!$J$24*((C61/'Sect. 4 (coefficients)'!$C$5-1)/'Sect. 4 (coefficients)'!$C$6)^2 ) +
    ( A61/'Sect. 4 (coefficients)'!$C$3 )^2 * ( 'Sect. 4 (coefficients)'!$J$25 + 'Sect. 4 (coefficients)'!$J$26*((C61/'Sect. 4 (coefficients)'!$C$5-1)/'Sect. 4 (coefficients)'!$C$6) ) +
    ( A61/'Sect. 4 (coefficients)'!$C$3 )^3 * ( 'Sect. 4 (coefficients)'!$J$27 ) ) +
( (B61+273.15) / 'Sect. 4 (coefficients)'!$C$4 )^2*
    (                                                   ( 'Sect. 4 (coefficients)'!$J$28 + 'Sect. 4 (coefficients)'!$J$29*((C61/'Sect. 4 (coefficients)'!$C$5-1)/'Sect. 4 (coefficients)'!$C$6) + 'Sect. 4 (coefficients)'!$J$30*((C61/'Sect. 4 (coefficients)'!$C$5-1)/'Sect. 4 (coefficients)'!$C$6)^2 ) +
    ( A61/'Sect. 4 (coefficients)'!$C$3 )^1 * ( 'Sect. 4 (coefficients)'!$J$31 + 'Sect. 4 (coefficients)'!$J$32*((C61/'Sect. 4 (coefficients)'!$C$5-1)/'Sect. 4 (coefficients)'!$C$6) ) +
    ( A61/'Sect. 4 (coefficients)'!$C$3 )^2 * ( 'Sect. 4 (coefficients)'!$J$33 ) ) +
( (B61+273.15) / 'Sect. 4 (coefficients)'!$C$4 )^3*
    (                                                   ( 'Sect. 4 (coefficients)'!$J$34 + 'Sect. 4 (coefficients)'!$J$35*((C61/'Sect. 4 (coefficients)'!$C$5-1)/'Sect. 4 (coefficients)'!$C$6) ) +
    ( A61/'Sect. 4 (coefficients)'!$C$3 )^1 * ( 'Sect. 4 (coefficients)'!$J$36 ) ) +
( (B61+273.15) / 'Sect. 4 (coefficients)'!$C$4 )^4*
    (                                                   ( 'Sect. 4 (coefficients)'!$J$37 ) ) )</f>
        <v>0</v>
      </c>
      <c r="V61" s="32">
        <f t="shared" ref="V61:V124" si="23">U61+T61</f>
        <v>0</v>
      </c>
      <c r="W61" s="36">
        <f>(0.103-237100*(B61+75)^-2.5+0.000000182*(B61+75)^3)/1000</f>
        <v>-3.9457825426968806E-3</v>
      </c>
      <c r="X61" s="36">
        <f t="shared" ref="X61:X124" si="24">Q61-V61</f>
        <v>-3.8458819462405813E-15</v>
      </c>
      <c r="Y61" s="32">
        <f t="shared" ref="Y61:Y124" si="25">V61+W61</f>
        <v>-3.9457825426968806E-3</v>
      </c>
      <c r="Z61" s="92">
        <f>2*K61</f>
        <v>6.0011892644337471E-3</v>
      </c>
    </row>
    <row r="62" spans="1:26" s="37" customFormat="1">
      <c r="A62" s="172">
        <v>0</v>
      </c>
      <c r="B62" s="30">
        <v>5</v>
      </c>
      <c r="C62" s="55">
        <v>10</v>
      </c>
      <c r="D62" s="32">
        <v>1004.78012467</v>
      </c>
      <c r="E62" s="32">
        <f>0.001/100*D62/2</f>
        <v>5.0239006233500005E-3</v>
      </c>
      <c r="F62" s="54" t="s">
        <v>17</v>
      </c>
      <c r="G62" s="33">
        <f t="shared" si="16"/>
        <v>1004.7761788874573</v>
      </c>
      <c r="H62" s="32">
        <v>5.8520495282679778E-3</v>
      </c>
      <c r="I62" s="54">
        <v>71.507954561491005</v>
      </c>
      <c r="J62" s="33">
        <f t="shared" si="17"/>
        <v>-3.9457825427007265E-3</v>
      </c>
      <c r="K62" s="32">
        <f t="shared" si="18"/>
        <v>3.0011508139387031E-3</v>
      </c>
      <c r="L62" s="31" t="s">
        <v>17</v>
      </c>
      <c r="M62" s="35">
        <f t="shared" si="19"/>
        <v>0</v>
      </c>
      <c r="N62" s="66">
        <f t="shared" si="20"/>
        <v>0</v>
      </c>
      <c r="O62" s="70" t="s">
        <v>17</v>
      </c>
      <c r="P62" s="32">
        <f>(0.103-237100*(B62+75)^-2.5+0.000000182*(B62+75)^3)/1000</f>
        <v>-3.9457825426968806E-3</v>
      </c>
      <c r="Q62" s="32">
        <f t="shared" si="21"/>
        <v>-3.8458819462405813E-15</v>
      </c>
      <c r="R62" s="32">
        <f>LOOKUP(B62,'Sect. 4 (data)'!$B$5:$B$11,'Sect. 4 (data)'!$R$5:$R$11)</f>
        <v>-3.8458819462405813E-15</v>
      </c>
      <c r="S62" s="36">
        <f t="shared" si="22"/>
        <v>0</v>
      </c>
      <c r="T62" s="32">
        <f>'Sect. 4 (coefficients)'!$C$7 * ( A62 / 'Sect. 4 (coefficients)'!$C$3 )*
  (
                                                        ( 'Sect. 4 (coefficients)'!$F$3   + 'Sect. 4 (coefficients)'!$F$4  *(A62/'Sect. 4 (coefficients)'!$C$3)^1 + 'Sect. 4 (coefficients)'!$F$5  *(A62/'Sect. 4 (coefficients)'!$C$3)^2 + 'Sect. 4 (coefficients)'!$F$6   *(A62/'Sect. 4 (coefficients)'!$C$3)^3 + 'Sect. 4 (coefficients)'!$F$7  *(A62/'Sect. 4 (coefficients)'!$C$3)^4 + 'Sect. 4 (coefficients)'!$F$8*(A62/'Sect. 4 (coefficients)'!$C$3)^5 ) +
    ( (B62+273.15) / 'Sect. 4 (coefficients)'!$C$4 )^1 * ( 'Sect. 4 (coefficients)'!$F$9   + 'Sect. 4 (coefficients)'!$F$10*(A62/'Sect. 4 (coefficients)'!$C$3)^1 + 'Sect. 4 (coefficients)'!$F$11*(A62/'Sect. 4 (coefficients)'!$C$3)^2 + 'Sect. 4 (coefficients)'!$F$12*(A62/'Sect. 4 (coefficients)'!$C$3)^3 + 'Sect. 4 (coefficients)'!$F$13*(A62/'Sect. 4 (coefficients)'!$C$3)^4 ) +
    ( (B62+273.15) / 'Sect. 4 (coefficients)'!$C$4 )^2 * ( 'Sect. 4 (coefficients)'!$F$14 + 'Sect. 4 (coefficients)'!$F$15*(A62/'Sect. 4 (coefficients)'!$C$3)^1 + 'Sect. 4 (coefficients)'!$F$16*(A62/'Sect. 4 (coefficients)'!$C$3)^2 + 'Sect. 4 (coefficients)'!$F$17*(A62/'Sect. 4 (coefficients)'!$C$3)^3 ) +
    ( (B62+273.15) / 'Sect. 4 (coefficients)'!$C$4 )^3 * ( 'Sect. 4 (coefficients)'!$F$18 + 'Sect. 4 (coefficients)'!$F$19*(A62/'Sect. 4 (coefficients)'!$C$3)^1 + 'Sect. 4 (coefficients)'!$F$20*(A62/'Sect. 4 (coefficients)'!$C$3)^2 ) +
    ( (B62+273.15) / 'Sect. 4 (coefficients)'!$C$4 )^4 * ( 'Sect. 4 (coefficients)'!$F$21 +'Sect. 4 (coefficients)'!$F$22*(A62/'Sect. 4 (coefficients)'!$C$3)^1 ) +
    ( (B62+273.15) / 'Sect. 4 (coefficients)'!$C$4 )^5 * ( 'Sect. 4 (coefficients)'!$F$23 )
  )</f>
        <v>0</v>
      </c>
      <c r="U62" s="91">
        <f xml:space="preserve"> 'Sect. 4 (coefficients)'!$C$8 * ( (C62/'Sect. 4 (coefficients)'!$C$5-1)/'Sect. 4 (coefficients)'!$C$6 ) * ( A62/'Sect. 4 (coefficients)'!$C$3 ) *
(                                                       ( 'Sect. 4 (coefficients)'!$J$3   + 'Sect. 4 (coefficients)'!$J$4  *((C62/'Sect. 4 (coefficients)'!$C$5-1)/'Sect. 4 (coefficients)'!$C$6)  + 'Sect. 4 (coefficients)'!$J$5  *((C62/'Sect. 4 (coefficients)'!$C$5-1)/'Sect. 4 (coefficients)'!$C$6)^2 + 'Sect. 4 (coefficients)'!$J$6   *((C62/'Sect. 4 (coefficients)'!$C$5-1)/'Sect. 4 (coefficients)'!$C$6)^3 + 'Sect. 4 (coefficients)'!$J$7*((C62/'Sect. 4 (coefficients)'!$C$5-1)/'Sect. 4 (coefficients)'!$C$6)^4 ) +
    ( A62/'Sect. 4 (coefficients)'!$C$3 )^1 * ( 'Sect. 4 (coefficients)'!$J$8   + 'Sect. 4 (coefficients)'!$J$9  *((C62/'Sect. 4 (coefficients)'!$C$5-1)/'Sect. 4 (coefficients)'!$C$6)  + 'Sect. 4 (coefficients)'!$J$10*((C62/'Sect. 4 (coefficients)'!$C$5-1)/'Sect. 4 (coefficients)'!$C$6)^2 + 'Sect. 4 (coefficients)'!$J$11 *((C62/'Sect. 4 (coefficients)'!$C$5-1)/'Sect. 4 (coefficients)'!$C$6)^3 ) +
    ( A62/'Sect. 4 (coefficients)'!$C$3 )^2 * ( 'Sect. 4 (coefficients)'!$J$12 + 'Sect. 4 (coefficients)'!$J$13*((C62/'Sect. 4 (coefficients)'!$C$5-1)/'Sect. 4 (coefficients)'!$C$6) + 'Sect. 4 (coefficients)'!$J$14*((C62/'Sect. 4 (coefficients)'!$C$5-1)/'Sect. 4 (coefficients)'!$C$6)^2 ) +
    ( A62/'Sect. 4 (coefficients)'!$C$3 )^3 * ( 'Sect. 4 (coefficients)'!$J$15 + 'Sect. 4 (coefficients)'!$J$16*((C62/'Sect. 4 (coefficients)'!$C$5-1)/'Sect. 4 (coefficients)'!$C$6) ) +
    ( A62/'Sect. 4 (coefficients)'!$C$3 )^4 * ( 'Sect. 4 (coefficients)'!$J$17 ) +
( (B62+273.15) / 'Sect. 4 (coefficients)'!$C$4 )^1*
    (                                                   ( 'Sect. 4 (coefficients)'!$J$18 + 'Sect. 4 (coefficients)'!$J$19*((C62/'Sect. 4 (coefficients)'!$C$5-1)/'Sect. 4 (coefficients)'!$C$6) + 'Sect. 4 (coefficients)'!$J$20*((C62/'Sect. 4 (coefficients)'!$C$5-1)/'Sect. 4 (coefficients)'!$C$6)^2 + 'Sect. 4 (coefficients)'!$J$21 * ((C62/'Sect. 4 (coefficients)'!$C$5-1)/'Sect. 4 (coefficients)'!$C$6)^3 ) +
    ( A62/'Sect. 4 (coefficients)'!$C$3 )^1 * ( 'Sect. 4 (coefficients)'!$J$22 + 'Sect. 4 (coefficients)'!$J$23*((C62/'Sect. 4 (coefficients)'!$C$5-1)/'Sect. 4 (coefficients)'!$C$6) + 'Sect. 4 (coefficients)'!$J$24*((C62/'Sect. 4 (coefficients)'!$C$5-1)/'Sect. 4 (coefficients)'!$C$6)^2 ) +
    ( A62/'Sect. 4 (coefficients)'!$C$3 )^2 * ( 'Sect. 4 (coefficients)'!$J$25 + 'Sect. 4 (coefficients)'!$J$26*((C62/'Sect. 4 (coefficients)'!$C$5-1)/'Sect. 4 (coefficients)'!$C$6) ) +
    ( A62/'Sect. 4 (coefficients)'!$C$3 )^3 * ( 'Sect. 4 (coefficients)'!$J$27 ) ) +
( (B62+273.15) / 'Sect. 4 (coefficients)'!$C$4 )^2*
    (                                                   ( 'Sect. 4 (coefficients)'!$J$28 + 'Sect. 4 (coefficients)'!$J$29*((C62/'Sect. 4 (coefficients)'!$C$5-1)/'Sect. 4 (coefficients)'!$C$6) + 'Sect. 4 (coefficients)'!$J$30*((C62/'Sect. 4 (coefficients)'!$C$5-1)/'Sect. 4 (coefficients)'!$C$6)^2 ) +
    ( A62/'Sect. 4 (coefficients)'!$C$3 )^1 * ( 'Sect. 4 (coefficients)'!$J$31 + 'Sect. 4 (coefficients)'!$J$32*((C62/'Sect. 4 (coefficients)'!$C$5-1)/'Sect. 4 (coefficients)'!$C$6) ) +
    ( A62/'Sect. 4 (coefficients)'!$C$3 )^2 * ( 'Sect. 4 (coefficients)'!$J$33 ) ) +
( (B62+273.15) / 'Sect. 4 (coefficients)'!$C$4 )^3*
    (                                                   ( 'Sect. 4 (coefficients)'!$J$34 + 'Sect. 4 (coefficients)'!$J$35*((C62/'Sect. 4 (coefficients)'!$C$5-1)/'Sect. 4 (coefficients)'!$C$6) ) +
    ( A62/'Sect. 4 (coefficients)'!$C$3 )^1 * ( 'Sect. 4 (coefficients)'!$J$36 ) ) +
( (B62+273.15) / 'Sect. 4 (coefficients)'!$C$4 )^4*
    (                                                   ( 'Sect. 4 (coefficients)'!$J$37 ) ) )</f>
        <v>0</v>
      </c>
      <c r="V62" s="32">
        <f t="shared" si="23"/>
        <v>0</v>
      </c>
      <c r="W62" s="36">
        <f>(0.103-237100*(B62+75)^-2.5+0.000000182*(B62+75)^3)/1000</f>
        <v>-3.9457825426968806E-3</v>
      </c>
      <c r="X62" s="36">
        <f t="shared" si="24"/>
        <v>-3.8458819462405813E-15</v>
      </c>
      <c r="Y62" s="32">
        <f t="shared" si="25"/>
        <v>-3.9457825426968806E-3</v>
      </c>
      <c r="Z62" s="92">
        <f t="shared" ref="Z62:Z123" si="26">2*K62</f>
        <v>6.0023016278774061E-3</v>
      </c>
    </row>
    <row r="63" spans="1:26" s="37" customFormat="1">
      <c r="A63" s="172">
        <v>0</v>
      </c>
      <c r="B63" s="30">
        <v>5</v>
      </c>
      <c r="C63" s="55">
        <v>15</v>
      </c>
      <c r="D63" s="32">
        <v>1007.1715580699999</v>
      </c>
      <c r="E63" s="32">
        <f t="shared" ref="E63:E69" si="27">0.003/100*D63/2</f>
        <v>1.5107573371049999E-2</v>
      </c>
      <c r="F63" s="54" t="s">
        <v>17</v>
      </c>
      <c r="G63" s="33">
        <f t="shared" si="16"/>
        <v>1007.1676122874572</v>
      </c>
      <c r="H63" s="32">
        <v>1.5387124214744257E-2</v>
      </c>
      <c r="I63" s="54">
        <v>3417.7276908252752</v>
      </c>
      <c r="J63" s="33">
        <f t="shared" si="17"/>
        <v>-3.9457825427007265E-3</v>
      </c>
      <c r="K63" s="32">
        <f t="shared" si="18"/>
        <v>2.9197291720825806E-3</v>
      </c>
      <c r="L63" s="31" t="s">
        <v>17</v>
      </c>
      <c r="M63" s="35">
        <f t="shared" si="19"/>
        <v>0</v>
      </c>
      <c r="N63" s="66">
        <f t="shared" si="20"/>
        <v>0</v>
      </c>
      <c r="O63" s="70" t="s">
        <v>17</v>
      </c>
      <c r="P63" s="32">
        <f>(0.103-237100*(B63+75)^-2.5+0.000000182*(B63+75)^3)/1000</f>
        <v>-3.9457825426968806E-3</v>
      </c>
      <c r="Q63" s="32">
        <f t="shared" si="21"/>
        <v>-3.8458819462405813E-15</v>
      </c>
      <c r="R63" s="32">
        <f>LOOKUP(B63,'Sect. 4 (data)'!$B$5:$B$11,'Sect. 4 (data)'!$R$5:$R$11)</f>
        <v>-3.8458819462405813E-15</v>
      </c>
      <c r="S63" s="36">
        <f t="shared" si="22"/>
        <v>0</v>
      </c>
      <c r="T63" s="32">
        <f>'Sect. 4 (coefficients)'!$C$7 * ( A63 / 'Sect. 4 (coefficients)'!$C$3 )*
  (
                                                        ( 'Sect. 4 (coefficients)'!$F$3   + 'Sect. 4 (coefficients)'!$F$4  *(A63/'Sect. 4 (coefficients)'!$C$3)^1 + 'Sect. 4 (coefficients)'!$F$5  *(A63/'Sect. 4 (coefficients)'!$C$3)^2 + 'Sect. 4 (coefficients)'!$F$6   *(A63/'Sect. 4 (coefficients)'!$C$3)^3 + 'Sect. 4 (coefficients)'!$F$7  *(A63/'Sect. 4 (coefficients)'!$C$3)^4 + 'Sect. 4 (coefficients)'!$F$8*(A63/'Sect. 4 (coefficients)'!$C$3)^5 ) +
    ( (B63+273.15) / 'Sect. 4 (coefficients)'!$C$4 )^1 * ( 'Sect. 4 (coefficients)'!$F$9   + 'Sect. 4 (coefficients)'!$F$10*(A63/'Sect. 4 (coefficients)'!$C$3)^1 + 'Sect. 4 (coefficients)'!$F$11*(A63/'Sect. 4 (coefficients)'!$C$3)^2 + 'Sect. 4 (coefficients)'!$F$12*(A63/'Sect. 4 (coefficients)'!$C$3)^3 + 'Sect. 4 (coefficients)'!$F$13*(A63/'Sect. 4 (coefficients)'!$C$3)^4 ) +
    ( (B63+273.15) / 'Sect. 4 (coefficients)'!$C$4 )^2 * ( 'Sect. 4 (coefficients)'!$F$14 + 'Sect. 4 (coefficients)'!$F$15*(A63/'Sect. 4 (coefficients)'!$C$3)^1 + 'Sect. 4 (coefficients)'!$F$16*(A63/'Sect. 4 (coefficients)'!$C$3)^2 + 'Sect. 4 (coefficients)'!$F$17*(A63/'Sect. 4 (coefficients)'!$C$3)^3 ) +
    ( (B63+273.15) / 'Sect. 4 (coefficients)'!$C$4 )^3 * ( 'Sect. 4 (coefficients)'!$F$18 + 'Sect. 4 (coefficients)'!$F$19*(A63/'Sect. 4 (coefficients)'!$C$3)^1 + 'Sect. 4 (coefficients)'!$F$20*(A63/'Sect. 4 (coefficients)'!$C$3)^2 ) +
    ( (B63+273.15) / 'Sect. 4 (coefficients)'!$C$4 )^4 * ( 'Sect. 4 (coefficients)'!$F$21 +'Sect. 4 (coefficients)'!$F$22*(A63/'Sect. 4 (coefficients)'!$C$3)^1 ) +
    ( (B63+273.15) / 'Sect. 4 (coefficients)'!$C$4 )^5 * ( 'Sect. 4 (coefficients)'!$F$23 )
  )</f>
        <v>0</v>
      </c>
      <c r="U63" s="91">
        <f xml:space="preserve"> 'Sect. 4 (coefficients)'!$C$8 * ( (C63/'Sect. 4 (coefficients)'!$C$5-1)/'Sect. 4 (coefficients)'!$C$6 ) * ( A63/'Sect. 4 (coefficients)'!$C$3 ) *
(                                                       ( 'Sect. 4 (coefficients)'!$J$3   + 'Sect. 4 (coefficients)'!$J$4  *((C63/'Sect. 4 (coefficients)'!$C$5-1)/'Sect. 4 (coefficients)'!$C$6)  + 'Sect. 4 (coefficients)'!$J$5  *((C63/'Sect. 4 (coefficients)'!$C$5-1)/'Sect. 4 (coefficients)'!$C$6)^2 + 'Sect. 4 (coefficients)'!$J$6   *((C63/'Sect. 4 (coefficients)'!$C$5-1)/'Sect. 4 (coefficients)'!$C$6)^3 + 'Sect. 4 (coefficients)'!$J$7*((C63/'Sect. 4 (coefficients)'!$C$5-1)/'Sect. 4 (coefficients)'!$C$6)^4 ) +
    ( A63/'Sect. 4 (coefficients)'!$C$3 )^1 * ( 'Sect. 4 (coefficients)'!$J$8   + 'Sect. 4 (coefficients)'!$J$9  *((C63/'Sect. 4 (coefficients)'!$C$5-1)/'Sect. 4 (coefficients)'!$C$6)  + 'Sect. 4 (coefficients)'!$J$10*((C63/'Sect. 4 (coefficients)'!$C$5-1)/'Sect. 4 (coefficients)'!$C$6)^2 + 'Sect. 4 (coefficients)'!$J$11 *((C63/'Sect. 4 (coefficients)'!$C$5-1)/'Sect. 4 (coefficients)'!$C$6)^3 ) +
    ( A63/'Sect. 4 (coefficients)'!$C$3 )^2 * ( 'Sect. 4 (coefficients)'!$J$12 + 'Sect. 4 (coefficients)'!$J$13*((C63/'Sect. 4 (coefficients)'!$C$5-1)/'Sect. 4 (coefficients)'!$C$6) + 'Sect. 4 (coefficients)'!$J$14*((C63/'Sect. 4 (coefficients)'!$C$5-1)/'Sect. 4 (coefficients)'!$C$6)^2 ) +
    ( A63/'Sect. 4 (coefficients)'!$C$3 )^3 * ( 'Sect. 4 (coefficients)'!$J$15 + 'Sect. 4 (coefficients)'!$J$16*((C63/'Sect. 4 (coefficients)'!$C$5-1)/'Sect. 4 (coefficients)'!$C$6) ) +
    ( A63/'Sect. 4 (coefficients)'!$C$3 )^4 * ( 'Sect. 4 (coefficients)'!$J$17 ) +
( (B63+273.15) / 'Sect. 4 (coefficients)'!$C$4 )^1*
    (                                                   ( 'Sect. 4 (coefficients)'!$J$18 + 'Sect. 4 (coefficients)'!$J$19*((C63/'Sect. 4 (coefficients)'!$C$5-1)/'Sect. 4 (coefficients)'!$C$6) + 'Sect. 4 (coefficients)'!$J$20*((C63/'Sect. 4 (coefficients)'!$C$5-1)/'Sect. 4 (coefficients)'!$C$6)^2 + 'Sect. 4 (coefficients)'!$J$21 * ((C63/'Sect. 4 (coefficients)'!$C$5-1)/'Sect. 4 (coefficients)'!$C$6)^3 ) +
    ( A63/'Sect. 4 (coefficients)'!$C$3 )^1 * ( 'Sect. 4 (coefficients)'!$J$22 + 'Sect. 4 (coefficients)'!$J$23*((C63/'Sect. 4 (coefficients)'!$C$5-1)/'Sect. 4 (coefficients)'!$C$6) + 'Sect. 4 (coefficients)'!$J$24*((C63/'Sect. 4 (coefficients)'!$C$5-1)/'Sect. 4 (coefficients)'!$C$6)^2 ) +
    ( A63/'Sect. 4 (coefficients)'!$C$3 )^2 * ( 'Sect. 4 (coefficients)'!$J$25 + 'Sect. 4 (coefficients)'!$J$26*((C63/'Sect. 4 (coefficients)'!$C$5-1)/'Sect. 4 (coefficients)'!$C$6) ) +
    ( A63/'Sect. 4 (coefficients)'!$C$3 )^3 * ( 'Sect. 4 (coefficients)'!$J$27 ) ) +
( (B63+273.15) / 'Sect. 4 (coefficients)'!$C$4 )^2*
    (                                                   ( 'Sect. 4 (coefficients)'!$J$28 + 'Sect. 4 (coefficients)'!$J$29*((C63/'Sect. 4 (coefficients)'!$C$5-1)/'Sect. 4 (coefficients)'!$C$6) + 'Sect. 4 (coefficients)'!$J$30*((C63/'Sect. 4 (coefficients)'!$C$5-1)/'Sect. 4 (coefficients)'!$C$6)^2 ) +
    ( A63/'Sect. 4 (coefficients)'!$C$3 )^1 * ( 'Sect. 4 (coefficients)'!$J$31 + 'Sect. 4 (coefficients)'!$J$32*((C63/'Sect. 4 (coefficients)'!$C$5-1)/'Sect. 4 (coefficients)'!$C$6) ) +
    ( A63/'Sect. 4 (coefficients)'!$C$3 )^2 * ( 'Sect. 4 (coefficients)'!$J$33 ) ) +
( (B63+273.15) / 'Sect. 4 (coefficients)'!$C$4 )^3*
    (                                                   ( 'Sect. 4 (coefficients)'!$J$34 + 'Sect. 4 (coefficients)'!$J$35*((C63/'Sect. 4 (coefficients)'!$C$5-1)/'Sect. 4 (coefficients)'!$C$6) ) +
    ( A63/'Sect. 4 (coefficients)'!$C$3 )^1 * ( 'Sect. 4 (coefficients)'!$J$36 ) ) +
( (B63+273.15) / 'Sect. 4 (coefficients)'!$C$4 )^4*
    (                                                   ( 'Sect. 4 (coefficients)'!$J$37 ) ) )</f>
        <v>0</v>
      </c>
      <c r="V63" s="32">
        <f t="shared" si="23"/>
        <v>0</v>
      </c>
      <c r="W63" s="36">
        <f>(0.103-237100*(B63+75)^-2.5+0.000000182*(B63+75)^3)/1000</f>
        <v>-3.9457825426968806E-3</v>
      </c>
      <c r="X63" s="36">
        <f t="shared" si="24"/>
        <v>-3.8458819462405813E-15</v>
      </c>
      <c r="Y63" s="32">
        <f t="shared" si="25"/>
        <v>-3.9457825426968806E-3</v>
      </c>
      <c r="Z63" s="92">
        <f t="shared" si="26"/>
        <v>5.8394583441651613E-3</v>
      </c>
    </row>
    <row r="64" spans="1:26" s="37" customFormat="1">
      <c r="A64" s="172">
        <v>0</v>
      </c>
      <c r="B64" s="30">
        <v>5</v>
      </c>
      <c r="C64" s="55">
        <v>20</v>
      </c>
      <c r="D64" s="32">
        <v>1009.5367227</v>
      </c>
      <c r="E64" s="32">
        <f t="shared" si="27"/>
        <v>1.5143050840500001E-2</v>
      </c>
      <c r="F64" s="54" t="s">
        <v>17</v>
      </c>
      <c r="G64" s="33">
        <f t="shared" si="16"/>
        <v>1009.5327769174573</v>
      </c>
      <c r="H64" s="32">
        <v>1.5420919725233821E-2</v>
      </c>
      <c r="I64" s="54">
        <v>3447.6750037523234</v>
      </c>
      <c r="J64" s="33">
        <f t="shared" si="17"/>
        <v>-3.9457825427007265E-3</v>
      </c>
      <c r="K64" s="32">
        <f t="shared" si="18"/>
        <v>2.9142368493548635E-3</v>
      </c>
      <c r="L64" s="31" t="s">
        <v>17</v>
      </c>
      <c r="M64" s="35">
        <f t="shared" si="19"/>
        <v>0</v>
      </c>
      <c r="N64" s="66">
        <f t="shared" si="20"/>
        <v>0</v>
      </c>
      <c r="O64" s="70" t="s">
        <v>17</v>
      </c>
      <c r="P64" s="32">
        <f>('Sect. 4 (coefficients)'!$L$3+'Sect. 4 (coefficients)'!$L$4*(B64+'Sect. 4 (coefficients)'!$L$7)^-2.5+'Sect. 4 (coefficients)'!$L$5*(B64+'Sect. 4 (coefficients)'!$L$7)^3)/1000</f>
        <v>-3.9457825426968806E-3</v>
      </c>
      <c r="Q64" s="32">
        <f t="shared" si="21"/>
        <v>-3.8458819462405813E-15</v>
      </c>
      <c r="R64" s="32">
        <f>LOOKUP(B64,'Sect. 4 (data)'!$B$5:$B$11,'Sect. 4 (data)'!$R$5:$R$11)</f>
        <v>-3.8458819462405813E-15</v>
      </c>
      <c r="S64" s="36">
        <f t="shared" si="22"/>
        <v>0</v>
      </c>
      <c r="T64" s="32">
        <f>'Sect. 4 (coefficients)'!$C$7 * ( A64 / 'Sect. 4 (coefficients)'!$C$3 )*
  (
                                                        ( 'Sect. 4 (coefficients)'!$F$3   + 'Sect. 4 (coefficients)'!$F$4  *(A64/'Sect. 4 (coefficients)'!$C$3)^1 + 'Sect. 4 (coefficients)'!$F$5  *(A64/'Sect. 4 (coefficients)'!$C$3)^2 + 'Sect. 4 (coefficients)'!$F$6   *(A64/'Sect. 4 (coefficients)'!$C$3)^3 + 'Sect. 4 (coefficients)'!$F$7  *(A64/'Sect. 4 (coefficients)'!$C$3)^4 + 'Sect. 4 (coefficients)'!$F$8*(A64/'Sect. 4 (coefficients)'!$C$3)^5 ) +
    ( (B64+273.15) / 'Sect. 4 (coefficients)'!$C$4 )^1 * ( 'Sect. 4 (coefficients)'!$F$9   + 'Sect. 4 (coefficients)'!$F$10*(A64/'Sect. 4 (coefficients)'!$C$3)^1 + 'Sect. 4 (coefficients)'!$F$11*(A64/'Sect. 4 (coefficients)'!$C$3)^2 + 'Sect. 4 (coefficients)'!$F$12*(A64/'Sect. 4 (coefficients)'!$C$3)^3 + 'Sect. 4 (coefficients)'!$F$13*(A64/'Sect. 4 (coefficients)'!$C$3)^4 ) +
    ( (B64+273.15) / 'Sect. 4 (coefficients)'!$C$4 )^2 * ( 'Sect. 4 (coefficients)'!$F$14 + 'Sect. 4 (coefficients)'!$F$15*(A64/'Sect. 4 (coefficients)'!$C$3)^1 + 'Sect. 4 (coefficients)'!$F$16*(A64/'Sect. 4 (coefficients)'!$C$3)^2 + 'Sect. 4 (coefficients)'!$F$17*(A64/'Sect. 4 (coefficients)'!$C$3)^3 ) +
    ( (B64+273.15) / 'Sect. 4 (coefficients)'!$C$4 )^3 * ( 'Sect. 4 (coefficients)'!$F$18 + 'Sect. 4 (coefficients)'!$F$19*(A64/'Sect. 4 (coefficients)'!$C$3)^1 + 'Sect. 4 (coefficients)'!$F$20*(A64/'Sect. 4 (coefficients)'!$C$3)^2 ) +
    ( (B64+273.15) / 'Sect. 4 (coefficients)'!$C$4 )^4 * ( 'Sect. 4 (coefficients)'!$F$21 +'Sect. 4 (coefficients)'!$F$22*(A64/'Sect. 4 (coefficients)'!$C$3)^1 ) +
    ( (B64+273.15) / 'Sect. 4 (coefficients)'!$C$4 )^5 * ( 'Sect. 4 (coefficients)'!$F$23 )
  )</f>
        <v>0</v>
      </c>
      <c r="U64" s="91">
        <f xml:space="preserve"> 'Sect. 4 (coefficients)'!$C$8 * ( (C64/'Sect. 4 (coefficients)'!$C$5-1)/'Sect. 4 (coefficients)'!$C$6 ) * ( A64/'Sect. 4 (coefficients)'!$C$3 ) *
(                                                       ( 'Sect. 4 (coefficients)'!$J$3   + 'Sect. 4 (coefficients)'!$J$4  *((C64/'Sect. 4 (coefficients)'!$C$5-1)/'Sect. 4 (coefficients)'!$C$6)  + 'Sect. 4 (coefficients)'!$J$5  *((C64/'Sect. 4 (coefficients)'!$C$5-1)/'Sect. 4 (coefficients)'!$C$6)^2 + 'Sect. 4 (coefficients)'!$J$6   *((C64/'Sect. 4 (coefficients)'!$C$5-1)/'Sect. 4 (coefficients)'!$C$6)^3 + 'Sect. 4 (coefficients)'!$J$7*((C64/'Sect. 4 (coefficients)'!$C$5-1)/'Sect. 4 (coefficients)'!$C$6)^4 ) +
    ( A64/'Sect. 4 (coefficients)'!$C$3 )^1 * ( 'Sect. 4 (coefficients)'!$J$8   + 'Sect. 4 (coefficients)'!$J$9  *((C64/'Sect. 4 (coefficients)'!$C$5-1)/'Sect. 4 (coefficients)'!$C$6)  + 'Sect. 4 (coefficients)'!$J$10*((C64/'Sect. 4 (coefficients)'!$C$5-1)/'Sect. 4 (coefficients)'!$C$6)^2 + 'Sect. 4 (coefficients)'!$J$11 *((C64/'Sect. 4 (coefficients)'!$C$5-1)/'Sect. 4 (coefficients)'!$C$6)^3 ) +
    ( A64/'Sect. 4 (coefficients)'!$C$3 )^2 * ( 'Sect. 4 (coefficients)'!$J$12 + 'Sect. 4 (coefficients)'!$J$13*((C64/'Sect. 4 (coefficients)'!$C$5-1)/'Sect. 4 (coefficients)'!$C$6) + 'Sect. 4 (coefficients)'!$J$14*((C64/'Sect. 4 (coefficients)'!$C$5-1)/'Sect. 4 (coefficients)'!$C$6)^2 ) +
    ( A64/'Sect. 4 (coefficients)'!$C$3 )^3 * ( 'Sect. 4 (coefficients)'!$J$15 + 'Sect. 4 (coefficients)'!$J$16*((C64/'Sect. 4 (coefficients)'!$C$5-1)/'Sect. 4 (coefficients)'!$C$6) ) +
    ( A64/'Sect. 4 (coefficients)'!$C$3 )^4 * ( 'Sect. 4 (coefficients)'!$J$17 ) +
( (B64+273.15) / 'Sect. 4 (coefficients)'!$C$4 )^1*
    (                                                   ( 'Sect. 4 (coefficients)'!$J$18 + 'Sect. 4 (coefficients)'!$J$19*((C64/'Sect. 4 (coefficients)'!$C$5-1)/'Sect. 4 (coefficients)'!$C$6) + 'Sect. 4 (coefficients)'!$J$20*((C64/'Sect. 4 (coefficients)'!$C$5-1)/'Sect. 4 (coefficients)'!$C$6)^2 + 'Sect. 4 (coefficients)'!$J$21 * ((C64/'Sect. 4 (coefficients)'!$C$5-1)/'Sect. 4 (coefficients)'!$C$6)^3 ) +
    ( A64/'Sect. 4 (coefficients)'!$C$3 )^1 * ( 'Sect. 4 (coefficients)'!$J$22 + 'Sect. 4 (coefficients)'!$J$23*((C64/'Sect. 4 (coefficients)'!$C$5-1)/'Sect. 4 (coefficients)'!$C$6) + 'Sect. 4 (coefficients)'!$J$24*((C64/'Sect. 4 (coefficients)'!$C$5-1)/'Sect. 4 (coefficients)'!$C$6)^2 ) +
    ( A64/'Sect. 4 (coefficients)'!$C$3 )^2 * ( 'Sect. 4 (coefficients)'!$J$25 + 'Sect. 4 (coefficients)'!$J$26*((C64/'Sect. 4 (coefficients)'!$C$5-1)/'Sect. 4 (coefficients)'!$C$6) ) +
    ( A64/'Sect. 4 (coefficients)'!$C$3 )^3 * ( 'Sect. 4 (coefficients)'!$J$27 ) ) +
( (B64+273.15) / 'Sect. 4 (coefficients)'!$C$4 )^2*
    (                                                   ( 'Sect. 4 (coefficients)'!$J$28 + 'Sect. 4 (coefficients)'!$J$29*((C64/'Sect. 4 (coefficients)'!$C$5-1)/'Sect. 4 (coefficients)'!$C$6) + 'Sect. 4 (coefficients)'!$J$30*((C64/'Sect. 4 (coefficients)'!$C$5-1)/'Sect. 4 (coefficients)'!$C$6)^2 ) +
    ( A64/'Sect. 4 (coefficients)'!$C$3 )^1 * ( 'Sect. 4 (coefficients)'!$J$31 + 'Sect. 4 (coefficients)'!$J$32*((C64/'Sect. 4 (coefficients)'!$C$5-1)/'Sect. 4 (coefficients)'!$C$6) ) +
    ( A64/'Sect. 4 (coefficients)'!$C$3 )^2 * ( 'Sect. 4 (coefficients)'!$J$33 ) ) +
( (B64+273.15) / 'Sect. 4 (coefficients)'!$C$4 )^3*
    (                                                   ( 'Sect. 4 (coefficients)'!$J$34 + 'Sect. 4 (coefficients)'!$J$35*((C64/'Sect. 4 (coefficients)'!$C$5-1)/'Sect. 4 (coefficients)'!$C$6) ) +
    ( A64/'Sect. 4 (coefficients)'!$C$3 )^1 * ( 'Sect. 4 (coefficients)'!$J$36 ) ) +
( (B64+273.15) / 'Sect. 4 (coefficients)'!$C$4 )^4*
    (                                                   ( 'Sect. 4 (coefficients)'!$J$37 ) ) )</f>
        <v>0</v>
      </c>
      <c r="V64" s="32">
        <f t="shared" si="23"/>
        <v>0</v>
      </c>
      <c r="W64" s="36">
        <f>('Sect. 4 (coefficients)'!$L$3+'Sect. 4 (coefficients)'!$L$4*(B64+'Sect. 4 (coefficients)'!$L$7)^-2.5+'Sect. 4 (coefficients)'!$L$5*(B64+'Sect. 4 (coefficients)'!$L$7)^3)/1000</f>
        <v>-3.9457825426968806E-3</v>
      </c>
      <c r="X64" s="36">
        <f t="shared" si="24"/>
        <v>-3.8458819462405813E-15</v>
      </c>
      <c r="Y64" s="32">
        <f t="shared" si="25"/>
        <v>-3.9457825426968806E-3</v>
      </c>
      <c r="Z64" s="92">
        <f t="shared" si="26"/>
        <v>5.828473698709727E-3</v>
      </c>
    </row>
    <row r="65" spans="1:26" s="37" customFormat="1">
      <c r="A65" s="172">
        <v>0</v>
      </c>
      <c r="B65" s="30">
        <v>5</v>
      </c>
      <c r="C65" s="55">
        <v>26</v>
      </c>
      <c r="D65" s="32">
        <v>1012.34079411</v>
      </c>
      <c r="E65" s="32">
        <f t="shared" si="27"/>
        <v>1.5185111911650001E-2</v>
      </c>
      <c r="F65" s="54" t="s">
        <v>17</v>
      </c>
      <c r="G65" s="33">
        <f t="shared" si="16"/>
        <v>1012.3368483274573</v>
      </c>
      <c r="H65" s="32">
        <v>1.5461214385032007E-2</v>
      </c>
      <c r="I65" s="54">
        <v>3483.3954819795431</v>
      </c>
      <c r="J65" s="33">
        <f t="shared" si="17"/>
        <v>-3.9457825427007265E-3</v>
      </c>
      <c r="K65" s="32">
        <f t="shared" si="18"/>
        <v>2.9088703117509224E-3</v>
      </c>
      <c r="L65" s="31" t="s">
        <v>17</v>
      </c>
      <c r="M65" s="35">
        <f t="shared" si="19"/>
        <v>0</v>
      </c>
      <c r="N65" s="66">
        <f t="shared" si="20"/>
        <v>0</v>
      </c>
      <c r="O65" s="70" t="s">
        <v>17</v>
      </c>
      <c r="P65" s="32">
        <f>('Sect. 4 (coefficients)'!$L$3+'Sect. 4 (coefficients)'!$L$4*(B65+'Sect. 4 (coefficients)'!$L$7)^-2.5+'Sect. 4 (coefficients)'!$L$5*(B65+'Sect. 4 (coefficients)'!$L$7)^3)/1000</f>
        <v>-3.9457825426968806E-3</v>
      </c>
      <c r="Q65" s="32">
        <f t="shared" si="21"/>
        <v>-3.8458819462405813E-15</v>
      </c>
      <c r="R65" s="32">
        <f>LOOKUP(B65,'Sect. 4 (data)'!$B$5:$B$11,'Sect. 4 (data)'!$R$5:$R$11)</f>
        <v>-3.8458819462405813E-15</v>
      </c>
      <c r="S65" s="36">
        <f t="shared" si="22"/>
        <v>0</v>
      </c>
      <c r="T65" s="32">
        <f>'Sect. 4 (coefficients)'!$C$7 * ( A65 / 'Sect. 4 (coefficients)'!$C$3 )*
  (
                                                        ( 'Sect. 4 (coefficients)'!$F$3   + 'Sect. 4 (coefficients)'!$F$4  *(A65/'Sect. 4 (coefficients)'!$C$3)^1 + 'Sect. 4 (coefficients)'!$F$5  *(A65/'Sect. 4 (coefficients)'!$C$3)^2 + 'Sect. 4 (coefficients)'!$F$6   *(A65/'Sect. 4 (coefficients)'!$C$3)^3 + 'Sect. 4 (coefficients)'!$F$7  *(A65/'Sect. 4 (coefficients)'!$C$3)^4 + 'Sect. 4 (coefficients)'!$F$8*(A65/'Sect. 4 (coefficients)'!$C$3)^5 ) +
    ( (B65+273.15) / 'Sect. 4 (coefficients)'!$C$4 )^1 * ( 'Sect. 4 (coefficients)'!$F$9   + 'Sect. 4 (coefficients)'!$F$10*(A65/'Sect. 4 (coefficients)'!$C$3)^1 + 'Sect. 4 (coefficients)'!$F$11*(A65/'Sect. 4 (coefficients)'!$C$3)^2 + 'Sect. 4 (coefficients)'!$F$12*(A65/'Sect. 4 (coefficients)'!$C$3)^3 + 'Sect. 4 (coefficients)'!$F$13*(A65/'Sect. 4 (coefficients)'!$C$3)^4 ) +
    ( (B65+273.15) / 'Sect. 4 (coefficients)'!$C$4 )^2 * ( 'Sect. 4 (coefficients)'!$F$14 + 'Sect. 4 (coefficients)'!$F$15*(A65/'Sect. 4 (coefficients)'!$C$3)^1 + 'Sect. 4 (coefficients)'!$F$16*(A65/'Sect. 4 (coefficients)'!$C$3)^2 + 'Sect. 4 (coefficients)'!$F$17*(A65/'Sect. 4 (coefficients)'!$C$3)^3 ) +
    ( (B65+273.15) / 'Sect. 4 (coefficients)'!$C$4 )^3 * ( 'Sect. 4 (coefficients)'!$F$18 + 'Sect. 4 (coefficients)'!$F$19*(A65/'Sect. 4 (coefficients)'!$C$3)^1 + 'Sect. 4 (coefficients)'!$F$20*(A65/'Sect. 4 (coefficients)'!$C$3)^2 ) +
    ( (B65+273.15) / 'Sect. 4 (coefficients)'!$C$4 )^4 * ( 'Sect. 4 (coefficients)'!$F$21 +'Sect. 4 (coefficients)'!$F$22*(A65/'Sect. 4 (coefficients)'!$C$3)^1 ) +
    ( (B65+273.15) / 'Sect. 4 (coefficients)'!$C$4 )^5 * ( 'Sect. 4 (coefficients)'!$F$23 )
  )</f>
        <v>0</v>
      </c>
      <c r="U65" s="91">
        <f xml:space="preserve"> 'Sect. 4 (coefficients)'!$C$8 * ( (C65/'Sect. 4 (coefficients)'!$C$5-1)/'Sect. 4 (coefficients)'!$C$6 ) * ( A65/'Sect. 4 (coefficients)'!$C$3 ) *
(                                                       ( 'Sect. 4 (coefficients)'!$J$3   + 'Sect. 4 (coefficients)'!$J$4  *((C65/'Sect. 4 (coefficients)'!$C$5-1)/'Sect. 4 (coefficients)'!$C$6)  + 'Sect. 4 (coefficients)'!$J$5  *((C65/'Sect. 4 (coefficients)'!$C$5-1)/'Sect. 4 (coefficients)'!$C$6)^2 + 'Sect. 4 (coefficients)'!$J$6   *((C65/'Sect. 4 (coefficients)'!$C$5-1)/'Sect. 4 (coefficients)'!$C$6)^3 + 'Sect. 4 (coefficients)'!$J$7*((C65/'Sect. 4 (coefficients)'!$C$5-1)/'Sect. 4 (coefficients)'!$C$6)^4 ) +
    ( A65/'Sect. 4 (coefficients)'!$C$3 )^1 * ( 'Sect. 4 (coefficients)'!$J$8   + 'Sect. 4 (coefficients)'!$J$9  *((C65/'Sect. 4 (coefficients)'!$C$5-1)/'Sect. 4 (coefficients)'!$C$6)  + 'Sect. 4 (coefficients)'!$J$10*((C65/'Sect. 4 (coefficients)'!$C$5-1)/'Sect. 4 (coefficients)'!$C$6)^2 + 'Sect. 4 (coefficients)'!$J$11 *((C65/'Sect. 4 (coefficients)'!$C$5-1)/'Sect. 4 (coefficients)'!$C$6)^3 ) +
    ( A65/'Sect. 4 (coefficients)'!$C$3 )^2 * ( 'Sect. 4 (coefficients)'!$J$12 + 'Sect. 4 (coefficients)'!$J$13*((C65/'Sect. 4 (coefficients)'!$C$5-1)/'Sect. 4 (coefficients)'!$C$6) + 'Sect. 4 (coefficients)'!$J$14*((C65/'Sect. 4 (coefficients)'!$C$5-1)/'Sect. 4 (coefficients)'!$C$6)^2 ) +
    ( A65/'Sect. 4 (coefficients)'!$C$3 )^3 * ( 'Sect. 4 (coefficients)'!$J$15 + 'Sect. 4 (coefficients)'!$J$16*((C65/'Sect. 4 (coefficients)'!$C$5-1)/'Sect. 4 (coefficients)'!$C$6) ) +
    ( A65/'Sect. 4 (coefficients)'!$C$3 )^4 * ( 'Sect. 4 (coefficients)'!$J$17 ) +
( (B65+273.15) / 'Sect. 4 (coefficients)'!$C$4 )^1*
    (                                                   ( 'Sect. 4 (coefficients)'!$J$18 + 'Sect. 4 (coefficients)'!$J$19*((C65/'Sect. 4 (coefficients)'!$C$5-1)/'Sect. 4 (coefficients)'!$C$6) + 'Sect. 4 (coefficients)'!$J$20*((C65/'Sect. 4 (coefficients)'!$C$5-1)/'Sect. 4 (coefficients)'!$C$6)^2 + 'Sect. 4 (coefficients)'!$J$21 * ((C65/'Sect. 4 (coefficients)'!$C$5-1)/'Sect. 4 (coefficients)'!$C$6)^3 ) +
    ( A65/'Sect. 4 (coefficients)'!$C$3 )^1 * ( 'Sect. 4 (coefficients)'!$J$22 + 'Sect. 4 (coefficients)'!$J$23*((C65/'Sect. 4 (coefficients)'!$C$5-1)/'Sect. 4 (coefficients)'!$C$6) + 'Sect. 4 (coefficients)'!$J$24*((C65/'Sect. 4 (coefficients)'!$C$5-1)/'Sect. 4 (coefficients)'!$C$6)^2 ) +
    ( A65/'Sect. 4 (coefficients)'!$C$3 )^2 * ( 'Sect. 4 (coefficients)'!$J$25 + 'Sect. 4 (coefficients)'!$J$26*((C65/'Sect. 4 (coefficients)'!$C$5-1)/'Sect. 4 (coefficients)'!$C$6) ) +
    ( A65/'Sect. 4 (coefficients)'!$C$3 )^3 * ( 'Sect. 4 (coefficients)'!$J$27 ) ) +
( (B65+273.15) / 'Sect. 4 (coefficients)'!$C$4 )^2*
    (                                                   ( 'Sect. 4 (coefficients)'!$J$28 + 'Sect. 4 (coefficients)'!$J$29*((C65/'Sect. 4 (coefficients)'!$C$5-1)/'Sect. 4 (coefficients)'!$C$6) + 'Sect. 4 (coefficients)'!$J$30*((C65/'Sect. 4 (coefficients)'!$C$5-1)/'Sect. 4 (coefficients)'!$C$6)^2 ) +
    ( A65/'Sect. 4 (coefficients)'!$C$3 )^1 * ( 'Sect. 4 (coefficients)'!$J$31 + 'Sect. 4 (coefficients)'!$J$32*((C65/'Sect. 4 (coefficients)'!$C$5-1)/'Sect. 4 (coefficients)'!$C$6) ) +
    ( A65/'Sect. 4 (coefficients)'!$C$3 )^2 * ( 'Sect. 4 (coefficients)'!$J$33 ) ) +
( (B65+273.15) / 'Sect. 4 (coefficients)'!$C$4 )^3*
    (                                                   ( 'Sect. 4 (coefficients)'!$J$34 + 'Sect. 4 (coefficients)'!$J$35*((C65/'Sect. 4 (coefficients)'!$C$5-1)/'Sect. 4 (coefficients)'!$C$6) ) +
    ( A65/'Sect. 4 (coefficients)'!$C$3 )^1 * ( 'Sect. 4 (coefficients)'!$J$36 ) ) +
( (B65+273.15) / 'Sect. 4 (coefficients)'!$C$4 )^4*
    (                                                   ( 'Sect. 4 (coefficients)'!$J$37 ) ) )</f>
        <v>0</v>
      </c>
      <c r="V65" s="32">
        <f t="shared" si="23"/>
        <v>0</v>
      </c>
      <c r="W65" s="36">
        <f>('Sect. 4 (coefficients)'!$L$3+'Sect. 4 (coefficients)'!$L$4*(B65+'Sect. 4 (coefficients)'!$L$7)^-2.5+'Sect. 4 (coefficients)'!$L$5*(B65+'Sect. 4 (coefficients)'!$L$7)^3)/1000</f>
        <v>-3.9457825426968806E-3</v>
      </c>
      <c r="X65" s="36">
        <f t="shared" si="24"/>
        <v>-3.8458819462405813E-15</v>
      </c>
      <c r="Y65" s="32">
        <f t="shared" si="25"/>
        <v>-3.9457825426968806E-3</v>
      </c>
      <c r="Z65" s="92">
        <f t="shared" si="26"/>
        <v>5.8177406235018448E-3</v>
      </c>
    </row>
    <row r="66" spans="1:26" s="37" customFormat="1">
      <c r="A66" s="172">
        <v>0</v>
      </c>
      <c r="B66" s="30">
        <v>5</v>
      </c>
      <c r="C66" s="55">
        <v>33</v>
      </c>
      <c r="D66" s="32">
        <v>1015.5659768199999</v>
      </c>
      <c r="E66" s="32">
        <f t="shared" si="27"/>
        <v>1.52334896523E-2</v>
      </c>
      <c r="F66" s="54" t="s">
        <v>17</v>
      </c>
      <c r="G66" s="33">
        <f t="shared" si="16"/>
        <v>1015.5620310374572</v>
      </c>
      <c r="H66" s="32">
        <v>1.5508108161835807E-2</v>
      </c>
      <c r="I66" s="54">
        <v>3524.5286421178171</v>
      </c>
      <c r="J66" s="33">
        <f t="shared" si="17"/>
        <v>-3.9457825427007265E-3</v>
      </c>
      <c r="K66" s="32">
        <f t="shared" si="18"/>
        <v>2.9055484460712719E-3</v>
      </c>
      <c r="L66" s="31" t="s">
        <v>17</v>
      </c>
      <c r="M66" s="35">
        <f t="shared" si="19"/>
        <v>0</v>
      </c>
      <c r="N66" s="66">
        <f t="shared" si="20"/>
        <v>0</v>
      </c>
      <c r="O66" s="70" t="s">
        <v>17</v>
      </c>
      <c r="P66" s="32">
        <f>('Sect. 4 (coefficients)'!$L$3+'Sect. 4 (coefficients)'!$L$4*(B66+'Sect. 4 (coefficients)'!$L$7)^-2.5+'Sect. 4 (coefficients)'!$L$5*(B66+'Sect. 4 (coefficients)'!$L$7)^3)/1000</f>
        <v>-3.9457825426968806E-3</v>
      </c>
      <c r="Q66" s="32">
        <f t="shared" si="21"/>
        <v>-3.8458819462405813E-15</v>
      </c>
      <c r="R66" s="32">
        <f>LOOKUP(B66,'Sect. 4 (data)'!$B$5:$B$11,'Sect. 4 (data)'!$R$5:$R$11)</f>
        <v>-3.8458819462405813E-15</v>
      </c>
      <c r="S66" s="36">
        <f t="shared" si="22"/>
        <v>0</v>
      </c>
      <c r="T66" s="32">
        <f>'Sect. 4 (coefficients)'!$C$7 * ( A66 / 'Sect. 4 (coefficients)'!$C$3 )*
  (
                                                        ( 'Sect. 4 (coefficients)'!$F$3   + 'Sect. 4 (coefficients)'!$F$4  *(A66/'Sect. 4 (coefficients)'!$C$3)^1 + 'Sect. 4 (coefficients)'!$F$5  *(A66/'Sect. 4 (coefficients)'!$C$3)^2 + 'Sect. 4 (coefficients)'!$F$6   *(A66/'Sect. 4 (coefficients)'!$C$3)^3 + 'Sect. 4 (coefficients)'!$F$7  *(A66/'Sect. 4 (coefficients)'!$C$3)^4 + 'Sect. 4 (coefficients)'!$F$8*(A66/'Sect. 4 (coefficients)'!$C$3)^5 ) +
    ( (B66+273.15) / 'Sect. 4 (coefficients)'!$C$4 )^1 * ( 'Sect. 4 (coefficients)'!$F$9   + 'Sect. 4 (coefficients)'!$F$10*(A66/'Sect. 4 (coefficients)'!$C$3)^1 + 'Sect. 4 (coefficients)'!$F$11*(A66/'Sect. 4 (coefficients)'!$C$3)^2 + 'Sect. 4 (coefficients)'!$F$12*(A66/'Sect. 4 (coefficients)'!$C$3)^3 + 'Sect. 4 (coefficients)'!$F$13*(A66/'Sect. 4 (coefficients)'!$C$3)^4 ) +
    ( (B66+273.15) / 'Sect. 4 (coefficients)'!$C$4 )^2 * ( 'Sect. 4 (coefficients)'!$F$14 + 'Sect. 4 (coefficients)'!$F$15*(A66/'Sect. 4 (coefficients)'!$C$3)^1 + 'Sect. 4 (coefficients)'!$F$16*(A66/'Sect. 4 (coefficients)'!$C$3)^2 + 'Sect. 4 (coefficients)'!$F$17*(A66/'Sect. 4 (coefficients)'!$C$3)^3 ) +
    ( (B66+273.15) / 'Sect. 4 (coefficients)'!$C$4 )^3 * ( 'Sect. 4 (coefficients)'!$F$18 + 'Sect. 4 (coefficients)'!$F$19*(A66/'Sect. 4 (coefficients)'!$C$3)^1 + 'Sect. 4 (coefficients)'!$F$20*(A66/'Sect. 4 (coefficients)'!$C$3)^2 ) +
    ( (B66+273.15) / 'Sect. 4 (coefficients)'!$C$4 )^4 * ( 'Sect. 4 (coefficients)'!$F$21 +'Sect. 4 (coefficients)'!$F$22*(A66/'Sect. 4 (coefficients)'!$C$3)^1 ) +
    ( (B66+273.15) / 'Sect. 4 (coefficients)'!$C$4 )^5 * ( 'Sect. 4 (coefficients)'!$F$23 )
  )</f>
        <v>0</v>
      </c>
      <c r="U66" s="91">
        <f xml:space="preserve"> 'Sect. 4 (coefficients)'!$C$8 * ( (C66/'Sect. 4 (coefficients)'!$C$5-1)/'Sect. 4 (coefficients)'!$C$6 ) * ( A66/'Sect. 4 (coefficients)'!$C$3 ) *
(                                                       ( 'Sect. 4 (coefficients)'!$J$3   + 'Sect. 4 (coefficients)'!$J$4  *((C66/'Sect. 4 (coefficients)'!$C$5-1)/'Sect. 4 (coefficients)'!$C$6)  + 'Sect. 4 (coefficients)'!$J$5  *((C66/'Sect. 4 (coefficients)'!$C$5-1)/'Sect. 4 (coefficients)'!$C$6)^2 + 'Sect. 4 (coefficients)'!$J$6   *((C66/'Sect. 4 (coefficients)'!$C$5-1)/'Sect. 4 (coefficients)'!$C$6)^3 + 'Sect. 4 (coefficients)'!$J$7*((C66/'Sect. 4 (coefficients)'!$C$5-1)/'Sect. 4 (coefficients)'!$C$6)^4 ) +
    ( A66/'Sect. 4 (coefficients)'!$C$3 )^1 * ( 'Sect. 4 (coefficients)'!$J$8   + 'Sect. 4 (coefficients)'!$J$9  *((C66/'Sect. 4 (coefficients)'!$C$5-1)/'Sect. 4 (coefficients)'!$C$6)  + 'Sect. 4 (coefficients)'!$J$10*((C66/'Sect. 4 (coefficients)'!$C$5-1)/'Sect. 4 (coefficients)'!$C$6)^2 + 'Sect. 4 (coefficients)'!$J$11 *((C66/'Sect. 4 (coefficients)'!$C$5-1)/'Sect. 4 (coefficients)'!$C$6)^3 ) +
    ( A66/'Sect. 4 (coefficients)'!$C$3 )^2 * ( 'Sect. 4 (coefficients)'!$J$12 + 'Sect. 4 (coefficients)'!$J$13*((C66/'Sect. 4 (coefficients)'!$C$5-1)/'Sect. 4 (coefficients)'!$C$6) + 'Sect. 4 (coefficients)'!$J$14*((C66/'Sect. 4 (coefficients)'!$C$5-1)/'Sect. 4 (coefficients)'!$C$6)^2 ) +
    ( A66/'Sect. 4 (coefficients)'!$C$3 )^3 * ( 'Sect. 4 (coefficients)'!$J$15 + 'Sect. 4 (coefficients)'!$J$16*((C66/'Sect. 4 (coefficients)'!$C$5-1)/'Sect. 4 (coefficients)'!$C$6) ) +
    ( A66/'Sect. 4 (coefficients)'!$C$3 )^4 * ( 'Sect. 4 (coefficients)'!$J$17 ) +
( (B66+273.15) / 'Sect. 4 (coefficients)'!$C$4 )^1*
    (                                                   ( 'Sect. 4 (coefficients)'!$J$18 + 'Sect. 4 (coefficients)'!$J$19*((C66/'Sect. 4 (coefficients)'!$C$5-1)/'Sect. 4 (coefficients)'!$C$6) + 'Sect. 4 (coefficients)'!$J$20*((C66/'Sect. 4 (coefficients)'!$C$5-1)/'Sect. 4 (coefficients)'!$C$6)^2 + 'Sect. 4 (coefficients)'!$J$21 * ((C66/'Sect. 4 (coefficients)'!$C$5-1)/'Sect. 4 (coefficients)'!$C$6)^3 ) +
    ( A66/'Sect. 4 (coefficients)'!$C$3 )^1 * ( 'Sect. 4 (coefficients)'!$J$22 + 'Sect. 4 (coefficients)'!$J$23*((C66/'Sect. 4 (coefficients)'!$C$5-1)/'Sect. 4 (coefficients)'!$C$6) + 'Sect. 4 (coefficients)'!$J$24*((C66/'Sect. 4 (coefficients)'!$C$5-1)/'Sect. 4 (coefficients)'!$C$6)^2 ) +
    ( A66/'Sect. 4 (coefficients)'!$C$3 )^2 * ( 'Sect. 4 (coefficients)'!$J$25 + 'Sect. 4 (coefficients)'!$J$26*((C66/'Sect. 4 (coefficients)'!$C$5-1)/'Sect. 4 (coefficients)'!$C$6) ) +
    ( A66/'Sect. 4 (coefficients)'!$C$3 )^3 * ( 'Sect. 4 (coefficients)'!$J$27 ) ) +
( (B66+273.15) / 'Sect. 4 (coefficients)'!$C$4 )^2*
    (                                                   ( 'Sect. 4 (coefficients)'!$J$28 + 'Sect. 4 (coefficients)'!$J$29*((C66/'Sect. 4 (coefficients)'!$C$5-1)/'Sect. 4 (coefficients)'!$C$6) + 'Sect. 4 (coefficients)'!$J$30*((C66/'Sect. 4 (coefficients)'!$C$5-1)/'Sect. 4 (coefficients)'!$C$6)^2 ) +
    ( A66/'Sect. 4 (coefficients)'!$C$3 )^1 * ( 'Sect. 4 (coefficients)'!$J$31 + 'Sect. 4 (coefficients)'!$J$32*((C66/'Sect. 4 (coefficients)'!$C$5-1)/'Sect. 4 (coefficients)'!$C$6) ) +
    ( A66/'Sect. 4 (coefficients)'!$C$3 )^2 * ( 'Sect. 4 (coefficients)'!$J$33 ) ) +
( (B66+273.15) / 'Sect. 4 (coefficients)'!$C$4 )^3*
    (                                                   ( 'Sect. 4 (coefficients)'!$J$34 + 'Sect. 4 (coefficients)'!$J$35*((C66/'Sect. 4 (coefficients)'!$C$5-1)/'Sect. 4 (coefficients)'!$C$6) ) +
    ( A66/'Sect. 4 (coefficients)'!$C$3 )^1 * ( 'Sect. 4 (coefficients)'!$J$36 ) ) +
( (B66+273.15) / 'Sect. 4 (coefficients)'!$C$4 )^4*
    (                                                   ( 'Sect. 4 (coefficients)'!$J$37 ) ) )</f>
        <v>0</v>
      </c>
      <c r="V66" s="32">
        <f t="shared" si="23"/>
        <v>0</v>
      </c>
      <c r="W66" s="36">
        <f>('Sect. 4 (coefficients)'!$L$3+'Sect. 4 (coefficients)'!$L$4*(B66+'Sect. 4 (coefficients)'!$L$7)^-2.5+'Sect. 4 (coefficients)'!$L$5*(B66+'Sect. 4 (coefficients)'!$L$7)^3)/1000</f>
        <v>-3.9457825426968806E-3</v>
      </c>
      <c r="X66" s="36">
        <f t="shared" si="24"/>
        <v>-3.8458819462405813E-15</v>
      </c>
      <c r="Y66" s="32">
        <f t="shared" si="25"/>
        <v>-3.9457825426968806E-3</v>
      </c>
      <c r="Z66" s="92">
        <f t="shared" si="26"/>
        <v>5.8110968921425438E-3</v>
      </c>
    </row>
    <row r="67" spans="1:26" s="37" customFormat="1">
      <c r="A67" s="172">
        <v>0</v>
      </c>
      <c r="B67" s="30">
        <v>5</v>
      </c>
      <c r="C67" s="55">
        <v>41.5</v>
      </c>
      <c r="D67" s="32">
        <v>1019.41669741</v>
      </c>
      <c r="E67" s="32">
        <f t="shared" si="27"/>
        <v>1.5291250461149999E-2</v>
      </c>
      <c r="F67" s="54" t="s">
        <v>17</v>
      </c>
      <c r="G67" s="33">
        <f t="shared" si="16"/>
        <v>1019.4127516274573</v>
      </c>
      <c r="H67" s="32">
        <v>1.5564500706690763E-2</v>
      </c>
      <c r="I67" s="54">
        <v>3573.0953300306451</v>
      </c>
      <c r="J67" s="33">
        <f t="shared" si="17"/>
        <v>-3.9457825427007265E-3</v>
      </c>
      <c r="K67" s="32">
        <f t="shared" si="18"/>
        <v>2.903677251857925E-3</v>
      </c>
      <c r="L67" s="31" t="s">
        <v>17</v>
      </c>
      <c r="M67" s="35">
        <f t="shared" si="19"/>
        <v>0</v>
      </c>
      <c r="N67" s="66">
        <f t="shared" si="20"/>
        <v>0</v>
      </c>
      <c r="O67" s="70" t="s">
        <v>17</v>
      </c>
      <c r="P67" s="32">
        <f>('Sect. 4 (coefficients)'!$L$3+'Sect. 4 (coefficients)'!$L$4*(B67+'Sect. 4 (coefficients)'!$L$7)^-2.5+'Sect. 4 (coefficients)'!$L$5*(B67+'Sect. 4 (coefficients)'!$L$7)^3)/1000</f>
        <v>-3.9457825426968806E-3</v>
      </c>
      <c r="Q67" s="32">
        <f t="shared" si="21"/>
        <v>-3.8458819462405813E-15</v>
      </c>
      <c r="R67" s="32">
        <f>LOOKUP(B67,'Sect. 4 (data)'!$B$5:$B$11,'Sect. 4 (data)'!$R$5:$R$11)</f>
        <v>-3.8458819462405813E-15</v>
      </c>
      <c r="S67" s="36">
        <f t="shared" si="22"/>
        <v>0</v>
      </c>
      <c r="T67" s="32">
        <f>'Sect. 4 (coefficients)'!$C$7 * ( A67 / 'Sect. 4 (coefficients)'!$C$3 )*
  (
                                                        ( 'Sect. 4 (coefficients)'!$F$3   + 'Sect. 4 (coefficients)'!$F$4  *(A67/'Sect. 4 (coefficients)'!$C$3)^1 + 'Sect. 4 (coefficients)'!$F$5  *(A67/'Sect. 4 (coefficients)'!$C$3)^2 + 'Sect. 4 (coefficients)'!$F$6   *(A67/'Sect. 4 (coefficients)'!$C$3)^3 + 'Sect. 4 (coefficients)'!$F$7  *(A67/'Sect. 4 (coefficients)'!$C$3)^4 + 'Sect. 4 (coefficients)'!$F$8*(A67/'Sect. 4 (coefficients)'!$C$3)^5 ) +
    ( (B67+273.15) / 'Sect. 4 (coefficients)'!$C$4 )^1 * ( 'Sect. 4 (coefficients)'!$F$9   + 'Sect. 4 (coefficients)'!$F$10*(A67/'Sect. 4 (coefficients)'!$C$3)^1 + 'Sect. 4 (coefficients)'!$F$11*(A67/'Sect. 4 (coefficients)'!$C$3)^2 + 'Sect. 4 (coefficients)'!$F$12*(A67/'Sect. 4 (coefficients)'!$C$3)^3 + 'Sect. 4 (coefficients)'!$F$13*(A67/'Sect. 4 (coefficients)'!$C$3)^4 ) +
    ( (B67+273.15) / 'Sect. 4 (coefficients)'!$C$4 )^2 * ( 'Sect. 4 (coefficients)'!$F$14 + 'Sect. 4 (coefficients)'!$F$15*(A67/'Sect. 4 (coefficients)'!$C$3)^1 + 'Sect. 4 (coefficients)'!$F$16*(A67/'Sect. 4 (coefficients)'!$C$3)^2 + 'Sect. 4 (coefficients)'!$F$17*(A67/'Sect. 4 (coefficients)'!$C$3)^3 ) +
    ( (B67+273.15) / 'Sect. 4 (coefficients)'!$C$4 )^3 * ( 'Sect. 4 (coefficients)'!$F$18 + 'Sect. 4 (coefficients)'!$F$19*(A67/'Sect. 4 (coefficients)'!$C$3)^1 + 'Sect. 4 (coefficients)'!$F$20*(A67/'Sect. 4 (coefficients)'!$C$3)^2 ) +
    ( (B67+273.15) / 'Sect. 4 (coefficients)'!$C$4 )^4 * ( 'Sect. 4 (coefficients)'!$F$21 +'Sect. 4 (coefficients)'!$F$22*(A67/'Sect. 4 (coefficients)'!$C$3)^1 ) +
    ( (B67+273.15) / 'Sect. 4 (coefficients)'!$C$4 )^5 * ( 'Sect. 4 (coefficients)'!$F$23 )
  )</f>
        <v>0</v>
      </c>
      <c r="U67" s="91">
        <f xml:space="preserve"> 'Sect. 4 (coefficients)'!$C$8 * ( (C67/'Sect. 4 (coefficients)'!$C$5-1)/'Sect. 4 (coefficients)'!$C$6 ) * ( A67/'Sect. 4 (coefficients)'!$C$3 ) *
(                                                       ( 'Sect. 4 (coefficients)'!$J$3   + 'Sect. 4 (coefficients)'!$J$4  *((C67/'Sect. 4 (coefficients)'!$C$5-1)/'Sect. 4 (coefficients)'!$C$6)  + 'Sect. 4 (coefficients)'!$J$5  *((C67/'Sect. 4 (coefficients)'!$C$5-1)/'Sect. 4 (coefficients)'!$C$6)^2 + 'Sect. 4 (coefficients)'!$J$6   *((C67/'Sect. 4 (coefficients)'!$C$5-1)/'Sect. 4 (coefficients)'!$C$6)^3 + 'Sect. 4 (coefficients)'!$J$7*((C67/'Sect. 4 (coefficients)'!$C$5-1)/'Sect. 4 (coefficients)'!$C$6)^4 ) +
    ( A67/'Sect. 4 (coefficients)'!$C$3 )^1 * ( 'Sect. 4 (coefficients)'!$J$8   + 'Sect. 4 (coefficients)'!$J$9  *((C67/'Sect. 4 (coefficients)'!$C$5-1)/'Sect. 4 (coefficients)'!$C$6)  + 'Sect. 4 (coefficients)'!$J$10*((C67/'Sect. 4 (coefficients)'!$C$5-1)/'Sect. 4 (coefficients)'!$C$6)^2 + 'Sect. 4 (coefficients)'!$J$11 *((C67/'Sect. 4 (coefficients)'!$C$5-1)/'Sect. 4 (coefficients)'!$C$6)^3 ) +
    ( A67/'Sect. 4 (coefficients)'!$C$3 )^2 * ( 'Sect. 4 (coefficients)'!$J$12 + 'Sect. 4 (coefficients)'!$J$13*((C67/'Sect. 4 (coefficients)'!$C$5-1)/'Sect. 4 (coefficients)'!$C$6) + 'Sect. 4 (coefficients)'!$J$14*((C67/'Sect. 4 (coefficients)'!$C$5-1)/'Sect. 4 (coefficients)'!$C$6)^2 ) +
    ( A67/'Sect. 4 (coefficients)'!$C$3 )^3 * ( 'Sect. 4 (coefficients)'!$J$15 + 'Sect. 4 (coefficients)'!$J$16*((C67/'Sect. 4 (coefficients)'!$C$5-1)/'Sect. 4 (coefficients)'!$C$6) ) +
    ( A67/'Sect. 4 (coefficients)'!$C$3 )^4 * ( 'Sect. 4 (coefficients)'!$J$17 ) +
( (B67+273.15) / 'Sect. 4 (coefficients)'!$C$4 )^1*
    (                                                   ( 'Sect. 4 (coefficients)'!$J$18 + 'Sect. 4 (coefficients)'!$J$19*((C67/'Sect. 4 (coefficients)'!$C$5-1)/'Sect. 4 (coefficients)'!$C$6) + 'Sect. 4 (coefficients)'!$J$20*((C67/'Sect. 4 (coefficients)'!$C$5-1)/'Sect. 4 (coefficients)'!$C$6)^2 + 'Sect. 4 (coefficients)'!$J$21 * ((C67/'Sect. 4 (coefficients)'!$C$5-1)/'Sect. 4 (coefficients)'!$C$6)^3 ) +
    ( A67/'Sect. 4 (coefficients)'!$C$3 )^1 * ( 'Sect. 4 (coefficients)'!$J$22 + 'Sect. 4 (coefficients)'!$J$23*((C67/'Sect. 4 (coefficients)'!$C$5-1)/'Sect. 4 (coefficients)'!$C$6) + 'Sect. 4 (coefficients)'!$J$24*((C67/'Sect. 4 (coefficients)'!$C$5-1)/'Sect. 4 (coefficients)'!$C$6)^2 ) +
    ( A67/'Sect. 4 (coefficients)'!$C$3 )^2 * ( 'Sect. 4 (coefficients)'!$J$25 + 'Sect. 4 (coefficients)'!$J$26*((C67/'Sect. 4 (coefficients)'!$C$5-1)/'Sect. 4 (coefficients)'!$C$6) ) +
    ( A67/'Sect. 4 (coefficients)'!$C$3 )^3 * ( 'Sect. 4 (coefficients)'!$J$27 ) ) +
( (B67+273.15) / 'Sect. 4 (coefficients)'!$C$4 )^2*
    (                                                   ( 'Sect. 4 (coefficients)'!$J$28 + 'Sect. 4 (coefficients)'!$J$29*((C67/'Sect. 4 (coefficients)'!$C$5-1)/'Sect. 4 (coefficients)'!$C$6) + 'Sect. 4 (coefficients)'!$J$30*((C67/'Sect. 4 (coefficients)'!$C$5-1)/'Sect. 4 (coefficients)'!$C$6)^2 ) +
    ( A67/'Sect. 4 (coefficients)'!$C$3 )^1 * ( 'Sect. 4 (coefficients)'!$J$31 + 'Sect. 4 (coefficients)'!$J$32*((C67/'Sect. 4 (coefficients)'!$C$5-1)/'Sect. 4 (coefficients)'!$C$6) ) +
    ( A67/'Sect. 4 (coefficients)'!$C$3 )^2 * ( 'Sect. 4 (coefficients)'!$J$33 ) ) +
( (B67+273.15) / 'Sect. 4 (coefficients)'!$C$4 )^3*
    (                                                   ( 'Sect. 4 (coefficients)'!$J$34 + 'Sect. 4 (coefficients)'!$J$35*((C67/'Sect. 4 (coefficients)'!$C$5-1)/'Sect. 4 (coefficients)'!$C$6) ) +
    ( A67/'Sect. 4 (coefficients)'!$C$3 )^1 * ( 'Sect. 4 (coefficients)'!$J$36 ) ) +
( (B67+273.15) / 'Sect. 4 (coefficients)'!$C$4 )^4*
    (                                                   ( 'Sect. 4 (coefficients)'!$J$37 ) ) )</f>
        <v>0</v>
      </c>
      <c r="V67" s="32">
        <f t="shared" si="23"/>
        <v>0</v>
      </c>
      <c r="W67" s="36">
        <f>('Sect. 4 (coefficients)'!$L$3+'Sect. 4 (coefficients)'!$L$4*(B67+'Sect. 4 (coefficients)'!$L$7)^-2.5+'Sect. 4 (coefficients)'!$L$5*(B67+'Sect. 4 (coefficients)'!$L$7)^3)/1000</f>
        <v>-3.9457825426968806E-3</v>
      </c>
      <c r="X67" s="36">
        <f t="shared" si="24"/>
        <v>-3.8458819462405813E-15</v>
      </c>
      <c r="Y67" s="32">
        <f t="shared" si="25"/>
        <v>-3.9457825426968806E-3</v>
      </c>
      <c r="Z67" s="92">
        <f t="shared" si="26"/>
        <v>5.8073545037158501E-3</v>
      </c>
    </row>
    <row r="68" spans="1:26" s="37" customFormat="1">
      <c r="A68" s="172">
        <v>0</v>
      </c>
      <c r="B68" s="30">
        <v>5</v>
      </c>
      <c r="C68" s="55">
        <v>52</v>
      </c>
      <c r="D68" s="32">
        <v>1024.0765941100001</v>
      </c>
      <c r="E68" s="32">
        <f t="shared" si="27"/>
        <v>1.5361148911650002E-2</v>
      </c>
      <c r="F68" s="54" t="s">
        <v>17</v>
      </c>
      <c r="G68" s="33">
        <f t="shared" si="16"/>
        <v>1024.0726483274575</v>
      </c>
      <c r="H68" s="32">
        <v>1.5633691564758943E-2</v>
      </c>
      <c r="I68" s="54">
        <v>3629.7348512441872</v>
      </c>
      <c r="J68" s="33">
        <f t="shared" si="17"/>
        <v>-3.9457825425870396E-3</v>
      </c>
      <c r="K68" s="32">
        <f t="shared" si="18"/>
        <v>2.9064438849096827E-3</v>
      </c>
      <c r="L68" s="31" t="s">
        <v>17</v>
      </c>
      <c r="M68" s="35">
        <f t="shared" si="19"/>
        <v>0</v>
      </c>
      <c r="N68" s="66">
        <f t="shared" si="20"/>
        <v>0</v>
      </c>
      <c r="O68" s="70" t="s">
        <v>17</v>
      </c>
      <c r="P68" s="32">
        <f>('Sect. 4 (coefficients)'!$L$3+'Sect. 4 (coefficients)'!$L$4*(B68+'Sect. 4 (coefficients)'!$L$7)^-2.5+'Sect. 4 (coefficients)'!$L$5*(B68+'Sect. 4 (coefficients)'!$L$7)^3)/1000</f>
        <v>-3.9457825426968806E-3</v>
      </c>
      <c r="Q68" s="32">
        <f t="shared" si="21"/>
        <v>1.0984095577537545E-13</v>
      </c>
      <c r="R68" s="32">
        <f>LOOKUP(B68,'Sect. 4 (data)'!$B$5:$B$11,'Sect. 4 (data)'!$R$5:$R$11)</f>
        <v>-3.8458819462405813E-15</v>
      </c>
      <c r="S68" s="36">
        <f t="shared" si="22"/>
        <v>1.1368683772161603E-13</v>
      </c>
      <c r="T68" s="32">
        <f>'Sect. 4 (coefficients)'!$C$7 * ( A68 / 'Sect. 4 (coefficients)'!$C$3 )*
  (
                                                        ( 'Sect. 4 (coefficients)'!$F$3   + 'Sect. 4 (coefficients)'!$F$4  *(A68/'Sect. 4 (coefficients)'!$C$3)^1 + 'Sect. 4 (coefficients)'!$F$5  *(A68/'Sect. 4 (coefficients)'!$C$3)^2 + 'Sect. 4 (coefficients)'!$F$6   *(A68/'Sect. 4 (coefficients)'!$C$3)^3 + 'Sect. 4 (coefficients)'!$F$7  *(A68/'Sect. 4 (coefficients)'!$C$3)^4 + 'Sect. 4 (coefficients)'!$F$8*(A68/'Sect. 4 (coefficients)'!$C$3)^5 ) +
    ( (B68+273.15) / 'Sect. 4 (coefficients)'!$C$4 )^1 * ( 'Sect. 4 (coefficients)'!$F$9   + 'Sect. 4 (coefficients)'!$F$10*(A68/'Sect. 4 (coefficients)'!$C$3)^1 + 'Sect. 4 (coefficients)'!$F$11*(A68/'Sect. 4 (coefficients)'!$C$3)^2 + 'Sect. 4 (coefficients)'!$F$12*(A68/'Sect. 4 (coefficients)'!$C$3)^3 + 'Sect. 4 (coefficients)'!$F$13*(A68/'Sect. 4 (coefficients)'!$C$3)^4 ) +
    ( (B68+273.15) / 'Sect. 4 (coefficients)'!$C$4 )^2 * ( 'Sect. 4 (coefficients)'!$F$14 + 'Sect. 4 (coefficients)'!$F$15*(A68/'Sect. 4 (coefficients)'!$C$3)^1 + 'Sect. 4 (coefficients)'!$F$16*(A68/'Sect. 4 (coefficients)'!$C$3)^2 + 'Sect. 4 (coefficients)'!$F$17*(A68/'Sect. 4 (coefficients)'!$C$3)^3 ) +
    ( (B68+273.15) / 'Sect. 4 (coefficients)'!$C$4 )^3 * ( 'Sect. 4 (coefficients)'!$F$18 + 'Sect. 4 (coefficients)'!$F$19*(A68/'Sect. 4 (coefficients)'!$C$3)^1 + 'Sect. 4 (coefficients)'!$F$20*(A68/'Sect. 4 (coefficients)'!$C$3)^2 ) +
    ( (B68+273.15) / 'Sect. 4 (coefficients)'!$C$4 )^4 * ( 'Sect. 4 (coefficients)'!$F$21 +'Sect. 4 (coefficients)'!$F$22*(A68/'Sect. 4 (coefficients)'!$C$3)^1 ) +
    ( (B68+273.15) / 'Sect. 4 (coefficients)'!$C$4 )^5 * ( 'Sect. 4 (coefficients)'!$F$23 )
  )</f>
        <v>0</v>
      </c>
      <c r="U68" s="91">
        <f xml:space="preserve"> 'Sect. 4 (coefficients)'!$C$8 * ( (C68/'Sect. 4 (coefficients)'!$C$5-1)/'Sect. 4 (coefficients)'!$C$6 ) * ( A68/'Sect. 4 (coefficients)'!$C$3 ) *
(                                                       ( 'Sect. 4 (coefficients)'!$J$3   + 'Sect. 4 (coefficients)'!$J$4  *((C68/'Sect. 4 (coefficients)'!$C$5-1)/'Sect. 4 (coefficients)'!$C$6)  + 'Sect. 4 (coefficients)'!$J$5  *((C68/'Sect. 4 (coefficients)'!$C$5-1)/'Sect. 4 (coefficients)'!$C$6)^2 + 'Sect. 4 (coefficients)'!$J$6   *((C68/'Sect. 4 (coefficients)'!$C$5-1)/'Sect. 4 (coefficients)'!$C$6)^3 + 'Sect. 4 (coefficients)'!$J$7*((C68/'Sect. 4 (coefficients)'!$C$5-1)/'Sect. 4 (coefficients)'!$C$6)^4 ) +
    ( A68/'Sect. 4 (coefficients)'!$C$3 )^1 * ( 'Sect. 4 (coefficients)'!$J$8   + 'Sect. 4 (coefficients)'!$J$9  *((C68/'Sect. 4 (coefficients)'!$C$5-1)/'Sect. 4 (coefficients)'!$C$6)  + 'Sect. 4 (coefficients)'!$J$10*((C68/'Sect. 4 (coefficients)'!$C$5-1)/'Sect. 4 (coefficients)'!$C$6)^2 + 'Sect. 4 (coefficients)'!$J$11 *((C68/'Sect. 4 (coefficients)'!$C$5-1)/'Sect. 4 (coefficients)'!$C$6)^3 ) +
    ( A68/'Sect. 4 (coefficients)'!$C$3 )^2 * ( 'Sect. 4 (coefficients)'!$J$12 + 'Sect. 4 (coefficients)'!$J$13*((C68/'Sect. 4 (coefficients)'!$C$5-1)/'Sect. 4 (coefficients)'!$C$6) + 'Sect. 4 (coefficients)'!$J$14*((C68/'Sect. 4 (coefficients)'!$C$5-1)/'Sect. 4 (coefficients)'!$C$6)^2 ) +
    ( A68/'Sect. 4 (coefficients)'!$C$3 )^3 * ( 'Sect. 4 (coefficients)'!$J$15 + 'Sect. 4 (coefficients)'!$J$16*((C68/'Sect. 4 (coefficients)'!$C$5-1)/'Sect. 4 (coefficients)'!$C$6) ) +
    ( A68/'Sect. 4 (coefficients)'!$C$3 )^4 * ( 'Sect. 4 (coefficients)'!$J$17 ) +
( (B68+273.15) / 'Sect. 4 (coefficients)'!$C$4 )^1*
    (                                                   ( 'Sect. 4 (coefficients)'!$J$18 + 'Sect. 4 (coefficients)'!$J$19*((C68/'Sect. 4 (coefficients)'!$C$5-1)/'Sect. 4 (coefficients)'!$C$6) + 'Sect. 4 (coefficients)'!$J$20*((C68/'Sect. 4 (coefficients)'!$C$5-1)/'Sect. 4 (coefficients)'!$C$6)^2 + 'Sect. 4 (coefficients)'!$J$21 * ((C68/'Sect. 4 (coefficients)'!$C$5-1)/'Sect. 4 (coefficients)'!$C$6)^3 ) +
    ( A68/'Sect. 4 (coefficients)'!$C$3 )^1 * ( 'Sect. 4 (coefficients)'!$J$22 + 'Sect. 4 (coefficients)'!$J$23*((C68/'Sect. 4 (coefficients)'!$C$5-1)/'Sect. 4 (coefficients)'!$C$6) + 'Sect. 4 (coefficients)'!$J$24*((C68/'Sect. 4 (coefficients)'!$C$5-1)/'Sect. 4 (coefficients)'!$C$6)^2 ) +
    ( A68/'Sect. 4 (coefficients)'!$C$3 )^2 * ( 'Sect. 4 (coefficients)'!$J$25 + 'Sect. 4 (coefficients)'!$J$26*((C68/'Sect. 4 (coefficients)'!$C$5-1)/'Sect. 4 (coefficients)'!$C$6) ) +
    ( A68/'Sect. 4 (coefficients)'!$C$3 )^3 * ( 'Sect. 4 (coefficients)'!$J$27 ) ) +
( (B68+273.15) / 'Sect. 4 (coefficients)'!$C$4 )^2*
    (                                                   ( 'Sect. 4 (coefficients)'!$J$28 + 'Sect. 4 (coefficients)'!$J$29*((C68/'Sect. 4 (coefficients)'!$C$5-1)/'Sect. 4 (coefficients)'!$C$6) + 'Sect. 4 (coefficients)'!$J$30*((C68/'Sect. 4 (coefficients)'!$C$5-1)/'Sect. 4 (coefficients)'!$C$6)^2 ) +
    ( A68/'Sect. 4 (coefficients)'!$C$3 )^1 * ( 'Sect. 4 (coefficients)'!$J$31 + 'Sect. 4 (coefficients)'!$J$32*((C68/'Sect. 4 (coefficients)'!$C$5-1)/'Sect. 4 (coefficients)'!$C$6) ) +
    ( A68/'Sect. 4 (coefficients)'!$C$3 )^2 * ( 'Sect. 4 (coefficients)'!$J$33 ) ) +
( (B68+273.15) / 'Sect. 4 (coefficients)'!$C$4 )^3*
    (                                                   ( 'Sect. 4 (coefficients)'!$J$34 + 'Sect. 4 (coefficients)'!$J$35*((C68/'Sect. 4 (coefficients)'!$C$5-1)/'Sect. 4 (coefficients)'!$C$6) ) +
    ( A68/'Sect. 4 (coefficients)'!$C$3 )^1 * ( 'Sect. 4 (coefficients)'!$J$36 ) ) +
( (B68+273.15) / 'Sect. 4 (coefficients)'!$C$4 )^4*
    (                                                   ( 'Sect. 4 (coefficients)'!$J$37 ) ) )</f>
        <v>0</v>
      </c>
      <c r="V68" s="32">
        <f t="shared" si="23"/>
        <v>0</v>
      </c>
      <c r="W68" s="36">
        <f>('Sect. 4 (coefficients)'!$L$3+'Sect. 4 (coefficients)'!$L$4*(B68+'Sect. 4 (coefficients)'!$L$7)^-2.5+'Sect. 4 (coefficients)'!$L$5*(B68+'Sect. 4 (coefficients)'!$L$7)^3)/1000</f>
        <v>-3.9457825426968806E-3</v>
      </c>
      <c r="X68" s="36">
        <f t="shared" si="24"/>
        <v>1.0984095577537545E-13</v>
      </c>
      <c r="Y68" s="32">
        <f t="shared" si="25"/>
        <v>-3.9457825426968806E-3</v>
      </c>
      <c r="Z68" s="92">
        <f t="shared" si="26"/>
        <v>5.8128877698193655E-3</v>
      </c>
    </row>
    <row r="69" spans="1:26" s="46" customFormat="1">
      <c r="A69" s="173">
        <v>0</v>
      </c>
      <c r="B69" s="38">
        <v>5</v>
      </c>
      <c r="C69" s="57">
        <v>65</v>
      </c>
      <c r="D69" s="40">
        <v>1029.7020710500001</v>
      </c>
      <c r="E69" s="40">
        <f t="shared" si="27"/>
        <v>1.5445531065750001E-2</v>
      </c>
      <c r="F69" s="56" t="s">
        <v>17</v>
      </c>
      <c r="G69" s="42">
        <f t="shared" si="16"/>
        <v>1029.6981252674575</v>
      </c>
      <c r="H69" s="40">
        <v>1.5718380410207459E-2</v>
      </c>
      <c r="I69" s="56">
        <v>3691.823703858412</v>
      </c>
      <c r="J69" s="42">
        <f t="shared" si="17"/>
        <v>-3.9457825425870396E-3</v>
      </c>
      <c r="K69" s="40">
        <f t="shared" si="18"/>
        <v>2.9159994542086671E-3</v>
      </c>
      <c r="L69" s="39" t="s">
        <v>17</v>
      </c>
      <c r="M69" s="44">
        <f t="shared" si="19"/>
        <v>0</v>
      </c>
      <c r="N69" s="67">
        <f t="shared" si="20"/>
        <v>0</v>
      </c>
      <c r="O69" s="71" t="s">
        <v>17</v>
      </c>
      <c r="P69" s="40">
        <f>('Sect. 4 (coefficients)'!$L$3+'Sect. 4 (coefficients)'!$L$4*(B69+'Sect. 4 (coefficients)'!$L$7)^-2.5+'Sect. 4 (coefficients)'!$L$5*(B69+'Sect. 4 (coefficients)'!$L$7)^3)/1000</f>
        <v>-3.9457825426968806E-3</v>
      </c>
      <c r="Q69" s="40">
        <f t="shared" si="21"/>
        <v>1.0984095577537545E-13</v>
      </c>
      <c r="R69" s="40">
        <f>LOOKUP(B69,'Sect. 4 (data)'!$B$5:$B$11,'Sect. 4 (data)'!$R$5:$R$11)</f>
        <v>-3.8458819462405813E-15</v>
      </c>
      <c r="S69" s="45">
        <f t="shared" si="22"/>
        <v>1.1368683772161603E-13</v>
      </c>
      <c r="T69" s="40">
        <f>'Sect. 4 (coefficients)'!$C$7 * ( A69 / 'Sect. 4 (coefficients)'!$C$3 )*
  (
                                                        ( 'Sect. 4 (coefficients)'!$F$3   + 'Sect. 4 (coefficients)'!$F$4  *(A69/'Sect. 4 (coefficients)'!$C$3)^1 + 'Sect. 4 (coefficients)'!$F$5  *(A69/'Sect. 4 (coefficients)'!$C$3)^2 + 'Sect. 4 (coefficients)'!$F$6   *(A69/'Sect. 4 (coefficients)'!$C$3)^3 + 'Sect. 4 (coefficients)'!$F$7  *(A69/'Sect. 4 (coefficients)'!$C$3)^4 + 'Sect. 4 (coefficients)'!$F$8*(A69/'Sect. 4 (coefficients)'!$C$3)^5 ) +
    ( (B69+273.15) / 'Sect. 4 (coefficients)'!$C$4 )^1 * ( 'Sect. 4 (coefficients)'!$F$9   + 'Sect. 4 (coefficients)'!$F$10*(A69/'Sect. 4 (coefficients)'!$C$3)^1 + 'Sect. 4 (coefficients)'!$F$11*(A69/'Sect. 4 (coefficients)'!$C$3)^2 + 'Sect. 4 (coefficients)'!$F$12*(A69/'Sect. 4 (coefficients)'!$C$3)^3 + 'Sect. 4 (coefficients)'!$F$13*(A69/'Sect. 4 (coefficients)'!$C$3)^4 ) +
    ( (B69+273.15) / 'Sect. 4 (coefficients)'!$C$4 )^2 * ( 'Sect. 4 (coefficients)'!$F$14 + 'Sect. 4 (coefficients)'!$F$15*(A69/'Sect. 4 (coefficients)'!$C$3)^1 + 'Sect. 4 (coefficients)'!$F$16*(A69/'Sect. 4 (coefficients)'!$C$3)^2 + 'Sect. 4 (coefficients)'!$F$17*(A69/'Sect. 4 (coefficients)'!$C$3)^3 ) +
    ( (B69+273.15) / 'Sect. 4 (coefficients)'!$C$4 )^3 * ( 'Sect. 4 (coefficients)'!$F$18 + 'Sect. 4 (coefficients)'!$F$19*(A69/'Sect. 4 (coefficients)'!$C$3)^1 + 'Sect. 4 (coefficients)'!$F$20*(A69/'Sect. 4 (coefficients)'!$C$3)^2 ) +
    ( (B69+273.15) / 'Sect. 4 (coefficients)'!$C$4 )^4 * ( 'Sect. 4 (coefficients)'!$F$21 +'Sect. 4 (coefficients)'!$F$22*(A69/'Sect. 4 (coefficients)'!$C$3)^1 ) +
    ( (B69+273.15) / 'Sect. 4 (coefficients)'!$C$4 )^5 * ( 'Sect. 4 (coefficients)'!$F$23 )
  )</f>
        <v>0</v>
      </c>
      <c r="U69" s="93">
        <f xml:space="preserve"> 'Sect. 4 (coefficients)'!$C$8 * ( (C69/'Sect. 4 (coefficients)'!$C$5-1)/'Sect. 4 (coefficients)'!$C$6 ) * ( A69/'Sect. 4 (coefficients)'!$C$3 ) *
(                                                       ( 'Sect. 4 (coefficients)'!$J$3   + 'Sect. 4 (coefficients)'!$J$4  *((C69/'Sect. 4 (coefficients)'!$C$5-1)/'Sect. 4 (coefficients)'!$C$6)  + 'Sect. 4 (coefficients)'!$J$5  *((C69/'Sect. 4 (coefficients)'!$C$5-1)/'Sect. 4 (coefficients)'!$C$6)^2 + 'Sect. 4 (coefficients)'!$J$6   *((C69/'Sect. 4 (coefficients)'!$C$5-1)/'Sect. 4 (coefficients)'!$C$6)^3 + 'Sect. 4 (coefficients)'!$J$7*((C69/'Sect. 4 (coefficients)'!$C$5-1)/'Sect. 4 (coefficients)'!$C$6)^4 ) +
    ( A69/'Sect. 4 (coefficients)'!$C$3 )^1 * ( 'Sect. 4 (coefficients)'!$J$8   + 'Sect. 4 (coefficients)'!$J$9  *((C69/'Sect. 4 (coefficients)'!$C$5-1)/'Sect. 4 (coefficients)'!$C$6)  + 'Sect. 4 (coefficients)'!$J$10*((C69/'Sect. 4 (coefficients)'!$C$5-1)/'Sect. 4 (coefficients)'!$C$6)^2 + 'Sect. 4 (coefficients)'!$J$11 *((C69/'Sect. 4 (coefficients)'!$C$5-1)/'Sect. 4 (coefficients)'!$C$6)^3 ) +
    ( A69/'Sect. 4 (coefficients)'!$C$3 )^2 * ( 'Sect. 4 (coefficients)'!$J$12 + 'Sect. 4 (coefficients)'!$J$13*((C69/'Sect. 4 (coefficients)'!$C$5-1)/'Sect. 4 (coefficients)'!$C$6) + 'Sect. 4 (coefficients)'!$J$14*((C69/'Sect. 4 (coefficients)'!$C$5-1)/'Sect. 4 (coefficients)'!$C$6)^2 ) +
    ( A69/'Sect. 4 (coefficients)'!$C$3 )^3 * ( 'Sect. 4 (coefficients)'!$J$15 + 'Sect. 4 (coefficients)'!$J$16*((C69/'Sect. 4 (coefficients)'!$C$5-1)/'Sect. 4 (coefficients)'!$C$6) ) +
    ( A69/'Sect. 4 (coefficients)'!$C$3 )^4 * ( 'Sect. 4 (coefficients)'!$J$17 ) +
( (B69+273.15) / 'Sect. 4 (coefficients)'!$C$4 )^1*
    (                                                   ( 'Sect. 4 (coefficients)'!$J$18 + 'Sect. 4 (coefficients)'!$J$19*((C69/'Sect. 4 (coefficients)'!$C$5-1)/'Sect. 4 (coefficients)'!$C$6) + 'Sect. 4 (coefficients)'!$J$20*((C69/'Sect. 4 (coefficients)'!$C$5-1)/'Sect. 4 (coefficients)'!$C$6)^2 + 'Sect. 4 (coefficients)'!$J$21 * ((C69/'Sect. 4 (coefficients)'!$C$5-1)/'Sect. 4 (coefficients)'!$C$6)^3 ) +
    ( A69/'Sect. 4 (coefficients)'!$C$3 )^1 * ( 'Sect. 4 (coefficients)'!$J$22 + 'Sect. 4 (coefficients)'!$J$23*((C69/'Sect. 4 (coefficients)'!$C$5-1)/'Sect. 4 (coefficients)'!$C$6) + 'Sect. 4 (coefficients)'!$J$24*((C69/'Sect. 4 (coefficients)'!$C$5-1)/'Sect. 4 (coefficients)'!$C$6)^2 ) +
    ( A69/'Sect. 4 (coefficients)'!$C$3 )^2 * ( 'Sect. 4 (coefficients)'!$J$25 + 'Sect. 4 (coefficients)'!$J$26*((C69/'Sect. 4 (coefficients)'!$C$5-1)/'Sect. 4 (coefficients)'!$C$6) ) +
    ( A69/'Sect. 4 (coefficients)'!$C$3 )^3 * ( 'Sect. 4 (coefficients)'!$J$27 ) ) +
( (B69+273.15) / 'Sect. 4 (coefficients)'!$C$4 )^2*
    (                                                   ( 'Sect. 4 (coefficients)'!$J$28 + 'Sect. 4 (coefficients)'!$J$29*((C69/'Sect. 4 (coefficients)'!$C$5-1)/'Sect. 4 (coefficients)'!$C$6) + 'Sect. 4 (coefficients)'!$J$30*((C69/'Sect. 4 (coefficients)'!$C$5-1)/'Sect. 4 (coefficients)'!$C$6)^2 ) +
    ( A69/'Sect. 4 (coefficients)'!$C$3 )^1 * ( 'Sect. 4 (coefficients)'!$J$31 + 'Sect. 4 (coefficients)'!$J$32*((C69/'Sect. 4 (coefficients)'!$C$5-1)/'Sect. 4 (coefficients)'!$C$6) ) +
    ( A69/'Sect. 4 (coefficients)'!$C$3 )^2 * ( 'Sect. 4 (coefficients)'!$J$33 ) ) +
( (B69+273.15) / 'Sect. 4 (coefficients)'!$C$4 )^3*
    (                                                   ( 'Sect. 4 (coefficients)'!$J$34 + 'Sect. 4 (coefficients)'!$J$35*((C69/'Sect. 4 (coefficients)'!$C$5-1)/'Sect. 4 (coefficients)'!$C$6) ) +
    ( A69/'Sect. 4 (coefficients)'!$C$3 )^1 * ( 'Sect. 4 (coefficients)'!$J$36 ) ) +
( (B69+273.15) / 'Sect. 4 (coefficients)'!$C$4 )^4*
    (                                                   ( 'Sect. 4 (coefficients)'!$J$37 ) ) )</f>
        <v>0</v>
      </c>
      <c r="V69" s="40">
        <f t="shared" si="23"/>
        <v>0</v>
      </c>
      <c r="W69" s="45">
        <f>('Sect. 4 (coefficients)'!$L$3+'Sect. 4 (coefficients)'!$L$4*(B69+'Sect. 4 (coefficients)'!$L$7)^-2.5+'Sect. 4 (coefficients)'!$L$5*(B69+'Sect. 4 (coefficients)'!$L$7)^3)/1000</f>
        <v>-3.9457825426968806E-3</v>
      </c>
      <c r="X69" s="45">
        <f t="shared" si="24"/>
        <v>1.0984095577537545E-13</v>
      </c>
      <c r="Y69" s="40">
        <f t="shared" si="25"/>
        <v>-3.9457825426968806E-3</v>
      </c>
      <c r="Z69" s="94">
        <f t="shared" si="26"/>
        <v>5.8319989084173341E-3</v>
      </c>
    </row>
    <row r="70" spans="1:26" s="37" customFormat="1">
      <c r="A70" s="172">
        <v>0</v>
      </c>
      <c r="B70" s="30">
        <v>10</v>
      </c>
      <c r="C70" s="55">
        <v>5</v>
      </c>
      <c r="D70" s="32">
        <v>1002.0313406</v>
      </c>
      <c r="E70" s="32">
        <f>0.001/100*D70/2</f>
        <v>5.0101567030000002E-3</v>
      </c>
      <c r="F70" s="54" t="s">
        <v>17</v>
      </c>
      <c r="G70" s="33">
        <f t="shared" si="16"/>
        <v>1002.0279959097431</v>
      </c>
      <c r="H70" s="32">
        <v>5.8414106509474296E-3</v>
      </c>
      <c r="I70" s="54">
        <v>70.989925909411014</v>
      </c>
      <c r="J70" s="33">
        <f t="shared" si="17"/>
        <v>-3.344690256881222E-3</v>
      </c>
      <c r="K70" s="32">
        <f t="shared" si="18"/>
        <v>3.0033994413641092E-3</v>
      </c>
      <c r="L70" s="31" t="s">
        <v>17</v>
      </c>
      <c r="M70" s="35">
        <f t="shared" si="19"/>
        <v>0</v>
      </c>
      <c r="N70" s="66">
        <f t="shared" si="20"/>
        <v>0</v>
      </c>
      <c r="O70" s="70" t="s">
        <v>17</v>
      </c>
      <c r="P70" s="32">
        <f>('Sect. 4 (coefficients)'!$L$3+'Sect. 4 (coefficients)'!$L$4*(B70+'Sect. 4 (coefficients)'!$L$7)^-2.5+'Sect. 4 (coefficients)'!$L$5*(B70+'Sect. 4 (coefficients)'!$L$7)^3)/1000</f>
        <v>-3.3446902568376059E-3</v>
      </c>
      <c r="Q70" s="32">
        <f t="shared" si="21"/>
        <v>-4.3616152356484861E-14</v>
      </c>
      <c r="R70" s="32">
        <f>LOOKUP(B70,'Sect. 4 (data)'!$B$5:$B$11,'Sect. 4 (data)'!$R$5:$R$11)</f>
        <v>-4.3616152356484861E-14</v>
      </c>
      <c r="S70" s="36">
        <f t="shared" si="22"/>
        <v>0</v>
      </c>
      <c r="T70" s="32">
        <f>'Sect. 4 (coefficients)'!$C$7 * ( A70 / 'Sect. 4 (coefficients)'!$C$3 )*
  (
                                                        ( 'Sect. 4 (coefficients)'!$F$3   + 'Sect. 4 (coefficients)'!$F$4  *(A70/'Sect. 4 (coefficients)'!$C$3)^1 + 'Sect. 4 (coefficients)'!$F$5  *(A70/'Sect. 4 (coefficients)'!$C$3)^2 + 'Sect. 4 (coefficients)'!$F$6   *(A70/'Sect. 4 (coefficients)'!$C$3)^3 + 'Sect. 4 (coefficients)'!$F$7  *(A70/'Sect. 4 (coefficients)'!$C$3)^4 + 'Sect. 4 (coefficients)'!$F$8*(A70/'Sect. 4 (coefficients)'!$C$3)^5 ) +
    ( (B70+273.15) / 'Sect. 4 (coefficients)'!$C$4 )^1 * ( 'Sect. 4 (coefficients)'!$F$9   + 'Sect. 4 (coefficients)'!$F$10*(A70/'Sect. 4 (coefficients)'!$C$3)^1 + 'Sect. 4 (coefficients)'!$F$11*(A70/'Sect. 4 (coefficients)'!$C$3)^2 + 'Sect. 4 (coefficients)'!$F$12*(A70/'Sect. 4 (coefficients)'!$C$3)^3 + 'Sect. 4 (coefficients)'!$F$13*(A70/'Sect. 4 (coefficients)'!$C$3)^4 ) +
    ( (B70+273.15) / 'Sect. 4 (coefficients)'!$C$4 )^2 * ( 'Sect. 4 (coefficients)'!$F$14 + 'Sect. 4 (coefficients)'!$F$15*(A70/'Sect. 4 (coefficients)'!$C$3)^1 + 'Sect. 4 (coefficients)'!$F$16*(A70/'Sect. 4 (coefficients)'!$C$3)^2 + 'Sect. 4 (coefficients)'!$F$17*(A70/'Sect. 4 (coefficients)'!$C$3)^3 ) +
    ( (B70+273.15) / 'Sect. 4 (coefficients)'!$C$4 )^3 * ( 'Sect. 4 (coefficients)'!$F$18 + 'Sect. 4 (coefficients)'!$F$19*(A70/'Sect. 4 (coefficients)'!$C$3)^1 + 'Sect. 4 (coefficients)'!$F$20*(A70/'Sect. 4 (coefficients)'!$C$3)^2 ) +
    ( (B70+273.15) / 'Sect. 4 (coefficients)'!$C$4 )^4 * ( 'Sect. 4 (coefficients)'!$F$21 +'Sect. 4 (coefficients)'!$F$22*(A70/'Sect. 4 (coefficients)'!$C$3)^1 ) +
    ( (B70+273.15) / 'Sect. 4 (coefficients)'!$C$4 )^5 * ( 'Sect. 4 (coefficients)'!$F$23 )
  )</f>
        <v>0</v>
      </c>
      <c r="U70" s="91">
        <f xml:space="preserve"> 'Sect. 4 (coefficients)'!$C$8 * ( (C70/'Sect. 4 (coefficients)'!$C$5-1)/'Sect. 4 (coefficients)'!$C$6 ) * ( A70/'Sect. 4 (coefficients)'!$C$3 ) *
(                                                       ( 'Sect. 4 (coefficients)'!$J$3   + 'Sect. 4 (coefficients)'!$J$4  *((C70/'Sect. 4 (coefficients)'!$C$5-1)/'Sect. 4 (coefficients)'!$C$6)  + 'Sect. 4 (coefficients)'!$J$5  *((C70/'Sect. 4 (coefficients)'!$C$5-1)/'Sect. 4 (coefficients)'!$C$6)^2 + 'Sect. 4 (coefficients)'!$J$6   *((C70/'Sect. 4 (coefficients)'!$C$5-1)/'Sect. 4 (coefficients)'!$C$6)^3 + 'Sect. 4 (coefficients)'!$J$7*((C70/'Sect. 4 (coefficients)'!$C$5-1)/'Sect. 4 (coefficients)'!$C$6)^4 ) +
    ( A70/'Sect. 4 (coefficients)'!$C$3 )^1 * ( 'Sect. 4 (coefficients)'!$J$8   + 'Sect. 4 (coefficients)'!$J$9  *((C70/'Sect. 4 (coefficients)'!$C$5-1)/'Sect. 4 (coefficients)'!$C$6)  + 'Sect. 4 (coefficients)'!$J$10*((C70/'Sect. 4 (coefficients)'!$C$5-1)/'Sect. 4 (coefficients)'!$C$6)^2 + 'Sect. 4 (coefficients)'!$J$11 *((C70/'Sect. 4 (coefficients)'!$C$5-1)/'Sect. 4 (coefficients)'!$C$6)^3 ) +
    ( A70/'Sect. 4 (coefficients)'!$C$3 )^2 * ( 'Sect. 4 (coefficients)'!$J$12 + 'Sect. 4 (coefficients)'!$J$13*((C70/'Sect. 4 (coefficients)'!$C$5-1)/'Sect. 4 (coefficients)'!$C$6) + 'Sect. 4 (coefficients)'!$J$14*((C70/'Sect. 4 (coefficients)'!$C$5-1)/'Sect. 4 (coefficients)'!$C$6)^2 ) +
    ( A70/'Sect. 4 (coefficients)'!$C$3 )^3 * ( 'Sect. 4 (coefficients)'!$J$15 + 'Sect. 4 (coefficients)'!$J$16*((C70/'Sect. 4 (coefficients)'!$C$5-1)/'Sect. 4 (coefficients)'!$C$6) ) +
    ( A70/'Sect. 4 (coefficients)'!$C$3 )^4 * ( 'Sect. 4 (coefficients)'!$J$17 ) +
( (B70+273.15) / 'Sect. 4 (coefficients)'!$C$4 )^1*
    (                                                   ( 'Sect. 4 (coefficients)'!$J$18 + 'Sect. 4 (coefficients)'!$J$19*((C70/'Sect. 4 (coefficients)'!$C$5-1)/'Sect. 4 (coefficients)'!$C$6) + 'Sect. 4 (coefficients)'!$J$20*((C70/'Sect. 4 (coefficients)'!$C$5-1)/'Sect. 4 (coefficients)'!$C$6)^2 + 'Sect. 4 (coefficients)'!$J$21 * ((C70/'Sect. 4 (coefficients)'!$C$5-1)/'Sect. 4 (coefficients)'!$C$6)^3 ) +
    ( A70/'Sect. 4 (coefficients)'!$C$3 )^1 * ( 'Sect. 4 (coefficients)'!$J$22 + 'Sect. 4 (coefficients)'!$J$23*((C70/'Sect. 4 (coefficients)'!$C$5-1)/'Sect. 4 (coefficients)'!$C$6) + 'Sect. 4 (coefficients)'!$J$24*((C70/'Sect. 4 (coefficients)'!$C$5-1)/'Sect. 4 (coefficients)'!$C$6)^2 ) +
    ( A70/'Sect. 4 (coefficients)'!$C$3 )^2 * ( 'Sect. 4 (coefficients)'!$J$25 + 'Sect. 4 (coefficients)'!$J$26*((C70/'Sect. 4 (coefficients)'!$C$5-1)/'Sect. 4 (coefficients)'!$C$6) ) +
    ( A70/'Sect. 4 (coefficients)'!$C$3 )^3 * ( 'Sect. 4 (coefficients)'!$J$27 ) ) +
( (B70+273.15) / 'Sect. 4 (coefficients)'!$C$4 )^2*
    (                                                   ( 'Sect. 4 (coefficients)'!$J$28 + 'Sect. 4 (coefficients)'!$J$29*((C70/'Sect. 4 (coefficients)'!$C$5-1)/'Sect. 4 (coefficients)'!$C$6) + 'Sect. 4 (coefficients)'!$J$30*((C70/'Sect. 4 (coefficients)'!$C$5-1)/'Sect. 4 (coefficients)'!$C$6)^2 ) +
    ( A70/'Sect. 4 (coefficients)'!$C$3 )^1 * ( 'Sect. 4 (coefficients)'!$J$31 + 'Sect. 4 (coefficients)'!$J$32*((C70/'Sect. 4 (coefficients)'!$C$5-1)/'Sect. 4 (coefficients)'!$C$6) ) +
    ( A70/'Sect. 4 (coefficients)'!$C$3 )^2 * ( 'Sect. 4 (coefficients)'!$J$33 ) ) +
( (B70+273.15) / 'Sect. 4 (coefficients)'!$C$4 )^3*
    (                                                   ( 'Sect. 4 (coefficients)'!$J$34 + 'Sect. 4 (coefficients)'!$J$35*((C70/'Sect. 4 (coefficients)'!$C$5-1)/'Sect. 4 (coefficients)'!$C$6) ) +
    ( A70/'Sect. 4 (coefficients)'!$C$3 )^1 * ( 'Sect. 4 (coefficients)'!$J$36 ) ) +
( (B70+273.15) / 'Sect. 4 (coefficients)'!$C$4 )^4*
    (                                                   ( 'Sect. 4 (coefficients)'!$J$37 ) ) )</f>
        <v>0</v>
      </c>
      <c r="V70" s="32">
        <f t="shared" si="23"/>
        <v>0</v>
      </c>
      <c r="W70" s="36">
        <f>('Sect. 4 (coefficients)'!$L$3+'Sect. 4 (coefficients)'!$L$4*(B70+'Sect. 4 (coefficients)'!$L$7)^-2.5+'Sect. 4 (coefficients)'!$L$5*(B70+'Sect. 4 (coefficients)'!$L$7)^3)/1000</f>
        <v>-3.3446902568376059E-3</v>
      </c>
      <c r="X70" s="36">
        <f t="shared" si="24"/>
        <v>-4.3616152356484861E-14</v>
      </c>
      <c r="Y70" s="32">
        <f t="shared" si="25"/>
        <v>-3.3446902568376059E-3</v>
      </c>
      <c r="Z70" s="92">
        <f t="shared" si="26"/>
        <v>6.0067988827282185E-3</v>
      </c>
    </row>
    <row r="71" spans="1:26" s="37" customFormat="1">
      <c r="A71" s="172">
        <v>0</v>
      </c>
      <c r="B71" s="30">
        <v>10</v>
      </c>
      <c r="C71" s="55">
        <v>10</v>
      </c>
      <c r="D71" s="32">
        <v>1004.3830732500001</v>
      </c>
      <c r="E71" s="32">
        <f>0.001/100*D71/2</f>
        <v>5.0219153662500009E-3</v>
      </c>
      <c r="F71" s="54" t="s">
        <v>17</v>
      </c>
      <c r="G71" s="33">
        <f t="shared" si="16"/>
        <v>1004.3797285597432</v>
      </c>
      <c r="H71" s="32">
        <v>5.8520728250398479E-3</v>
      </c>
      <c r="I71" s="54">
        <v>71.509150859780775</v>
      </c>
      <c r="J71" s="33">
        <f t="shared" si="17"/>
        <v>-3.344690256881222E-3</v>
      </c>
      <c r="K71" s="32">
        <f t="shared" si="18"/>
        <v>3.0045170000837047E-3</v>
      </c>
      <c r="L71" s="31" t="s">
        <v>17</v>
      </c>
      <c r="M71" s="35">
        <f t="shared" si="19"/>
        <v>0</v>
      </c>
      <c r="N71" s="66">
        <f t="shared" si="20"/>
        <v>0</v>
      </c>
      <c r="O71" s="70" t="s">
        <v>17</v>
      </c>
      <c r="P71" s="32">
        <f>('Sect. 4 (coefficients)'!$L$3+'Sect. 4 (coefficients)'!$L$4*(B71+'Sect. 4 (coefficients)'!$L$7)^-2.5+'Sect. 4 (coefficients)'!$L$5*(B71+'Sect. 4 (coefficients)'!$L$7)^3)/1000</f>
        <v>-3.3446902568376059E-3</v>
      </c>
      <c r="Q71" s="32">
        <f t="shared" si="21"/>
        <v>-4.3616152356484861E-14</v>
      </c>
      <c r="R71" s="32">
        <f>LOOKUP(B71,'Sect. 4 (data)'!$B$5:$B$11,'Sect. 4 (data)'!$R$5:$R$11)</f>
        <v>-4.3616152356484861E-14</v>
      </c>
      <c r="S71" s="36">
        <f t="shared" si="22"/>
        <v>0</v>
      </c>
      <c r="T71" s="32">
        <f>'Sect. 4 (coefficients)'!$C$7 * ( A71 / 'Sect. 4 (coefficients)'!$C$3 )*
  (
                                                        ( 'Sect. 4 (coefficients)'!$F$3   + 'Sect. 4 (coefficients)'!$F$4  *(A71/'Sect. 4 (coefficients)'!$C$3)^1 + 'Sect. 4 (coefficients)'!$F$5  *(A71/'Sect. 4 (coefficients)'!$C$3)^2 + 'Sect. 4 (coefficients)'!$F$6   *(A71/'Sect. 4 (coefficients)'!$C$3)^3 + 'Sect. 4 (coefficients)'!$F$7  *(A71/'Sect. 4 (coefficients)'!$C$3)^4 + 'Sect. 4 (coefficients)'!$F$8*(A71/'Sect. 4 (coefficients)'!$C$3)^5 ) +
    ( (B71+273.15) / 'Sect. 4 (coefficients)'!$C$4 )^1 * ( 'Sect. 4 (coefficients)'!$F$9   + 'Sect. 4 (coefficients)'!$F$10*(A71/'Sect. 4 (coefficients)'!$C$3)^1 + 'Sect. 4 (coefficients)'!$F$11*(A71/'Sect. 4 (coefficients)'!$C$3)^2 + 'Sect. 4 (coefficients)'!$F$12*(A71/'Sect. 4 (coefficients)'!$C$3)^3 + 'Sect. 4 (coefficients)'!$F$13*(A71/'Sect. 4 (coefficients)'!$C$3)^4 ) +
    ( (B71+273.15) / 'Sect. 4 (coefficients)'!$C$4 )^2 * ( 'Sect. 4 (coefficients)'!$F$14 + 'Sect. 4 (coefficients)'!$F$15*(A71/'Sect. 4 (coefficients)'!$C$3)^1 + 'Sect. 4 (coefficients)'!$F$16*(A71/'Sect. 4 (coefficients)'!$C$3)^2 + 'Sect. 4 (coefficients)'!$F$17*(A71/'Sect. 4 (coefficients)'!$C$3)^3 ) +
    ( (B71+273.15) / 'Sect. 4 (coefficients)'!$C$4 )^3 * ( 'Sect. 4 (coefficients)'!$F$18 + 'Sect. 4 (coefficients)'!$F$19*(A71/'Sect. 4 (coefficients)'!$C$3)^1 + 'Sect. 4 (coefficients)'!$F$20*(A71/'Sect. 4 (coefficients)'!$C$3)^2 ) +
    ( (B71+273.15) / 'Sect. 4 (coefficients)'!$C$4 )^4 * ( 'Sect. 4 (coefficients)'!$F$21 +'Sect. 4 (coefficients)'!$F$22*(A71/'Sect. 4 (coefficients)'!$C$3)^1 ) +
    ( (B71+273.15) / 'Sect. 4 (coefficients)'!$C$4 )^5 * ( 'Sect. 4 (coefficients)'!$F$23 )
  )</f>
        <v>0</v>
      </c>
      <c r="U71" s="91">
        <f xml:space="preserve"> 'Sect. 4 (coefficients)'!$C$8 * ( (C71/'Sect. 4 (coefficients)'!$C$5-1)/'Sect. 4 (coefficients)'!$C$6 ) * ( A71/'Sect. 4 (coefficients)'!$C$3 ) *
(                                                       ( 'Sect. 4 (coefficients)'!$J$3   + 'Sect. 4 (coefficients)'!$J$4  *((C71/'Sect. 4 (coefficients)'!$C$5-1)/'Sect. 4 (coefficients)'!$C$6)  + 'Sect. 4 (coefficients)'!$J$5  *((C71/'Sect. 4 (coefficients)'!$C$5-1)/'Sect. 4 (coefficients)'!$C$6)^2 + 'Sect. 4 (coefficients)'!$J$6   *((C71/'Sect. 4 (coefficients)'!$C$5-1)/'Sect. 4 (coefficients)'!$C$6)^3 + 'Sect. 4 (coefficients)'!$J$7*((C71/'Sect. 4 (coefficients)'!$C$5-1)/'Sect. 4 (coefficients)'!$C$6)^4 ) +
    ( A71/'Sect. 4 (coefficients)'!$C$3 )^1 * ( 'Sect. 4 (coefficients)'!$J$8   + 'Sect. 4 (coefficients)'!$J$9  *((C71/'Sect. 4 (coefficients)'!$C$5-1)/'Sect. 4 (coefficients)'!$C$6)  + 'Sect. 4 (coefficients)'!$J$10*((C71/'Sect. 4 (coefficients)'!$C$5-1)/'Sect. 4 (coefficients)'!$C$6)^2 + 'Sect. 4 (coefficients)'!$J$11 *((C71/'Sect. 4 (coefficients)'!$C$5-1)/'Sect. 4 (coefficients)'!$C$6)^3 ) +
    ( A71/'Sect. 4 (coefficients)'!$C$3 )^2 * ( 'Sect. 4 (coefficients)'!$J$12 + 'Sect. 4 (coefficients)'!$J$13*((C71/'Sect. 4 (coefficients)'!$C$5-1)/'Sect. 4 (coefficients)'!$C$6) + 'Sect. 4 (coefficients)'!$J$14*((C71/'Sect. 4 (coefficients)'!$C$5-1)/'Sect. 4 (coefficients)'!$C$6)^2 ) +
    ( A71/'Sect. 4 (coefficients)'!$C$3 )^3 * ( 'Sect. 4 (coefficients)'!$J$15 + 'Sect. 4 (coefficients)'!$J$16*((C71/'Sect. 4 (coefficients)'!$C$5-1)/'Sect. 4 (coefficients)'!$C$6) ) +
    ( A71/'Sect. 4 (coefficients)'!$C$3 )^4 * ( 'Sect. 4 (coefficients)'!$J$17 ) +
( (B71+273.15) / 'Sect. 4 (coefficients)'!$C$4 )^1*
    (                                                   ( 'Sect. 4 (coefficients)'!$J$18 + 'Sect. 4 (coefficients)'!$J$19*((C71/'Sect. 4 (coefficients)'!$C$5-1)/'Sect. 4 (coefficients)'!$C$6) + 'Sect. 4 (coefficients)'!$J$20*((C71/'Sect. 4 (coefficients)'!$C$5-1)/'Sect. 4 (coefficients)'!$C$6)^2 + 'Sect. 4 (coefficients)'!$J$21 * ((C71/'Sect. 4 (coefficients)'!$C$5-1)/'Sect. 4 (coefficients)'!$C$6)^3 ) +
    ( A71/'Sect. 4 (coefficients)'!$C$3 )^1 * ( 'Sect. 4 (coefficients)'!$J$22 + 'Sect. 4 (coefficients)'!$J$23*((C71/'Sect. 4 (coefficients)'!$C$5-1)/'Sect. 4 (coefficients)'!$C$6) + 'Sect. 4 (coefficients)'!$J$24*((C71/'Sect. 4 (coefficients)'!$C$5-1)/'Sect. 4 (coefficients)'!$C$6)^2 ) +
    ( A71/'Sect. 4 (coefficients)'!$C$3 )^2 * ( 'Sect. 4 (coefficients)'!$J$25 + 'Sect. 4 (coefficients)'!$J$26*((C71/'Sect. 4 (coefficients)'!$C$5-1)/'Sect. 4 (coefficients)'!$C$6) ) +
    ( A71/'Sect. 4 (coefficients)'!$C$3 )^3 * ( 'Sect. 4 (coefficients)'!$J$27 ) ) +
( (B71+273.15) / 'Sect. 4 (coefficients)'!$C$4 )^2*
    (                                                   ( 'Sect. 4 (coefficients)'!$J$28 + 'Sect. 4 (coefficients)'!$J$29*((C71/'Sect. 4 (coefficients)'!$C$5-1)/'Sect. 4 (coefficients)'!$C$6) + 'Sect. 4 (coefficients)'!$J$30*((C71/'Sect. 4 (coefficients)'!$C$5-1)/'Sect. 4 (coefficients)'!$C$6)^2 ) +
    ( A71/'Sect. 4 (coefficients)'!$C$3 )^1 * ( 'Sect. 4 (coefficients)'!$J$31 + 'Sect. 4 (coefficients)'!$J$32*((C71/'Sect. 4 (coefficients)'!$C$5-1)/'Sect. 4 (coefficients)'!$C$6) ) +
    ( A71/'Sect. 4 (coefficients)'!$C$3 )^2 * ( 'Sect. 4 (coefficients)'!$J$33 ) ) +
( (B71+273.15) / 'Sect. 4 (coefficients)'!$C$4 )^3*
    (                                                   ( 'Sect. 4 (coefficients)'!$J$34 + 'Sect. 4 (coefficients)'!$J$35*((C71/'Sect. 4 (coefficients)'!$C$5-1)/'Sect. 4 (coefficients)'!$C$6) ) +
    ( A71/'Sect. 4 (coefficients)'!$C$3 )^1 * ( 'Sect. 4 (coefficients)'!$J$36 ) ) +
( (B71+273.15) / 'Sect. 4 (coefficients)'!$C$4 )^4*
    (                                                   ( 'Sect. 4 (coefficients)'!$J$37 ) ) )</f>
        <v>0</v>
      </c>
      <c r="V71" s="32">
        <f t="shared" si="23"/>
        <v>0</v>
      </c>
      <c r="W71" s="36">
        <f>('Sect. 4 (coefficients)'!$L$3+'Sect. 4 (coefficients)'!$L$4*(B71+'Sect. 4 (coefficients)'!$L$7)^-2.5+'Sect. 4 (coefficients)'!$L$5*(B71+'Sect. 4 (coefficients)'!$L$7)^3)/1000</f>
        <v>-3.3446902568376059E-3</v>
      </c>
      <c r="X71" s="36">
        <f t="shared" si="24"/>
        <v>-4.3616152356484861E-14</v>
      </c>
      <c r="Y71" s="32">
        <f t="shared" si="25"/>
        <v>-3.3446902568376059E-3</v>
      </c>
      <c r="Z71" s="92">
        <f t="shared" si="26"/>
        <v>6.0090340001674094E-3</v>
      </c>
    </row>
    <row r="72" spans="1:26" s="37" customFormat="1">
      <c r="A72" s="172">
        <v>0</v>
      </c>
      <c r="B72" s="30">
        <v>10</v>
      </c>
      <c r="C72" s="55">
        <v>15</v>
      </c>
      <c r="D72" s="32">
        <v>1006.70964671</v>
      </c>
      <c r="E72" s="32">
        <f t="shared" ref="E72:E78" si="28">0.003/100*D72/2</f>
        <v>1.5100644700650001E-2</v>
      </c>
      <c r="F72" s="54" t="s">
        <v>17</v>
      </c>
      <c r="G72" s="33">
        <f t="shared" si="16"/>
        <v>1006.7063020197431</v>
      </c>
      <c r="H72" s="32">
        <v>1.5387133163859498E-2</v>
      </c>
      <c r="I72" s="54">
        <v>3417.7383951646352</v>
      </c>
      <c r="J72" s="33">
        <f t="shared" si="17"/>
        <v>-3.344690256881222E-3</v>
      </c>
      <c r="K72" s="32">
        <f t="shared" si="18"/>
        <v>2.9554012632933353E-3</v>
      </c>
      <c r="L72" s="31" t="s">
        <v>17</v>
      </c>
      <c r="M72" s="35">
        <f t="shared" si="19"/>
        <v>0</v>
      </c>
      <c r="N72" s="66">
        <f t="shared" si="20"/>
        <v>0</v>
      </c>
      <c r="O72" s="70" t="s">
        <v>17</v>
      </c>
      <c r="P72" s="32">
        <f>('Sect. 4 (coefficients)'!$L$3+'Sect. 4 (coefficients)'!$L$4*(B72+'Sect. 4 (coefficients)'!$L$7)^-2.5+'Sect. 4 (coefficients)'!$L$5*(B72+'Sect. 4 (coefficients)'!$L$7)^3)/1000</f>
        <v>-3.3446902568376059E-3</v>
      </c>
      <c r="Q72" s="32">
        <f t="shared" si="21"/>
        <v>-4.3616152356484861E-14</v>
      </c>
      <c r="R72" s="32">
        <f>LOOKUP(B72,'Sect. 4 (data)'!$B$5:$B$11,'Sect. 4 (data)'!$R$5:$R$11)</f>
        <v>-4.3616152356484861E-14</v>
      </c>
      <c r="S72" s="36">
        <f t="shared" si="22"/>
        <v>0</v>
      </c>
      <c r="T72" s="32">
        <f>'Sect. 4 (coefficients)'!$C$7 * ( A72 / 'Sect. 4 (coefficients)'!$C$3 )*
  (
                                                        ( 'Sect. 4 (coefficients)'!$F$3   + 'Sect. 4 (coefficients)'!$F$4  *(A72/'Sect. 4 (coefficients)'!$C$3)^1 + 'Sect. 4 (coefficients)'!$F$5  *(A72/'Sect. 4 (coefficients)'!$C$3)^2 + 'Sect. 4 (coefficients)'!$F$6   *(A72/'Sect. 4 (coefficients)'!$C$3)^3 + 'Sect. 4 (coefficients)'!$F$7  *(A72/'Sect. 4 (coefficients)'!$C$3)^4 + 'Sect. 4 (coefficients)'!$F$8*(A72/'Sect. 4 (coefficients)'!$C$3)^5 ) +
    ( (B72+273.15) / 'Sect. 4 (coefficients)'!$C$4 )^1 * ( 'Sect. 4 (coefficients)'!$F$9   + 'Sect. 4 (coefficients)'!$F$10*(A72/'Sect. 4 (coefficients)'!$C$3)^1 + 'Sect. 4 (coefficients)'!$F$11*(A72/'Sect. 4 (coefficients)'!$C$3)^2 + 'Sect. 4 (coefficients)'!$F$12*(A72/'Sect. 4 (coefficients)'!$C$3)^3 + 'Sect. 4 (coefficients)'!$F$13*(A72/'Sect. 4 (coefficients)'!$C$3)^4 ) +
    ( (B72+273.15) / 'Sect. 4 (coefficients)'!$C$4 )^2 * ( 'Sect. 4 (coefficients)'!$F$14 + 'Sect. 4 (coefficients)'!$F$15*(A72/'Sect. 4 (coefficients)'!$C$3)^1 + 'Sect. 4 (coefficients)'!$F$16*(A72/'Sect. 4 (coefficients)'!$C$3)^2 + 'Sect. 4 (coefficients)'!$F$17*(A72/'Sect. 4 (coefficients)'!$C$3)^3 ) +
    ( (B72+273.15) / 'Sect. 4 (coefficients)'!$C$4 )^3 * ( 'Sect. 4 (coefficients)'!$F$18 + 'Sect. 4 (coefficients)'!$F$19*(A72/'Sect. 4 (coefficients)'!$C$3)^1 + 'Sect. 4 (coefficients)'!$F$20*(A72/'Sect. 4 (coefficients)'!$C$3)^2 ) +
    ( (B72+273.15) / 'Sect. 4 (coefficients)'!$C$4 )^4 * ( 'Sect. 4 (coefficients)'!$F$21 +'Sect. 4 (coefficients)'!$F$22*(A72/'Sect. 4 (coefficients)'!$C$3)^1 ) +
    ( (B72+273.15) / 'Sect. 4 (coefficients)'!$C$4 )^5 * ( 'Sect. 4 (coefficients)'!$F$23 )
  )</f>
        <v>0</v>
      </c>
      <c r="U72" s="91">
        <f xml:space="preserve"> 'Sect. 4 (coefficients)'!$C$8 * ( (C72/'Sect. 4 (coefficients)'!$C$5-1)/'Sect. 4 (coefficients)'!$C$6 ) * ( A72/'Sect. 4 (coefficients)'!$C$3 ) *
(                                                       ( 'Sect. 4 (coefficients)'!$J$3   + 'Sect. 4 (coefficients)'!$J$4  *((C72/'Sect. 4 (coefficients)'!$C$5-1)/'Sect. 4 (coefficients)'!$C$6)  + 'Sect. 4 (coefficients)'!$J$5  *((C72/'Sect. 4 (coefficients)'!$C$5-1)/'Sect. 4 (coefficients)'!$C$6)^2 + 'Sect. 4 (coefficients)'!$J$6   *((C72/'Sect. 4 (coefficients)'!$C$5-1)/'Sect. 4 (coefficients)'!$C$6)^3 + 'Sect. 4 (coefficients)'!$J$7*((C72/'Sect. 4 (coefficients)'!$C$5-1)/'Sect. 4 (coefficients)'!$C$6)^4 ) +
    ( A72/'Sect. 4 (coefficients)'!$C$3 )^1 * ( 'Sect. 4 (coefficients)'!$J$8   + 'Sect. 4 (coefficients)'!$J$9  *((C72/'Sect. 4 (coefficients)'!$C$5-1)/'Sect. 4 (coefficients)'!$C$6)  + 'Sect. 4 (coefficients)'!$J$10*((C72/'Sect. 4 (coefficients)'!$C$5-1)/'Sect. 4 (coefficients)'!$C$6)^2 + 'Sect. 4 (coefficients)'!$J$11 *((C72/'Sect. 4 (coefficients)'!$C$5-1)/'Sect. 4 (coefficients)'!$C$6)^3 ) +
    ( A72/'Sect. 4 (coefficients)'!$C$3 )^2 * ( 'Sect. 4 (coefficients)'!$J$12 + 'Sect. 4 (coefficients)'!$J$13*((C72/'Sect. 4 (coefficients)'!$C$5-1)/'Sect. 4 (coefficients)'!$C$6) + 'Sect. 4 (coefficients)'!$J$14*((C72/'Sect. 4 (coefficients)'!$C$5-1)/'Sect. 4 (coefficients)'!$C$6)^2 ) +
    ( A72/'Sect. 4 (coefficients)'!$C$3 )^3 * ( 'Sect. 4 (coefficients)'!$J$15 + 'Sect. 4 (coefficients)'!$J$16*((C72/'Sect. 4 (coefficients)'!$C$5-1)/'Sect. 4 (coefficients)'!$C$6) ) +
    ( A72/'Sect. 4 (coefficients)'!$C$3 )^4 * ( 'Sect. 4 (coefficients)'!$J$17 ) +
( (B72+273.15) / 'Sect. 4 (coefficients)'!$C$4 )^1*
    (                                                   ( 'Sect. 4 (coefficients)'!$J$18 + 'Sect. 4 (coefficients)'!$J$19*((C72/'Sect. 4 (coefficients)'!$C$5-1)/'Sect. 4 (coefficients)'!$C$6) + 'Sect. 4 (coefficients)'!$J$20*((C72/'Sect. 4 (coefficients)'!$C$5-1)/'Sect. 4 (coefficients)'!$C$6)^2 + 'Sect. 4 (coefficients)'!$J$21 * ((C72/'Sect. 4 (coefficients)'!$C$5-1)/'Sect. 4 (coefficients)'!$C$6)^3 ) +
    ( A72/'Sect. 4 (coefficients)'!$C$3 )^1 * ( 'Sect. 4 (coefficients)'!$J$22 + 'Sect. 4 (coefficients)'!$J$23*((C72/'Sect. 4 (coefficients)'!$C$5-1)/'Sect. 4 (coefficients)'!$C$6) + 'Sect. 4 (coefficients)'!$J$24*((C72/'Sect. 4 (coefficients)'!$C$5-1)/'Sect. 4 (coefficients)'!$C$6)^2 ) +
    ( A72/'Sect. 4 (coefficients)'!$C$3 )^2 * ( 'Sect. 4 (coefficients)'!$J$25 + 'Sect. 4 (coefficients)'!$J$26*((C72/'Sect. 4 (coefficients)'!$C$5-1)/'Sect. 4 (coefficients)'!$C$6) ) +
    ( A72/'Sect. 4 (coefficients)'!$C$3 )^3 * ( 'Sect. 4 (coefficients)'!$J$27 ) ) +
( (B72+273.15) / 'Sect. 4 (coefficients)'!$C$4 )^2*
    (                                                   ( 'Sect. 4 (coefficients)'!$J$28 + 'Sect. 4 (coefficients)'!$J$29*((C72/'Sect. 4 (coefficients)'!$C$5-1)/'Sect. 4 (coefficients)'!$C$6) + 'Sect. 4 (coefficients)'!$J$30*((C72/'Sect. 4 (coefficients)'!$C$5-1)/'Sect. 4 (coefficients)'!$C$6)^2 ) +
    ( A72/'Sect. 4 (coefficients)'!$C$3 )^1 * ( 'Sect. 4 (coefficients)'!$J$31 + 'Sect. 4 (coefficients)'!$J$32*((C72/'Sect. 4 (coefficients)'!$C$5-1)/'Sect. 4 (coefficients)'!$C$6) ) +
    ( A72/'Sect. 4 (coefficients)'!$C$3 )^2 * ( 'Sect. 4 (coefficients)'!$J$33 ) ) +
( (B72+273.15) / 'Sect. 4 (coefficients)'!$C$4 )^3*
    (                                                   ( 'Sect. 4 (coefficients)'!$J$34 + 'Sect. 4 (coefficients)'!$J$35*((C72/'Sect. 4 (coefficients)'!$C$5-1)/'Sect. 4 (coefficients)'!$C$6) ) +
    ( A72/'Sect. 4 (coefficients)'!$C$3 )^1 * ( 'Sect. 4 (coefficients)'!$J$36 ) ) +
( (B72+273.15) / 'Sect. 4 (coefficients)'!$C$4 )^4*
    (                                                   ( 'Sect. 4 (coefficients)'!$J$37 ) ) )</f>
        <v>0</v>
      </c>
      <c r="V72" s="32">
        <f t="shared" si="23"/>
        <v>0</v>
      </c>
      <c r="W72" s="36">
        <f>('Sect. 4 (coefficients)'!$L$3+'Sect. 4 (coefficients)'!$L$4*(B72+'Sect. 4 (coefficients)'!$L$7)^-2.5+'Sect. 4 (coefficients)'!$L$5*(B72+'Sect. 4 (coefficients)'!$L$7)^3)/1000</f>
        <v>-3.3446902568376059E-3</v>
      </c>
      <c r="X72" s="36">
        <f t="shared" si="24"/>
        <v>-4.3616152356484861E-14</v>
      </c>
      <c r="Y72" s="32">
        <f t="shared" si="25"/>
        <v>-3.3446902568376059E-3</v>
      </c>
      <c r="Z72" s="92">
        <f t="shared" si="26"/>
        <v>5.9108025265866707E-3</v>
      </c>
    </row>
    <row r="73" spans="1:26" s="37" customFormat="1">
      <c r="A73" s="172">
        <v>0</v>
      </c>
      <c r="B73" s="30">
        <v>10</v>
      </c>
      <c r="C73" s="55">
        <v>20</v>
      </c>
      <c r="D73" s="32">
        <v>1009.01145442</v>
      </c>
      <c r="E73" s="32">
        <f t="shared" si="28"/>
        <v>1.5135171816299999E-2</v>
      </c>
      <c r="F73" s="54" t="s">
        <v>17</v>
      </c>
      <c r="G73" s="33">
        <f t="shared" si="16"/>
        <v>1009.0081097297431</v>
      </c>
      <c r="H73" s="32">
        <v>1.5420928743639048E-2</v>
      </c>
      <c r="I73" s="54">
        <v>3447.6858461309921</v>
      </c>
      <c r="J73" s="33">
        <f t="shared" si="17"/>
        <v>-3.344690256881222E-3</v>
      </c>
      <c r="K73" s="32">
        <f t="shared" si="18"/>
        <v>2.9549310326082352E-3</v>
      </c>
      <c r="L73" s="31" t="s">
        <v>17</v>
      </c>
      <c r="M73" s="35">
        <f t="shared" si="19"/>
        <v>0</v>
      </c>
      <c r="N73" s="66">
        <f t="shared" si="20"/>
        <v>0</v>
      </c>
      <c r="O73" s="70" t="s">
        <v>17</v>
      </c>
      <c r="P73" s="32">
        <f>('Sect. 4 (coefficients)'!$L$3+'Sect. 4 (coefficients)'!$L$4*(B73+'Sect. 4 (coefficients)'!$L$7)^-2.5+'Sect. 4 (coefficients)'!$L$5*(B73+'Sect. 4 (coefficients)'!$L$7)^3)/1000</f>
        <v>-3.3446902568376059E-3</v>
      </c>
      <c r="Q73" s="32">
        <f t="shared" si="21"/>
        <v>-4.3616152356484861E-14</v>
      </c>
      <c r="R73" s="32">
        <f>LOOKUP(B73,'Sect. 4 (data)'!$B$5:$B$11,'Sect. 4 (data)'!$R$5:$R$11)</f>
        <v>-4.3616152356484861E-14</v>
      </c>
      <c r="S73" s="36">
        <f t="shared" si="22"/>
        <v>0</v>
      </c>
      <c r="T73" s="32">
        <f>'Sect. 4 (coefficients)'!$C$7 * ( A73 / 'Sect. 4 (coefficients)'!$C$3 )*
  (
                                                        ( 'Sect. 4 (coefficients)'!$F$3   + 'Sect. 4 (coefficients)'!$F$4  *(A73/'Sect. 4 (coefficients)'!$C$3)^1 + 'Sect. 4 (coefficients)'!$F$5  *(A73/'Sect. 4 (coefficients)'!$C$3)^2 + 'Sect. 4 (coefficients)'!$F$6   *(A73/'Sect. 4 (coefficients)'!$C$3)^3 + 'Sect. 4 (coefficients)'!$F$7  *(A73/'Sect. 4 (coefficients)'!$C$3)^4 + 'Sect. 4 (coefficients)'!$F$8*(A73/'Sect. 4 (coefficients)'!$C$3)^5 ) +
    ( (B73+273.15) / 'Sect. 4 (coefficients)'!$C$4 )^1 * ( 'Sect. 4 (coefficients)'!$F$9   + 'Sect. 4 (coefficients)'!$F$10*(A73/'Sect. 4 (coefficients)'!$C$3)^1 + 'Sect. 4 (coefficients)'!$F$11*(A73/'Sect. 4 (coefficients)'!$C$3)^2 + 'Sect. 4 (coefficients)'!$F$12*(A73/'Sect. 4 (coefficients)'!$C$3)^3 + 'Sect. 4 (coefficients)'!$F$13*(A73/'Sect. 4 (coefficients)'!$C$3)^4 ) +
    ( (B73+273.15) / 'Sect. 4 (coefficients)'!$C$4 )^2 * ( 'Sect. 4 (coefficients)'!$F$14 + 'Sect. 4 (coefficients)'!$F$15*(A73/'Sect. 4 (coefficients)'!$C$3)^1 + 'Sect. 4 (coefficients)'!$F$16*(A73/'Sect. 4 (coefficients)'!$C$3)^2 + 'Sect. 4 (coefficients)'!$F$17*(A73/'Sect. 4 (coefficients)'!$C$3)^3 ) +
    ( (B73+273.15) / 'Sect. 4 (coefficients)'!$C$4 )^3 * ( 'Sect. 4 (coefficients)'!$F$18 + 'Sect. 4 (coefficients)'!$F$19*(A73/'Sect. 4 (coefficients)'!$C$3)^1 + 'Sect. 4 (coefficients)'!$F$20*(A73/'Sect. 4 (coefficients)'!$C$3)^2 ) +
    ( (B73+273.15) / 'Sect. 4 (coefficients)'!$C$4 )^4 * ( 'Sect. 4 (coefficients)'!$F$21 +'Sect. 4 (coefficients)'!$F$22*(A73/'Sect. 4 (coefficients)'!$C$3)^1 ) +
    ( (B73+273.15) / 'Sect. 4 (coefficients)'!$C$4 )^5 * ( 'Sect. 4 (coefficients)'!$F$23 )
  )</f>
        <v>0</v>
      </c>
      <c r="U73" s="91">
        <f xml:space="preserve"> 'Sect. 4 (coefficients)'!$C$8 * ( (C73/'Sect. 4 (coefficients)'!$C$5-1)/'Sect. 4 (coefficients)'!$C$6 ) * ( A73/'Sect. 4 (coefficients)'!$C$3 ) *
(                                                       ( 'Sect. 4 (coefficients)'!$J$3   + 'Sect. 4 (coefficients)'!$J$4  *((C73/'Sect. 4 (coefficients)'!$C$5-1)/'Sect. 4 (coefficients)'!$C$6)  + 'Sect. 4 (coefficients)'!$J$5  *((C73/'Sect. 4 (coefficients)'!$C$5-1)/'Sect. 4 (coefficients)'!$C$6)^2 + 'Sect. 4 (coefficients)'!$J$6   *((C73/'Sect. 4 (coefficients)'!$C$5-1)/'Sect. 4 (coefficients)'!$C$6)^3 + 'Sect. 4 (coefficients)'!$J$7*((C73/'Sect. 4 (coefficients)'!$C$5-1)/'Sect. 4 (coefficients)'!$C$6)^4 ) +
    ( A73/'Sect. 4 (coefficients)'!$C$3 )^1 * ( 'Sect. 4 (coefficients)'!$J$8   + 'Sect. 4 (coefficients)'!$J$9  *((C73/'Sect. 4 (coefficients)'!$C$5-1)/'Sect. 4 (coefficients)'!$C$6)  + 'Sect. 4 (coefficients)'!$J$10*((C73/'Sect. 4 (coefficients)'!$C$5-1)/'Sect. 4 (coefficients)'!$C$6)^2 + 'Sect. 4 (coefficients)'!$J$11 *((C73/'Sect. 4 (coefficients)'!$C$5-1)/'Sect. 4 (coefficients)'!$C$6)^3 ) +
    ( A73/'Sect. 4 (coefficients)'!$C$3 )^2 * ( 'Sect. 4 (coefficients)'!$J$12 + 'Sect. 4 (coefficients)'!$J$13*((C73/'Sect. 4 (coefficients)'!$C$5-1)/'Sect. 4 (coefficients)'!$C$6) + 'Sect. 4 (coefficients)'!$J$14*((C73/'Sect. 4 (coefficients)'!$C$5-1)/'Sect. 4 (coefficients)'!$C$6)^2 ) +
    ( A73/'Sect. 4 (coefficients)'!$C$3 )^3 * ( 'Sect. 4 (coefficients)'!$J$15 + 'Sect. 4 (coefficients)'!$J$16*((C73/'Sect. 4 (coefficients)'!$C$5-1)/'Sect. 4 (coefficients)'!$C$6) ) +
    ( A73/'Sect. 4 (coefficients)'!$C$3 )^4 * ( 'Sect. 4 (coefficients)'!$J$17 ) +
( (B73+273.15) / 'Sect. 4 (coefficients)'!$C$4 )^1*
    (                                                   ( 'Sect. 4 (coefficients)'!$J$18 + 'Sect. 4 (coefficients)'!$J$19*((C73/'Sect. 4 (coefficients)'!$C$5-1)/'Sect. 4 (coefficients)'!$C$6) + 'Sect. 4 (coefficients)'!$J$20*((C73/'Sect. 4 (coefficients)'!$C$5-1)/'Sect. 4 (coefficients)'!$C$6)^2 + 'Sect. 4 (coefficients)'!$J$21 * ((C73/'Sect. 4 (coefficients)'!$C$5-1)/'Sect. 4 (coefficients)'!$C$6)^3 ) +
    ( A73/'Sect. 4 (coefficients)'!$C$3 )^1 * ( 'Sect. 4 (coefficients)'!$J$22 + 'Sect. 4 (coefficients)'!$J$23*((C73/'Sect. 4 (coefficients)'!$C$5-1)/'Sect. 4 (coefficients)'!$C$6) + 'Sect. 4 (coefficients)'!$J$24*((C73/'Sect. 4 (coefficients)'!$C$5-1)/'Sect. 4 (coefficients)'!$C$6)^2 ) +
    ( A73/'Sect. 4 (coefficients)'!$C$3 )^2 * ( 'Sect. 4 (coefficients)'!$J$25 + 'Sect. 4 (coefficients)'!$J$26*((C73/'Sect. 4 (coefficients)'!$C$5-1)/'Sect. 4 (coefficients)'!$C$6) ) +
    ( A73/'Sect. 4 (coefficients)'!$C$3 )^3 * ( 'Sect. 4 (coefficients)'!$J$27 ) ) +
( (B73+273.15) / 'Sect. 4 (coefficients)'!$C$4 )^2*
    (                                                   ( 'Sect. 4 (coefficients)'!$J$28 + 'Sect. 4 (coefficients)'!$J$29*((C73/'Sect. 4 (coefficients)'!$C$5-1)/'Sect. 4 (coefficients)'!$C$6) + 'Sect. 4 (coefficients)'!$J$30*((C73/'Sect. 4 (coefficients)'!$C$5-1)/'Sect. 4 (coefficients)'!$C$6)^2 ) +
    ( A73/'Sect. 4 (coefficients)'!$C$3 )^1 * ( 'Sect. 4 (coefficients)'!$J$31 + 'Sect. 4 (coefficients)'!$J$32*((C73/'Sect. 4 (coefficients)'!$C$5-1)/'Sect. 4 (coefficients)'!$C$6) ) +
    ( A73/'Sect. 4 (coefficients)'!$C$3 )^2 * ( 'Sect. 4 (coefficients)'!$J$33 ) ) +
( (B73+273.15) / 'Sect. 4 (coefficients)'!$C$4 )^3*
    (                                                   ( 'Sect. 4 (coefficients)'!$J$34 + 'Sect. 4 (coefficients)'!$J$35*((C73/'Sect. 4 (coefficients)'!$C$5-1)/'Sect. 4 (coefficients)'!$C$6) ) +
    ( A73/'Sect. 4 (coefficients)'!$C$3 )^1 * ( 'Sect. 4 (coefficients)'!$J$36 ) ) +
( (B73+273.15) / 'Sect. 4 (coefficients)'!$C$4 )^4*
    (                                                   ( 'Sect. 4 (coefficients)'!$J$37 ) ) )</f>
        <v>0</v>
      </c>
      <c r="V73" s="32">
        <f t="shared" si="23"/>
        <v>0</v>
      </c>
      <c r="W73" s="36">
        <f>('Sect. 4 (coefficients)'!$L$3+'Sect. 4 (coefficients)'!$L$4*(B73+'Sect. 4 (coefficients)'!$L$7)^-2.5+'Sect. 4 (coefficients)'!$L$5*(B73+'Sect. 4 (coefficients)'!$L$7)^3)/1000</f>
        <v>-3.3446902568376059E-3</v>
      </c>
      <c r="X73" s="36">
        <f t="shared" si="24"/>
        <v>-4.3616152356484861E-14</v>
      </c>
      <c r="Y73" s="32">
        <f t="shared" si="25"/>
        <v>-3.3446902568376059E-3</v>
      </c>
      <c r="Z73" s="92">
        <f t="shared" si="26"/>
        <v>5.9098620652164703E-3</v>
      </c>
    </row>
    <row r="74" spans="1:26" s="37" customFormat="1">
      <c r="A74" s="172">
        <v>0</v>
      </c>
      <c r="B74" s="30">
        <v>10</v>
      </c>
      <c r="C74" s="55">
        <v>26</v>
      </c>
      <c r="D74" s="32">
        <v>1011.7414644200001</v>
      </c>
      <c r="E74" s="32">
        <f t="shared" si="28"/>
        <v>1.5176121966300001E-2</v>
      </c>
      <c r="F74" s="54" t="s">
        <v>17</v>
      </c>
      <c r="G74" s="33">
        <f t="shared" si="16"/>
        <v>1011.7381197297432</v>
      </c>
      <c r="H74" s="32">
        <v>1.5461223486708826E-2</v>
      </c>
      <c r="I74" s="54">
        <v>3483.4064901334168</v>
      </c>
      <c r="J74" s="33">
        <f t="shared" si="17"/>
        <v>-3.344690256881222E-3</v>
      </c>
      <c r="K74" s="32">
        <f t="shared" si="18"/>
        <v>2.9554616847361102E-3</v>
      </c>
      <c r="L74" s="31" t="s">
        <v>17</v>
      </c>
      <c r="M74" s="35">
        <f t="shared" si="19"/>
        <v>0</v>
      </c>
      <c r="N74" s="66">
        <f t="shared" si="20"/>
        <v>0</v>
      </c>
      <c r="O74" s="70" t="s">
        <v>17</v>
      </c>
      <c r="P74" s="32">
        <f>('Sect. 4 (coefficients)'!$L$3+'Sect. 4 (coefficients)'!$L$4*(B74+'Sect. 4 (coefficients)'!$L$7)^-2.5+'Sect. 4 (coefficients)'!$L$5*(B74+'Sect. 4 (coefficients)'!$L$7)^3)/1000</f>
        <v>-3.3446902568376059E-3</v>
      </c>
      <c r="Q74" s="32">
        <f t="shared" si="21"/>
        <v>-4.3616152356484861E-14</v>
      </c>
      <c r="R74" s="32">
        <f>LOOKUP(B74,'Sect. 4 (data)'!$B$5:$B$11,'Sect. 4 (data)'!$R$5:$R$11)</f>
        <v>-4.3616152356484861E-14</v>
      </c>
      <c r="S74" s="36">
        <f t="shared" si="22"/>
        <v>0</v>
      </c>
      <c r="T74" s="32">
        <f>'Sect. 4 (coefficients)'!$C$7 * ( A74 / 'Sect. 4 (coefficients)'!$C$3 )*
  (
                                                        ( 'Sect. 4 (coefficients)'!$F$3   + 'Sect. 4 (coefficients)'!$F$4  *(A74/'Sect. 4 (coefficients)'!$C$3)^1 + 'Sect. 4 (coefficients)'!$F$5  *(A74/'Sect. 4 (coefficients)'!$C$3)^2 + 'Sect. 4 (coefficients)'!$F$6   *(A74/'Sect. 4 (coefficients)'!$C$3)^3 + 'Sect. 4 (coefficients)'!$F$7  *(A74/'Sect. 4 (coefficients)'!$C$3)^4 + 'Sect. 4 (coefficients)'!$F$8*(A74/'Sect. 4 (coefficients)'!$C$3)^5 ) +
    ( (B74+273.15) / 'Sect. 4 (coefficients)'!$C$4 )^1 * ( 'Sect. 4 (coefficients)'!$F$9   + 'Sect. 4 (coefficients)'!$F$10*(A74/'Sect. 4 (coefficients)'!$C$3)^1 + 'Sect. 4 (coefficients)'!$F$11*(A74/'Sect. 4 (coefficients)'!$C$3)^2 + 'Sect. 4 (coefficients)'!$F$12*(A74/'Sect. 4 (coefficients)'!$C$3)^3 + 'Sect. 4 (coefficients)'!$F$13*(A74/'Sect. 4 (coefficients)'!$C$3)^4 ) +
    ( (B74+273.15) / 'Sect. 4 (coefficients)'!$C$4 )^2 * ( 'Sect. 4 (coefficients)'!$F$14 + 'Sect. 4 (coefficients)'!$F$15*(A74/'Sect. 4 (coefficients)'!$C$3)^1 + 'Sect. 4 (coefficients)'!$F$16*(A74/'Sect. 4 (coefficients)'!$C$3)^2 + 'Sect. 4 (coefficients)'!$F$17*(A74/'Sect. 4 (coefficients)'!$C$3)^3 ) +
    ( (B74+273.15) / 'Sect. 4 (coefficients)'!$C$4 )^3 * ( 'Sect. 4 (coefficients)'!$F$18 + 'Sect. 4 (coefficients)'!$F$19*(A74/'Sect. 4 (coefficients)'!$C$3)^1 + 'Sect. 4 (coefficients)'!$F$20*(A74/'Sect. 4 (coefficients)'!$C$3)^2 ) +
    ( (B74+273.15) / 'Sect. 4 (coefficients)'!$C$4 )^4 * ( 'Sect. 4 (coefficients)'!$F$21 +'Sect. 4 (coefficients)'!$F$22*(A74/'Sect. 4 (coefficients)'!$C$3)^1 ) +
    ( (B74+273.15) / 'Sect. 4 (coefficients)'!$C$4 )^5 * ( 'Sect. 4 (coefficients)'!$F$23 )
  )</f>
        <v>0</v>
      </c>
      <c r="U74" s="91">
        <f xml:space="preserve"> 'Sect. 4 (coefficients)'!$C$8 * ( (C74/'Sect. 4 (coefficients)'!$C$5-1)/'Sect. 4 (coefficients)'!$C$6 ) * ( A74/'Sect. 4 (coefficients)'!$C$3 ) *
(                                                       ( 'Sect. 4 (coefficients)'!$J$3   + 'Sect. 4 (coefficients)'!$J$4  *((C74/'Sect. 4 (coefficients)'!$C$5-1)/'Sect. 4 (coefficients)'!$C$6)  + 'Sect. 4 (coefficients)'!$J$5  *((C74/'Sect. 4 (coefficients)'!$C$5-1)/'Sect. 4 (coefficients)'!$C$6)^2 + 'Sect. 4 (coefficients)'!$J$6   *((C74/'Sect. 4 (coefficients)'!$C$5-1)/'Sect. 4 (coefficients)'!$C$6)^3 + 'Sect. 4 (coefficients)'!$J$7*((C74/'Sect. 4 (coefficients)'!$C$5-1)/'Sect. 4 (coefficients)'!$C$6)^4 ) +
    ( A74/'Sect. 4 (coefficients)'!$C$3 )^1 * ( 'Sect. 4 (coefficients)'!$J$8   + 'Sect. 4 (coefficients)'!$J$9  *((C74/'Sect. 4 (coefficients)'!$C$5-1)/'Sect. 4 (coefficients)'!$C$6)  + 'Sect. 4 (coefficients)'!$J$10*((C74/'Sect. 4 (coefficients)'!$C$5-1)/'Sect. 4 (coefficients)'!$C$6)^2 + 'Sect. 4 (coefficients)'!$J$11 *((C74/'Sect. 4 (coefficients)'!$C$5-1)/'Sect. 4 (coefficients)'!$C$6)^3 ) +
    ( A74/'Sect. 4 (coefficients)'!$C$3 )^2 * ( 'Sect. 4 (coefficients)'!$J$12 + 'Sect. 4 (coefficients)'!$J$13*((C74/'Sect. 4 (coefficients)'!$C$5-1)/'Sect. 4 (coefficients)'!$C$6) + 'Sect. 4 (coefficients)'!$J$14*((C74/'Sect. 4 (coefficients)'!$C$5-1)/'Sect. 4 (coefficients)'!$C$6)^2 ) +
    ( A74/'Sect. 4 (coefficients)'!$C$3 )^3 * ( 'Sect. 4 (coefficients)'!$J$15 + 'Sect. 4 (coefficients)'!$J$16*((C74/'Sect. 4 (coefficients)'!$C$5-1)/'Sect. 4 (coefficients)'!$C$6) ) +
    ( A74/'Sect. 4 (coefficients)'!$C$3 )^4 * ( 'Sect. 4 (coefficients)'!$J$17 ) +
( (B74+273.15) / 'Sect. 4 (coefficients)'!$C$4 )^1*
    (                                                   ( 'Sect. 4 (coefficients)'!$J$18 + 'Sect. 4 (coefficients)'!$J$19*((C74/'Sect. 4 (coefficients)'!$C$5-1)/'Sect. 4 (coefficients)'!$C$6) + 'Sect. 4 (coefficients)'!$J$20*((C74/'Sect. 4 (coefficients)'!$C$5-1)/'Sect. 4 (coefficients)'!$C$6)^2 + 'Sect. 4 (coefficients)'!$J$21 * ((C74/'Sect. 4 (coefficients)'!$C$5-1)/'Sect. 4 (coefficients)'!$C$6)^3 ) +
    ( A74/'Sect. 4 (coefficients)'!$C$3 )^1 * ( 'Sect. 4 (coefficients)'!$J$22 + 'Sect. 4 (coefficients)'!$J$23*((C74/'Sect. 4 (coefficients)'!$C$5-1)/'Sect. 4 (coefficients)'!$C$6) + 'Sect. 4 (coefficients)'!$J$24*((C74/'Sect. 4 (coefficients)'!$C$5-1)/'Sect. 4 (coefficients)'!$C$6)^2 ) +
    ( A74/'Sect. 4 (coefficients)'!$C$3 )^2 * ( 'Sect. 4 (coefficients)'!$J$25 + 'Sect. 4 (coefficients)'!$J$26*((C74/'Sect. 4 (coefficients)'!$C$5-1)/'Sect. 4 (coefficients)'!$C$6) ) +
    ( A74/'Sect. 4 (coefficients)'!$C$3 )^3 * ( 'Sect. 4 (coefficients)'!$J$27 ) ) +
( (B74+273.15) / 'Sect. 4 (coefficients)'!$C$4 )^2*
    (                                                   ( 'Sect. 4 (coefficients)'!$J$28 + 'Sect. 4 (coefficients)'!$J$29*((C74/'Sect. 4 (coefficients)'!$C$5-1)/'Sect. 4 (coefficients)'!$C$6) + 'Sect. 4 (coefficients)'!$J$30*((C74/'Sect. 4 (coefficients)'!$C$5-1)/'Sect. 4 (coefficients)'!$C$6)^2 ) +
    ( A74/'Sect. 4 (coefficients)'!$C$3 )^1 * ( 'Sect. 4 (coefficients)'!$J$31 + 'Sect. 4 (coefficients)'!$J$32*((C74/'Sect. 4 (coefficients)'!$C$5-1)/'Sect. 4 (coefficients)'!$C$6) ) +
    ( A74/'Sect. 4 (coefficients)'!$C$3 )^2 * ( 'Sect. 4 (coefficients)'!$J$33 ) ) +
( (B74+273.15) / 'Sect. 4 (coefficients)'!$C$4 )^3*
    (                                                   ( 'Sect. 4 (coefficients)'!$J$34 + 'Sect. 4 (coefficients)'!$J$35*((C74/'Sect. 4 (coefficients)'!$C$5-1)/'Sect. 4 (coefficients)'!$C$6) ) +
    ( A74/'Sect. 4 (coefficients)'!$C$3 )^1 * ( 'Sect. 4 (coefficients)'!$J$36 ) ) +
( (B74+273.15) / 'Sect. 4 (coefficients)'!$C$4 )^4*
    (                                                   ( 'Sect. 4 (coefficients)'!$J$37 ) ) )</f>
        <v>0</v>
      </c>
      <c r="V74" s="32">
        <f t="shared" si="23"/>
        <v>0</v>
      </c>
      <c r="W74" s="36">
        <f>('Sect. 4 (coefficients)'!$L$3+'Sect. 4 (coefficients)'!$L$4*(B74+'Sect. 4 (coefficients)'!$L$7)^-2.5+'Sect. 4 (coefficients)'!$L$5*(B74+'Sect. 4 (coefficients)'!$L$7)^3)/1000</f>
        <v>-3.3446902568376059E-3</v>
      </c>
      <c r="X74" s="36">
        <f t="shared" si="24"/>
        <v>-4.3616152356484861E-14</v>
      </c>
      <c r="Y74" s="32">
        <f t="shared" si="25"/>
        <v>-3.3446902568376059E-3</v>
      </c>
      <c r="Z74" s="92">
        <f t="shared" si="26"/>
        <v>5.9109233694722204E-3</v>
      </c>
    </row>
    <row r="75" spans="1:26" s="37" customFormat="1">
      <c r="A75" s="172">
        <v>0</v>
      </c>
      <c r="B75" s="30">
        <v>10</v>
      </c>
      <c r="C75" s="55">
        <v>33</v>
      </c>
      <c r="D75" s="32">
        <v>1014.88292802</v>
      </c>
      <c r="E75" s="32">
        <f t="shared" si="28"/>
        <v>1.52232439203E-2</v>
      </c>
      <c r="F75" s="54" t="s">
        <v>17</v>
      </c>
      <c r="G75" s="33">
        <f t="shared" si="16"/>
        <v>1014.8795833297431</v>
      </c>
      <c r="H75" s="32">
        <v>1.5508117360745411E-2</v>
      </c>
      <c r="I75" s="54">
        <v>3524.5398424939613</v>
      </c>
      <c r="J75" s="33">
        <f t="shared" si="17"/>
        <v>-3.344690256881222E-3</v>
      </c>
      <c r="K75" s="32">
        <f t="shared" si="18"/>
        <v>2.9588086483756087E-3</v>
      </c>
      <c r="L75" s="31" t="s">
        <v>17</v>
      </c>
      <c r="M75" s="35">
        <f t="shared" si="19"/>
        <v>0</v>
      </c>
      <c r="N75" s="66">
        <f t="shared" si="20"/>
        <v>0</v>
      </c>
      <c r="O75" s="70" t="s">
        <v>17</v>
      </c>
      <c r="P75" s="32">
        <f>('Sect. 4 (coefficients)'!$L$3+'Sect. 4 (coefficients)'!$L$4*(B75+'Sect. 4 (coefficients)'!$L$7)^-2.5+'Sect. 4 (coefficients)'!$L$5*(B75+'Sect. 4 (coefficients)'!$L$7)^3)/1000</f>
        <v>-3.3446902568376059E-3</v>
      </c>
      <c r="Q75" s="32">
        <f t="shared" si="21"/>
        <v>-4.3616152356484861E-14</v>
      </c>
      <c r="R75" s="32">
        <f>LOOKUP(B75,'Sect. 4 (data)'!$B$5:$B$11,'Sect. 4 (data)'!$R$5:$R$11)</f>
        <v>-4.3616152356484861E-14</v>
      </c>
      <c r="S75" s="36">
        <f t="shared" si="22"/>
        <v>0</v>
      </c>
      <c r="T75" s="32">
        <f>'Sect. 4 (coefficients)'!$C$7 * ( A75 / 'Sect. 4 (coefficients)'!$C$3 )*
  (
                                                        ( 'Sect. 4 (coefficients)'!$F$3   + 'Sect. 4 (coefficients)'!$F$4  *(A75/'Sect. 4 (coefficients)'!$C$3)^1 + 'Sect. 4 (coefficients)'!$F$5  *(A75/'Sect. 4 (coefficients)'!$C$3)^2 + 'Sect. 4 (coefficients)'!$F$6   *(A75/'Sect. 4 (coefficients)'!$C$3)^3 + 'Sect. 4 (coefficients)'!$F$7  *(A75/'Sect. 4 (coefficients)'!$C$3)^4 + 'Sect. 4 (coefficients)'!$F$8*(A75/'Sect. 4 (coefficients)'!$C$3)^5 ) +
    ( (B75+273.15) / 'Sect. 4 (coefficients)'!$C$4 )^1 * ( 'Sect. 4 (coefficients)'!$F$9   + 'Sect. 4 (coefficients)'!$F$10*(A75/'Sect. 4 (coefficients)'!$C$3)^1 + 'Sect. 4 (coefficients)'!$F$11*(A75/'Sect. 4 (coefficients)'!$C$3)^2 + 'Sect. 4 (coefficients)'!$F$12*(A75/'Sect. 4 (coefficients)'!$C$3)^3 + 'Sect. 4 (coefficients)'!$F$13*(A75/'Sect. 4 (coefficients)'!$C$3)^4 ) +
    ( (B75+273.15) / 'Sect. 4 (coefficients)'!$C$4 )^2 * ( 'Sect. 4 (coefficients)'!$F$14 + 'Sect. 4 (coefficients)'!$F$15*(A75/'Sect. 4 (coefficients)'!$C$3)^1 + 'Sect. 4 (coefficients)'!$F$16*(A75/'Sect. 4 (coefficients)'!$C$3)^2 + 'Sect. 4 (coefficients)'!$F$17*(A75/'Sect. 4 (coefficients)'!$C$3)^3 ) +
    ( (B75+273.15) / 'Sect. 4 (coefficients)'!$C$4 )^3 * ( 'Sect. 4 (coefficients)'!$F$18 + 'Sect. 4 (coefficients)'!$F$19*(A75/'Sect. 4 (coefficients)'!$C$3)^1 + 'Sect. 4 (coefficients)'!$F$20*(A75/'Sect. 4 (coefficients)'!$C$3)^2 ) +
    ( (B75+273.15) / 'Sect. 4 (coefficients)'!$C$4 )^4 * ( 'Sect. 4 (coefficients)'!$F$21 +'Sect. 4 (coefficients)'!$F$22*(A75/'Sect. 4 (coefficients)'!$C$3)^1 ) +
    ( (B75+273.15) / 'Sect. 4 (coefficients)'!$C$4 )^5 * ( 'Sect. 4 (coefficients)'!$F$23 )
  )</f>
        <v>0</v>
      </c>
      <c r="U75" s="91">
        <f xml:space="preserve"> 'Sect. 4 (coefficients)'!$C$8 * ( (C75/'Sect. 4 (coefficients)'!$C$5-1)/'Sect. 4 (coefficients)'!$C$6 ) * ( A75/'Sect. 4 (coefficients)'!$C$3 ) *
(                                                       ( 'Sect. 4 (coefficients)'!$J$3   + 'Sect. 4 (coefficients)'!$J$4  *((C75/'Sect. 4 (coefficients)'!$C$5-1)/'Sect. 4 (coefficients)'!$C$6)  + 'Sect. 4 (coefficients)'!$J$5  *((C75/'Sect. 4 (coefficients)'!$C$5-1)/'Sect. 4 (coefficients)'!$C$6)^2 + 'Sect. 4 (coefficients)'!$J$6   *((C75/'Sect. 4 (coefficients)'!$C$5-1)/'Sect. 4 (coefficients)'!$C$6)^3 + 'Sect. 4 (coefficients)'!$J$7*((C75/'Sect. 4 (coefficients)'!$C$5-1)/'Sect. 4 (coefficients)'!$C$6)^4 ) +
    ( A75/'Sect. 4 (coefficients)'!$C$3 )^1 * ( 'Sect. 4 (coefficients)'!$J$8   + 'Sect. 4 (coefficients)'!$J$9  *((C75/'Sect. 4 (coefficients)'!$C$5-1)/'Sect. 4 (coefficients)'!$C$6)  + 'Sect. 4 (coefficients)'!$J$10*((C75/'Sect. 4 (coefficients)'!$C$5-1)/'Sect. 4 (coefficients)'!$C$6)^2 + 'Sect. 4 (coefficients)'!$J$11 *((C75/'Sect. 4 (coefficients)'!$C$5-1)/'Sect. 4 (coefficients)'!$C$6)^3 ) +
    ( A75/'Sect. 4 (coefficients)'!$C$3 )^2 * ( 'Sect. 4 (coefficients)'!$J$12 + 'Sect. 4 (coefficients)'!$J$13*((C75/'Sect. 4 (coefficients)'!$C$5-1)/'Sect. 4 (coefficients)'!$C$6) + 'Sect. 4 (coefficients)'!$J$14*((C75/'Sect. 4 (coefficients)'!$C$5-1)/'Sect. 4 (coefficients)'!$C$6)^2 ) +
    ( A75/'Sect. 4 (coefficients)'!$C$3 )^3 * ( 'Sect. 4 (coefficients)'!$J$15 + 'Sect. 4 (coefficients)'!$J$16*((C75/'Sect. 4 (coefficients)'!$C$5-1)/'Sect. 4 (coefficients)'!$C$6) ) +
    ( A75/'Sect. 4 (coefficients)'!$C$3 )^4 * ( 'Sect. 4 (coefficients)'!$J$17 ) +
( (B75+273.15) / 'Sect. 4 (coefficients)'!$C$4 )^1*
    (                                                   ( 'Sect. 4 (coefficients)'!$J$18 + 'Sect. 4 (coefficients)'!$J$19*((C75/'Sect. 4 (coefficients)'!$C$5-1)/'Sect. 4 (coefficients)'!$C$6) + 'Sect. 4 (coefficients)'!$J$20*((C75/'Sect. 4 (coefficients)'!$C$5-1)/'Sect. 4 (coefficients)'!$C$6)^2 + 'Sect. 4 (coefficients)'!$J$21 * ((C75/'Sect. 4 (coefficients)'!$C$5-1)/'Sect. 4 (coefficients)'!$C$6)^3 ) +
    ( A75/'Sect. 4 (coefficients)'!$C$3 )^1 * ( 'Sect. 4 (coefficients)'!$J$22 + 'Sect. 4 (coefficients)'!$J$23*((C75/'Sect. 4 (coefficients)'!$C$5-1)/'Sect. 4 (coefficients)'!$C$6) + 'Sect. 4 (coefficients)'!$J$24*((C75/'Sect. 4 (coefficients)'!$C$5-1)/'Sect. 4 (coefficients)'!$C$6)^2 ) +
    ( A75/'Sect. 4 (coefficients)'!$C$3 )^2 * ( 'Sect. 4 (coefficients)'!$J$25 + 'Sect. 4 (coefficients)'!$J$26*((C75/'Sect. 4 (coefficients)'!$C$5-1)/'Sect. 4 (coefficients)'!$C$6) ) +
    ( A75/'Sect. 4 (coefficients)'!$C$3 )^3 * ( 'Sect. 4 (coefficients)'!$J$27 ) ) +
( (B75+273.15) / 'Sect. 4 (coefficients)'!$C$4 )^2*
    (                                                   ( 'Sect. 4 (coefficients)'!$J$28 + 'Sect. 4 (coefficients)'!$J$29*((C75/'Sect. 4 (coefficients)'!$C$5-1)/'Sect. 4 (coefficients)'!$C$6) + 'Sect. 4 (coefficients)'!$J$30*((C75/'Sect. 4 (coefficients)'!$C$5-1)/'Sect. 4 (coefficients)'!$C$6)^2 ) +
    ( A75/'Sect. 4 (coefficients)'!$C$3 )^1 * ( 'Sect. 4 (coefficients)'!$J$31 + 'Sect. 4 (coefficients)'!$J$32*((C75/'Sect. 4 (coefficients)'!$C$5-1)/'Sect. 4 (coefficients)'!$C$6) ) +
    ( A75/'Sect. 4 (coefficients)'!$C$3 )^2 * ( 'Sect. 4 (coefficients)'!$J$33 ) ) +
( (B75+273.15) / 'Sect. 4 (coefficients)'!$C$4 )^3*
    (                                                   ( 'Sect. 4 (coefficients)'!$J$34 + 'Sect. 4 (coefficients)'!$J$35*((C75/'Sect. 4 (coefficients)'!$C$5-1)/'Sect. 4 (coefficients)'!$C$6) ) +
    ( A75/'Sect. 4 (coefficients)'!$C$3 )^1 * ( 'Sect. 4 (coefficients)'!$J$36 ) ) +
( (B75+273.15) / 'Sect. 4 (coefficients)'!$C$4 )^4*
    (                                                   ( 'Sect. 4 (coefficients)'!$J$37 ) ) )</f>
        <v>0</v>
      </c>
      <c r="V75" s="32">
        <f t="shared" si="23"/>
        <v>0</v>
      </c>
      <c r="W75" s="36">
        <f>('Sect. 4 (coefficients)'!$L$3+'Sect. 4 (coefficients)'!$L$4*(B75+'Sect. 4 (coefficients)'!$L$7)^-2.5+'Sect. 4 (coefficients)'!$L$5*(B75+'Sect. 4 (coefficients)'!$L$7)^3)/1000</f>
        <v>-3.3446902568376059E-3</v>
      </c>
      <c r="X75" s="36">
        <f t="shared" si="24"/>
        <v>-4.3616152356484861E-14</v>
      </c>
      <c r="Y75" s="32">
        <f t="shared" si="25"/>
        <v>-3.3446902568376059E-3</v>
      </c>
      <c r="Z75" s="92">
        <f t="shared" si="26"/>
        <v>5.9176172967512174E-3</v>
      </c>
    </row>
    <row r="76" spans="1:26" s="37" customFormat="1">
      <c r="A76" s="172">
        <v>0</v>
      </c>
      <c r="B76" s="30">
        <v>10</v>
      </c>
      <c r="C76" s="55">
        <v>41.5</v>
      </c>
      <c r="D76" s="32">
        <v>1018.63583342</v>
      </c>
      <c r="E76" s="32">
        <f t="shared" si="28"/>
        <v>1.5279537501300001E-2</v>
      </c>
      <c r="F76" s="54" t="s">
        <v>17</v>
      </c>
      <c r="G76" s="33">
        <f t="shared" si="16"/>
        <v>1018.6324887297432</v>
      </c>
      <c r="H76" s="32">
        <v>1.5564510024094185E-2</v>
      </c>
      <c r="I76" s="54">
        <v>3573.1067604399777</v>
      </c>
      <c r="J76" s="33">
        <f t="shared" si="17"/>
        <v>-3.344690256881222E-3</v>
      </c>
      <c r="K76" s="32">
        <f t="shared" si="18"/>
        <v>2.9647438399455885E-3</v>
      </c>
      <c r="L76" s="31" t="s">
        <v>17</v>
      </c>
      <c r="M76" s="35">
        <f t="shared" si="19"/>
        <v>0</v>
      </c>
      <c r="N76" s="66">
        <f t="shared" si="20"/>
        <v>0</v>
      </c>
      <c r="O76" s="70" t="s">
        <v>17</v>
      </c>
      <c r="P76" s="32">
        <f>('Sect. 4 (coefficients)'!$L$3+'Sect. 4 (coefficients)'!$L$4*(B76+'Sect. 4 (coefficients)'!$L$7)^-2.5+'Sect. 4 (coefficients)'!$L$5*(B76+'Sect. 4 (coefficients)'!$L$7)^3)/1000</f>
        <v>-3.3446902568376059E-3</v>
      </c>
      <c r="Q76" s="32">
        <f t="shared" si="21"/>
        <v>-4.3616152356484861E-14</v>
      </c>
      <c r="R76" s="32">
        <f>LOOKUP(B76,'Sect. 4 (data)'!$B$5:$B$11,'Sect. 4 (data)'!$R$5:$R$11)</f>
        <v>-4.3616152356484861E-14</v>
      </c>
      <c r="S76" s="36">
        <f t="shared" si="22"/>
        <v>0</v>
      </c>
      <c r="T76" s="32">
        <f>'Sect. 4 (coefficients)'!$C$7 * ( A76 / 'Sect. 4 (coefficients)'!$C$3 )*
  (
                                                        ( 'Sect. 4 (coefficients)'!$F$3   + 'Sect. 4 (coefficients)'!$F$4  *(A76/'Sect. 4 (coefficients)'!$C$3)^1 + 'Sect. 4 (coefficients)'!$F$5  *(A76/'Sect. 4 (coefficients)'!$C$3)^2 + 'Sect. 4 (coefficients)'!$F$6   *(A76/'Sect. 4 (coefficients)'!$C$3)^3 + 'Sect. 4 (coefficients)'!$F$7  *(A76/'Sect. 4 (coefficients)'!$C$3)^4 + 'Sect. 4 (coefficients)'!$F$8*(A76/'Sect. 4 (coefficients)'!$C$3)^5 ) +
    ( (B76+273.15) / 'Sect. 4 (coefficients)'!$C$4 )^1 * ( 'Sect. 4 (coefficients)'!$F$9   + 'Sect. 4 (coefficients)'!$F$10*(A76/'Sect. 4 (coefficients)'!$C$3)^1 + 'Sect. 4 (coefficients)'!$F$11*(A76/'Sect. 4 (coefficients)'!$C$3)^2 + 'Sect. 4 (coefficients)'!$F$12*(A76/'Sect. 4 (coefficients)'!$C$3)^3 + 'Sect. 4 (coefficients)'!$F$13*(A76/'Sect. 4 (coefficients)'!$C$3)^4 ) +
    ( (B76+273.15) / 'Sect. 4 (coefficients)'!$C$4 )^2 * ( 'Sect. 4 (coefficients)'!$F$14 + 'Sect. 4 (coefficients)'!$F$15*(A76/'Sect. 4 (coefficients)'!$C$3)^1 + 'Sect. 4 (coefficients)'!$F$16*(A76/'Sect. 4 (coefficients)'!$C$3)^2 + 'Sect. 4 (coefficients)'!$F$17*(A76/'Sect. 4 (coefficients)'!$C$3)^3 ) +
    ( (B76+273.15) / 'Sect. 4 (coefficients)'!$C$4 )^3 * ( 'Sect. 4 (coefficients)'!$F$18 + 'Sect. 4 (coefficients)'!$F$19*(A76/'Sect. 4 (coefficients)'!$C$3)^1 + 'Sect. 4 (coefficients)'!$F$20*(A76/'Sect. 4 (coefficients)'!$C$3)^2 ) +
    ( (B76+273.15) / 'Sect. 4 (coefficients)'!$C$4 )^4 * ( 'Sect. 4 (coefficients)'!$F$21 +'Sect. 4 (coefficients)'!$F$22*(A76/'Sect. 4 (coefficients)'!$C$3)^1 ) +
    ( (B76+273.15) / 'Sect. 4 (coefficients)'!$C$4 )^5 * ( 'Sect. 4 (coefficients)'!$F$23 )
  )</f>
        <v>0</v>
      </c>
      <c r="U76" s="91">
        <f xml:space="preserve"> 'Sect. 4 (coefficients)'!$C$8 * ( (C76/'Sect. 4 (coefficients)'!$C$5-1)/'Sect. 4 (coefficients)'!$C$6 ) * ( A76/'Sect. 4 (coefficients)'!$C$3 ) *
(                                                       ( 'Sect. 4 (coefficients)'!$J$3   + 'Sect. 4 (coefficients)'!$J$4  *((C76/'Sect. 4 (coefficients)'!$C$5-1)/'Sect. 4 (coefficients)'!$C$6)  + 'Sect. 4 (coefficients)'!$J$5  *((C76/'Sect. 4 (coefficients)'!$C$5-1)/'Sect. 4 (coefficients)'!$C$6)^2 + 'Sect. 4 (coefficients)'!$J$6   *((C76/'Sect. 4 (coefficients)'!$C$5-1)/'Sect. 4 (coefficients)'!$C$6)^3 + 'Sect. 4 (coefficients)'!$J$7*((C76/'Sect. 4 (coefficients)'!$C$5-1)/'Sect. 4 (coefficients)'!$C$6)^4 ) +
    ( A76/'Sect. 4 (coefficients)'!$C$3 )^1 * ( 'Sect. 4 (coefficients)'!$J$8   + 'Sect. 4 (coefficients)'!$J$9  *((C76/'Sect. 4 (coefficients)'!$C$5-1)/'Sect. 4 (coefficients)'!$C$6)  + 'Sect. 4 (coefficients)'!$J$10*((C76/'Sect. 4 (coefficients)'!$C$5-1)/'Sect. 4 (coefficients)'!$C$6)^2 + 'Sect. 4 (coefficients)'!$J$11 *((C76/'Sect. 4 (coefficients)'!$C$5-1)/'Sect. 4 (coefficients)'!$C$6)^3 ) +
    ( A76/'Sect. 4 (coefficients)'!$C$3 )^2 * ( 'Sect. 4 (coefficients)'!$J$12 + 'Sect. 4 (coefficients)'!$J$13*((C76/'Sect. 4 (coefficients)'!$C$5-1)/'Sect. 4 (coefficients)'!$C$6) + 'Sect. 4 (coefficients)'!$J$14*((C76/'Sect. 4 (coefficients)'!$C$5-1)/'Sect. 4 (coefficients)'!$C$6)^2 ) +
    ( A76/'Sect. 4 (coefficients)'!$C$3 )^3 * ( 'Sect. 4 (coefficients)'!$J$15 + 'Sect. 4 (coefficients)'!$J$16*((C76/'Sect. 4 (coefficients)'!$C$5-1)/'Sect. 4 (coefficients)'!$C$6) ) +
    ( A76/'Sect. 4 (coefficients)'!$C$3 )^4 * ( 'Sect. 4 (coefficients)'!$J$17 ) +
( (B76+273.15) / 'Sect. 4 (coefficients)'!$C$4 )^1*
    (                                                   ( 'Sect. 4 (coefficients)'!$J$18 + 'Sect. 4 (coefficients)'!$J$19*((C76/'Sect. 4 (coefficients)'!$C$5-1)/'Sect. 4 (coefficients)'!$C$6) + 'Sect. 4 (coefficients)'!$J$20*((C76/'Sect. 4 (coefficients)'!$C$5-1)/'Sect. 4 (coefficients)'!$C$6)^2 + 'Sect. 4 (coefficients)'!$J$21 * ((C76/'Sect. 4 (coefficients)'!$C$5-1)/'Sect. 4 (coefficients)'!$C$6)^3 ) +
    ( A76/'Sect. 4 (coefficients)'!$C$3 )^1 * ( 'Sect. 4 (coefficients)'!$J$22 + 'Sect. 4 (coefficients)'!$J$23*((C76/'Sect. 4 (coefficients)'!$C$5-1)/'Sect. 4 (coefficients)'!$C$6) + 'Sect. 4 (coefficients)'!$J$24*((C76/'Sect. 4 (coefficients)'!$C$5-1)/'Sect. 4 (coefficients)'!$C$6)^2 ) +
    ( A76/'Sect. 4 (coefficients)'!$C$3 )^2 * ( 'Sect. 4 (coefficients)'!$J$25 + 'Sect. 4 (coefficients)'!$J$26*((C76/'Sect. 4 (coefficients)'!$C$5-1)/'Sect. 4 (coefficients)'!$C$6) ) +
    ( A76/'Sect. 4 (coefficients)'!$C$3 )^3 * ( 'Sect. 4 (coefficients)'!$J$27 ) ) +
( (B76+273.15) / 'Sect. 4 (coefficients)'!$C$4 )^2*
    (                                                   ( 'Sect. 4 (coefficients)'!$J$28 + 'Sect. 4 (coefficients)'!$J$29*((C76/'Sect. 4 (coefficients)'!$C$5-1)/'Sect. 4 (coefficients)'!$C$6) + 'Sect. 4 (coefficients)'!$J$30*((C76/'Sect. 4 (coefficients)'!$C$5-1)/'Sect. 4 (coefficients)'!$C$6)^2 ) +
    ( A76/'Sect. 4 (coefficients)'!$C$3 )^1 * ( 'Sect. 4 (coefficients)'!$J$31 + 'Sect. 4 (coefficients)'!$J$32*((C76/'Sect. 4 (coefficients)'!$C$5-1)/'Sect. 4 (coefficients)'!$C$6) ) +
    ( A76/'Sect. 4 (coefficients)'!$C$3 )^2 * ( 'Sect. 4 (coefficients)'!$J$33 ) ) +
( (B76+273.15) / 'Sect. 4 (coefficients)'!$C$4 )^3*
    (                                                   ( 'Sect. 4 (coefficients)'!$J$34 + 'Sect. 4 (coefficients)'!$J$35*((C76/'Sect. 4 (coefficients)'!$C$5-1)/'Sect. 4 (coefficients)'!$C$6) ) +
    ( A76/'Sect. 4 (coefficients)'!$C$3 )^1 * ( 'Sect. 4 (coefficients)'!$J$36 ) ) +
( (B76+273.15) / 'Sect. 4 (coefficients)'!$C$4 )^4*
    (                                                   ( 'Sect. 4 (coefficients)'!$J$37 ) ) )</f>
        <v>0</v>
      </c>
      <c r="V76" s="32">
        <f t="shared" si="23"/>
        <v>0</v>
      </c>
      <c r="W76" s="36">
        <f>('Sect. 4 (coefficients)'!$L$3+'Sect. 4 (coefficients)'!$L$4*(B76+'Sect. 4 (coefficients)'!$L$7)^-2.5+'Sect. 4 (coefficients)'!$L$5*(B76+'Sect. 4 (coefficients)'!$L$7)^3)/1000</f>
        <v>-3.3446902568376059E-3</v>
      </c>
      <c r="X76" s="36">
        <f t="shared" si="24"/>
        <v>-4.3616152356484861E-14</v>
      </c>
      <c r="Y76" s="32">
        <f t="shared" si="25"/>
        <v>-3.3446902568376059E-3</v>
      </c>
      <c r="Z76" s="92">
        <f t="shared" si="26"/>
        <v>5.929487679891177E-3</v>
      </c>
    </row>
    <row r="77" spans="1:26" s="37" customFormat="1">
      <c r="A77" s="172">
        <v>0</v>
      </c>
      <c r="B77" s="30">
        <v>10</v>
      </c>
      <c r="C77" s="55">
        <v>52</v>
      </c>
      <c r="D77" s="32">
        <v>1023.1806348600001</v>
      </c>
      <c r="E77" s="32">
        <f t="shared" si="28"/>
        <v>1.53477095229E-2</v>
      </c>
      <c r="F77" s="54" t="s">
        <v>17</v>
      </c>
      <c r="G77" s="33">
        <f t="shared" si="16"/>
        <v>1023.1772901697432</v>
      </c>
      <c r="H77" s="32">
        <v>1.5633701029086042E-2</v>
      </c>
      <c r="I77" s="54">
        <v>3629.746554947511</v>
      </c>
      <c r="J77" s="33">
        <f t="shared" si="17"/>
        <v>-3.344690256881222E-3</v>
      </c>
      <c r="K77" s="32">
        <f t="shared" si="18"/>
        <v>2.9766458082094095E-3</v>
      </c>
      <c r="L77" s="31" t="s">
        <v>17</v>
      </c>
      <c r="M77" s="35">
        <f t="shared" si="19"/>
        <v>0</v>
      </c>
      <c r="N77" s="66">
        <f t="shared" si="20"/>
        <v>0</v>
      </c>
      <c r="O77" s="70" t="s">
        <v>17</v>
      </c>
      <c r="P77" s="32">
        <f>('Sect. 4 (coefficients)'!$L$3+'Sect. 4 (coefficients)'!$L$4*(B77+'Sect. 4 (coefficients)'!$L$7)^-2.5+'Sect. 4 (coefficients)'!$L$5*(B77+'Sect. 4 (coefficients)'!$L$7)^3)/1000</f>
        <v>-3.3446902568376059E-3</v>
      </c>
      <c r="Q77" s="32">
        <f t="shared" si="21"/>
        <v>-4.3616152356484861E-14</v>
      </c>
      <c r="R77" s="32">
        <f>LOOKUP(B77,'Sect. 4 (data)'!$B$5:$B$11,'Sect. 4 (data)'!$R$5:$R$11)</f>
        <v>-4.3616152356484861E-14</v>
      </c>
      <c r="S77" s="36">
        <f t="shared" si="22"/>
        <v>0</v>
      </c>
      <c r="T77" s="32">
        <f>'Sect. 4 (coefficients)'!$C$7 * ( A77 / 'Sect. 4 (coefficients)'!$C$3 )*
  (
                                                        ( 'Sect. 4 (coefficients)'!$F$3   + 'Sect. 4 (coefficients)'!$F$4  *(A77/'Sect. 4 (coefficients)'!$C$3)^1 + 'Sect. 4 (coefficients)'!$F$5  *(A77/'Sect. 4 (coefficients)'!$C$3)^2 + 'Sect. 4 (coefficients)'!$F$6   *(A77/'Sect. 4 (coefficients)'!$C$3)^3 + 'Sect. 4 (coefficients)'!$F$7  *(A77/'Sect. 4 (coefficients)'!$C$3)^4 + 'Sect. 4 (coefficients)'!$F$8*(A77/'Sect. 4 (coefficients)'!$C$3)^5 ) +
    ( (B77+273.15) / 'Sect. 4 (coefficients)'!$C$4 )^1 * ( 'Sect. 4 (coefficients)'!$F$9   + 'Sect. 4 (coefficients)'!$F$10*(A77/'Sect. 4 (coefficients)'!$C$3)^1 + 'Sect. 4 (coefficients)'!$F$11*(A77/'Sect. 4 (coefficients)'!$C$3)^2 + 'Sect. 4 (coefficients)'!$F$12*(A77/'Sect. 4 (coefficients)'!$C$3)^3 + 'Sect. 4 (coefficients)'!$F$13*(A77/'Sect. 4 (coefficients)'!$C$3)^4 ) +
    ( (B77+273.15) / 'Sect. 4 (coefficients)'!$C$4 )^2 * ( 'Sect. 4 (coefficients)'!$F$14 + 'Sect. 4 (coefficients)'!$F$15*(A77/'Sect. 4 (coefficients)'!$C$3)^1 + 'Sect. 4 (coefficients)'!$F$16*(A77/'Sect. 4 (coefficients)'!$C$3)^2 + 'Sect. 4 (coefficients)'!$F$17*(A77/'Sect. 4 (coefficients)'!$C$3)^3 ) +
    ( (B77+273.15) / 'Sect. 4 (coefficients)'!$C$4 )^3 * ( 'Sect. 4 (coefficients)'!$F$18 + 'Sect. 4 (coefficients)'!$F$19*(A77/'Sect. 4 (coefficients)'!$C$3)^1 + 'Sect. 4 (coefficients)'!$F$20*(A77/'Sect. 4 (coefficients)'!$C$3)^2 ) +
    ( (B77+273.15) / 'Sect. 4 (coefficients)'!$C$4 )^4 * ( 'Sect. 4 (coefficients)'!$F$21 +'Sect. 4 (coefficients)'!$F$22*(A77/'Sect. 4 (coefficients)'!$C$3)^1 ) +
    ( (B77+273.15) / 'Sect. 4 (coefficients)'!$C$4 )^5 * ( 'Sect. 4 (coefficients)'!$F$23 )
  )</f>
        <v>0</v>
      </c>
      <c r="U77" s="91">
        <f xml:space="preserve"> 'Sect. 4 (coefficients)'!$C$8 * ( (C77/'Sect. 4 (coefficients)'!$C$5-1)/'Sect. 4 (coefficients)'!$C$6 ) * ( A77/'Sect. 4 (coefficients)'!$C$3 ) *
(                                                       ( 'Sect. 4 (coefficients)'!$J$3   + 'Sect. 4 (coefficients)'!$J$4  *((C77/'Sect. 4 (coefficients)'!$C$5-1)/'Sect. 4 (coefficients)'!$C$6)  + 'Sect. 4 (coefficients)'!$J$5  *((C77/'Sect. 4 (coefficients)'!$C$5-1)/'Sect. 4 (coefficients)'!$C$6)^2 + 'Sect. 4 (coefficients)'!$J$6   *((C77/'Sect. 4 (coefficients)'!$C$5-1)/'Sect. 4 (coefficients)'!$C$6)^3 + 'Sect. 4 (coefficients)'!$J$7*((C77/'Sect. 4 (coefficients)'!$C$5-1)/'Sect. 4 (coefficients)'!$C$6)^4 ) +
    ( A77/'Sect. 4 (coefficients)'!$C$3 )^1 * ( 'Sect. 4 (coefficients)'!$J$8   + 'Sect. 4 (coefficients)'!$J$9  *((C77/'Sect. 4 (coefficients)'!$C$5-1)/'Sect. 4 (coefficients)'!$C$6)  + 'Sect. 4 (coefficients)'!$J$10*((C77/'Sect. 4 (coefficients)'!$C$5-1)/'Sect. 4 (coefficients)'!$C$6)^2 + 'Sect. 4 (coefficients)'!$J$11 *((C77/'Sect. 4 (coefficients)'!$C$5-1)/'Sect. 4 (coefficients)'!$C$6)^3 ) +
    ( A77/'Sect. 4 (coefficients)'!$C$3 )^2 * ( 'Sect. 4 (coefficients)'!$J$12 + 'Sect. 4 (coefficients)'!$J$13*((C77/'Sect. 4 (coefficients)'!$C$5-1)/'Sect. 4 (coefficients)'!$C$6) + 'Sect. 4 (coefficients)'!$J$14*((C77/'Sect. 4 (coefficients)'!$C$5-1)/'Sect. 4 (coefficients)'!$C$6)^2 ) +
    ( A77/'Sect. 4 (coefficients)'!$C$3 )^3 * ( 'Sect. 4 (coefficients)'!$J$15 + 'Sect. 4 (coefficients)'!$J$16*((C77/'Sect. 4 (coefficients)'!$C$5-1)/'Sect. 4 (coefficients)'!$C$6) ) +
    ( A77/'Sect. 4 (coefficients)'!$C$3 )^4 * ( 'Sect. 4 (coefficients)'!$J$17 ) +
( (B77+273.15) / 'Sect. 4 (coefficients)'!$C$4 )^1*
    (                                                   ( 'Sect. 4 (coefficients)'!$J$18 + 'Sect. 4 (coefficients)'!$J$19*((C77/'Sect. 4 (coefficients)'!$C$5-1)/'Sect. 4 (coefficients)'!$C$6) + 'Sect. 4 (coefficients)'!$J$20*((C77/'Sect. 4 (coefficients)'!$C$5-1)/'Sect. 4 (coefficients)'!$C$6)^2 + 'Sect. 4 (coefficients)'!$J$21 * ((C77/'Sect. 4 (coefficients)'!$C$5-1)/'Sect. 4 (coefficients)'!$C$6)^3 ) +
    ( A77/'Sect. 4 (coefficients)'!$C$3 )^1 * ( 'Sect. 4 (coefficients)'!$J$22 + 'Sect. 4 (coefficients)'!$J$23*((C77/'Sect. 4 (coefficients)'!$C$5-1)/'Sect. 4 (coefficients)'!$C$6) + 'Sect. 4 (coefficients)'!$J$24*((C77/'Sect. 4 (coefficients)'!$C$5-1)/'Sect. 4 (coefficients)'!$C$6)^2 ) +
    ( A77/'Sect. 4 (coefficients)'!$C$3 )^2 * ( 'Sect. 4 (coefficients)'!$J$25 + 'Sect. 4 (coefficients)'!$J$26*((C77/'Sect. 4 (coefficients)'!$C$5-1)/'Sect. 4 (coefficients)'!$C$6) ) +
    ( A77/'Sect. 4 (coefficients)'!$C$3 )^3 * ( 'Sect. 4 (coefficients)'!$J$27 ) ) +
( (B77+273.15) / 'Sect. 4 (coefficients)'!$C$4 )^2*
    (                                                   ( 'Sect. 4 (coefficients)'!$J$28 + 'Sect. 4 (coefficients)'!$J$29*((C77/'Sect. 4 (coefficients)'!$C$5-1)/'Sect. 4 (coefficients)'!$C$6) + 'Sect. 4 (coefficients)'!$J$30*((C77/'Sect. 4 (coefficients)'!$C$5-1)/'Sect. 4 (coefficients)'!$C$6)^2 ) +
    ( A77/'Sect. 4 (coefficients)'!$C$3 )^1 * ( 'Sect. 4 (coefficients)'!$J$31 + 'Sect. 4 (coefficients)'!$J$32*((C77/'Sect. 4 (coefficients)'!$C$5-1)/'Sect. 4 (coefficients)'!$C$6) ) +
    ( A77/'Sect. 4 (coefficients)'!$C$3 )^2 * ( 'Sect. 4 (coefficients)'!$J$33 ) ) +
( (B77+273.15) / 'Sect. 4 (coefficients)'!$C$4 )^3*
    (                                                   ( 'Sect. 4 (coefficients)'!$J$34 + 'Sect. 4 (coefficients)'!$J$35*((C77/'Sect. 4 (coefficients)'!$C$5-1)/'Sect. 4 (coefficients)'!$C$6) ) +
    ( A77/'Sect. 4 (coefficients)'!$C$3 )^1 * ( 'Sect. 4 (coefficients)'!$J$36 ) ) +
( (B77+273.15) / 'Sect. 4 (coefficients)'!$C$4 )^4*
    (                                                   ( 'Sect. 4 (coefficients)'!$J$37 ) ) )</f>
        <v>0</v>
      </c>
      <c r="V77" s="32">
        <f t="shared" si="23"/>
        <v>0</v>
      </c>
      <c r="W77" s="36">
        <f>('Sect. 4 (coefficients)'!$L$3+'Sect. 4 (coefficients)'!$L$4*(B77+'Sect. 4 (coefficients)'!$L$7)^-2.5+'Sect. 4 (coefficients)'!$L$5*(B77+'Sect. 4 (coefficients)'!$L$7)^3)/1000</f>
        <v>-3.3446902568376059E-3</v>
      </c>
      <c r="X77" s="36">
        <f t="shared" si="24"/>
        <v>-4.3616152356484861E-14</v>
      </c>
      <c r="Y77" s="32">
        <f t="shared" si="25"/>
        <v>-3.3446902568376059E-3</v>
      </c>
      <c r="Z77" s="92">
        <f t="shared" si="26"/>
        <v>5.9532916164188191E-3</v>
      </c>
    </row>
    <row r="78" spans="1:26" s="46" customFormat="1">
      <c r="A78" s="173">
        <v>0</v>
      </c>
      <c r="B78" s="38">
        <v>10</v>
      </c>
      <c r="C78" s="57">
        <v>65</v>
      </c>
      <c r="D78" s="40">
        <v>1028.6722212100001</v>
      </c>
      <c r="E78" s="40">
        <f t="shared" si="28"/>
        <v>1.5430083318150002E-2</v>
      </c>
      <c r="F78" s="56" t="s">
        <v>17</v>
      </c>
      <c r="G78" s="42">
        <f t="shared" si="16"/>
        <v>1028.6688765197432</v>
      </c>
      <c r="H78" s="40">
        <v>1.5718390057600545E-2</v>
      </c>
      <c r="I78" s="56">
        <v>3691.8357178354886</v>
      </c>
      <c r="J78" s="42">
        <f t="shared" si="17"/>
        <v>-3.344690256881222E-3</v>
      </c>
      <c r="K78" s="40">
        <f t="shared" si="18"/>
        <v>2.9967173369913743E-3</v>
      </c>
      <c r="L78" s="39" t="s">
        <v>17</v>
      </c>
      <c r="M78" s="44">
        <f t="shared" si="19"/>
        <v>0</v>
      </c>
      <c r="N78" s="67">
        <f t="shared" si="20"/>
        <v>0</v>
      </c>
      <c r="O78" s="71" t="s">
        <v>17</v>
      </c>
      <c r="P78" s="40">
        <f>('Sect. 4 (coefficients)'!$L$3+'Sect. 4 (coefficients)'!$L$4*(B78+'Sect. 4 (coefficients)'!$L$7)^-2.5+'Sect. 4 (coefficients)'!$L$5*(B78+'Sect. 4 (coefficients)'!$L$7)^3)/1000</f>
        <v>-3.3446902568376059E-3</v>
      </c>
      <c r="Q78" s="40">
        <f t="shared" si="21"/>
        <v>-4.3616152356484861E-14</v>
      </c>
      <c r="R78" s="40">
        <f>LOOKUP(B78,'Sect. 4 (data)'!$B$5:$B$11,'Sect. 4 (data)'!$R$5:$R$11)</f>
        <v>-4.3616152356484861E-14</v>
      </c>
      <c r="S78" s="45">
        <f t="shared" si="22"/>
        <v>0</v>
      </c>
      <c r="T78" s="40">
        <f>'Sect. 4 (coefficients)'!$C$7 * ( A78 / 'Sect. 4 (coefficients)'!$C$3 )*
  (
                                                        ( 'Sect. 4 (coefficients)'!$F$3   + 'Sect. 4 (coefficients)'!$F$4  *(A78/'Sect. 4 (coefficients)'!$C$3)^1 + 'Sect. 4 (coefficients)'!$F$5  *(A78/'Sect. 4 (coefficients)'!$C$3)^2 + 'Sect. 4 (coefficients)'!$F$6   *(A78/'Sect. 4 (coefficients)'!$C$3)^3 + 'Sect. 4 (coefficients)'!$F$7  *(A78/'Sect. 4 (coefficients)'!$C$3)^4 + 'Sect. 4 (coefficients)'!$F$8*(A78/'Sect. 4 (coefficients)'!$C$3)^5 ) +
    ( (B78+273.15) / 'Sect. 4 (coefficients)'!$C$4 )^1 * ( 'Sect. 4 (coefficients)'!$F$9   + 'Sect. 4 (coefficients)'!$F$10*(A78/'Sect. 4 (coefficients)'!$C$3)^1 + 'Sect. 4 (coefficients)'!$F$11*(A78/'Sect. 4 (coefficients)'!$C$3)^2 + 'Sect. 4 (coefficients)'!$F$12*(A78/'Sect. 4 (coefficients)'!$C$3)^3 + 'Sect. 4 (coefficients)'!$F$13*(A78/'Sect. 4 (coefficients)'!$C$3)^4 ) +
    ( (B78+273.15) / 'Sect. 4 (coefficients)'!$C$4 )^2 * ( 'Sect. 4 (coefficients)'!$F$14 + 'Sect. 4 (coefficients)'!$F$15*(A78/'Sect. 4 (coefficients)'!$C$3)^1 + 'Sect. 4 (coefficients)'!$F$16*(A78/'Sect. 4 (coefficients)'!$C$3)^2 + 'Sect. 4 (coefficients)'!$F$17*(A78/'Sect. 4 (coefficients)'!$C$3)^3 ) +
    ( (B78+273.15) / 'Sect. 4 (coefficients)'!$C$4 )^3 * ( 'Sect. 4 (coefficients)'!$F$18 + 'Sect. 4 (coefficients)'!$F$19*(A78/'Sect. 4 (coefficients)'!$C$3)^1 + 'Sect. 4 (coefficients)'!$F$20*(A78/'Sect. 4 (coefficients)'!$C$3)^2 ) +
    ( (B78+273.15) / 'Sect. 4 (coefficients)'!$C$4 )^4 * ( 'Sect. 4 (coefficients)'!$F$21 +'Sect. 4 (coefficients)'!$F$22*(A78/'Sect. 4 (coefficients)'!$C$3)^1 ) +
    ( (B78+273.15) / 'Sect. 4 (coefficients)'!$C$4 )^5 * ( 'Sect. 4 (coefficients)'!$F$23 )
  )</f>
        <v>0</v>
      </c>
      <c r="U78" s="93">
        <f xml:space="preserve"> 'Sect. 4 (coefficients)'!$C$8 * ( (C78/'Sect. 4 (coefficients)'!$C$5-1)/'Sect. 4 (coefficients)'!$C$6 ) * ( A78/'Sect. 4 (coefficients)'!$C$3 ) *
(                                                       ( 'Sect. 4 (coefficients)'!$J$3   + 'Sect. 4 (coefficients)'!$J$4  *((C78/'Sect. 4 (coefficients)'!$C$5-1)/'Sect. 4 (coefficients)'!$C$6)  + 'Sect. 4 (coefficients)'!$J$5  *((C78/'Sect. 4 (coefficients)'!$C$5-1)/'Sect. 4 (coefficients)'!$C$6)^2 + 'Sect. 4 (coefficients)'!$J$6   *((C78/'Sect. 4 (coefficients)'!$C$5-1)/'Sect. 4 (coefficients)'!$C$6)^3 + 'Sect. 4 (coefficients)'!$J$7*((C78/'Sect. 4 (coefficients)'!$C$5-1)/'Sect. 4 (coefficients)'!$C$6)^4 ) +
    ( A78/'Sect. 4 (coefficients)'!$C$3 )^1 * ( 'Sect. 4 (coefficients)'!$J$8   + 'Sect. 4 (coefficients)'!$J$9  *((C78/'Sect. 4 (coefficients)'!$C$5-1)/'Sect. 4 (coefficients)'!$C$6)  + 'Sect. 4 (coefficients)'!$J$10*((C78/'Sect. 4 (coefficients)'!$C$5-1)/'Sect. 4 (coefficients)'!$C$6)^2 + 'Sect. 4 (coefficients)'!$J$11 *((C78/'Sect. 4 (coefficients)'!$C$5-1)/'Sect. 4 (coefficients)'!$C$6)^3 ) +
    ( A78/'Sect. 4 (coefficients)'!$C$3 )^2 * ( 'Sect. 4 (coefficients)'!$J$12 + 'Sect. 4 (coefficients)'!$J$13*((C78/'Sect. 4 (coefficients)'!$C$5-1)/'Sect. 4 (coefficients)'!$C$6) + 'Sect. 4 (coefficients)'!$J$14*((C78/'Sect. 4 (coefficients)'!$C$5-1)/'Sect. 4 (coefficients)'!$C$6)^2 ) +
    ( A78/'Sect. 4 (coefficients)'!$C$3 )^3 * ( 'Sect. 4 (coefficients)'!$J$15 + 'Sect. 4 (coefficients)'!$J$16*((C78/'Sect. 4 (coefficients)'!$C$5-1)/'Sect. 4 (coefficients)'!$C$6) ) +
    ( A78/'Sect. 4 (coefficients)'!$C$3 )^4 * ( 'Sect. 4 (coefficients)'!$J$17 ) +
( (B78+273.15) / 'Sect. 4 (coefficients)'!$C$4 )^1*
    (                                                   ( 'Sect. 4 (coefficients)'!$J$18 + 'Sect. 4 (coefficients)'!$J$19*((C78/'Sect. 4 (coefficients)'!$C$5-1)/'Sect. 4 (coefficients)'!$C$6) + 'Sect. 4 (coefficients)'!$J$20*((C78/'Sect. 4 (coefficients)'!$C$5-1)/'Sect. 4 (coefficients)'!$C$6)^2 + 'Sect. 4 (coefficients)'!$J$21 * ((C78/'Sect. 4 (coefficients)'!$C$5-1)/'Sect. 4 (coefficients)'!$C$6)^3 ) +
    ( A78/'Sect. 4 (coefficients)'!$C$3 )^1 * ( 'Sect. 4 (coefficients)'!$J$22 + 'Sect. 4 (coefficients)'!$J$23*((C78/'Sect. 4 (coefficients)'!$C$5-1)/'Sect. 4 (coefficients)'!$C$6) + 'Sect. 4 (coefficients)'!$J$24*((C78/'Sect. 4 (coefficients)'!$C$5-1)/'Sect. 4 (coefficients)'!$C$6)^2 ) +
    ( A78/'Sect. 4 (coefficients)'!$C$3 )^2 * ( 'Sect. 4 (coefficients)'!$J$25 + 'Sect. 4 (coefficients)'!$J$26*((C78/'Sect. 4 (coefficients)'!$C$5-1)/'Sect. 4 (coefficients)'!$C$6) ) +
    ( A78/'Sect. 4 (coefficients)'!$C$3 )^3 * ( 'Sect. 4 (coefficients)'!$J$27 ) ) +
( (B78+273.15) / 'Sect. 4 (coefficients)'!$C$4 )^2*
    (                                                   ( 'Sect. 4 (coefficients)'!$J$28 + 'Sect. 4 (coefficients)'!$J$29*((C78/'Sect. 4 (coefficients)'!$C$5-1)/'Sect. 4 (coefficients)'!$C$6) + 'Sect. 4 (coefficients)'!$J$30*((C78/'Sect. 4 (coefficients)'!$C$5-1)/'Sect. 4 (coefficients)'!$C$6)^2 ) +
    ( A78/'Sect. 4 (coefficients)'!$C$3 )^1 * ( 'Sect. 4 (coefficients)'!$J$31 + 'Sect. 4 (coefficients)'!$J$32*((C78/'Sect. 4 (coefficients)'!$C$5-1)/'Sect. 4 (coefficients)'!$C$6) ) +
    ( A78/'Sect. 4 (coefficients)'!$C$3 )^2 * ( 'Sect. 4 (coefficients)'!$J$33 ) ) +
( (B78+273.15) / 'Sect. 4 (coefficients)'!$C$4 )^3*
    (                                                   ( 'Sect. 4 (coefficients)'!$J$34 + 'Sect. 4 (coefficients)'!$J$35*((C78/'Sect. 4 (coefficients)'!$C$5-1)/'Sect. 4 (coefficients)'!$C$6) ) +
    ( A78/'Sect. 4 (coefficients)'!$C$3 )^1 * ( 'Sect. 4 (coefficients)'!$J$36 ) ) +
( (B78+273.15) / 'Sect. 4 (coefficients)'!$C$4 )^4*
    (                                                   ( 'Sect. 4 (coefficients)'!$J$37 ) ) )</f>
        <v>0</v>
      </c>
      <c r="V78" s="40">
        <f t="shared" si="23"/>
        <v>0</v>
      </c>
      <c r="W78" s="45">
        <f>('Sect. 4 (coefficients)'!$L$3+'Sect. 4 (coefficients)'!$L$4*(B78+'Sect. 4 (coefficients)'!$L$7)^-2.5+'Sect. 4 (coefficients)'!$L$5*(B78+'Sect. 4 (coefficients)'!$L$7)^3)/1000</f>
        <v>-3.3446902568376059E-3</v>
      </c>
      <c r="X78" s="45">
        <f t="shared" si="24"/>
        <v>-4.3616152356484861E-14</v>
      </c>
      <c r="Y78" s="40">
        <f t="shared" si="25"/>
        <v>-3.3446902568376059E-3</v>
      </c>
      <c r="Z78" s="94">
        <f t="shared" si="26"/>
        <v>5.9934346739827487E-3</v>
      </c>
    </row>
    <row r="79" spans="1:26" s="37" customFormat="1">
      <c r="A79" s="172">
        <v>0</v>
      </c>
      <c r="B79" s="30">
        <v>15</v>
      </c>
      <c r="C79" s="55">
        <v>5</v>
      </c>
      <c r="D79" s="32">
        <v>1001.37794832</v>
      </c>
      <c r="E79" s="32">
        <f>0.001/100*D79/2</f>
        <v>5.0068897416000006E-3</v>
      </c>
      <c r="F79" s="54" t="s">
        <v>17</v>
      </c>
      <c r="G79" s="33">
        <f t="shared" si="16"/>
        <v>1001.3750984999209</v>
      </c>
      <c r="H79" s="32">
        <v>5.8422143794480087E-3</v>
      </c>
      <c r="I79" s="54">
        <v>71.029048885233351</v>
      </c>
      <c r="J79" s="33">
        <f t="shared" si="17"/>
        <v>-2.8498200790636474E-3</v>
      </c>
      <c r="K79" s="32">
        <f t="shared" si="18"/>
        <v>3.0104026260435257E-3</v>
      </c>
      <c r="L79" s="31" t="s">
        <v>17</v>
      </c>
      <c r="M79" s="35">
        <f t="shared" si="19"/>
        <v>0</v>
      </c>
      <c r="N79" s="66">
        <f t="shared" si="20"/>
        <v>0</v>
      </c>
      <c r="O79" s="70" t="s">
        <v>17</v>
      </c>
      <c r="P79" s="32">
        <f>('Sect. 4 (coefficients)'!$L$3+'Sect. 4 (coefficients)'!$L$4*(B79+'Sect. 4 (coefficients)'!$L$7)^-2.5+'Sect. 4 (coefficients)'!$L$5*(B79+'Sect. 4 (coefficients)'!$L$7)^3)/1000</f>
        <v>-2.8498200791190241E-3</v>
      </c>
      <c r="Q79" s="32">
        <f t="shared" si="21"/>
        <v>5.5376710161869624E-14</v>
      </c>
      <c r="R79" s="32">
        <f>LOOKUP(B79,'Sect. 4 (data)'!$B$5:$B$11,'Sect. 4 (data)'!$R$5:$R$11)</f>
        <v>5.5376710161869624E-14</v>
      </c>
      <c r="S79" s="36">
        <f t="shared" si="22"/>
        <v>0</v>
      </c>
      <c r="T79" s="32">
        <f>'Sect. 4 (coefficients)'!$C$7 * ( A79 / 'Sect. 4 (coefficients)'!$C$3 )*
  (
                                                        ( 'Sect. 4 (coefficients)'!$F$3   + 'Sect. 4 (coefficients)'!$F$4  *(A79/'Sect. 4 (coefficients)'!$C$3)^1 + 'Sect. 4 (coefficients)'!$F$5  *(A79/'Sect. 4 (coefficients)'!$C$3)^2 + 'Sect. 4 (coefficients)'!$F$6   *(A79/'Sect. 4 (coefficients)'!$C$3)^3 + 'Sect. 4 (coefficients)'!$F$7  *(A79/'Sect. 4 (coefficients)'!$C$3)^4 + 'Sect. 4 (coefficients)'!$F$8*(A79/'Sect. 4 (coefficients)'!$C$3)^5 ) +
    ( (B79+273.15) / 'Sect. 4 (coefficients)'!$C$4 )^1 * ( 'Sect. 4 (coefficients)'!$F$9   + 'Sect. 4 (coefficients)'!$F$10*(A79/'Sect. 4 (coefficients)'!$C$3)^1 + 'Sect. 4 (coefficients)'!$F$11*(A79/'Sect. 4 (coefficients)'!$C$3)^2 + 'Sect. 4 (coefficients)'!$F$12*(A79/'Sect. 4 (coefficients)'!$C$3)^3 + 'Sect. 4 (coefficients)'!$F$13*(A79/'Sect. 4 (coefficients)'!$C$3)^4 ) +
    ( (B79+273.15) / 'Sect. 4 (coefficients)'!$C$4 )^2 * ( 'Sect. 4 (coefficients)'!$F$14 + 'Sect. 4 (coefficients)'!$F$15*(A79/'Sect. 4 (coefficients)'!$C$3)^1 + 'Sect. 4 (coefficients)'!$F$16*(A79/'Sect. 4 (coefficients)'!$C$3)^2 + 'Sect. 4 (coefficients)'!$F$17*(A79/'Sect. 4 (coefficients)'!$C$3)^3 ) +
    ( (B79+273.15) / 'Sect. 4 (coefficients)'!$C$4 )^3 * ( 'Sect. 4 (coefficients)'!$F$18 + 'Sect. 4 (coefficients)'!$F$19*(A79/'Sect. 4 (coefficients)'!$C$3)^1 + 'Sect. 4 (coefficients)'!$F$20*(A79/'Sect. 4 (coefficients)'!$C$3)^2 ) +
    ( (B79+273.15) / 'Sect. 4 (coefficients)'!$C$4 )^4 * ( 'Sect. 4 (coefficients)'!$F$21 +'Sect. 4 (coefficients)'!$F$22*(A79/'Sect. 4 (coefficients)'!$C$3)^1 ) +
    ( (B79+273.15) / 'Sect. 4 (coefficients)'!$C$4 )^5 * ( 'Sect. 4 (coefficients)'!$F$23 )
  )</f>
        <v>0</v>
      </c>
      <c r="U79" s="91">
        <f xml:space="preserve"> 'Sect. 4 (coefficients)'!$C$8 * ( (C79/'Sect. 4 (coefficients)'!$C$5-1)/'Sect. 4 (coefficients)'!$C$6 ) * ( A79/'Sect. 4 (coefficients)'!$C$3 ) *
(                                                       ( 'Sect. 4 (coefficients)'!$J$3   + 'Sect. 4 (coefficients)'!$J$4  *((C79/'Sect. 4 (coefficients)'!$C$5-1)/'Sect. 4 (coefficients)'!$C$6)  + 'Sect. 4 (coefficients)'!$J$5  *((C79/'Sect. 4 (coefficients)'!$C$5-1)/'Sect. 4 (coefficients)'!$C$6)^2 + 'Sect. 4 (coefficients)'!$J$6   *((C79/'Sect. 4 (coefficients)'!$C$5-1)/'Sect. 4 (coefficients)'!$C$6)^3 + 'Sect. 4 (coefficients)'!$J$7*((C79/'Sect. 4 (coefficients)'!$C$5-1)/'Sect. 4 (coefficients)'!$C$6)^4 ) +
    ( A79/'Sect. 4 (coefficients)'!$C$3 )^1 * ( 'Sect. 4 (coefficients)'!$J$8   + 'Sect. 4 (coefficients)'!$J$9  *((C79/'Sect. 4 (coefficients)'!$C$5-1)/'Sect. 4 (coefficients)'!$C$6)  + 'Sect. 4 (coefficients)'!$J$10*((C79/'Sect. 4 (coefficients)'!$C$5-1)/'Sect. 4 (coefficients)'!$C$6)^2 + 'Sect. 4 (coefficients)'!$J$11 *((C79/'Sect. 4 (coefficients)'!$C$5-1)/'Sect. 4 (coefficients)'!$C$6)^3 ) +
    ( A79/'Sect. 4 (coefficients)'!$C$3 )^2 * ( 'Sect. 4 (coefficients)'!$J$12 + 'Sect. 4 (coefficients)'!$J$13*((C79/'Sect. 4 (coefficients)'!$C$5-1)/'Sect. 4 (coefficients)'!$C$6) + 'Sect. 4 (coefficients)'!$J$14*((C79/'Sect. 4 (coefficients)'!$C$5-1)/'Sect. 4 (coefficients)'!$C$6)^2 ) +
    ( A79/'Sect. 4 (coefficients)'!$C$3 )^3 * ( 'Sect. 4 (coefficients)'!$J$15 + 'Sect. 4 (coefficients)'!$J$16*((C79/'Sect. 4 (coefficients)'!$C$5-1)/'Sect. 4 (coefficients)'!$C$6) ) +
    ( A79/'Sect. 4 (coefficients)'!$C$3 )^4 * ( 'Sect. 4 (coefficients)'!$J$17 ) +
( (B79+273.15) / 'Sect. 4 (coefficients)'!$C$4 )^1*
    (                                                   ( 'Sect. 4 (coefficients)'!$J$18 + 'Sect. 4 (coefficients)'!$J$19*((C79/'Sect. 4 (coefficients)'!$C$5-1)/'Sect. 4 (coefficients)'!$C$6) + 'Sect. 4 (coefficients)'!$J$20*((C79/'Sect. 4 (coefficients)'!$C$5-1)/'Sect. 4 (coefficients)'!$C$6)^2 + 'Sect. 4 (coefficients)'!$J$21 * ((C79/'Sect. 4 (coefficients)'!$C$5-1)/'Sect. 4 (coefficients)'!$C$6)^3 ) +
    ( A79/'Sect. 4 (coefficients)'!$C$3 )^1 * ( 'Sect. 4 (coefficients)'!$J$22 + 'Sect. 4 (coefficients)'!$J$23*((C79/'Sect. 4 (coefficients)'!$C$5-1)/'Sect. 4 (coefficients)'!$C$6) + 'Sect. 4 (coefficients)'!$J$24*((C79/'Sect. 4 (coefficients)'!$C$5-1)/'Sect. 4 (coefficients)'!$C$6)^2 ) +
    ( A79/'Sect. 4 (coefficients)'!$C$3 )^2 * ( 'Sect. 4 (coefficients)'!$J$25 + 'Sect. 4 (coefficients)'!$J$26*((C79/'Sect. 4 (coefficients)'!$C$5-1)/'Sect. 4 (coefficients)'!$C$6) ) +
    ( A79/'Sect. 4 (coefficients)'!$C$3 )^3 * ( 'Sect. 4 (coefficients)'!$J$27 ) ) +
( (B79+273.15) / 'Sect. 4 (coefficients)'!$C$4 )^2*
    (                                                   ( 'Sect. 4 (coefficients)'!$J$28 + 'Sect. 4 (coefficients)'!$J$29*((C79/'Sect. 4 (coefficients)'!$C$5-1)/'Sect. 4 (coefficients)'!$C$6) + 'Sect. 4 (coefficients)'!$J$30*((C79/'Sect. 4 (coefficients)'!$C$5-1)/'Sect. 4 (coefficients)'!$C$6)^2 ) +
    ( A79/'Sect. 4 (coefficients)'!$C$3 )^1 * ( 'Sect. 4 (coefficients)'!$J$31 + 'Sect. 4 (coefficients)'!$J$32*((C79/'Sect. 4 (coefficients)'!$C$5-1)/'Sect. 4 (coefficients)'!$C$6) ) +
    ( A79/'Sect. 4 (coefficients)'!$C$3 )^2 * ( 'Sect. 4 (coefficients)'!$J$33 ) ) +
( (B79+273.15) / 'Sect. 4 (coefficients)'!$C$4 )^3*
    (                                                   ( 'Sect. 4 (coefficients)'!$J$34 + 'Sect. 4 (coefficients)'!$J$35*((C79/'Sect. 4 (coefficients)'!$C$5-1)/'Sect. 4 (coefficients)'!$C$6) ) +
    ( A79/'Sect. 4 (coefficients)'!$C$3 )^1 * ( 'Sect. 4 (coefficients)'!$J$36 ) ) +
( (B79+273.15) / 'Sect. 4 (coefficients)'!$C$4 )^4*
    (                                                   ( 'Sect. 4 (coefficients)'!$J$37 ) ) )</f>
        <v>0</v>
      </c>
      <c r="V79" s="32">
        <f t="shared" si="23"/>
        <v>0</v>
      </c>
      <c r="W79" s="36">
        <f>('Sect. 4 (coefficients)'!$L$3+'Sect. 4 (coefficients)'!$L$4*(B79+'Sect. 4 (coefficients)'!$L$7)^-2.5+'Sect. 4 (coefficients)'!$L$5*(B79+'Sect. 4 (coefficients)'!$L$7)^3)/1000</f>
        <v>-2.8498200791190241E-3</v>
      </c>
      <c r="X79" s="36">
        <f t="shared" si="24"/>
        <v>5.5376710161869624E-14</v>
      </c>
      <c r="Y79" s="32">
        <f t="shared" si="25"/>
        <v>-2.8498200791190241E-3</v>
      </c>
      <c r="Z79" s="92">
        <f t="shared" si="26"/>
        <v>6.0208052520870515E-3</v>
      </c>
    </row>
    <row r="80" spans="1:26" s="37" customFormat="1">
      <c r="A80" s="172">
        <v>0</v>
      </c>
      <c r="B80" s="30">
        <v>15</v>
      </c>
      <c r="C80" s="55">
        <v>10</v>
      </c>
      <c r="D80" s="32">
        <v>1003.67605601</v>
      </c>
      <c r="E80" s="32">
        <f>0.001/100*D80/2</f>
        <v>5.0183802800500008E-3</v>
      </c>
      <c r="F80" s="54" t="s">
        <v>17</v>
      </c>
      <c r="G80" s="33">
        <f t="shared" si="16"/>
        <v>1003.673206189921</v>
      </c>
      <c r="H80" s="32">
        <v>5.8528788206069068E-3</v>
      </c>
      <c r="I80" s="54">
        <v>71.54859910376986</v>
      </c>
      <c r="J80" s="33">
        <f t="shared" si="17"/>
        <v>-2.8498200790636474E-3</v>
      </c>
      <c r="K80" s="32">
        <f t="shared" si="18"/>
        <v>3.0119843713927491E-3</v>
      </c>
      <c r="L80" s="31" t="s">
        <v>17</v>
      </c>
      <c r="M80" s="35">
        <f t="shared" si="19"/>
        <v>0</v>
      </c>
      <c r="N80" s="66">
        <f t="shared" si="20"/>
        <v>0</v>
      </c>
      <c r="O80" s="70" t="s">
        <v>17</v>
      </c>
      <c r="P80" s="32">
        <f>('Sect. 4 (coefficients)'!$L$3+'Sect. 4 (coefficients)'!$L$4*(B80+'Sect. 4 (coefficients)'!$L$7)^-2.5+'Sect. 4 (coefficients)'!$L$5*(B80+'Sect. 4 (coefficients)'!$L$7)^3)/1000</f>
        <v>-2.8498200791190241E-3</v>
      </c>
      <c r="Q80" s="32">
        <f t="shared" si="21"/>
        <v>5.5376710161869624E-14</v>
      </c>
      <c r="R80" s="32">
        <f>LOOKUP(B80,'Sect. 4 (data)'!$B$5:$B$11,'Sect. 4 (data)'!$R$5:$R$11)</f>
        <v>5.5376710161869624E-14</v>
      </c>
      <c r="S80" s="36">
        <f t="shared" si="22"/>
        <v>0</v>
      </c>
      <c r="T80" s="32">
        <f>'Sect. 4 (coefficients)'!$C$7 * ( A80 / 'Sect. 4 (coefficients)'!$C$3 )*
  (
                                                        ( 'Sect. 4 (coefficients)'!$F$3   + 'Sect. 4 (coefficients)'!$F$4  *(A80/'Sect. 4 (coefficients)'!$C$3)^1 + 'Sect. 4 (coefficients)'!$F$5  *(A80/'Sect. 4 (coefficients)'!$C$3)^2 + 'Sect. 4 (coefficients)'!$F$6   *(A80/'Sect. 4 (coefficients)'!$C$3)^3 + 'Sect. 4 (coefficients)'!$F$7  *(A80/'Sect. 4 (coefficients)'!$C$3)^4 + 'Sect. 4 (coefficients)'!$F$8*(A80/'Sect. 4 (coefficients)'!$C$3)^5 ) +
    ( (B80+273.15) / 'Sect. 4 (coefficients)'!$C$4 )^1 * ( 'Sect. 4 (coefficients)'!$F$9   + 'Sect. 4 (coefficients)'!$F$10*(A80/'Sect. 4 (coefficients)'!$C$3)^1 + 'Sect. 4 (coefficients)'!$F$11*(A80/'Sect. 4 (coefficients)'!$C$3)^2 + 'Sect. 4 (coefficients)'!$F$12*(A80/'Sect. 4 (coefficients)'!$C$3)^3 + 'Sect. 4 (coefficients)'!$F$13*(A80/'Sect. 4 (coefficients)'!$C$3)^4 ) +
    ( (B80+273.15) / 'Sect. 4 (coefficients)'!$C$4 )^2 * ( 'Sect. 4 (coefficients)'!$F$14 + 'Sect. 4 (coefficients)'!$F$15*(A80/'Sect. 4 (coefficients)'!$C$3)^1 + 'Sect. 4 (coefficients)'!$F$16*(A80/'Sect. 4 (coefficients)'!$C$3)^2 + 'Sect. 4 (coefficients)'!$F$17*(A80/'Sect. 4 (coefficients)'!$C$3)^3 ) +
    ( (B80+273.15) / 'Sect. 4 (coefficients)'!$C$4 )^3 * ( 'Sect. 4 (coefficients)'!$F$18 + 'Sect. 4 (coefficients)'!$F$19*(A80/'Sect. 4 (coefficients)'!$C$3)^1 + 'Sect. 4 (coefficients)'!$F$20*(A80/'Sect. 4 (coefficients)'!$C$3)^2 ) +
    ( (B80+273.15) / 'Sect. 4 (coefficients)'!$C$4 )^4 * ( 'Sect. 4 (coefficients)'!$F$21 +'Sect. 4 (coefficients)'!$F$22*(A80/'Sect. 4 (coefficients)'!$C$3)^1 ) +
    ( (B80+273.15) / 'Sect. 4 (coefficients)'!$C$4 )^5 * ( 'Sect. 4 (coefficients)'!$F$23 )
  )</f>
        <v>0</v>
      </c>
      <c r="U80" s="91">
        <f xml:space="preserve"> 'Sect. 4 (coefficients)'!$C$8 * ( (C80/'Sect. 4 (coefficients)'!$C$5-1)/'Sect. 4 (coefficients)'!$C$6 ) * ( A80/'Sect. 4 (coefficients)'!$C$3 ) *
(                                                       ( 'Sect. 4 (coefficients)'!$J$3   + 'Sect. 4 (coefficients)'!$J$4  *((C80/'Sect. 4 (coefficients)'!$C$5-1)/'Sect. 4 (coefficients)'!$C$6)  + 'Sect. 4 (coefficients)'!$J$5  *((C80/'Sect. 4 (coefficients)'!$C$5-1)/'Sect. 4 (coefficients)'!$C$6)^2 + 'Sect. 4 (coefficients)'!$J$6   *((C80/'Sect. 4 (coefficients)'!$C$5-1)/'Sect. 4 (coefficients)'!$C$6)^3 + 'Sect. 4 (coefficients)'!$J$7*((C80/'Sect. 4 (coefficients)'!$C$5-1)/'Sect. 4 (coefficients)'!$C$6)^4 ) +
    ( A80/'Sect. 4 (coefficients)'!$C$3 )^1 * ( 'Sect. 4 (coefficients)'!$J$8   + 'Sect. 4 (coefficients)'!$J$9  *((C80/'Sect. 4 (coefficients)'!$C$5-1)/'Sect. 4 (coefficients)'!$C$6)  + 'Sect. 4 (coefficients)'!$J$10*((C80/'Sect. 4 (coefficients)'!$C$5-1)/'Sect. 4 (coefficients)'!$C$6)^2 + 'Sect. 4 (coefficients)'!$J$11 *((C80/'Sect. 4 (coefficients)'!$C$5-1)/'Sect. 4 (coefficients)'!$C$6)^3 ) +
    ( A80/'Sect. 4 (coefficients)'!$C$3 )^2 * ( 'Sect. 4 (coefficients)'!$J$12 + 'Sect. 4 (coefficients)'!$J$13*((C80/'Sect. 4 (coefficients)'!$C$5-1)/'Sect. 4 (coefficients)'!$C$6) + 'Sect. 4 (coefficients)'!$J$14*((C80/'Sect. 4 (coefficients)'!$C$5-1)/'Sect. 4 (coefficients)'!$C$6)^2 ) +
    ( A80/'Sect. 4 (coefficients)'!$C$3 )^3 * ( 'Sect. 4 (coefficients)'!$J$15 + 'Sect. 4 (coefficients)'!$J$16*((C80/'Sect. 4 (coefficients)'!$C$5-1)/'Sect. 4 (coefficients)'!$C$6) ) +
    ( A80/'Sect. 4 (coefficients)'!$C$3 )^4 * ( 'Sect. 4 (coefficients)'!$J$17 ) +
( (B80+273.15) / 'Sect. 4 (coefficients)'!$C$4 )^1*
    (                                                   ( 'Sect. 4 (coefficients)'!$J$18 + 'Sect. 4 (coefficients)'!$J$19*((C80/'Sect. 4 (coefficients)'!$C$5-1)/'Sect. 4 (coefficients)'!$C$6) + 'Sect. 4 (coefficients)'!$J$20*((C80/'Sect. 4 (coefficients)'!$C$5-1)/'Sect. 4 (coefficients)'!$C$6)^2 + 'Sect. 4 (coefficients)'!$J$21 * ((C80/'Sect. 4 (coefficients)'!$C$5-1)/'Sect. 4 (coefficients)'!$C$6)^3 ) +
    ( A80/'Sect. 4 (coefficients)'!$C$3 )^1 * ( 'Sect. 4 (coefficients)'!$J$22 + 'Sect. 4 (coefficients)'!$J$23*((C80/'Sect. 4 (coefficients)'!$C$5-1)/'Sect. 4 (coefficients)'!$C$6) + 'Sect. 4 (coefficients)'!$J$24*((C80/'Sect. 4 (coefficients)'!$C$5-1)/'Sect. 4 (coefficients)'!$C$6)^2 ) +
    ( A80/'Sect. 4 (coefficients)'!$C$3 )^2 * ( 'Sect. 4 (coefficients)'!$J$25 + 'Sect. 4 (coefficients)'!$J$26*((C80/'Sect. 4 (coefficients)'!$C$5-1)/'Sect. 4 (coefficients)'!$C$6) ) +
    ( A80/'Sect. 4 (coefficients)'!$C$3 )^3 * ( 'Sect. 4 (coefficients)'!$J$27 ) ) +
( (B80+273.15) / 'Sect. 4 (coefficients)'!$C$4 )^2*
    (                                                   ( 'Sect. 4 (coefficients)'!$J$28 + 'Sect. 4 (coefficients)'!$J$29*((C80/'Sect. 4 (coefficients)'!$C$5-1)/'Sect. 4 (coefficients)'!$C$6) + 'Sect. 4 (coefficients)'!$J$30*((C80/'Sect. 4 (coefficients)'!$C$5-1)/'Sect. 4 (coefficients)'!$C$6)^2 ) +
    ( A80/'Sect. 4 (coefficients)'!$C$3 )^1 * ( 'Sect. 4 (coefficients)'!$J$31 + 'Sect. 4 (coefficients)'!$J$32*((C80/'Sect. 4 (coefficients)'!$C$5-1)/'Sect. 4 (coefficients)'!$C$6) ) +
    ( A80/'Sect. 4 (coefficients)'!$C$3 )^2 * ( 'Sect. 4 (coefficients)'!$J$33 ) ) +
( (B80+273.15) / 'Sect. 4 (coefficients)'!$C$4 )^3*
    (                                                   ( 'Sect. 4 (coefficients)'!$J$34 + 'Sect. 4 (coefficients)'!$J$35*((C80/'Sect. 4 (coefficients)'!$C$5-1)/'Sect. 4 (coefficients)'!$C$6) ) +
    ( A80/'Sect. 4 (coefficients)'!$C$3 )^1 * ( 'Sect. 4 (coefficients)'!$J$36 ) ) +
( (B80+273.15) / 'Sect. 4 (coefficients)'!$C$4 )^4*
    (                                                   ( 'Sect. 4 (coefficients)'!$J$37 ) ) )</f>
        <v>0</v>
      </c>
      <c r="V80" s="32">
        <f t="shared" si="23"/>
        <v>0</v>
      </c>
      <c r="W80" s="36">
        <f>('Sect. 4 (coefficients)'!$L$3+'Sect. 4 (coefficients)'!$L$4*(B80+'Sect. 4 (coefficients)'!$L$7)^-2.5+'Sect. 4 (coefficients)'!$L$5*(B80+'Sect. 4 (coefficients)'!$L$7)^3)/1000</f>
        <v>-2.8498200791190241E-3</v>
      </c>
      <c r="X80" s="36">
        <f t="shared" si="24"/>
        <v>5.5376710161869624E-14</v>
      </c>
      <c r="Y80" s="32">
        <f t="shared" si="25"/>
        <v>-2.8498200791190241E-3</v>
      </c>
      <c r="Z80" s="92">
        <f t="shared" si="26"/>
        <v>6.0239687427854982E-3</v>
      </c>
    </row>
    <row r="81" spans="1:26" s="37" customFormat="1">
      <c r="A81" s="172">
        <v>0</v>
      </c>
      <c r="B81" s="30">
        <v>15</v>
      </c>
      <c r="C81" s="55">
        <v>15</v>
      </c>
      <c r="D81" s="32">
        <v>1005.95004324</v>
      </c>
      <c r="E81" s="32">
        <f t="shared" ref="E81:E87" si="29">0.003/100*D81/2</f>
        <v>1.50892506486E-2</v>
      </c>
      <c r="F81" s="54" t="s">
        <v>17</v>
      </c>
      <c r="G81" s="33">
        <f t="shared" si="16"/>
        <v>1005.9471934199209</v>
      </c>
      <c r="H81" s="32">
        <v>1.5387441128414741E-2</v>
      </c>
      <c r="I81" s="54">
        <v>3418.0141593473254</v>
      </c>
      <c r="J81" s="33">
        <f t="shared" si="17"/>
        <v>-2.8498200790636474E-3</v>
      </c>
      <c r="K81" s="32">
        <f t="shared" si="18"/>
        <v>3.0146076600702054E-3</v>
      </c>
      <c r="L81" s="31" t="s">
        <v>17</v>
      </c>
      <c r="M81" s="35">
        <f t="shared" si="19"/>
        <v>0</v>
      </c>
      <c r="N81" s="66">
        <f t="shared" si="20"/>
        <v>0</v>
      </c>
      <c r="O81" s="70" t="s">
        <v>17</v>
      </c>
      <c r="P81" s="32">
        <f>('Sect. 4 (coefficients)'!$L$3+'Sect. 4 (coefficients)'!$L$4*(B81+'Sect. 4 (coefficients)'!$L$7)^-2.5+'Sect. 4 (coefficients)'!$L$5*(B81+'Sect. 4 (coefficients)'!$L$7)^3)/1000</f>
        <v>-2.8498200791190241E-3</v>
      </c>
      <c r="Q81" s="32">
        <f t="shared" si="21"/>
        <v>5.5376710161869624E-14</v>
      </c>
      <c r="R81" s="32">
        <f>LOOKUP(B81,'Sect. 4 (data)'!$B$5:$B$11,'Sect. 4 (data)'!$R$5:$R$11)</f>
        <v>5.5376710161869624E-14</v>
      </c>
      <c r="S81" s="36">
        <f t="shared" si="22"/>
        <v>0</v>
      </c>
      <c r="T81" s="32">
        <f>'Sect. 4 (coefficients)'!$C$7 * ( A81 / 'Sect. 4 (coefficients)'!$C$3 )*
  (
                                                        ( 'Sect. 4 (coefficients)'!$F$3   + 'Sect. 4 (coefficients)'!$F$4  *(A81/'Sect. 4 (coefficients)'!$C$3)^1 + 'Sect. 4 (coefficients)'!$F$5  *(A81/'Sect. 4 (coefficients)'!$C$3)^2 + 'Sect. 4 (coefficients)'!$F$6   *(A81/'Sect. 4 (coefficients)'!$C$3)^3 + 'Sect. 4 (coefficients)'!$F$7  *(A81/'Sect. 4 (coefficients)'!$C$3)^4 + 'Sect. 4 (coefficients)'!$F$8*(A81/'Sect. 4 (coefficients)'!$C$3)^5 ) +
    ( (B81+273.15) / 'Sect. 4 (coefficients)'!$C$4 )^1 * ( 'Sect. 4 (coefficients)'!$F$9   + 'Sect. 4 (coefficients)'!$F$10*(A81/'Sect. 4 (coefficients)'!$C$3)^1 + 'Sect. 4 (coefficients)'!$F$11*(A81/'Sect. 4 (coefficients)'!$C$3)^2 + 'Sect. 4 (coefficients)'!$F$12*(A81/'Sect. 4 (coefficients)'!$C$3)^3 + 'Sect. 4 (coefficients)'!$F$13*(A81/'Sect. 4 (coefficients)'!$C$3)^4 ) +
    ( (B81+273.15) / 'Sect. 4 (coefficients)'!$C$4 )^2 * ( 'Sect. 4 (coefficients)'!$F$14 + 'Sect. 4 (coefficients)'!$F$15*(A81/'Sect. 4 (coefficients)'!$C$3)^1 + 'Sect. 4 (coefficients)'!$F$16*(A81/'Sect. 4 (coefficients)'!$C$3)^2 + 'Sect. 4 (coefficients)'!$F$17*(A81/'Sect. 4 (coefficients)'!$C$3)^3 ) +
    ( (B81+273.15) / 'Sect. 4 (coefficients)'!$C$4 )^3 * ( 'Sect. 4 (coefficients)'!$F$18 + 'Sect. 4 (coefficients)'!$F$19*(A81/'Sect. 4 (coefficients)'!$C$3)^1 + 'Sect. 4 (coefficients)'!$F$20*(A81/'Sect. 4 (coefficients)'!$C$3)^2 ) +
    ( (B81+273.15) / 'Sect. 4 (coefficients)'!$C$4 )^4 * ( 'Sect. 4 (coefficients)'!$F$21 +'Sect. 4 (coefficients)'!$F$22*(A81/'Sect. 4 (coefficients)'!$C$3)^1 ) +
    ( (B81+273.15) / 'Sect. 4 (coefficients)'!$C$4 )^5 * ( 'Sect. 4 (coefficients)'!$F$23 )
  )</f>
        <v>0</v>
      </c>
      <c r="U81" s="91">
        <f xml:space="preserve"> 'Sect. 4 (coefficients)'!$C$8 * ( (C81/'Sect. 4 (coefficients)'!$C$5-1)/'Sect. 4 (coefficients)'!$C$6 ) * ( A81/'Sect. 4 (coefficients)'!$C$3 ) *
(                                                       ( 'Sect. 4 (coefficients)'!$J$3   + 'Sect. 4 (coefficients)'!$J$4  *((C81/'Sect. 4 (coefficients)'!$C$5-1)/'Sect. 4 (coefficients)'!$C$6)  + 'Sect. 4 (coefficients)'!$J$5  *((C81/'Sect. 4 (coefficients)'!$C$5-1)/'Sect. 4 (coefficients)'!$C$6)^2 + 'Sect. 4 (coefficients)'!$J$6   *((C81/'Sect. 4 (coefficients)'!$C$5-1)/'Sect. 4 (coefficients)'!$C$6)^3 + 'Sect. 4 (coefficients)'!$J$7*((C81/'Sect. 4 (coefficients)'!$C$5-1)/'Sect. 4 (coefficients)'!$C$6)^4 ) +
    ( A81/'Sect. 4 (coefficients)'!$C$3 )^1 * ( 'Sect. 4 (coefficients)'!$J$8   + 'Sect. 4 (coefficients)'!$J$9  *((C81/'Sect. 4 (coefficients)'!$C$5-1)/'Sect. 4 (coefficients)'!$C$6)  + 'Sect. 4 (coefficients)'!$J$10*((C81/'Sect. 4 (coefficients)'!$C$5-1)/'Sect. 4 (coefficients)'!$C$6)^2 + 'Sect. 4 (coefficients)'!$J$11 *((C81/'Sect. 4 (coefficients)'!$C$5-1)/'Sect. 4 (coefficients)'!$C$6)^3 ) +
    ( A81/'Sect. 4 (coefficients)'!$C$3 )^2 * ( 'Sect. 4 (coefficients)'!$J$12 + 'Sect. 4 (coefficients)'!$J$13*((C81/'Sect. 4 (coefficients)'!$C$5-1)/'Sect. 4 (coefficients)'!$C$6) + 'Sect. 4 (coefficients)'!$J$14*((C81/'Sect. 4 (coefficients)'!$C$5-1)/'Sect. 4 (coefficients)'!$C$6)^2 ) +
    ( A81/'Sect. 4 (coefficients)'!$C$3 )^3 * ( 'Sect. 4 (coefficients)'!$J$15 + 'Sect. 4 (coefficients)'!$J$16*((C81/'Sect. 4 (coefficients)'!$C$5-1)/'Sect. 4 (coefficients)'!$C$6) ) +
    ( A81/'Sect. 4 (coefficients)'!$C$3 )^4 * ( 'Sect. 4 (coefficients)'!$J$17 ) +
( (B81+273.15) / 'Sect. 4 (coefficients)'!$C$4 )^1*
    (                                                   ( 'Sect. 4 (coefficients)'!$J$18 + 'Sect. 4 (coefficients)'!$J$19*((C81/'Sect. 4 (coefficients)'!$C$5-1)/'Sect. 4 (coefficients)'!$C$6) + 'Sect. 4 (coefficients)'!$J$20*((C81/'Sect. 4 (coefficients)'!$C$5-1)/'Sect. 4 (coefficients)'!$C$6)^2 + 'Sect. 4 (coefficients)'!$J$21 * ((C81/'Sect. 4 (coefficients)'!$C$5-1)/'Sect. 4 (coefficients)'!$C$6)^3 ) +
    ( A81/'Sect. 4 (coefficients)'!$C$3 )^1 * ( 'Sect. 4 (coefficients)'!$J$22 + 'Sect. 4 (coefficients)'!$J$23*((C81/'Sect. 4 (coefficients)'!$C$5-1)/'Sect. 4 (coefficients)'!$C$6) + 'Sect. 4 (coefficients)'!$J$24*((C81/'Sect. 4 (coefficients)'!$C$5-1)/'Sect. 4 (coefficients)'!$C$6)^2 ) +
    ( A81/'Sect. 4 (coefficients)'!$C$3 )^2 * ( 'Sect. 4 (coefficients)'!$J$25 + 'Sect. 4 (coefficients)'!$J$26*((C81/'Sect. 4 (coefficients)'!$C$5-1)/'Sect. 4 (coefficients)'!$C$6) ) +
    ( A81/'Sect. 4 (coefficients)'!$C$3 )^3 * ( 'Sect. 4 (coefficients)'!$J$27 ) ) +
( (B81+273.15) / 'Sect. 4 (coefficients)'!$C$4 )^2*
    (                                                   ( 'Sect. 4 (coefficients)'!$J$28 + 'Sect. 4 (coefficients)'!$J$29*((C81/'Sect. 4 (coefficients)'!$C$5-1)/'Sect. 4 (coefficients)'!$C$6) + 'Sect. 4 (coefficients)'!$J$30*((C81/'Sect. 4 (coefficients)'!$C$5-1)/'Sect. 4 (coefficients)'!$C$6)^2 ) +
    ( A81/'Sect. 4 (coefficients)'!$C$3 )^1 * ( 'Sect. 4 (coefficients)'!$J$31 + 'Sect. 4 (coefficients)'!$J$32*((C81/'Sect. 4 (coefficients)'!$C$5-1)/'Sect. 4 (coefficients)'!$C$6) ) +
    ( A81/'Sect. 4 (coefficients)'!$C$3 )^2 * ( 'Sect. 4 (coefficients)'!$J$33 ) ) +
( (B81+273.15) / 'Sect. 4 (coefficients)'!$C$4 )^3*
    (                                                   ( 'Sect. 4 (coefficients)'!$J$34 + 'Sect. 4 (coefficients)'!$J$35*((C81/'Sect. 4 (coefficients)'!$C$5-1)/'Sect. 4 (coefficients)'!$C$6) ) +
    ( A81/'Sect. 4 (coefficients)'!$C$3 )^1 * ( 'Sect. 4 (coefficients)'!$J$36 ) ) +
( (B81+273.15) / 'Sect. 4 (coefficients)'!$C$4 )^4*
    (                                                   ( 'Sect. 4 (coefficients)'!$J$37 ) ) )</f>
        <v>0</v>
      </c>
      <c r="V81" s="32">
        <f t="shared" si="23"/>
        <v>0</v>
      </c>
      <c r="W81" s="36">
        <f>('Sect. 4 (coefficients)'!$L$3+'Sect. 4 (coefficients)'!$L$4*(B81+'Sect. 4 (coefficients)'!$L$7)^-2.5+'Sect. 4 (coefficients)'!$L$5*(B81+'Sect. 4 (coefficients)'!$L$7)^3)/1000</f>
        <v>-2.8498200791190241E-3</v>
      </c>
      <c r="X81" s="36">
        <f t="shared" si="24"/>
        <v>5.5376710161869624E-14</v>
      </c>
      <c r="Y81" s="32">
        <f t="shared" si="25"/>
        <v>-2.8498200791190241E-3</v>
      </c>
      <c r="Z81" s="92">
        <f t="shared" si="26"/>
        <v>6.0292153201404108E-3</v>
      </c>
    </row>
    <row r="82" spans="1:26" s="37" customFormat="1">
      <c r="A82" s="172">
        <v>0</v>
      </c>
      <c r="B82" s="30">
        <v>15</v>
      </c>
      <c r="C82" s="55">
        <v>20</v>
      </c>
      <c r="D82" s="32">
        <v>1008.20030563</v>
      </c>
      <c r="E82" s="32">
        <f t="shared" si="29"/>
        <v>1.5123004584450001E-2</v>
      </c>
      <c r="F82" s="54" t="s">
        <v>17</v>
      </c>
      <c r="G82" s="33">
        <f t="shared" si="16"/>
        <v>1008.1974558099209</v>
      </c>
      <c r="H82" s="32">
        <v>1.5421237427679799E-2</v>
      </c>
      <c r="I82" s="54">
        <v>3447.9640650811252</v>
      </c>
      <c r="J82" s="33">
        <f t="shared" si="17"/>
        <v>-2.8498200790636474E-3</v>
      </c>
      <c r="K82" s="32">
        <f t="shared" si="18"/>
        <v>3.0181610526240181E-3</v>
      </c>
      <c r="L82" s="31" t="s">
        <v>17</v>
      </c>
      <c r="M82" s="35">
        <f t="shared" si="19"/>
        <v>0</v>
      </c>
      <c r="N82" s="66">
        <f t="shared" si="20"/>
        <v>0</v>
      </c>
      <c r="O82" s="70" t="s">
        <v>17</v>
      </c>
      <c r="P82" s="32">
        <f>('Sect. 4 (coefficients)'!$L$3+'Sect. 4 (coefficients)'!$L$4*(B82+'Sect. 4 (coefficients)'!$L$7)^-2.5+'Sect. 4 (coefficients)'!$L$5*(B82+'Sect. 4 (coefficients)'!$L$7)^3)/1000</f>
        <v>-2.8498200791190241E-3</v>
      </c>
      <c r="Q82" s="32">
        <f t="shared" si="21"/>
        <v>5.5376710161869624E-14</v>
      </c>
      <c r="R82" s="32">
        <f>LOOKUP(B82,'Sect. 4 (data)'!$B$5:$B$11,'Sect. 4 (data)'!$R$5:$R$11)</f>
        <v>5.5376710161869624E-14</v>
      </c>
      <c r="S82" s="36">
        <f t="shared" si="22"/>
        <v>0</v>
      </c>
      <c r="T82" s="32">
        <f>'Sect. 4 (coefficients)'!$C$7 * ( A82 / 'Sect. 4 (coefficients)'!$C$3 )*
  (
                                                        ( 'Sect. 4 (coefficients)'!$F$3   + 'Sect. 4 (coefficients)'!$F$4  *(A82/'Sect. 4 (coefficients)'!$C$3)^1 + 'Sect. 4 (coefficients)'!$F$5  *(A82/'Sect. 4 (coefficients)'!$C$3)^2 + 'Sect. 4 (coefficients)'!$F$6   *(A82/'Sect. 4 (coefficients)'!$C$3)^3 + 'Sect. 4 (coefficients)'!$F$7  *(A82/'Sect. 4 (coefficients)'!$C$3)^4 + 'Sect. 4 (coefficients)'!$F$8*(A82/'Sect. 4 (coefficients)'!$C$3)^5 ) +
    ( (B82+273.15) / 'Sect. 4 (coefficients)'!$C$4 )^1 * ( 'Sect. 4 (coefficients)'!$F$9   + 'Sect. 4 (coefficients)'!$F$10*(A82/'Sect. 4 (coefficients)'!$C$3)^1 + 'Sect. 4 (coefficients)'!$F$11*(A82/'Sect. 4 (coefficients)'!$C$3)^2 + 'Sect. 4 (coefficients)'!$F$12*(A82/'Sect. 4 (coefficients)'!$C$3)^3 + 'Sect. 4 (coefficients)'!$F$13*(A82/'Sect. 4 (coefficients)'!$C$3)^4 ) +
    ( (B82+273.15) / 'Sect. 4 (coefficients)'!$C$4 )^2 * ( 'Sect. 4 (coefficients)'!$F$14 + 'Sect. 4 (coefficients)'!$F$15*(A82/'Sect. 4 (coefficients)'!$C$3)^1 + 'Sect. 4 (coefficients)'!$F$16*(A82/'Sect. 4 (coefficients)'!$C$3)^2 + 'Sect. 4 (coefficients)'!$F$17*(A82/'Sect. 4 (coefficients)'!$C$3)^3 ) +
    ( (B82+273.15) / 'Sect. 4 (coefficients)'!$C$4 )^3 * ( 'Sect. 4 (coefficients)'!$F$18 + 'Sect. 4 (coefficients)'!$F$19*(A82/'Sect. 4 (coefficients)'!$C$3)^1 + 'Sect. 4 (coefficients)'!$F$20*(A82/'Sect. 4 (coefficients)'!$C$3)^2 ) +
    ( (B82+273.15) / 'Sect. 4 (coefficients)'!$C$4 )^4 * ( 'Sect. 4 (coefficients)'!$F$21 +'Sect. 4 (coefficients)'!$F$22*(A82/'Sect. 4 (coefficients)'!$C$3)^1 ) +
    ( (B82+273.15) / 'Sect. 4 (coefficients)'!$C$4 )^5 * ( 'Sect. 4 (coefficients)'!$F$23 )
  )</f>
        <v>0</v>
      </c>
      <c r="U82" s="91">
        <f xml:space="preserve"> 'Sect. 4 (coefficients)'!$C$8 * ( (C82/'Sect. 4 (coefficients)'!$C$5-1)/'Sect. 4 (coefficients)'!$C$6 ) * ( A82/'Sect. 4 (coefficients)'!$C$3 ) *
(                                                       ( 'Sect. 4 (coefficients)'!$J$3   + 'Sect. 4 (coefficients)'!$J$4  *((C82/'Sect. 4 (coefficients)'!$C$5-1)/'Sect. 4 (coefficients)'!$C$6)  + 'Sect. 4 (coefficients)'!$J$5  *((C82/'Sect. 4 (coefficients)'!$C$5-1)/'Sect. 4 (coefficients)'!$C$6)^2 + 'Sect. 4 (coefficients)'!$J$6   *((C82/'Sect. 4 (coefficients)'!$C$5-1)/'Sect. 4 (coefficients)'!$C$6)^3 + 'Sect. 4 (coefficients)'!$J$7*((C82/'Sect. 4 (coefficients)'!$C$5-1)/'Sect. 4 (coefficients)'!$C$6)^4 ) +
    ( A82/'Sect. 4 (coefficients)'!$C$3 )^1 * ( 'Sect. 4 (coefficients)'!$J$8   + 'Sect. 4 (coefficients)'!$J$9  *((C82/'Sect. 4 (coefficients)'!$C$5-1)/'Sect. 4 (coefficients)'!$C$6)  + 'Sect. 4 (coefficients)'!$J$10*((C82/'Sect. 4 (coefficients)'!$C$5-1)/'Sect. 4 (coefficients)'!$C$6)^2 + 'Sect. 4 (coefficients)'!$J$11 *((C82/'Sect. 4 (coefficients)'!$C$5-1)/'Sect. 4 (coefficients)'!$C$6)^3 ) +
    ( A82/'Sect. 4 (coefficients)'!$C$3 )^2 * ( 'Sect. 4 (coefficients)'!$J$12 + 'Sect. 4 (coefficients)'!$J$13*((C82/'Sect. 4 (coefficients)'!$C$5-1)/'Sect. 4 (coefficients)'!$C$6) + 'Sect. 4 (coefficients)'!$J$14*((C82/'Sect. 4 (coefficients)'!$C$5-1)/'Sect. 4 (coefficients)'!$C$6)^2 ) +
    ( A82/'Sect. 4 (coefficients)'!$C$3 )^3 * ( 'Sect. 4 (coefficients)'!$J$15 + 'Sect. 4 (coefficients)'!$J$16*((C82/'Sect. 4 (coefficients)'!$C$5-1)/'Sect. 4 (coefficients)'!$C$6) ) +
    ( A82/'Sect. 4 (coefficients)'!$C$3 )^4 * ( 'Sect. 4 (coefficients)'!$J$17 ) +
( (B82+273.15) / 'Sect. 4 (coefficients)'!$C$4 )^1*
    (                                                   ( 'Sect. 4 (coefficients)'!$J$18 + 'Sect. 4 (coefficients)'!$J$19*((C82/'Sect. 4 (coefficients)'!$C$5-1)/'Sect. 4 (coefficients)'!$C$6) + 'Sect. 4 (coefficients)'!$J$20*((C82/'Sect. 4 (coefficients)'!$C$5-1)/'Sect. 4 (coefficients)'!$C$6)^2 + 'Sect. 4 (coefficients)'!$J$21 * ((C82/'Sect. 4 (coefficients)'!$C$5-1)/'Sect. 4 (coefficients)'!$C$6)^3 ) +
    ( A82/'Sect. 4 (coefficients)'!$C$3 )^1 * ( 'Sect. 4 (coefficients)'!$J$22 + 'Sect. 4 (coefficients)'!$J$23*((C82/'Sect. 4 (coefficients)'!$C$5-1)/'Sect. 4 (coefficients)'!$C$6) + 'Sect. 4 (coefficients)'!$J$24*((C82/'Sect. 4 (coefficients)'!$C$5-1)/'Sect. 4 (coefficients)'!$C$6)^2 ) +
    ( A82/'Sect. 4 (coefficients)'!$C$3 )^2 * ( 'Sect. 4 (coefficients)'!$J$25 + 'Sect. 4 (coefficients)'!$J$26*((C82/'Sect. 4 (coefficients)'!$C$5-1)/'Sect. 4 (coefficients)'!$C$6) ) +
    ( A82/'Sect. 4 (coefficients)'!$C$3 )^3 * ( 'Sect. 4 (coefficients)'!$J$27 ) ) +
( (B82+273.15) / 'Sect. 4 (coefficients)'!$C$4 )^2*
    (                                                   ( 'Sect. 4 (coefficients)'!$J$28 + 'Sect. 4 (coefficients)'!$J$29*((C82/'Sect. 4 (coefficients)'!$C$5-1)/'Sect. 4 (coefficients)'!$C$6) + 'Sect. 4 (coefficients)'!$J$30*((C82/'Sect. 4 (coefficients)'!$C$5-1)/'Sect. 4 (coefficients)'!$C$6)^2 ) +
    ( A82/'Sect. 4 (coefficients)'!$C$3 )^1 * ( 'Sect. 4 (coefficients)'!$J$31 + 'Sect. 4 (coefficients)'!$J$32*((C82/'Sect. 4 (coefficients)'!$C$5-1)/'Sect. 4 (coefficients)'!$C$6) ) +
    ( A82/'Sect. 4 (coefficients)'!$C$3 )^2 * ( 'Sect. 4 (coefficients)'!$J$33 ) ) +
( (B82+273.15) / 'Sect. 4 (coefficients)'!$C$4 )^3*
    (                                                   ( 'Sect. 4 (coefficients)'!$J$34 + 'Sect. 4 (coefficients)'!$J$35*((C82/'Sect. 4 (coefficients)'!$C$5-1)/'Sect. 4 (coefficients)'!$C$6) ) +
    ( A82/'Sect. 4 (coefficients)'!$C$3 )^1 * ( 'Sect. 4 (coefficients)'!$J$36 ) ) +
( (B82+273.15) / 'Sect. 4 (coefficients)'!$C$4 )^4*
    (                                                   ( 'Sect. 4 (coefficients)'!$J$37 ) ) )</f>
        <v>0</v>
      </c>
      <c r="V82" s="32">
        <f t="shared" si="23"/>
        <v>0</v>
      </c>
      <c r="W82" s="36">
        <f>('Sect. 4 (coefficients)'!$L$3+'Sect. 4 (coefficients)'!$L$4*(B82+'Sect. 4 (coefficients)'!$L$7)^-2.5+'Sect. 4 (coefficients)'!$L$5*(B82+'Sect. 4 (coefficients)'!$L$7)^3)/1000</f>
        <v>-2.8498200791190241E-3</v>
      </c>
      <c r="X82" s="36">
        <f t="shared" si="24"/>
        <v>5.5376710161869624E-14</v>
      </c>
      <c r="Y82" s="32">
        <f t="shared" si="25"/>
        <v>-2.8498200791190241E-3</v>
      </c>
      <c r="Z82" s="92">
        <f t="shared" si="26"/>
        <v>6.0363221052480362E-3</v>
      </c>
    </row>
    <row r="83" spans="1:26" s="37" customFormat="1">
      <c r="A83" s="172">
        <v>0</v>
      </c>
      <c r="B83" s="30">
        <v>15</v>
      </c>
      <c r="C83" s="55">
        <v>26</v>
      </c>
      <c r="D83" s="32">
        <v>1010.86983823</v>
      </c>
      <c r="E83" s="32">
        <f t="shared" si="29"/>
        <v>1.516304757345E-2</v>
      </c>
      <c r="F83" s="54" t="s">
        <v>17</v>
      </c>
      <c r="G83" s="33">
        <f t="shared" si="16"/>
        <v>1010.866988409921</v>
      </c>
      <c r="H83" s="32">
        <v>1.5461533021218152E-2</v>
      </c>
      <c r="I83" s="54">
        <v>3483.6876309047007</v>
      </c>
      <c r="J83" s="33">
        <f t="shared" si="17"/>
        <v>-2.8498200790636474E-3</v>
      </c>
      <c r="K83" s="32">
        <f t="shared" si="18"/>
        <v>3.0234072917010996E-3</v>
      </c>
      <c r="L83" s="31" t="s">
        <v>17</v>
      </c>
      <c r="M83" s="35">
        <f t="shared" si="19"/>
        <v>0</v>
      </c>
      <c r="N83" s="66">
        <f t="shared" si="20"/>
        <v>0</v>
      </c>
      <c r="O83" s="70" t="s">
        <v>17</v>
      </c>
      <c r="P83" s="32">
        <f>('Sect. 4 (coefficients)'!$L$3+'Sect. 4 (coefficients)'!$L$4*(B83+'Sect. 4 (coefficients)'!$L$7)^-2.5+'Sect. 4 (coefficients)'!$L$5*(B83+'Sect. 4 (coefficients)'!$L$7)^3)/1000</f>
        <v>-2.8498200791190241E-3</v>
      </c>
      <c r="Q83" s="32">
        <f t="shared" si="21"/>
        <v>5.5376710161869624E-14</v>
      </c>
      <c r="R83" s="32">
        <f>LOOKUP(B83,'Sect. 4 (data)'!$B$5:$B$11,'Sect. 4 (data)'!$R$5:$R$11)</f>
        <v>5.5376710161869624E-14</v>
      </c>
      <c r="S83" s="36">
        <f t="shared" si="22"/>
        <v>0</v>
      </c>
      <c r="T83" s="32">
        <f>'Sect. 4 (coefficients)'!$C$7 * ( A83 / 'Sect. 4 (coefficients)'!$C$3 )*
  (
                                                        ( 'Sect. 4 (coefficients)'!$F$3   + 'Sect. 4 (coefficients)'!$F$4  *(A83/'Sect. 4 (coefficients)'!$C$3)^1 + 'Sect. 4 (coefficients)'!$F$5  *(A83/'Sect. 4 (coefficients)'!$C$3)^2 + 'Sect. 4 (coefficients)'!$F$6   *(A83/'Sect. 4 (coefficients)'!$C$3)^3 + 'Sect. 4 (coefficients)'!$F$7  *(A83/'Sect. 4 (coefficients)'!$C$3)^4 + 'Sect. 4 (coefficients)'!$F$8*(A83/'Sect. 4 (coefficients)'!$C$3)^5 ) +
    ( (B83+273.15) / 'Sect. 4 (coefficients)'!$C$4 )^1 * ( 'Sect. 4 (coefficients)'!$F$9   + 'Sect. 4 (coefficients)'!$F$10*(A83/'Sect. 4 (coefficients)'!$C$3)^1 + 'Sect. 4 (coefficients)'!$F$11*(A83/'Sect. 4 (coefficients)'!$C$3)^2 + 'Sect. 4 (coefficients)'!$F$12*(A83/'Sect. 4 (coefficients)'!$C$3)^3 + 'Sect. 4 (coefficients)'!$F$13*(A83/'Sect. 4 (coefficients)'!$C$3)^4 ) +
    ( (B83+273.15) / 'Sect. 4 (coefficients)'!$C$4 )^2 * ( 'Sect. 4 (coefficients)'!$F$14 + 'Sect. 4 (coefficients)'!$F$15*(A83/'Sect. 4 (coefficients)'!$C$3)^1 + 'Sect. 4 (coefficients)'!$F$16*(A83/'Sect. 4 (coefficients)'!$C$3)^2 + 'Sect. 4 (coefficients)'!$F$17*(A83/'Sect. 4 (coefficients)'!$C$3)^3 ) +
    ( (B83+273.15) / 'Sect. 4 (coefficients)'!$C$4 )^3 * ( 'Sect. 4 (coefficients)'!$F$18 + 'Sect. 4 (coefficients)'!$F$19*(A83/'Sect. 4 (coefficients)'!$C$3)^1 + 'Sect. 4 (coefficients)'!$F$20*(A83/'Sect. 4 (coefficients)'!$C$3)^2 ) +
    ( (B83+273.15) / 'Sect. 4 (coefficients)'!$C$4 )^4 * ( 'Sect. 4 (coefficients)'!$F$21 +'Sect. 4 (coefficients)'!$F$22*(A83/'Sect. 4 (coefficients)'!$C$3)^1 ) +
    ( (B83+273.15) / 'Sect. 4 (coefficients)'!$C$4 )^5 * ( 'Sect. 4 (coefficients)'!$F$23 )
  )</f>
        <v>0</v>
      </c>
      <c r="U83" s="91">
        <f xml:space="preserve"> 'Sect. 4 (coefficients)'!$C$8 * ( (C83/'Sect. 4 (coefficients)'!$C$5-1)/'Sect. 4 (coefficients)'!$C$6 ) * ( A83/'Sect. 4 (coefficients)'!$C$3 ) *
(                                                       ( 'Sect. 4 (coefficients)'!$J$3   + 'Sect. 4 (coefficients)'!$J$4  *((C83/'Sect. 4 (coefficients)'!$C$5-1)/'Sect. 4 (coefficients)'!$C$6)  + 'Sect. 4 (coefficients)'!$J$5  *((C83/'Sect. 4 (coefficients)'!$C$5-1)/'Sect. 4 (coefficients)'!$C$6)^2 + 'Sect. 4 (coefficients)'!$J$6   *((C83/'Sect. 4 (coefficients)'!$C$5-1)/'Sect. 4 (coefficients)'!$C$6)^3 + 'Sect. 4 (coefficients)'!$J$7*((C83/'Sect. 4 (coefficients)'!$C$5-1)/'Sect. 4 (coefficients)'!$C$6)^4 ) +
    ( A83/'Sect. 4 (coefficients)'!$C$3 )^1 * ( 'Sect. 4 (coefficients)'!$J$8   + 'Sect. 4 (coefficients)'!$J$9  *((C83/'Sect. 4 (coefficients)'!$C$5-1)/'Sect. 4 (coefficients)'!$C$6)  + 'Sect. 4 (coefficients)'!$J$10*((C83/'Sect. 4 (coefficients)'!$C$5-1)/'Sect. 4 (coefficients)'!$C$6)^2 + 'Sect. 4 (coefficients)'!$J$11 *((C83/'Sect. 4 (coefficients)'!$C$5-1)/'Sect. 4 (coefficients)'!$C$6)^3 ) +
    ( A83/'Sect. 4 (coefficients)'!$C$3 )^2 * ( 'Sect. 4 (coefficients)'!$J$12 + 'Sect. 4 (coefficients)'!$J$13*((C83/'Sect. 4 (coefficients)'!$C$5-1)/'Sect. 4 (coefficients)'!$C$6) + 'Sect. 4 (coefficients)'!$J$14*((C83/'Sect. 4 (coefficients)'!$C$5-1)/'Sect. 4 (coefficients)'!$C$6)^2 ) +
    ( A83/'Sect. 4 (coefficients)'!$C$3 )^3 * ( 'Sect. 4 (coefficients)'!$J$15 + 'Sect. 4 (coefficients)'!$J$16*((C83/'Sect. 4 (coefficients)'!$C$5-1)/'Sect. 4 (coefficients)'!$C$6) ) +
    ( A83/'Sect. 4 (coefficients)'!$C$3 )^4 * ( 'Sect. 4 (coefficients)'!$J$17 ) +
( (B83+273.15) / 'Sect. 4 (coefficients)'!$C$4 )^1*
    (                                                   ( 'Sect. 4 (coefficients)'!$J$18 + 'Sect. 4 (coefficients)'!$J$19*((C83/'Sect. 4 (coefficients)'!$C$5-1)/'Sect. 4 (coefficients)'!$C$6) + 'Sect. 4 (coefficients)'!$J$20*((C83/'Sect. 4 (coefficients)'!$C$5-1)/'Sect. 4 (coefficients)'!$C$6)^2 + 'Sect. 4 (coefficients)'!$J$21 * ((C83/'Sect. 4 (coefficients)'!$C$5-1)/'Sect. 4 (coefficients)'!$C$6)^3 ) +
    ( A83/'Sect. 4 (coefficients)'!$C$3 )^1 * ( 'Sect. 4 (coefficients)'!$J$22 + 'Sect. 4 (coefficients)'!$J$23*((C83/'Sect. 4 (coefficients)'!$C$5-1)/'Sect. 4 (coefficients)'!$C$6) + 'Sect. 4 (coefficients)'!$J$24*((C83/'Sect. 4 (coefficients)'!$C$5-1)/'Sect. 4 (coefficients)'!$C$6)^2 ) +
    ( A83/'Sect. 4 (coefficients)'!$C$3 )^2 * ( 'Sect. 4 (coefficients)'!$J$25 + 'Sect. 4 (coefficients)'!$J$26*((C83/'Sect. 4 (coefficients)'!$C$5-1)/'Sect. 4 (coefficients)'!$C$6) ) +
    ( A83/'Sect. 4 (coefficients)'!$C$3 )^3 * ( 'Sect. 4 (coefficients)'!$J$27 ) ) +
( (B83+273.15) / 'Sect. 4 (coefficients)'!$C$4 )^2*
    (                                                   ( 'Sect. 4 (coefficients)'!$J$28 + 'Sect. 4 (coefficients)'!$J$29*((C83/'Sect. 4 (coefficients)'!$C$5-1)/'Sect. 4 (coefficients)'!$C$6) + 'Sect. 4 (coefficients)'!$J$30*((C83/'Sect. 4 (coefficients)'!$C$5-1)/'Sect. 4 (coefficients)'!$C$6)^2 ) +
    ( A83/'Sect. 4 (coefficients)'!$C$3 )^1 * ( 'Sect. 4 (coefficients)'!$J$31 + 'Sect. 4 (coefficients)'!$J$32*((C83/'Sect. 4 (coefficients)'!$C$5-1)/'Sect. 4 (coefficients)'!$C$6) ) +
    ( A83/'Sect. 4 (coefficients)'!$C$3 )^2 * ( 'Sect. 4 (coefficients)'!$J$33 ) ) +
( (B83+273.15) / 'Sect. 4 (coefficients)'!$C$4 )^3*
    (                                                   ( 'Sect. 4 (coefficients)'!$J$34 + 'Sect. 4 (coefficients)'!$J$35*((C83/'Sect. 4 (coefficients)'!$C$5-1)/'Sect. 4 (coefficients)'!$C$6) ) +
    ( A83/'Sect. 4 (coefficients)'!$C$3 )^1 * ( 'Sect. 4 (coefficients)'!$J$36 ) ) +
( (B83+273.15) / 'Sect. 4 (coefficients)'!$C$4 )^4*
    (                                                   ( 'Sect. 4 (coefficients)'!$J$37 ) ) )</f>
        <v>0</v>
      </c>
      <c r="V83" s="32">
        <f t="shared" si="23"/>
        <v>0</v>
      </c>
      <c r="W83" s="36">
        <f>('Sect. 4 (coefficients)'!$L$3+'Sect. 4 (coefficients)'!$L$4*(B83+'Sect. 4 (coefficients)'!$L$7)^-2.5+'Sect. 4 (coefficients)'!$L$5*(B83+'Sect. 4 (coefficients)'!$L$7)^3)/1000</f>
        <v>-2.8498200791190241E-3</v>
      </c>
      <c r="X83" s="36">
        <f t="shared" si="24"/>
        <v>5.5376710161869624E-14</v>
      </c>
      <c r="Y83" s="32">
        <f t="shared" si="25"/>
        <v>-2.8498200791190241E-3</v>
      </c>
      <c r="Z83" s="92">
        <f t="shared" si="26"/>
        <v>6.0468145834021991E-3</v>
      </c>
    </row>
    <row r="84" spans="1:26" s="37" customFormat="1">
      <c r="A84" s="172">
        <v>0</v>
      </c>
      <c r="B84" s="30">
        <v>15</v>
      </c>
      <c r="C84" s="55">
        <v>33</v>
      </c>
      <c r="D84" s="32">
        <v>1013.94264737</v>
      </c>
      <c r="E84" s="32">
        <f t="shared" si="29"/>
        <v>1.5209139710550001E-2</v>
      </c>
      <c r="F84" s="54" t="s">
        <v>17</v>
      </c>
      <c r="G84" s="33">
        <f t="shared" si="16"/>
        <v>1013.939797549921</v>
      </c>
      <c r="H84" s="32">
        <v>1.5508427865359579E-2</v>
      </c>
      <c r="I84" s="54">
        <v>3524.8243306975846</v>
      </c>
      <c r="J84" s="33">
        <f t="shared" si="17"/>
        <v>-2.8498200790636474E-3</v>
      </c>
      <c r="K84" s="32">
        <f t="shared" si="18"/>
        <v>3.0320626840539592E-3</v>
      </c>
      <c r="L84" s="31" t="s">
        <v>17</v>
      </c>
      <c r="M84" s="35">
        <f t="shared" si="19"/>
        <v>0</v>
      </c>
      <c r="N84" s="66">
        <f t="shared" si="20"/>
        <v>0</v>
      </c>
      <c r="O84" s="70" t="s">
        <v>17</v>
      </c>
      <c r="P84" s="32">
        <f>('Sect. 4 (coefficients)'!$L$3+'Sect. 4 (coefficients)'!$L$4*(B84+'Sect. 4 (coefficients)'!$L$7)^-2.5+'Sect. 4 (coefficients)'!$L$5*(B84+'Sect. 4 (coefficients)'!$L$7)^3)/1000</f>
        <v>-2.8498200791190241E-3</v>
      </c>
      <c r="Q84" s="32">
        <f t="shared" si="21"/>
        <v>5.5376710161869624E-14</v>
      </c>
      <c r="R84" s="32">
        <f>LOOKUP(B84,'Sect. 4 (data)'!$B$5:$B$11,'Sect. 4 (data)'!$R$5:$R$11)</f>
        <v>5.5376710161869624E-14</v>
      </c>
      <c r="S84" s="36">
        <f t="shared" si="22"/>
        <v>0</v>
      </c>
      <c r="T84" s="32">
        <f>'Sect. 4 (coefficients)'!$C$7 * ( A84 / 'Sect. 4 (coefficients)'!$C$3 )*
  (
                                                        ( 'Sect. 4 (coefficients)'!$F$3   + 'Sect. 4 (coefficients)'!$F$4  *(A84/'Sect. 4 (coefficients)'!$C$3)^1 + 'Sect. 4 (coefficients)'!$F$5  *(A84/'Sect. 4 (coefficients)'!$C$3)^2 + 'Sect. 4 (coefficients)'!$F$6   *(A84/'Sect. 4 (coefficients)'!$C$3)^3 + 'Sect. 4 (coefficients)'!$F$7  *(A84/'Sect. 4 (coefficients)'!$C$3)^4 + 'Sect. 4 (coefficients)'!$F$8*(A84/'Sect. 4 (coefficients)'!$C$3)^5 ) +
    ( (B84+273.15) / 'Sect. 4 (coefficients)'!$C$4 )^1 * ( 'Sect. 4 (coefficients)'!$F$9   + 'Sect. 4 (coefficients)'!$F$10*(A84/'Sect. 4 (coefficients)'!$C$3)^1 + 'Sect. 4 (coefficients)'!$F$11*(A84/'Sect. 4 (coefficients)'!$C$3)^2 + 'Sect. 4 (coefficients)'!$F$12*(A84/'Sect. 4 (coefficients)'!$C$3)^3 + 'Sect. 4 (coefficients)'!$F$13*(A84/'Sect. 4 (coefficients)'!$C$3)^4 ) +
    ( (B84+273.15) / 'Sect. 4 (coefficients)'!$C$4 )^2 * ( 'Sect. 4 (coefficients)'!$F$14 + 'Sect. 4 (coefficients)'!$F$15*(A84/'Sect. 4 (coefficients)'!$C$3)^1 + 'Sect. 4 (coefficients)'!$F$16*(A84/'Sect. 4 (coefficients)'!$C$3)^2 + 'Sect. 4 (coefficients)'!$F$17*(A84/'Sect. 4 (coefficients)'!$C$3)^3 ) +
    ( (B84+273.15) / 'Sect. 4 (coefficients)'!$C$4 )^3 * ( 'Sect. 4 (coefficients)'!$F$18 + 'Sect. 4 (coefficients)'!$F$19*(A84/'Sect. 4 (coefficients)'!$C$3)^1 + 'Sect. 4 (coefficients)'!$F$20*(A84/'Sect. 4 (coefficients)'!$C$3)^2 ) +
    ( (B84+273.15) / 'Sect. 4 (coefficients)'!$C$4 )^4 * ( 'Sect. 4 (coefficients)'!$F$21 +'Sect. 4 (coefficients)'!$F$22*(A84/'Sect. 4 (coefficients)'!$C$3)^1 ) +
    ( (B84+273.15) / 'Sect. 4 (coefficients)'!$C$4 )^5 * ( 'Sect. 4 (coefficients)'!$F$23 )
  )</f>
        <v>0</v>
      </c>
      <c r="U84" s="91">
        <f xml:space="preserve"> 'Sect. 4 (coefficients)'!$C$8 * ( (C84/'Sect. 4 (coefficients)'!$C$5-1)/'Sect. 4 (coefficients)'!$C$6 ) * ( A84/'Sect. 4 (coefficients)'!$C$3 ) *
(                                                       ( 'Sect. 4 (coefficients)'!$J$3   + 'Sect. 4 (coefficients)'!$J$4  *((C84/'Sect. 4 (coefficients)'!$C$5-1)/'Sect. 4 (coefficients)'!$C$6)  + 'Sect. 4 (coefficients)'!$J$5  *((C84/'Sect. 4 (coefficients)'!$C$5-1)/'Sect. 4 (coefficients)'!$C$6)^2 + 'Sect. 4 (coefficients)'!$J$6   *((C84/'Sect. 4 (coefficients)'!$C$5-1)/'Sect. 4 (coefficients)'!$C$6)^3 + 'Sect. 4 (coefficients)'!$J$7*((C84/'Sect. 4 (coefficients)'!$C$5-1)/'Sect. 4 (coefficients)'!$C$6)^4 ) +
    ( A84/'Sect. 4 (coefficients)'!$C$3 )^1 * ( 'Sect. 4 (coefficients)'!$J$8   + 'Sect. 4 (coefficients)'!$J$9  *((C84/'Sect. 4 (coefficients)'!$C$5-1)/'Sect. 4 (coefficients)'!$C$6)  + 'Sect. 4 (coefficients)'!$J$10*((C84/'Sect. 4 (coefficients)'!$C$5-1)/'Sect. 4 (coefficients)'!$C$6)^2 + 'Sect. 4 (coefficients)'!$J$11 *((C84/'Sect. 4 (coefficients)'!$C$5-1)/'Sect. 4 (coefficients)'!$C$6)^3 ) +
    ( A84/'Sect. 4 (coefficients)'!$C$3 )^2 * ( 'Sect. 4 (coefficients)'!$J$12 + 'Sect. 4 (coefficients)'!$J$13*((C84/'Sect. 4 (coefficients)'!$C$5-1)/'Sect. 4 (coefficients)'!$C$6) + 'Sect. 4 (coefficients)'!$J$14*((C84/'Sect. 4 (coefficients)'!$C$5-1)/'Sect. 4 (coefficients)'!$C$6)^2 ) +
    ( A84/'Sect. 4 (coefficients)'!$C$3 )^3 * ( 'Sect. 4 (coefficients)'!$J$15 + 'Sect. 4 (coefficients)'!$J$16*((C84/'Sect. 4 (coefficients)'!$C$5-1)/'Sect. 4 (coefficients)'!$C$6) ) +
    ( A84/'Sect. 4 (coefficients)'!$C$3 )^4 * ( 'Sect. 4 (coefficients)'!$J$17 ) +
( (B84+273.15) / 'Sect. 4 (coefficients)'!$C$4 )^1*
    (                                                   ( 'Sect. 4 (coefficients)'!$J$18 + 'Sect. 4 (coefficients)'!$J$19*((C84/'Sect. 4 (coefficients)'!$C$5-1)/'Sect. 4 (coefficients)'!$C$6) + 'Sect. 4 (coefficients)'!$J$20*((C84/'Sect. 4 (coefficients)'!$C$5-1)/'Sect. 4 (coefficients)'!$C$6)^2 + 'Sect. 4 (coefficients)'!$J$21 * ((C84/'Sect. 4 (coefficients)'!$C$5-1)/'Sect. 4 (coefficients)'!$C$6)^3 ) +
    ( A84/'Sect. 4 (coefficients)'!$C$3 )^1 * ( 'Sect. 4 (coefficients)'!$J$22 + 'Sect. 4 (coefficients)'!$J$23*((C84/'Sect. 4 (coefficients)'!$C$5-1)/'Sect. 4 (coefficients)'!$C$6) + 'Sect. 4 (coefficients)'!$J$24*((C84/'Sect. 4 (coefficients)'!$C$5-1)/'Sect. 4 (coefficients)'!$C$6)^2 ) +
    ( A84/'Sect. 4 (coefficients)'!$C$3 )^2 * ( 'Sect. 4 (coefficients)'!$J$25 + 'Sect. 4 (coefficients)'!$J$26*((C84/'Sect. 4 (coefficients)'!$C$5-1)/'Sect. 4 (coefficients)'!$C$6) ) +
    ( A84/'Sect. 4 (coefficients)'!$C$3 )^3 * ( 'Sect. 4 (coefficients)'!$J$27 ) ) +
( (B84+273.15) / 'Sect. 4 (coefficients)'!$C$4 )^2*
    (                                                   ( 'Sect. 4 (coefficients)'!$J$28 + 'Sect. 4 (coefficients)'!$J$29*((C84/'Sect. 4 (coefficients)'!$C$5-1)/'Sect. 4 (coefficients)'!$C$6) + 'Sect. 4 (coefficients)'!$J$30*((C84/'Sect. 4 (coefficients)'!$C$5-1)/'Sect. 4 (coefficients)'!$C$6)^2 ) +
    ( A84/'Sect. 4 (coefficients)'!$C$3 )^1 * ( 'Sect. 4 (coefficients)'!$J$31 + 'Sect. 4 (coefficients)'!$J$32*((C84/'Sect. 4 (coefficients)'!$C$5-1)/'Sect. 4 (coefficients)'!$C$6) ) +
    ( A84/'Sect. 4 (coefficients)'!$C$3 )^2 * ( 'Sect. 4 (coefficients)'!$J$33 ) ) +
( (B84+273.15) / 'Sect. 4 (coefficients)'!$C$4 )^3*
    (                                                   ( 'Sect. 4 (coefficients)'!$J$34 + 'Sect. 4 (coefficients)'!$J$35*((C84/'Sect. 4 (coefficients)'!$C$5-1)/'Sect. 4 (coefficients)'!$C$6) ) +
    ( A84/'Sect. 4 (coefficients)'!$C$3 )^1 * ( 'Sect. 4 (coefficients)'!$J$36 ) ) +
( (B84+273.15) / 'Sect. 4 (coefficients)'!$C$4 )^4*
    (                                                   ( 'Sect. 4 (coefficients)'!$J$37 ) ) )</f>
        <v>0</v>
      </c>
      <c r="V84" s="32">
        <f t="shared" si="23"/>
        <v>0</v>
      </c>
      <c r="W84" s="36">
        <f>('Sect. 4 (coefficients)'!$L$3+'Sect. 4 (coefficients)'!$L$4*(B84+'Sect. 4 (coefficients)'!$L$7)^-2.5+'Sect. 4 (coefficients)'!$L$5*(B84+'Sect. 4 (coefficients)'!$L$7)^3)/1000</f>
        <v>-2.8498200791190241E-3</v>
      </c>
      <c r="X84" s="36">
        <f t="shared" si="24"/>
        <v>5.5376710161869624E-14</v>
      </c>
      <c r="Y84" s="32">
        <f t="shared" si="25"/>
        <v>-2.8498200791190241E-3</v>
      </c>
      <c r="Z84" s="92">
        <f t="shared" si="26"/>
        <v>6.0641253681079183E-3</v>
      </c>
    </row>
    <row r="85" spans="1:26" s="37" customFormat="1">
      <c r="A85" s="172">
        <v>0</v>
      </c>
      <c r="B85" s="30">
        <v>15</v>
      </c>
      <c r="C85" s="55">
        <v>41.5</v>
      </c>
      <c r="D85" s="32">
        <v>1017.61494547</v>
      </c>
      <c r="E85" s="32">
        <f t="shared" si="29"/>
        <v>1.526422418205E-2</v>
      </c>
      <c r="F85" s="54" t="s">
        <v>17</v>
      </c>
      <c r="G85" s="33">
        <f t="shared" si="16"/>
        <v>1017.6120956499209</v>
      </c>
      <c r="H85" s="32">
        <v>1.5564821683201634E-2</v>
      </c>
      <c r="I85" s="54">
        <v>3573.3951902495</v>
      </c>
      <c r="J85" s="33">
        <f t="shared" si="17"/>
        <v>-2.8498200790636474E-3</v>
      </c>
      <c r="K85" s="32">
        <f t="shared" si="18"/>
        <v>3.0441967988262095E-3</v>
      </c>
      <c r="L85" s="31" t="s">
        <v>17</v>
      </c>
      <c r="M85" s="35">
        <f t="shared" si="19"/>
        <v>0</v>
      </c>
      <c r="N85" s="66">
        <f t="shared" si="20"/>
        <v>0</v>
      </c>
      <c r="O85" s="70" t="s">
        <v>17</v>
      </c>
      <c r="P85" s="32">
        <f>('Sect. 4 (coefficients)'!$L$3+'Sect. 4 (coefficients)'!$L$4*(B85+'Sect. 4 (coefficients)'!$L$7)^-2.5+'Sect. 4 (coefficients)'!$L$5*(B85+'Sect. 4 (coefficients)'!$L$7)^3)/1000</f>
        <v>-2.8498200791190241E-3</v>
      </c>
      <c r="Q85" s="32">
        <f t="shared" si="21"/>
        <v>5.5376710161869624E-14</v>
      </c>
      <c r="R85" s="32">
        <f>LOOKUP(B85,'Sect. 4 (data)'!$B$5:$B$11,'Sect. 4 (data)'!$R$5:$R$11)</f>
        <v>5.5376710161869624E-14</v>
      </c>
      <c r="S85" s="36">
        <f t="shared" si="22"/>
        <v>0</v>
      </c>
      <c r="T85" s="32">
        <f>'Sect. 4 (coefficients)'!$C$7 * ( A85 / 'Sect. 4 (coefficients)'!$C$3 )*
  (
                                                        ( 'Sect. 4 (coefficients)'!$F$3   + 'Sect. 4 (coefficients)'!$F$4  *(A85/'Sect. 4 (coefficients)'!$C$3)^1 + 'Sect. 4 (coefficients)'!$F$5  *(A85/'Sect. 4 (coefficients)'!$C$3)^2 + 'Sect. 4 (coefficients)'!$F$6   *(A85/'Sect. 4 (coefficients)'!$C$3)^3 + 'Sect. 4 (coefficients)'!$F$7  *(A85/'Sect. 4 (coefficients)'!$C$3)^4 + 'Sect. 4 (coefficients)'!$F$8*(A85/'Sect. 4 (coefficients)'!$C$3)^5 ) +
    ( (B85+273.15) / 'Sect. 4 (coefficients)'!$C$4 )^1 * ( 'Sect. 4 (coefficients)'!$F$9   + 'Sect. 4 (coefficients)'!$F$10*(A85/'Sect. 4 (coefficients)'!$C$3)^1 + 'Sect. 4 (coefficients)'!$F$11*(A85/'Sect. 4 (coefficients)'!$C$3)^2 + 'Sect. 4 (coefficients)'!$F$12*(A85/'Sect. 4 (coefficients)'!$C$3)^3 + 'Sect. 4 (coefficients)'!$F$13*(A85/'Sect. 4 (coefficients)'!$C$3)^4 ) +
    ( (B85+273.15) / 'Sect. 4 (coefficients)'!$C$4 )^2 * ( 'Sect. 4 (coefficients)'!$F$14 + 'Sect. 4 (coefficients)'!$F$15*(A85/'Sect. 4 (coefficients)'!$C$3)^1 + 'Sect. 4 (coefficients)'!$F$16*(A85/'Sect. 4 (coefficients)'!$C$3)^2 + 'Sect. 4 (coefficients)'!$F$17*(A85/'Sect. 4 (coefficients)'!$C$3)^3 ) +
    ( (B85+273.15) / 'Sect. 4 (coefficients)'!$C$4 )^3 * ( 'Sect. 4 (coefficients)'!$F$18 + 'Sect. 4 (coefficients)'!$F$19*(A85/'Sect. 4 (coefficients)'!$C$3)^1 + 'Sect. 4 (coefficients)'!$F$20*(A85/'Sect. 4 (coefficients)'!$C$3)^2 ) +
    ( (B85+273.15) / 'Sect. 4 (coefficients)'!$C$4 )^4 * ( 'Sect. 4 (coefficients)'!$F$21 +'Sect. 4 (coefficients)'!$F$22*(A85/'Sect. 4 (coefficients)'!$C$3)^1 ) +
    ( (B85+273.15) / 'Sect. 4 (coefficients)'!$C$4 )^5 * ( 'Sect. 4 (coefficients)'!$F$23 )
  )</f>
        <v>0</v>
      </c>
      <c r="U85" s="91">
        <f xml:space="preserve"> 'Sect. 4 (coefficients)'!$C$8 * ( (C85/'Sect. 4 (coefficients)'!$C$5-1)/'Sect. 4 (coefficients)'!$C$6 ) * ( A85/'Sect. 4 (coefficients)'!$C$3 ) *
(                                                       ( 'Sect. 4 (coefficients)'!$J$3   + 'Sect. 4 (coefficients)'!$J$4  *((C85/'Sect. 4 (coefficients)'!$C$5-1)/'Sect. 4 (coefficients)'!$C$6)  + 'Sect. 4 (coefficients)'!$J$5  *((C85/'Sect. 4 (coefficients)'!$C$5-1)/'Sect. 4 (coefficients)'!$C$6)^2 + 'Sect. 4 (coefficients)'!$J$6   *((C85/'Sect. 4 (coefficients)'!$C$5-1)/'Sect. 4 (coefficients)'!$C$6)^3 + 'Sect. 4 (coefficients)'!$J$7*((C85/'Sect. 4 (coefficients)'!$C$5-1)/'Sect. 4 (coefficients)'!$C$6)^4 ) +
    ( A85/'Sect. 4 (coefficients)'!$C$3 )^1 * ( 'Sect. 4 (coefficients)'!$J$8   + 'Sect. 4 (coefficients)'!$J$9  *((C85/'Sect. 4 (coefficients)'!$C$5-1)/'Sect. 4 (coefficients)'!$C$6)  + 'Sect. 4 (coefficients)'!$J$10*((C85/'Sect. 4 (coefficients)'!$C$5-1)/'Sect. 4 (coefficients)'!$C$6)^2 + 'Sect. 4 (coefficients)'!$J$11 *((C85/'Sect. 4 (coefficients)'!$C$5-1)/'Sect. 4 (coefficients)'!$C$6)^3 ) +
    ( A85/'Sect. 4 (coefficients)'!$C$3 )^2 * ( 'Sect. 4 (coefficients)'!$J$12 + 'Sect. 4 (coefficients)'!$J$13*((C85/'Sect. 4 (coefficients)'!$C$5-1)/'Sect. 4 (coefficients)'!$C$6) + 'Sect. 4 (coefficients)'!$J$14*((C85/'Sect. 4 (coefficients)'!$C$5-1)/'Sect. 4 (coefficients)'!$C$6)^2 ) +
    ( A85/'Sect. 4 (coefficients)'!$C$3 )^3 * ( 'Sect. 4 (coefficients)'!$J$15 + 'Sect. 4 (coefficients)'!$J$16*((C85/'Sect. 4 (coefficients)'!$C$5-1)/'Sect. 4 (coefficients)'!$C$6) ) +
    ( A85/'Sect. 4 (coefficients)'!$C$3 )^4 * ( 'Sect. 4 (coefficients)'!$J$17 ) +
( (B85+273.15) / 'Sect. 4 (coefficients)'!$C$4 )^1*
    (                                                   ( 'Sect. 4 (coefficients)'!$J$18 + 'Sect. 4 (coefficients)'!$J$19*((C85/'Sect. 4 (coefficients)'!$C$5-1)/'Sect. 4 (coefficients)'!$C$6) + 'Sect. 4 (coefficients)'!$J$20*((C85/'Sect. 4 (coefficients)'!$C$5-1)/'Sect. 4 (coefficients)'!$C$6)^2 + 'Sect. 4 (coefficients)'!$J$21 * ((C85/'Sect. 4 (coefficients)'!$C$5-1)/'Sect. 4 (coefficients)'!$C$6)^3 ) +
    ( A85/'Sect. 4 (coefficients)'!$C$3 )^1 * ( 'Sect. 4 (coefficients)'!$J$22 + 'Sect. 4 (coefficients)'!$J$23*((C85/'Sect. 4 (coefficients)'!$C$5-1)/'Sect. 4 (coefficients)'!$C$6) + 'Sect. 4 (coefficients)'!$J$24*((C85/'Sect. 4 (coefficients)'!$C$5-1)/'Sect. 4 (coefficients)'!$C$6)^2 ) +
    ( A85/'Sect. 4 (coefficients)'!$C$3 )^2 * ( 'Sect. 4 (coefficients)'!$J$25 + 'Sect. 4 (coefficients)'!$J$26*((C85/'Sect. 4 (coefficients)'!$C$5-1)/'Sect. 4 (coefficients)'!$C$6) ) +
    ( A85/'Sect. 4 (coefficients)'!$C$3 )^3 * ( 'Sect. 4 (coefficients)'!$J$27 ) ) +
( (B85+273.15) / 'Sect. 4 (coefficients)'!$C$4 )^2*
    (                                                   ( 'Sect. 4 (coefficients)'!$J$28 + 'Sect. 4 (coefficients)'!$J$29*((C85/'Sect. 4 (coefficients)'!$C$5-1)/'Sect. 4 (coefficients)'!$C$6) + 'Sect. 4 (coefficients)'!$J$30*((C85/'Sect. 4 (coefficients)'!$C$5-1)/'Sect. 4 (coefficients)'!$C$6)^2 ) +
    ( A85/'Sect. 4 (coefficients)'!$C$3 )^1 * ( 'Sect. 4 (coefficients)'!$J$31 + 'Sect. 4 (coefficients)'!$J$32*((C85/'Sect. 4 (coefficients)'!$C$5-1)/'Sect. 4 (coefficients)'!$C$6) ) +
    ( A85/'Sect. 4 (coefficients)'!$C$3 )^2 * ( 'Sect. 4 (coefficients)'!$J$33 ) ) +
( (B85+273.15) / 'Sect. 4 (coefficients)'!$C$4 )^3*
    (                                                   ( 'Sect. 4 (coefficients)'!$J$34 + 'Sect. 4 (coefficients)'!$J$35*((C85/'Sect. 4 (coefficients)'!$C$5-1)/'Sect. 4 (coefficients)'!$C$6) ) +
    ( A85/'Sect. 4 (coefficients)'!$C$3 )^1 * ( 'Sect. 4 (coefficients)'!$J$36 ) ) +
( (B85+273.15) / 'Sect. 4 (coefficients)'!$C$4 )^4*
    (                                                   ( 'Sect. 4 (coefficients)'!$J$37 ) ) )</f>
        <v>0</v>
      </c>
      <c r="V85" s="32">
        <f t="shared" si="23"/>
        <v>0</v>
      </c>
      <c r="W85" s="36">
        <f>('Sect. 4 (coefficients)'!$L$3+'Sect. 4 (coefficients)'!$L$4*(B85+'Sect. 4 (coefficients)'!$L$7)^-2.5+'Sect. 4 (coefficients)'!$L$5*(B85+'Sect. 4 (coefficients)'!$L$7)^3)/1000</f>
        <v>-2.8498200791190241E-3</v>
      </c>
      <c r="X85" s="36">
        <f t="shared" si="24"/>
        <v>5.5376710161869624E-14</v>
      </c>
      <c r="Y85" s="32">
        <f t="shared" si="25"/>
        <v>-2.8498200791190241E-3</v>
      </c>
      <c r="Z85" s="92">
        <f t="shared" si="26"/>
        <v>6.088393597652419E-3</v>
      </c>
    </row>
    <row r="86" spans="1:26" s="37" customFormat="1">
      <c r="A86" s="172">
        <v>0</v>
      </c>
      <c r="B86" s="30">
        <v>15</v>
      </c>
      <c r="C86" s="55">
        <v>52</v>
      </c>
      <c r="D86" s="32">
        <v>1022.0643506500001</v>
      </c>
      <c r="E86" s="32">
        <f t="shared" si="29"/>
        <v>1.5330965259750001E-2</v>
      </c>
      <c r="F86" s="54" t="s">
        <v>17</v>
      </c>
      <c r="G86" s="33">
        <f t="shared" si="16"/>
        <v>1022.061500829921</v>
      </c>
      <c r="H86" s="32">
        <v>1.5634014073060577E-2</v>
      </c>
      <c r="I86" s="54">
        <v>3630.0395517391244</v>
      </c>
      <c r="J86" s="33">
        <f t="shared" si="17"/>
        <v>-2.8498200790636474E-3</v>
      </c>
      <c r="K86" s="32">
        <f t="shared" si="18"/>
        <v>3.0633152369605628E-3</v>
      </c>
      <c r="L86" s="31" t="s">
        <v>17</v>
      </c>
      <c r="M86" s="35">
        <f t="shared" si="19"/>
        <v>0</v>
      </c>
      <c r="N86" s="66">
        <f t="shared" si="20"/>
        <v>0</v>
      </c>
      <c r="O86" s="70" t="s">
        <v>17</v>
      </c>
      <c r="P86" s="32">
        <f>('Sect. 4 (coefficients)'!$L$3+'Sect. 4 (coefficients)'!$L$4*(B86+'Sect. 4 (coefficients)'!$L$7)^-2.5+'Sect. 4 (coefficients)'!$L$5*(B86+'Sect. 4 (coefficients)'!$L$7)^3)/1000</f>
        <v>-2.8498200791190241E-3</v>
      </c>
      <c r="Q86" s="32">
        <f t="shared" si="21"/>
        <v>5.5376710161869624E-14</v>
      </c>
      <c r="R86" s="32">
        <f>LOOKUP(B86,'Sect. 4 (data)'!$B$5:$B$11,'Sect. 4 (data)'!$R$5:$R$11)</f>
        <v>5.5376710161869624E-14</v>
      </c>
      <c r="S86" s="36">
        <f t="shared" si="22"/>
        <v>0</v>
      </c>
      <c r="T86" s="32">
        <f>'Sect. 4 (coefficients)'!$C$7 * ( A86 / 'Sect. 4 (coefficients)'!$C$3 )*
  (
                                                        ( 'Sect. 4 (coefficients)'!$F$3   + 'Sect. 4 (coefficients)'!$F$4  *(A86/'Sect. 4 (coefficients)'!$C$3)^1 + 'Sect. 4 (coefficients)'!$F$5  *(A86/'Sect. 4 (coefficients)'!$C$3)^2 + 'Sect. 4 (coefficients)'!$F$6   *(A86/'Sect. 4 (coefficients)'!$C$3)^3 + 'Sect. 4 (coefficients)'!$F$7  *(A86/'Sect. 4 (coefficients)'!$C$3)^4 + 'Sect. 4 (coefficients)'!$F$8*(A86/'Sect. 4 (coefficients)'!$C$3)^5 ) +
    ( (B86+273.15) / 'Sect. 4 (coefficients)'!$C$4 )^1 * ( 'Sect. 4 (coefficients)'!$F$9   + 'Sect. 4 (coefficients)'!$F$10*(A86/'Sect. 4 (coefficients)'!$C$3)^1 + 'Sect. 4 (coefficients)'!$F$11*(A86/'Sect. 4 (coefficients)'!$C$3)^2 + 'Sect. 4 (coefficients)'!$F$12*(A86/'Sect. 4 (coefficients)'!$C$3)^3 + 'Sect. 4 (coefficients)'!$F$13*(A86/'Sect. 4 (coefficients)'!$C$3)^4 ) +
    ( (B86+273.15) / 'Sect. 4 (coefficients)'!$C$4 )^2 * ( 'Sect. 4 (coefficients)'!$F$14 + 'Sect. 4 (coefficients)'!$F$15*(A86/'Sect. 4 (coefficients)'!$C$3)^1 + 'Sect. 4 (coefficients)'!$F$16*(A86/'Sect. 4 (coefficients)'!$C$3)^2 + 'Sect. 4 (coefficients)'!$F$17*(A86/'Sect. 4 (coefficients)'!$C$3)^3 ) +
    ( (B86+273.15) / 'Sect. 4 (coefficients)'!$C$4 )^3 * ( 'Sect. 4 (coefficients)'!$F$18 + 'Sect. 4 (coefficients)'!$F$19*(A86/'Sect. 4 (coefficients)'!$C$3)^1 + 'Sect. 4 (coefficients)'!$F$20*(A86/'Sect. 4 (coefficients)'!$C$3)^2 ) +
    ( (B86+273.15) / 'Sect. 4 (coefficients)'!$C$4 )^4 * ( 'Sect. 4 (coefficients)'!$F$21 +'Sect. 4 (coefficients)'!$F$22*(A86/'Sect. 4 (coefficients)'!$C$3)^1 ) +
    ( (B86+273.15) / 'Sect. 4 (coefficients)'!$C$4 )^5 * ( 'Sect. 4 (coefficients)'!$F$23 )
  )</f>
        <v>0</v>
      </c>
      <c r="U86" s="91">
        <f xml:space="preserve"> 'Sect. 4 (coefficients)'!$C$8 * ( (C86/'Sect. 4 (coefficients)'!$C$5-1)/'Sect. 4 (coefficients)'!$C$6 ) * ( A86/'Sect. 4 (coefficients)'!$C$3 ) *
(                                                       ( 'Sect. 4 (coefficients)'!$J$3   + 'Sect. 4 (coefficients)'!$J$4  *((C86/'Sect. 4 (coefficients)'!$C$5-1)/'Sect. 4 (coefficients)'!$C$6)  + 'Sect. 4 (coefficients)'!$J$5  *((C86/'Sect. 4 (coefficients)'!$C$5-1)/'Sect. 4 (coefficients)'!$C$6)^2 + 'Sect. 4 (coefficients)'!$J$6   *((C86/'Sect. 4 (coefficients)'!$C$5-1)/'Sect. 4 (coefficients)'!$C$6)^3 + 'Sect. 4 (coefficients)'!$J$7*((C86/'Sect. 4 (coefficients)'!$C$5-1)/'Sect. 4 (coefficients)'!$C$6)^4 ) +
    ( A86/'Sect. 4 (coefficients)'!$C$3 )^1 * ( 'Sect. 4 (coefficients)'!$J$8   + 'Sect. 4 (coefficients)'!$J$9  *((C86/'Sect. 4 (coefficients)'!$C$5-1)/'Sect. 4 (coefficients)'!$C$6)  + 'Sect. 4 (coefficients)'!$J$10*((C86/'Sect. 4 (coefficients)'!$C$5-1)/'Sect. 4 (coefficients)'!$C$6)^2 + 'Sect. 4 (coefficients)'!$J$11 *((C86/'Sect. 4 (coefficients)'!$C$5-1)/'Sect. 4 (coefficients)'!$C$6)^3 ) +
    ( A86/'Sect. 4 (coefficients)'!$C$3 )^2 * ( 'Sect. 4 (coefficients)'!$J$12 + 'Sect. 4 (coefficients)'!$J$13*((C86/'Sect. 4 (coefficients)'!$C$5-1)/'Sect. 4 (coefficients)'!$C$6) + 'Sect. 4 (coefficients)'!$J$14*((C86/'Sect. 4 (coefficients)'!$C$5-1)/'Sect. 4 (coefficients)'!$C$6)^2 ) +
    ( A86/'Sect. 4 (coefficients)'!$C$3 )^3 * ( 'Sect. 4 (coefficients)'!$J$15 + 'Sect. 4 (coefficients)'!$J$16*((C86/'Sect. 4 (coefficients)'!$C$5-1)/'Sect. 4 (coefficients)'!$C$6) ) +
    ( A86/'Sect. 4 (coefficients)'!$C$3 )^4 * ( 'Sect. 4 (coefficients)'!$J$17 ) +
( (B86+273.15) / 'Sect. 4 (coefficients)'!$C$4 )^1*
    (                                                   ( 'Sect. 4 (coefficients)'!$J$18 + 'Sect. 4 (coefficients)'!$J$19*((C86/'Sect. 4 (coefficients)'!$C$5-1)/'Sect. 4 (coefficients)'!$C$6) + 'Sect. 4 (coefficients)'!$J$20*((C86/'Sect. 4 (coefficients)'!$C$5-1)/'Sect. 4 (coefficients)'!$C$6)^2 + 'Sect. 4 (coefficients)'!$J$21 * ((C86/'Sect. 4 (coefficients)'!$C$5-1)/'Sect. 4 (coefficients)'!$C$6)^3 ) +
    ( A86/'Sect. 4 (coefficients)'!$C$3 )^1 * ( 'Sect. 4 (coefficients)'!$J$22 + 'Sect. 4 (coefficients)'!$J$23*((C86/'Sect. 4 (coefficients)'!$C$5-1)/'Sect. 4 (coefficients)'!$C$6) + 'Sect. 4 (coefficients)'!$J$24*((C86/'Sect. 4 (coefficients)'!$C$5-1)/'Sect. 4 (coefficients)'!$C$6)^2 ) +
    ( A86/'Sect. 4 (coefficients)'!$C$3 )^2 * ( 'Sect. 4 (coefficients)'!$J$25 + 'Sect. 4 (coefficients)'!$J$26*((C86/'Sect. 4 (coefficients)'!$C$5-1)/'Sect. 4 (coefficients)'!$C$6) ) +
    ( A86/'Sect. 4 (coefficients)'!$C$3 )^3 * ( 'Sect. 4 (coefficients)'!$J$27 ) ) +
( (B86+273.15) / 'Sect. 4 (coefficients)'!$C$4 )^2*
    (                                                   ( 'Sect. 4 (coefficients)'!$J$28 + 'Sect. 4 (coefficients)'!$J$29*((C86/'Sect. 4 (coefficients)'!$C$5-1)/'Sect. 4 (coefficients)'!$C$6) + 'Sect. 4 (coefficients)'!$J$30*((C86/'Sect. 4 (coefficients)'!$C$5-1)/'Sect. 4 (coefficients)'!$C$6)^2 ) +
    ( A86/'Sect. 4 (coefficients)'!$C$3 )^1 * ( 'Sect. 4 (coefficients)'!$J$31 + 'Sect. 4 (coefficients)'!$J$32*((C86/'Sect. 4 (coefficients)'!$C$5-1)/'Sect. 4 (coefficients)'!$C$6) ) +
    ( A86/'Sect. 4 (coefficients)'!$C$3 )^2 * ( 'Sect. 4 (coefficients)'!$J$33 ) ) +
( (B86+273.15) / 'Sect. 4 (coefficients)'!$C$4 )^3*
    (                                                   ( 'Sect. 4 (coefficients)'!$J$34 + 'Sect. 4 (coefficients)'!$J$35*((C86/'Sect. 4 (coefficients)'!$C$5-1)/'Sect. 4 (coefficients)'!$C$6) ) +
    ( A86/'Sect. 4 (coefficients)'!$C$3 )^1 * ( 'Sect. 4 (coefficients)'!$J$36 ) ) +
( (B86+273.15) / 'Sect. 4 (coefficients)'!$C$4 )^4*
    (                                                   ( 'Sect. 4 (coefficients)'!$J$37 ) ) )</f>
        <v>0</v>
      </c>
      <c r="V86" s="32">
        <f t="shared" si="23"/>
        <v>0</v>
      </c>
      <c r="W86" s="36">
        <f>('Sect. 4 (coefficients)'!$L$3+'Sect. 4 (coefficients)'!$L$4*(B86+'Sect. 4 (coefficients)'!$L$7)^-2.5+'Sect. 4 (coefficients)'!$L$5*(B86+'Sect. 4 (coefficients)'!$L$7)^3)/1000</f>
        <v>-2.8498200791190241E-3</v>
      </c>
      <c r="X86" s="36">
        <f t="shared" si="24"/>
        <v>5.5376710161869624E-14</v>
      </c>
      <c r="Y86" s="32">
        <f t="shared" si="25"/>
        <v>-2.8498200791190241E-3</v>
      </c>
      <c r="Z86" s="92">
        <f t="shared" si="26"/>
        <v>6.1266304739211255E-3</v>
      </c>
    </row>
    <row r="87" spans="1:26" s="46" customFormat="1">
      <c r="A87" s="173">
        <v>0</v>
      </c>
      <c r="B87" s="38">
        <v>15</v>
      </c>
      <c r="C87" s="57">
        <v>65</v>
      </c>
      <c r="D87" s="40">
        <v>1027.44420001</v>
      </c>
      <c r="E87" s="40">
        <f t="shared" si="29"/>
        <v>1.5411663000150001E-2</v>
      </c>
      <c r="F87" s="56" t="s">
        <v>17</v>
      </c>
      <c r="G87" s="42">
        <f t="shared" si="16"/>
        <v>1027.441350189921</v>
      </c>
      <c r="H87" s="40">
        <v>1.5718704760850865E-2</v>
      </c>
      <c r="I87" s="56">
        <v>3692.1336815407399</v>
      </c>
      <c r="J87" s="42">
        <f t="shared" si="17"/>
        <v>-2.8498200790636474E-3</v>
      </c>
      <c r="K87" s="40">
        <f t="shared" si="18"/>
        <v>3.0916537530265428E-3</v>
      </c>
      <c r="L87" s="39" t="s">
        <v>17</v>
      </c>
      <c r="M87" s="44">
        <f t="shared" si="19"/>
        <v>0</v>
      </c>
      <c r="N87" s="67">
        <f t="shared" si="20"/>
        <v>0</v>
      </c>
      <c r="O87" s="71" t="s">
        <v>17</v>
      </c>
      <c r="P87" s="40">
        <f>('Sect. 4 (coefficients)'!$L$3+'Sect. 4 (coefficients)'!$L$4*(B87+'Sect. 4 (coefficients)'!$L$7)^-2.5+'Sect. 4 (coefficients)'!$L$5*(B87+'Sect. 4 (coefficients)'!$L$7)^3)/1000</f>
        <v>-2.8498200791190241E-3</v>
      </c>
      <c r="Q87" s="40">
        <f t="shared" si="21"/>
        <v>5.5376710161869624E-14</v>
      </c>
      <c r="R87" s="40">
        <f>LOOKUP(B87,'Sect. 4 (data)'!$B$5:$B$11,'Sect. 4 (data)'!$R$5:$R$11)</f>
        <v>5.5376710161869624E-14</v>
      </c>
      <c r="S87" s="45">
        <f t="shared" si="22"/>
        <v>0</v>
      </c>
      <c r="T87" s="40">
        <f>'Sect. 4 (coefficients)'!$C$7 * ( A87 / 'Sect. 4 (coefficients)'!$C$3 )*
  (
                                                        ( 'Sect. 4 (coefficients)'!$F$3   + 'Sect. 4 (coefficients)'!$F$4  *(A87/'Sect. 4 (coefficients)'!$C$3)^1 + 'Sect. 4 (coefficients)'!$F$5  *(A87/'Sect. 4 (coefficients)'!$C$3)^2 + 'Sect. 4 (coefficients)'!$F$6   *(A87/'Sect. 4 (coefficients)'!$C$3)^3 + 'Sect. 4 (coefficients)'!$F$7  *(A87/'Sect. 4 (coefficients)'!$C$3)^4 + 'Sect. 4 (coefficients)'!$F$8*(A87/'Sect. 4 (coefficients)'!$C$3)^5 ) +
    ( (B87+273.15) / 'Sect. 4 (coefficients)'!$C$4 )^1 * ( 'Sect. 4 (coefficients)'!$F$9   + 'Sect. 4 (coefficients)'!$F$10*(A87/'Sect. 4 (coefficients)'!$C$3)^1 + 'Sect. 4 (coefficients)'!$F$11*(A87/'Sect. 4 (coefficients)'!$C$3)^2 + 'Sect. 4 (coefficients)'!$F$12*(A87/'Sect. 4 (coefficients)'!$C$3)^3 + 'Sect. 4 (coefficients)'!$F$13*(A87/'Sect. 4 (coefficients)'!$C$3)^4 ) +
    ( (B87+273.15) / 'Sect. 4 (coefficients)'!$C$4 )^2 * ( 'Sect. 4 (coefficients)'!$F$14 + 'Sect. 4 (coefficients)'!$F$15*(A87/'Sect. 4 (coefficients)'!$C$3)^1 + 'Sect. 4 (coefficients)'!$F$16*(A87/'Sect. 4 (coefficients)'!$C$3)^2 + 'Sect. 4 (coefficients)'!$F$17*(A87/'Sect. 4 (coefficients)'!$C$3)^3 ) +
    ( (B87+273.15) / 'Sect. 4 (coefficients)'!$C$4 )^3 * ( 'Sect. 4 (coefficients)'!$F$18 + 'Sect. 4 (coefficients)'!$F$19*(A87/'Sect. 4 (coefficients)'!$C$3)^1 + 'Sect. 4 (coefficients)'!$F$20*(A87/'Sect. 4 (coefficients)'!$C$3)^2 ) +
    ( (B87+273.15) / 'Sect. 4 (coefficients)'!$C$4 )^4 * ( 'Sect. 4 (coefficients)'!$F$21 +'Sect. 4 (coefficients)'!$F$22*(A87/'Sect. 4 (coefficients)'!$C$3)^1 ) +
    ( (B87+273.15) / 'Sect. 4 (coefficients)'!$C$4 )^5 * ( 'Sect. 4 (coefficients)'!$F$23 )
  )</f>
        <v>0</v>
      </c>
      <c r="U87" s="93">
        <f xml:space="preserve"> 'Sect. 4 (coefficients)'!$C$8 * ( (C87/'Sect. 4 (coefficients)'!$C$5-1)/'Sect. 4 (coefficients)'!$C$6 ) * ( A87/'Sect. 4 (coefficients)'!$C$3 ) *
(                                                       ( 'Sect. 4 (coefficients)'!$J$3   + 'Sect. 4 (coefficients)'!$J$4  *((C87/'Sect. 4 (coefficients)'!$C$5-1)/'Sect. 4 (coefficients)'!$C$6)  + 'Sect. 4 (coefficients)'!$J$5  *((C87/'Sect. 4 (coefficients)'!$C$5-1)/'Sect. 4 (coefficients)'!$C$6)^2 + 'Sect. 4 (coefficients)'!$J$6   *((C87/'Sect. 4 (coefficients)'!$C$5-1)/'Sect. 4 (coefficients)'!$C$6)^3 + 'Sect. 4 (coefficients)'!$J$7*((C87/'Sect. 4 (coefficients)'!$C$5-1)/'Sect. 4 (coefficients)'!$C$6)^4 ) +
    ( A87/'Sect. 4 (coefficients)'!$C$3 )^1 * ( 'Sect. 4 (coefficients)'!$J$8   + 'Sect. 4 (coefficients)'!$J$9  *((C87/'Sect. 4 (coefficients)'!$C$5-1)/'Sect. 4 (coefficients)'!$C$6)  + 'Sect. 4 (coefficients)'!$J$10*((C87/'Sect. 4 (coefficients)'!$C$5-1)/'Sect. 4 (coefficients)'!$C$6)^2 + 'Sect. 4 (coefficients)'!$J$11 *((C87/'Sect. 4 (coefficients)'!$C$5-1)/'Sect. 4 (coefficients)'!$C$6)^3 ) +
    ( A87/'Sect. 4 (coefficients)'!$C$3 )^2 * ( 'Sect. 4 (coefficients)'!$J$12 + 'Sect. 4 (coefficients)'!$J$13*((C87/'Sect. 4 (coefficients)'!$C$5-1)/'Sect. 4 (coefficients)'!$C$6) + 'Sect. 4 (coefficients)'!$J$14*((C87/'Sect. 4 (coefficients)'!$C$5-1)/'Sect. 4 (coefficients)'!$C$6)^2 ) +
    ( A87/'Sect. 4 (coefficients)'!$C$3 )^3 * ( 'Sect. 4 (coefficients)'!$J$15 + 'Sect. 4 (coefficients)'!$J$16*((C87/'Sect. 4 (coefficients)'!$C$5-1)/'Sect. 4 (coefficients)'!$C$6) ) +
    ( A87/'Sect. 4 (coefficients)'!$C$3 )^4 * ( 'Sect. 4 (coefficients)'!$J$17 ) +
( (B87+273.15) / 'Sect. 4 (coefficients)'!$C$4 )^1*
    (                                                   ( 'Sect. 4 (coefficients)'!$J$18 + 'Sect. 4 (coefficients)'!$J$19*((C87/'Sect. 4 (coefficients)'!$C$5-1)/'Sect. 4 (coefficients)'!$C$6) + 'Sect. 4 (coefficients)'!$J$20*((C87/'Sect. 4 (coefficients)'!$C$5-1)/'Sect. 4 (coefficients)'!$C$6)^2 + 'Sect. 4 (coefficients)'!$J$21 * ((C87/'Sect. 4 (coefficients)'!$C$5-1)/'Sect. 4 (coefficients)'!$C$6)^3 ) +
    ( A87/'Sect. 4 (coefficients)'!$C$3 )^1 * ( 'Sect. 4 (coefficients)'!$J$22 + 'Sect. 4 (coefficients)'!$J$23*((C87/'Sect. 4 (coefficients)'!$C$5-1)/'Sect. 4 (coefficients)'!$C$6) + 'Sect. 4 (coefficients)'!$J$24*((C87/'Sect. 4 (coefficients)'!$C$5-1)/'Sect. 4 (coefficients)'!$C$6)^2 ) +
    ( A87/'Sect. 4 (coefficients)'!$C$3 )^2 * ( 'Sect. 4 (coefficients)'!$J$25 + 'Sect. 4 (coefficients)'!$J$26*((C87/'Sect. 4 (coefficients)'!$C$5-1)/'Sect. 4 (coefficients)'!$C$6) ) +
    ( A87/'Sect. 4 (coefficients)'!$C$3 )^3 * ( 'Sect. 4 (coefficients)'!$J$27 ) ) +
( (B87+273.15) / 'Sect. 4 (coefficients)'!$C$4 )^2*
    (                                                   ( 'Sect. 4 (coefficients)'!$J$28 + 'Sect. 4 (coefficients)'!$J$29*((C87/'Sect. 4 (coefficients)'!$C$5-1)/'Sect. 4 (coefficients)'!$C$6) + 'Sect. 4 (coefficients)'!$J$30*((C87/'Sect. 4 (coefficients)'!$C$5-1)/'Sect. 4 (coefficients)'!$C$6)^2 ) +
    ( A87/'Sect. 4 (coefficients)'!$C$3 )^1 * ( 'Sect. 4 (coefficients)'!$J$31 + 'Sect. 4 (coefficients)'!$J$32*((C87/'Sect. 4 (coefficients)'!$C$5-1)/'Sect. 4 (coefficients)'!$C$6) ) +
    ( A87/'Sect. 4 (coefficients)'!$C$3 )^2 * ( 'Sect. 4 (coefficients)'!$J$33 ) ) +
( (B87+273.15) / 'Sect. 4 (coefficients)'!$C$4 )^3*
    (                                                   ( 'Sect. 4 (coefficients)'!$J$34 + 'Sect. 4 (coefficients)'!$J$35*((C87/'Sect. 4 (coefficients)'!$C$5-1)/'Sect. 4 (coefficients)'!$C$6) ) +
    ( A87/'Sect. 4 (coefficients)'!$C$3 )^1 * ( 'Sect. 4 (coefficients)'!$J$36 ) ) +
( (B87+273.15) / 'Sect. 4 (coefficients)'!$C$4 )^4*
    (                                                   ( 'Sect. 4 (coefficients)'!$J$37 ) ) )</f>
        <v>0</v>
      </c>
      <c r="V87" s="40">
        <f t="shared" si="23"/>
        <v>0</v>
      </c>
      <c r="W87" s="45">
        <f>('Sect. 4 (coefficients)'!$L$3+'Sect. 4 (coefficients)'!$L$4*(B87+'Sect. 4 (coefficients)'!$L$7)^-2.5+'Sect. 4 (coefficients)'!$L$5*(B87+'Sect. 4 (coefficients)'!$L$7)^3)/1000</f>
        <v>-2.8498200791190241E-3</v>
      </c>
      <c r="X87" s="45">
        <f t="shared" si="24"/>
        <v>5.5376710161869624E-14</v>
      </c>
      <c r="Y87" s="40">
        <f t="shared" si="25"/>
        <v>-2.8498200791190241E-3</v>
      </c>
      <c r="Z87" s="94">
        <f t="shared" si="26"/>
        <v>6.1833075060530856E-3</v>
      </c>
    </row>
    <row r="88" spans="1:26" s="37" customFormat="1">
      <c r="A88" s="172">
        <v>0</v>
      </c>
      <c r="B88" s="30">
        <v>20</v>
      </c>
      <c r="C88" s="55">
        <v>5</v>
      </c>
      <c r="D88" s="32">
        <v>1000.43959904</v>
      </c>
      <c r="E88" s="32">
        <f>0.001/100*D88/2</f>
        <v>5.0021979952000004E-3</v>
      </c>
      <c r="F88" s="54" t="s">
        <v>17</v>
      </c>
      <c r="G88" s="33">
        <f t="shared" si="16"/>
        <v>1000.4371626864906</v>
      </c>
      <c r="H88" s="32">
        <v>5.8378369823056117E-3</v>
      </c>
      <c r="I88" s="54">
        <v>70.816443510513409</v>
      </c>
      <c r="J88" s="33">
        <f t="shared" si="17"/>
        <v>-2.4363535093243627E-3</v>
      </c>
      <c r="K88" s="32">
        <f t="shared" si="18"/>
        <v>3.0097102599406789E-3</v>
      </c>
      <c r="L88" s="31" t="s">
        <v>17</v>
      </c>
      <c r="M88" s="35">
        <f t="shared" si="19"/>
        <v>0</v>
      </c>
      <c r="N88" s="66">
        <f t="shared" si="20"/>
        <v>0</v>
      </c>
      <c r="O88" s="70" t="s">
        <v>17</v>
      </c>
      <c r="P88" s="32">
        <f>('Sect. 4 (coefficients)'!$L$3+'Sect. 4 (coefficients)'!$L$4*(B88+'Sect. 4 (coefficients)'!$L$7)^-2.5+'Sect. 4 (coefficients)'!$L$5*(B88+'Sect. 4 (coefficients)'!$L$7)^3)/1000</f>
        <v>-2.4363535093284202E-3</v>
      </c>
      <c r="Q88" s="32">
        <f t="shared" si="21"/>
        <v>4.0575182103097518E-15</v>
      </c>
      <c r="R88" s="32">
        <f>LOOKUP(B88,'Sect. 4 (data)'!$B$5:$B$11,'Sect. 4 (data)'!$R$5:$R$11)</f>
        <v>4.0575182103097518E-15</v>
      </c>
      <c r="S88" s="36">
        <f t="shared" si="22"/>
        <v>0</v>
      </c>
      <c r="T88" s="32">
        <f>'Sect. 4 (coefficients)'!$C$7 * ( A88 / 'Sect. 4 (coefficients)'!$C$3 )*
  (
                                                        ( 'Sect. 4 (coefficients)'!$F$3   + 'Sect. 4 (coefficients)'!$F$4  *(A88/'Sect. 4 (coefficients)'!$C$3)^1 + 'Sect. 4 (coefficients)'!$F$5  *(A88/'Sect. 4 (coefficients)'!$C$3)^2 + 'Sect. 4 (coefficients)'!$F$6   *(A88/'Sect. 4 (coefficients)'!$C$3)^3 + 'Sect. 4 (coefficients)'!$F$7  *(A88/'Sect. 4 (coefficients)'!$C$3)^4 + 'Sect. 4 (coefficients)'!$F$8*(A88/'Sect. 4 (coefficients)'!$C$3)^5 ) +
    ( (B88+273.15) / 'Sect. 4 (coefficients)'!$C$4 )^1 * ( 'Sect. 4 (coefficients)'!$F$9   + 'Sect. 4 (coefficients)'!$F$10*(A88/'Sect. 4 (coefficients)'!$C$3)^1 + 'Sect. 4 (coefficients)'!$F$11*(A88/'Sect. 4 (coefficients)'!$C$3)^2 + 'Sect. 4 (coefficients)'!$F$12*(A88/'Sect. 4 (coefficients)'!$C$3)^3 + 'Sect. 4 (coefficients)'!$F$13*(A88/'Sect. 4 (coefficients)'!$C$3)^4 ) +
    ( (B88+273.15) / 'Sect. 4 (coefficients)'!$C$4 )^2 * ( 'Sect. 4 (coefficients)'!$F$14 + 'Sect. 4 (coefficients)'!$F$15*(A88/'Sect. 4 (coefficients)'!$C$3)^1 + 'Sect. 4 (coefficients)'!$F$16*(A88/'Sect. 4 (coefficients)'!$C$3)^2 + 'Sect. 4 (coefficients)'!$F$17*(A88/'Sect. 4 (coefficients)'!$C$3)^3 ) +
    ( (B88+273.15) / 'Sect. 4 (coefficients)'!$C$4 )^3 * ( 'Sect. 4 (coefficients)'!$F$18 + 'Sect. 4 (coefficients)'!$F$19*(A88/'Sect. 4 (coefficients)'!$C$3)^1 + 'Sect. 4 (coefficients)'!$F$20*(A88/'Sect. 4 (coefficients)'!$C$3)^2 ) +
    ( (B88+273.15) / 'Sect. 4 (coefficients)'!$C$4 )^4 * ( 'Sect. 4 (coefficients)'!$F$21 +'Sect. 4 (coefficients)'!$F$22*(A88/'Sect. 4 (coefficients)'!$C$3)^1 ) +
    ( (B88+273.15) / 'Sect. 4 (coefficients)'!$C$4 )^5 * ( 'Sect. 4 (coefficients)'!$F$23 )
  )</f>
        <v>0</v>
      </c>
      <c r="U88" s="91">
        <f xml:space="preserve"> 'Sect. 4 (coefficients)'!$C$8 * ( (C88/'Sect. 4 (coefficients)'!$C$5-1)/'Sect. 4 (coefficients)'!$C$6 ) * ( A88/'Sect. 4 (coefficients)'!$C$3 ) *
(                                                       ( 'Sect. 4 (coefficients)'!$J$3   + 'Sect. 4 (coefficients)'!$J$4  *((C88/'Sect. 4 (coefficients)'!$C$5-1)/'Sect. 4 (coefficients)'!$C$6)  + 'Sect. 4 (coefficients)'!$J$5  *((C88/'Sect. 4 (coefficients)'!$C$5-1)/'Sect. 4 (coefficients)'!$C$6)^2 + 'Sect. 4 (coefficients)'!$J$6   *((C88/'Sect. 4 (coefficients)'!$C$5-1)/'Sect. 4 (coefficients)'!$C$6)^3 + 'Sect. 4 (coefficients)'!$J$7*((C88/'Sect. 4 (coefficients)'!$C$5-1)/'Sect. 4 (coefficients)'!$C$6)^4 ) +
    ( A88/'Sect. 4 (coefficients)'!$C$3 )^1 * ( 'Sect. 4 (coefficients)'!$J$8   + 'Sect. 4 (coefficients)'!$J$9  *((C88/'Sect. 4 (coefficients)'!$C$5-1)/'Sect. 4 (coefficients)'!$C$6)  + 'Sect. 4 (coefficients)'!$J$10*((C88/'Sect. 4 (coefficients)'!$C$5-1)/'Sect. 4 (coefficients)'!$C$6)^2 + 'Sect. 4 (coefficients)'!$J$11 *((C88/'Sect. 4 (coefficients)'!$C$5-1)/'Sect. 4 (coefficients)'!$C$6)^3 ) +
    ( A88/'Sect. 4 (coefficients)'!$C$3 )^2 * ( 'Sect. 4 (coefficients)'!$J$12 + 'Sect. 4 (coefficients)'!$J$13*((C88/'Sect. 4 (coefficients)'!$C$5-1)/'Sect. 4 (coefficients)'!$C$6) + 'Sect. 4 (coefficients)'!$J$14*((C88/'Sect. 4 (coefficients)'!$C$5-1)/'Sect. 4 (coefficients)'!$C$6)^2 ) +
    ( A88/'Sect. 4 (coefficients)'!$C$3 )^3 * ( 'Sect. 4 (coefficients)'!$J$15 + 'Sect. 4 (coefficients)'!$J$16*((C88/'Sect. 4 (coefficients)'!$C$5-1)/'Sect. 4 (coefficients)'!$C$6) ) +
    ( A88/'Sect. 4 (coefficients)'!$C$3 )^4 * ( 'Sect. 4 (coefficients)'!$J$17 ) +
( (B88+273.15) / 'Sect. 4 (coefficients)'!$C$4 )^1*
    (                                                   ( 'Sect. 4 (coefficients)'!$J$18 + 'Sect. 4 (coefficients)'!$J$19*((C88/'Sect. 4 (coefficients)'!$C$5-1)/'Sect. 4 (coefficients)'!$C$6) + 'Sect. 4 (coefficients)'!$J$20*((C88/'Sect. 4 (coefficients)'!$C$5-1)/'Sect. 4 (coefficients)'!$C$6)^2 + 'Sect. 4 (coefficients)'!$J$21 * ((C88/'Sect. 4 (coefficients)'!$C$5-1)/'Sect. 4 (coefficients)'!$C$6)^3 ) +
    ( A88/'Sect. 4 (coefficients)'!$C$3 )^1 * ( 'Sect. 4 (coefficients)'!$J$22 + 'Sect. 4 (coefficients)'!$J$23*((C88/'Sect. 4 (coefficients)'!$C$5-1)/'Sect. 4 (coefficients)'!$C$6) + 'Sect. 4 (coefficients)'!$J$24*((C88/'Sect. 4 (coefficients)'!$C$5-1)/'Sect. 4 (coefficients)'!$C$6)^2 ) +
    ( A88/'Sect. 4 (coefficients)'!$C$3 )^2 * ( 'Sect. 4 (coefficients)'!$J$25 + 'Sect. 4 (coefficients)'!$J$26*((C88/'Sect. 4 (coefficients)'!$C$5-1)/'Sect. 4 (coefficients)'!$C$6) ) +
    ( A88/'Sect. 4 (coefficients)'!$C$3 )^3 * ( 'Sect. 4 (coefficients)'!$J$27 ) ) +
( (B88+273.15) / 'Sect. 4 (coefficients)'!$C$4 )^2*
    (                                                   ( 'Sect. 4 (coefficients)'!$J$28 + 'Sect. 4 (coefficients)'!$J$29*((C88/'Sect. 4 (coefficients)'!$C$5-1)/'Sect. 4 (coefficients)'!$C$6) + 'Sect. 4 (coefficients)'!$J$30*((C88/'Sect. 4 (coefficients)'!$C$5-1)/'Sect. 4 (coefficients)'!$C$6)^2 ) +
    ( A88/'Sect. 4 (coefficients)'!$C$3 )^1 * ( 'Sect. 4 (coefficients)'!$J$31 + 'Sect. 4 (coefficients)'!$J$32*((C88/'Sect. 4 (coefficients)'!$C$5-1)/'Sect. 4 (coefficients)'!$C$6) ) +
    ( A88/'Sect. 4 (coefficients)'!$C$3 )^2 * ( 'Sect. 4 (coefficients)'!$J$33 ) ) +
( (B88+273.15) / 'Sect. 4 (coefficients)'!$C$4 )^3*
    (                                                   ( 'Sect. 4 (coefficients)'!$J$34 + 'Sect. 4 (coefficients)'!$J$35*((C88/'Sect. 4 (coefficients)'!$C$5-1)/'Sect. 4 (coefficients)'!$C$6) ) +
    ( A88/'Sect. 4 (coefficients)'!$C$3 )^1 * ( 'Sect. 4 (coefficients)'!$J$36 ) ) +
( (B88+273.15) / 'Sect. 4 (coefficients)'!$C$4 )^4*
    (                                                   ( 'Sect. 4 (coefficients)'!$J$37 ) ) )</f>
        <v>0</v>
      </c>
      <c r="V88" s="32">
        <f t="shared" si="23"/>
        <v>0</v>
      </c>
      <c r="W88" s="36">
        <f>('Sect. 4 (coefficients)'!$L$3+'Sect. 4 (coefficients)'!$L$4*(B88+'Sect. 4 (coefficients)'!$L$7)^-2.5+'Sect. 4 (coefficients)'!$L$5*(B88+'Sect. 4 (coefficients)'!$L$7)^3)/1000</f>
        <v>-2.4363535093284202E-3</v>
      </c>
      <c r="X88" s="36">
        <f t="shared" si="24"/>
        <v>4.0575182103097518E-15</v>
      </c>
      <c r="Y88" s="32">
        <f t="shared" si="25"/>
        <v>-2.4363535093284202E-3</v>
      </c>
      <c r="Z88" s="92">
        <f t="shared" si="26"/>
        <v>6.0194205198813577E-3</v>
      </c>
    </row>
    <row r="89" spans="1:26" s="37" customFormat="1">
      <c r="A89" s="172">
        <v>0</v>
      </c>
      <c r="B89" s="30">
        <v>20</v>
      </c>
      <c r="C89" s="55">
        <v>10</v>
      </c>
      <c r="D89" s="32">
        <v>1002.6946152100001</v>
      </c>
      <c r="E89" s="32">
        <f>0.001/100*D89/2</f>
        <v>5.0134730760500006E-3</v>
      </c>
      <c r="F89" s="54" t="s">
        <v>17</v>
      </c>
      <c r="G89" s="33">
        <f t="shared" si="16"/>
        <v>1002.6921788564907</v>
      </c>
      <c r="H89" s="32">
        <v>5.8485051616625205E-3</v>
      </c>
      <c r="I89" s="54">
        <v>71.335010828822703</v>
      </c>
      <c r="J89" s="33">
        <f t="shared" si="17"/>
        <v>-2.4363535093243627E-3</v>
      </c>
      <c r="K89" s="32">
        <f t="shared" si="18"/>
        <v>3.0116607281888332E-3</v>
      </c>
      <c r="L89" s="31" t="s">
        <v>17</v>
      </c>
      <c r="M89" s="35">
        <f t="shared" si="19"/>
        <v>0</v>
      </c>
      <c r="N89" s="66">
        <f t="shared" si="20"/>
        <v>0</v>
      </c>
      <c r="O89" s="70" t="s">
        <v>17</v>
      </c>
      <c r="P89" s="32">
        <f>('Sect. 4 (coefficients)'!$L$3+'Sect. 4 (coefficients)'!$L$4*(B89+'Sect. 4 (coefficients)'!$L$7)^-2.5+'Sect. 4 (coefficients)'!$L$5*(B89+'Sect. 4 (coefficients)'!$L$7)^3)/1000</f>
        <v>-2.4363535093284202E-3</v>
      </c>
      <c r="Q89" s="32">
        <f t="shared" si="21"/>
        <v>4.0575182103097518E-15</v>
      </c>
      <c r="R89" s="32">
        <f>LOOKUP(B89,'Sect. 4 (data)'!$B$5:$B$11,'Sect. 4 (data)'!$R$5:$R$11)</f>
        <v>4.0575182103097518E-15</v>
      </c>
      <c r="S89" s="36">
        <f t="shared" si="22"/>
        <v>0</v>
      </c>
      <c r="T89" s="32">
        <f>'Sect. 4 (coefficients)'!$C$7 * ( A89 / 'Sect. 4 (coefficients)'!$C$3 )*
  (
                                                        ( 'Sect. 4 (coefficients)'!$F$3   + 'Sect. 4 (coefficients)'!$F$4  *(A89/'Sect. 4 (coefficients)'!$C$3)^1 + 'Sect. 4 (coefficients)'!$F$5  *(A89/'Sect. 4 (coefficients)'!$C$3)^2 + 'Sect. 4 (coefficients)'!$F$6   *(A89/'Sect. 4 (coefficients)'!$C$3)^3 + 'Sect. 4 (coefficients)'!$F$7  *(A89/'Sect. 4 (coefficients)'!$C$3)^4 + 'Sect. 4 (coefficients)'!$F$8*(A89/'Sect. 4 (coefficients)'!$C$3)^5 ) +
    ( (B89+273.15) / 'Sect. 4 (coefficients)'!$C$4 )^1 * ( 'Sect. 4 (coefficients)'!$F$9   + 'Sect. 4 (coefficients)'!$F$10*(A89/'Sect. 4 (coefficients)'!$C$3)^1 + 'Sect. 4 (coefficients)'!$F$11*(A89/'Sect. 4 (coefficients)'!$C$3)^2 + 'Sect. 4 (coefficients)'!$F$12*(A89/'Sect. 4 (coefficients)'!$C$3)^3 + 'Sect. 4 (coefficients)'!$F$13*(A89/'Sect. 4 (coefficients)'!$C$3)^4 ) +
    ( (B89+273.15) / 'Sect. 4 (coefficients)'!$C$4 )^2 * ( 'Sect. 4 (coefficients)'!$F$14 + 'Sect. 4 (coefficients)'!$F$15*(A89/'Sect. 4 (coefficients)'!$C$3)^1 + 'Sect. 4 (coefficients)'!$F$16*(A89/'Sect. 4 (coefficients)'!$C$3)^2 + 'Sect. 4 (coefficients)'!$F$17*(A89/'Sect. 4 (coefficients)'!$C$3)^3 ) +
    ( (B89+273.15) / 'Sect. 4 (coefficients)'!$C$4 )^3 * ( 'Sect. 4 (coefficients)'!$F$18 + 'Sect. 4 (coefficients)'!$F$19*(A89/'Sect. 4 (coefficients)'!$C$3)^1 + 'Sect. 4 (coefficients)'!$F$20*(A89/'Sect. 4 (coefficients)'!$C$3)^2 ) +
    ( (B89+273.15) / 'Sect. 4 (coefficients)'!$C$4 )^4 * ( 'Sect. 4 (coefficients)'!$F$21 +'Sect. 4 (coefficients)'!$F$22*(A89/'Sect. 4 (coefficients)'!$C$3)^1 ) +
    ( (B89+273.15) / 'Sect. 4 (coefficients)'!$C$4 )^5 * ( 'Sect. 4 (coefficients)'!$F$23 )
  )</f>
        <v>0</v>
      </c>
      <c r="U89" s="91">
        <f xml:space="preserve"> 'Sect. 4 (coefficients)'!$C$8 * ( (C89/'Sect. 4 (coefficients)'!$C$5-1)/'Sect. 4 (coefficients)'!$C$6 ) * ( A89/'Sect. 4 (coefficients)'!$C$3 ) *
(                                                       ( 'Sect. 4 (coefficients)'!$J$3   + 'Sect. 4 (coefficients)'!$J$4  *((C89/'Sect. 4 (coefficients)'!$C$5-1)/'Sect. 4 (coefficients)'!$C$6)  + 'Sect. 4 (coefficients)'!$J$5  *((C89/'Sect. 4 (coefficients)'!$C$5-1)/'Sect. 4 (coefficients)'!$C$6)^2 + 'Sect. 4 (coefficients)'!$J$6   *((C89/'Sect. 4 (coefficients)'!$C$5-1)/'Sect. 4 (coefficients)'!$C$6)^3 + 'Sect. 4 (coefficients)'!$J$7*((C89/'Sect. 4 (coefficients)'!$C$5-1)/'Sect. 4 (coefficients)'!$C$6)^4 ) +
    ( A89/'Sect. 4 (coefficients)'!$C$3 )^1 * ( 'Sect. 4 (coefficients)'!$J$8   + 'Sect. 4 (coefficients)'!$J$9  *((C89/'Sect. 4 (coefficients)'!$C$5-1)/'Sect. 4 (coefficients)'!$C$6)  + 'Sect. 4 (coefficients)'!$J$10*((C89/'Sect. 4 (coefficients)'!$C$5-1)/'Sect. 4 (coefficients)'!$C$6)^2 + 'Sect. 4 (coefficients)'!$J$11 *((C89/'Sect. 4 (coefficients)'!$C$5-1)/'Sect. 4 (coefficients)'!$C$6)^3 ) +
    ( A89/'Sect. 4 (coefficients)'!$C$3 )^2 * ( 'Sect. 4 (coefficients)'!$J$12 + 'Sect. 4 (coefficients)'!$J$13*((C89/'Sect. 4 (coefficients)'!$C$5-1)/'Sect. 4 (coefficients)'!$C$6) + 'Sect. 4 (coefficients)'!$J$14*((C89/'Sect. 4 (coefficients)'!$C$5-1)/'Sect. 4 (coefficients)'!$C$6)^2 ) +
    ( A89/'Sect. 4 (coefficients)'!$C$3 )^3 * ( 'Sect. 4 (coefficients)'!$J$15 + 'Sect. 4 (coefficients)'!$J$16*((C89/'Sect. 4 (coefficients)'!$C$5-1)/'Sect. 4 (coefficients)'!$C$6) ) +
    ( A89/'Sect. 4 (coefficients)'!$C$3 )^4 * ( 'Sect. 4 (coefficients)'!$J$17 ) +
( (B89+273.15) / 'Sect. 4 (coefficients)'!$C$4 )^1*
    (                                                   ( 'Sect. 4 (coefficients)'!$J$18 + 'Sect. 4 (coefficients)'!$J$19*((C89/'Sect. 4 (coefficients)'!$C$5-1)/'Sect. 4 (coefficients)'!$C$6) + 'Sect. 4 (coefficients)'!$J$20*((C89/'Sect. 4 (coefficients)'!$C$5-1)/'Sect. 4 (coefficients)'!$C$6)^2 + 'Sect. 4 (coefficients)'!$J$21 * ((C89/'Sect. 4 (coefficients)'!$C$5-1)/'Sect. 4 (coefficients)'!$C$6)^3 ) +
    ( A89/'Sect. 4 (coefficients)'!$C$3 )^1 * ( 'Sect. 4 (coefficients)'!$J$22 + 'Sect. 4 (coefficients)'!$J$23*((C89/'Sect. 4 (coefficients)'!$C$5-1)/'Sect. 4 (coefficients)'!$C$6) + 'Sect. 4 (coefficients)'!$J$24*((C89/'Sect. 4 (coefficients)'!$C$5-1)/'Sect. 4 (coefficients)'!$C$6)^2 ) +
    ( A89/'Sect. 4 (coefficients)'!$C$3 )^2 * ( 'Sect. 4 (coefficients)'!$J$25 + 'Sect. 4 (coefficients)'!$J$26*((C89/'Sect. 4 (coefficients)'!$C$5-1)/'Sect. 4 (coefficients)'!$C$6) ) +
    ( A89/'Sect. 4 (coefficients)'!$C$3 )^3 * ( 'Sect. 4 (coefficients)'!$J$27 ) ) +
( (B89+273.15) / 'Sect. 4 (coefficients)'!$C$4 )^2*
    (                                                   ( 'Sect. 4 (coefficients)'!$J$28 + 'Sect. 4 (coefficients)'!$J$29*((C89/'Sect. 4 (coefficients)'!$C$5-1)/'Sect. 4 (coefficients)'!$C$6) + 'Sect. 4 (coefficients)'!$J$30*((C89/'Sect. 4 (coefficients)'!$C$5-1)/'Sect. 4 (coefficients)'!$C$6)^2 ) +
    ( A89/'Sect. 4 (coefficients)'!$C$3 )^1 * ( 'Sect. 4 (coefficients)'!$J$31 + 'Sect. 4 (coefficients)'!$J$32*((C89/'Sect. 4 (coefficients)'!$C$5-1)/'Sect. 4 (coefficients)'!$C$6) ) +
    ( A89/'Sect. 4 (coefficients)'!$C$3 )^2 * ( 'Sect. 4 (coefficients)'!$J$33 ) ) +
( (B89+273.15) / 'Sect. 4 (coefficients)'!$C$4 )^3*
    (                                                   ( 'Sect. 4 (coefficients)'!$J$34 + 'Sect. 4 (coefficients)'!$J$35*((C89/'Sect. 4 (coefficients)'!$C$5-1)/'Sect. 4 (coefficients)'!$C$6) ) +
    ( A89/'Sect. 4 (coefficients)'!$C$3 )^1 * ( 'Sect. 4 (coefficients)'!$J$36 ) ) +
( (B89+273.15) / 'Sect. 4 (coefficients)'!$C$4 )^4*
    (                                                   ( 'Sect. 4 (coefficients)'!$J$37 ) ) )</f>
        <v>0</v>
      </c>
      <c r="V89" s="32">
        <f t="shared" si="23"/>
        <v>0</v>
      </c>
      <c r="W89" s="36">
        <f>('Sect. 4 (coefficients)'!$L$3+'Sect. 4 (coefficients)'!$L$4*(B89+'Sect. 4 (coefficients)'!$L$7)^-2.5+'Sect. 4 (coefficients)'!$L$5*(B89+'Sect. 4 (coefficients)'!$L$7)^3)/1000</f>
        <v>-2.4363535093284202E-3</v>
      </c>
      <c r="X89" s="36">
        <f t="shared" si="24"/>
        <v>4.0575182103097518E-15</v>
      </c>
      <c r="Y89" s="32">
        <f t="shared" si="25"/>
        <v>-2.4363535093284202E-3</v>
      </c>
      <c r="Z89" s="92">
        <f t="shared" si="26"/>
        <v>6.0233214563776664E-3</v>
      </c>
    </row>
    <row r="90" spans="1:26" s="37" customFormat="1">
      <c r="A90" s="172">
        <v>0</v>
      </c>
      <c r="B90" s="30">
        <v>20</v>
      </c>
      <c r="C90" s="55">
        <v>15</v>
      </c>
      <c r="D90" s="32">
        <v>1004.92620322</v>
      </c>
      <c r="E90" s="32">
        <f t="shared" ref="E90:E96" si="30">0.003/100*D90/2</f>
        <v>1.5073893048300001E-2</v>
      </c>
      <c r="F90" s="54" t="s">
        <v>17</v>
      </c>
      <c r="G90" s="33">
        <f t="shared" si="16"/>
        <v>1004.9237668664907</v>
      </c>
      <c r="H90" s="32">
        <v>1.5385776463663375E-2</v>
      </c>
      <c r="I90" s="54">
        <v>3416.5370129678372</v>
      </c>
      <c r="J90" s="33">
        <f t="shared" si="17"/>
        <v>-2.4363535093243627E-3</v>
      </c>
      <c r="K90" s="32">
        <f t="shared" si="18"/>
        <v>3.0821852245169839E-3</v>
      </c>
      <c r="L90" s="31" t="s">
        <v>17</v>
      </c>
      <c r="M90" s="35">
        <f t="shared" si="19"/>
        <v>0</v>
      </c>
      <c r="N90" s="66">
        <f t="shared" si="20"/>
        <v>0</v>
      </c>
      <c r="O90" s="70" t="s">
        <v>17</v>
      </c>
      <c r="P90" s="32">
        <f>('Sect. 4 (coefficients)'!$L$3+'Sect. 4 (coefficients)'!$L$4*(B90+'Sect. 4 (coefficients)'!$L$7)^-2.5+'Sect. 4 (coefficients)'!$L$5*(B90+'Sect. 4 (coefficients)'!$L$7)^3)/1000</f>
        <v>-2.4363535093284202E-3</v>
      </c>
      <c r="Q90" s="32">
        <f t="shared" si="21"/>
        <v>4.0575182103097518E-15</v>
      </c>
      <c r="R90" s="32">
        <f>LOOKUP(B90,'Sect. 4 (data)'!$B$5:$B$11,'Sect. 4 (data)'!$R$5:$R$11)</f>
        <v>4.0575182103097518E-15</v>
      </c>
      <c r="S90" s="36">
        <f t="shared" si="22"/>
        <v>0</v>
      </c>
      <c r="T90" s="32">
        <f>'Sect. 4 (coefficients)'!$C$7 * ( A90 / 'Sect. 4 (coefficients)'!$C$3 )*
  (
                                                        ( 'Sect. 4 (coefficients)'!$F$3   + 'Sect. 4 (coefficients)'!$F$4  *(A90/'Sect. 4 (coefficients)'!$C$3)^1 + 'Sect. 4 (coefficients)'!$F$5  *(A90/'Sect. 4 (coefficients)'!$C$3)^2 + 'Sect. 4 (coefficients)'!$F$6   *(A90/'Sect. 4 (coefficients)'!$C$3)^3 + 'Sect. 4 (coefficients)'!$F$7  *(A90/'Sect. 4 (coefficients)'!$C$3)^4 + 'Sect. 4 (coefficients)'!$F$8*(A90/'Sect. 4 (coefficients)'!$C$3)^5 ) +
    ( (B90+273.15) / 'Sect. 4 (coefficients)'!$C$4 )^1 * ( 'Sect. 4 (coefficients)'!$F$9   + 'Sect. 4 (coefficients)'!$F$10*(A90/'Sect. 4 (coefficients)'!$C$3)^1 + 'Sect. 4 (coefficients)'!$F$11*(A90/'Sect. 4 (coefficients)'!$C$3)^2 + 'Sect. 4 (coefficients)'!$F$12*(A90/'Sect. 4 (coefficients)'!$C$3)^3 + 'Sect. 4 (coefficients)'!$F$13*(A90/'Sect. 4 (coefficients)'!$C$3)^4 ) +
    ( (B90+273.15) / 'Sect. 4 (coefficients)'!$C$4 )^2 * ( 'Sect. 4 (coefficients)'!$F$14 + 'Sect. 4 (coefficients)'!$F$15*(A90/'Sect. 4 (coefficients)'!$C$3)^1 + 'Sect. 4 (coefficients)'!$F$16*(A90/'Sect. 4 (coefficients)'!$C$3)^2 + 'Sect. 4 (coefficients)'!$F$17*(A90/'Sect. 4 (coefficients)'!$C$3)^3 ) +
    ( (B90+273.15) / 'Sect. 4 (coefficients)'!$C$4 )^3 * ( 'Sect. 4 (coefficients)'!$F$18 + 'Sect. 4 (coefficients)'!$F$19*(A90/'Sect. 4 (coefficients)'!$C$3)^1 + 'Sect. 4 (coefficients)'!$F$20*(A90/'Sect. 4 (coefficients)'!$C$3)^2 ) +
    ( (B90+273.15) / 'Sect. 4 (coefficients)'!$C$4 )^4 * ( 'Sect. 4 (coefficients)'!$F$21 +'Sect. 4 (coefficients)'!$F$22*(A90/'Sect. 4 (coefficients)'!$C$3)^1 ) +
    ( (B90+273.15) / 'Sect. 4 (coefficients)'!$C$4 )^5 * ( 'Sect. 4 (coefficients)'!$F$23 )
  )</f>
        <v>0</v>
      </c>
      <c r="U90" s="91">
        <f xml:space="preserve"> 'Sect. 4 (coefficients)'!$C$8 * ( (C90/'Sect. 4 (coefficients)'!$C$5-1)/'Sect. 4 (coefficients)'!$C$6 ) * ( A90/'Sect. 4 (coefficients)'!$C$3 ) *
(                                                       ( 'Sect. 4 (coefficients)'!$J$3   + 'Sect. 4 (coefficients)'!$J$4  *((C90/'Sect. 4 (coefficients)'!$C$5-1)/'Sect. 4 (coefficients)'!$C$6)  + 'Sect. 4 (coefficients)'!$J$5  *((C90/'Sect. 4 (coefficients)'!$C$5-1)/'Sect. 4 (coefficients)'!$C$6)^2 + 'Sect. 4 (coefficients)'!$J$6   *((C90/'Sect. 4 (coefficients)'!$C$5-1)/'Sect. 4 (coefficients)'!$C$6)^3 + 'Sect. 4 (coefficients)'!$J$7*((C90/'Sect. 4 (coefficients)'!$C$5-1)/'Sect. 4 (coefficients)'!$C$6)^4 ) +
    ( A90/'Sect. 4 (coefficients)'!$C$3 )^1 * ( 'Sect. 4 (coefficients)'!$J$8   + 'Sect. 4 (coefficients)'!$J$9  *((C90/'Sect. 4 (coefficients)'!$C$5-1)/'Sect. 4 (coefficients)'!$C$6)  + 'Sect. 4 (coefficients)'!$J$10*((C90/'Sect. 4 (coefficients)'!$C$5-1)/'Sect. 4 (coefficients)'!$C$6)^2 + 'Sect. 4 (coefficients)'!$J$11 *((C90/'Sect. 4 (coefficients)'!$C$5-1)/'Sect. 4 (coefficients)'!$C$6)^3 ) +
    ( A90/'Sect. 4 (coefficients)'!$C$3 )^2 * ( 'Sect. 4 (coefficients)'!$J$12 + 'Sect. 4 (coefficients)'!$J$13*((C90/'Sect. 4 (coefficients)'!$C$5-1)/'Sect. 4 (coefficients)'!$C$6) + 'Sect. 4 (coefficients)'!$J$14*((C90/'Sect. 4 (coefficients)'!$C$5-1)/'Sect. 4 (coefficients)'!$C$6)^2 ) +
    ( A90/'Sect. 4 (coefficients)'!$C$3 )^3 * ( 'Sect. 4 (coefficients)'!$J$15 + 'Sect. 4 (coefficients)'!$J$16*((C90/'Sect. 4 (coefficients)'!$C$5-1)/'Sect. 4 (coefficients)'!$C$6) ) +
    ( A90/'Sect. 4 (coefficients)'!$C$3 )^4 * ( 'Sect. 4 (coefficients)'!$J$17 ) +
( (B90+273.15) / 'Sect. 4 (coefficients)'!$C$4 )^1*
    (                                                   ( 'Sect. 4 (coefficients)'!$J$18 + 'Sect. 4 (coefficients)'!$J$19*((C90/'Sect. 4 (coefficients)'!$C$5-1)/'Sect. 4 (coefficients)'!$C$6) + 'Sect. 4 (coefficients)'!$J$20*((C90/'Sect. 4 (coefficients)'!$C$5-1)/'Sect. 4 (coefficients)'!$C$6)^2 + 'Sect. 4 (coefficients)'!$J$21 * ((C90/'Sect. 4 (coefficients)'!$C$5-1)/'Sect. 4 (coefficients)'!$C$6)^3 ) +
    ( A90/'Sect. 4 (coefficients)'!$C$3 )^1 * ( 'Sect. 4 (coefficients)'!$J$22 + 'Sect. 4 (coefficients)'!$J$23*((C90/'Sect. 4 (coefficients)'!$C$5-1)/'Sect. 4 (coefficients)'!$C$6) + 'Sect. 4 (coefficients)'!$J$24*((C90/'Sect. 4 (coefficients)'!$C$5-1)/'Sect. 4 (coefficients)'!$C$6)^2 ) +
    ( A90/'Sect. 4 (coefficients)'!$C$3 )^2 * ( 'Sect. 4 (coefficients)'!$J$25 + 'Sect. 4 (coefficients)'!$J$26*((C90/'Sect. 4 (coefficients)'!$C$5-1)/'Sect. 4 (coefficients)'!$C$6) ) +
    ( A90/'Sect. 4 (coefficients)'!$C$3 )^3 * ( 'Sect. 4 (coefficients)'!$J$27 ) ) +
( (B90+273.15) / 'Sect. 4 (coefficients)'!$C$4 )^2*
    (                                                   ( 'Sect. 4 (coefficients)'!$J$28 + 'Sect. 4 (coefficients)'!$J$29*((C90/'Sect. 4 (coefficients)'!$C$5-1)/'Sect. 4 (coefficients)'!$C$6) + 'Sect. 4 (coefficients)'!$J$30*((C90/'Sect. 4 (coefficients)'!$C$5-1)/'Sect. 4 (coefficients)'!$C$6)^2 ) +
    ( A90/'Sect. 4 (coefficients)'!$C$3 )^1 * ( 'Sect. 4 (coefficients)'!$J$31 + 'Sect. 4 (coefficients)'!$J$32*((C90/'Sect. 4 (coefficients)'!$C$5-1)/'Sect. 4 (coefficients)'!$C$6) ) +
    ( A90/'Sect. 4 (coefficients)'!$C$3 )^2 * ( 'Sect. 4 (coefficients)'!$J$33 ) ) +
( (B90+273.15) / 'Sect. 4 (coefficients)'!$C$4 )^3*
    (                                                   ( 'Sect. 4 (coefficients)'!$J$34 + 'Sect. 4 (coefficients)'!$J$35*((C90/'Sect. 4 (coefficients)'!$C$5-1)/'Sect. 4 (coefficients)'!$C$6) ) +
    ( A90/'Sect. 4 (coefficients)'!$C$3 )^1 * ( 'Sect. 4 (coefficients)'!$J$36 ) ) +
( (B90+273.15) / 'Sect. 4 (coefficients)'!$C$4 )^4*
    (                                                   ( 'Sect. 4 (coefficients)'!$J$37 ) ) )</f>
        <v>0</v>
      </c>
      <c r="V90" s="32">
        <f t="shared" si="23"/>
        <v>0</v>
      </c>
      <c r="W90" s="36">
        <f>('Sect. 4 (coefficients)'!$L$3+'Sect. 4 (coefficients)'!$L$4*(B90+'Sect. 4 (coefficients)'!$L$7)^-2.5+'Sect. 4 (coefficients)'!$L$5*(B90+'Sect. 4 (coefficients)'!$L$7)^3)/1000</f>
        <v>-2.4363535093284202E-3</v>
      </c>
      <c r="X90" s="36">
        <f t="shared" si="24"/>
        <v>4.0575182103097518E-15</v>
      </c>
      <c r="Y90" s="32">
        <f t="shared" si="25"/>
        <v>-2.4363535093284202E-3</v>
      </c>
      <c r="Z90" s="92">
        <f t="shared" si="26"/>
        <v>6.1643704490339677E-3</v>
      </c>
    </row>
    <row r="91" spans="1:26" s="37" customFormat="1">
      <c r="A91" s="172">
        <v>0</v>
      </c>
      <c r="B91" s="30">
        <v>20</v>
      </c>
      <c r="C91" s="55">
        <v>20</v>
      </c>
      <c r="D91" s="32">
        <v>1007.1347702100001</v>
      </c>
      <c r="E91" s="32">
        <f t="shared" si="30"/>
        <v>1.5107021553150001E-2</v>
      </c>
      <c r="F91" s="54" t="s">
        <v>17</v>
      </c>
      <c r="G91" s="33">
        <f t="shared" si="16"/>
        <v>1007.1323338564907</v>
      </c>
      <c r="H91" s="32">
        <v>1.5419574828446683E-2</v>
      </c>
      <c r="I91" s="54">
        <v>3446.4790908225059</v>
      </c>
      <c r="J91" s="33">
        <f t="shared" si="17"/>
        <v>-2.4363535093243627E-3</v>
      </c>
      <c r="K91" s="32">
        <f t="shared" si="18"/>
        <v>3.0888812995529384E-3</v>
      </c>
      <c r="L91" s="31" t="s">
        <v>17</v>
      </c>
      <c r="M91" s="35">
        <f t="shared" si="19"/>
        <v>0</v>
      </c>
      <c r="N91" s="66">
        <f t="shared" si="20"/>
        <v>0</v>
      </c>
      <c r="O91" s="70" t="s">
        <v>17</v>
      </c>
      <c r="P91" s="32">
        <f>('Sect. 4 (coefficients)'!$L$3+'Sect. 4 (coefficients)'!$L$4*(B91+'Sect. 4 (coefficients)'!$L$7)^-2.5+'Sect. 4 (coefficients)'!$L$5*(B91+'Sect. 4 (coefficients)'!$L$7)^3)/1000</f>
        <v>-2.4363535093284202E-3</v>
      </c>
      <c r="Q91" s="32">
        <f t="shared" si="21"/>
        <v>4.0575182103097518E-15</v>
      </c>
      <c r="R91" s="32">
        <f>LOOKUP(B91,'Sect. 4 (data)'!$B$5:$B$11,'Sect. 4 (data)'!$R$5:$R$11)</f>
        <v>4.0575182103097518E-15</v>
      </c>
      <c r="S91" s="36">
        <f t="shared" si="22"/>
        <v>0</v>
      </c>
      <c r="T91" s="32">
        <f>'Sect. 4 (coefficients)'!$C$7 * ( A91 / 'Sect. 4 (coefficients)'!$C$3 )*
  (
                                                        ( 'Sect. 4 (coefficients)'!$F$3   + 'Sect. 4 (coefficients)'!$F$4  *(A91/'Sect. 4 (coefficients)'!$C$3)^1 + 'Sect. 4 (coefficients)'!$F$5  *(A91/'Sect. 4 (coefficients)'!$C$3)^2 + 'Sect. 4 (coefficients)'!$F$6   *(A91/'Sect. 4 (coefficients)'!$C$3)^3 + 'Sect. 4 (coefficients)'!$F$7  *(A91/'Sect. 4 (coefficients)'!$C$3)^4 + 'Sect. 4 (coefficients)'!$F$8*(A91/'Sect. 4 (coefficients)'!$C$3)^5 ) +
    ( (B91+273.15) / 'Sect. 4 (coefficients)'!$C$4 )^1 * ( 'Sect. 4 (coefficients)'!$F$9   + 'Sect. 4 (coefficients)'!$F$10*(A91/'Sect. 4 (coefficients)'!$C$3)^1 + 'Sect. 4 (coefficients)'!$F$11*(A91/'Sect. 4 (coefficients)'!$C$3)^2 + 'Sect. 4 (coefficients)'!$F$12*(A91/'Sect. 4 (coefficients)'!$C$3)^3 + 'Sect. 4 (coefficients)'!$F$13*(A91/'Sect. 4 (coefficients)'!$C$3)^4 ) +
    ( (B91+273.15) / 'Sect. 4 (coefficients)'!$C$4 )^2 * ( 'Sect. 4 (coefficients)'!$F$14 + 'Sect. 4 (coefficients)'!$F$15*(A91/'Sect. 4 (coefficients)'!$C$3)^1 + 'Sect. 4 (coefficients)'!$F$16*(A91/'Sect. 4 (coefficients)'!$C$3)^2 + 'Sect. 4 (coefficients)'!$F$17*(A91/'Sect. 4 (coefficients)'!$C$3)^3 ) +
    ( (B91+273.15) / 'Sect. 4 (coefficients)'!$C$4 )^3 * ( 'Sect. 4 (coefficients)'!$F$18 + 'Sect. 4 (coefficients)'!$F$19*(A91/'Sect. 4 (coefficients)'!$C$3)^1 + 'Sect. 4 (coefficients)'!$F$20*(A91/'Sect. 4 (coefficients)'!$C$3)^2 ) +
    ( (B91+273.15) / 'Sect. 4 (coefficients)'!$C$4 )^4 * ( 'Sect. 4 (coefficients)'!$F$21 +'Sect. 4 (coefficients)'!$F$22*(A91/'Sect. 4 (coefficients)'!$C$3)^1 ) +
    ( (B91+273.15) / 'Sect. 4 (coefficients)'!$C$4 )^5 * ( 'Sect. 4 (coefficients)'!$F$23 )
  )</f>
        <v>0</v>
      </c>
      <c r="U91" s="91">
        <f xml:space="preserve"> 'Sect. 4 (coefficients)'!$C$8 * ( (C91/'Sect. 4 (coefficients)'!$C$5-1)/'Sect. 4 (coefficients)'!$C$6 ) * ( A91/'Sect. 4 (coefficients)'!$C$3 ) *
(                                                       ( 'Sect. 4 (coefficients)'!$J$3   + 'Sect. 4 (coefficients)'!$J$4  *((C91/'Sect. 4 (coefficients)'!$C$5-1)/'Sect. 4 (coefficients)'!$C$6)  + 'Sect. 4 (coefficients)'!$J$5  *((C91/'Sect. 4 (coefficients)'!$C$5-1)/'Sect. 4 (coefficients)'!$C$6)^2 + 'Sect. 4 (coefficients)'!$J$6   *((C91/'Sect. 4 (coefficients)'!$C$5-1)/'Sect. 4 (coefficients)'!$C$6)^3 + 'Sect. 4 (coefficients)'!$J$7*((C91/'Sect. 4 (coefficients)'!$C$5-1)/'Sect. 4 (coefficients)'!$C$6)^4 ) +
    ( A91/'Sect. 4 (coefficients)'!$C$3 )^1 * ( 'Sect. 4 (coefficients)'!$J$8   + 'Sect. 4 (coefficients)'!$J$9  *((C91/'Sect. 4 (coefficients)'!$C$5-1)/'Sect. 4 (coefficients)'!$C$6)  + 'Sect. 4 (coefficients)'!$J$10*((C91/'Sect. 4 (coefficients)'!$C$5-1)/'Sect. 4 (coefficients)'!$C$6)^2 + 'Sect. 4 (coefficients)'!$J$11 *((C91/'Sect. 4 (coefficients)'!$C$5-1)/'Sect. 4 (coefficients)'!$C$6)^3 ) +
    ( A91/'Sect. 4 (coefficients)'!$C$3 )^2 * ( 'Sect. 4 (coefficients)'!$J$12 + 'Sect. 4 (coefficients)'!$J$13*((C91/'Sect. 4 (coefficients)'!$C$5-1)/'Sect. 4 (coefficients)'!$C$6) + 'Sect. 4 (coefficients)'!$J$14*((C91/'Sect. 4 (coefficients)'!$C$5-1)/'Sect. 4 (coefficients)'!$C$6)^2 ) +
    ( A91/'Sect. 4 (coefficients)'!$C$3 )^3 * ( 'Sect. 4 (coefficients)'!$J$15 + 'Sect. 4 (coefficients)'!$J$16*((C91/'Sect. 4 (coefficients)'!$C$5-1)/'Sect. 4 (coefficients)'!$C$6) ) +
    ( A91/'Sect. 4 (coefficients)'!$C$3 )^4 * ( 'Sect. 4 (coefficients)'!$J$17 ) +
( (B91+273.15) / 'Sect. 4 (coefficients)'!$C$4 )^1*
    (                                                   ( 'Sect. 4 (coefficients)'!$J$18 + 'Sect. 4 (coefficients)'!$J$19*((C91/'Sect. 4 (coefficients)'!$C$5-1)/'Sect. 4 (coefficients)'!$C$6) + 'Sect. 4 (coefficients)'!$J$20*((C91/'Sect. 4 (coefficients)'!$C$5-1)/'Sect. 4 (coefficients)'!$C$6)^2 + 'Sect. 4 (coefficients)'!$J$21 * ((C91/'Sect. 4 (coefficients)'!$C$5-1)/'Sect. 4 (coefficients)'!$C$6)^3 ) +
    ( A91/'Sect. 4 (coefficients)'!$C$3 )^1 * ( 'Sect. 4 (coefficients)'!$J$22 + 'Sect. 4 (coefficients)'!$J$23*((C91/'Sect. 4 (coefficients)'!$C$5-1)/'Sect. 4 (coefficients)'!$C$6) + 'Sect. 4 (coefficients)'!$J$24*((C91/'Sect. 4 (coefficients)'!$C$5-1)/'Sect. 4 (coefficients)'!$C$6)^2 ) +
    ( A91/'Sect. 4 (coefficients)'!$C$3 )^2 * ( 'Sect. 4 (coefficients)'!$J$25 + 'Sect. 4 (coefficients)'!$J$26*((C91/'Sect. 4 (coefficients)'!$C$5-1)/'Sect. 4 (coefficients)'!$C$6) ) +
    ( A91/'Sect. 4 (coefficients)'!$C$3 )^3 * ( 'Sect. 4 (coefficients)'!$J$27 ) ) +
( (B91+273.15) / 'Sect. 4 (coefficients)'!$C$4 )^2*
    (                                                   ( 'Sect. 4 (coefficients)'!$J$28 + 'Sect. 4 (coefficients)'!$J$29*((C91/'Sect. 4 (coefficients)'!$C$5-1)/'Sect. 4 (coefficients)'!$C$6) + 'Sect. 4 (coefficients)'!$J$30*((C91/'Sect. 4 (coefficients)'!$C$5-1)/'Sect. 4 (coefficients)'!$C$6)^2 ) +
    ( A91/'Sect. 4 (coefficients)'!$C$3 )^1 * ( 'Sect. 4 (coefficients)'!$J$31 + 'Sect. 4 (coefficients)'!$J$32*((C91/'Sect. 4 (coefficients)'!$C$5-1)/'Sect. 4 (coefficients)'!$C$6) ) +
    ( A91/'Sect. 4 (coefficients)'!$C$3 )^2 * ( 'Sect. 4 (coefficients)'!$J$33 ) ) +
( (B91+273.15) / 'Sect. 4 (coefficients)'!$C$4 )^3*
    (                                                   ( 'Sect. 4 (coefficients)'!$J$34 + 'Sect. 4 (coefficients)'!$J$35*((C91/'Sect. 4 (coefficients)'!$C$5-1)/'Sect. 4 (coefficients)'!$C$6) ) +
    ( A91/'Sect. 4 (coefficients)'!$C$3 )^1 * ( 'Sect. 4 (coefficients)'!$J$36 ) ) +
( (B91+273.15) / 'Sect. 4 (coefficients)'!$C$4 )^4*
    (                                                   ( 'Sect. 4 (coefficients)'!$J$37 ) ) )</f>
        <v>0</v>
      </c>
      <c r="V91" s="32">
        <f t="shared" si="23"/>
        <v>0</v>
      </c>
      <c r="W91" s="36">
        <f>('Sect. 4 (coefficients)'!$L$3+'Sect. 4 (coefficients)'!$L$4*(B91+'Sect. 4 (coefficients)'!$L$7)^-2.5+'Sect. 4 (coefficients)'!$L$5*(B91+'Sect. 4 (coefficients)'!$L$7)^3)/1000</f>
        <v>-2.4363535093284202E-3</v>
      </c>
      <c r="X91" s="36">
        <f t="shared" si="24"/>
        <v>4.0575182103097518E-15</v>
      </c>
      <c r="Y91" s="32">
        <f t="shared" si="25"/>
        <v>-2.4363535093284202E-3</v>
      </c>
      <c r="Z91" s="92">
        <f t="shared" si="26"/>
        <v>6.1777625991058767E-3</v>
      </c>
    </row>
    <row r="92" spans="1:26" s="37" customFormat="1">
      <c r="A92" s="172">
        <v>0</v>
      </c>
      <c r="B92" s="30">
        <v>20</v>
      </c>
      <c r="C92" s="55">
        <v>26</v>
      </c>
      <c r="D92" s="32">
        <v>1009.75521277</v>
      </c>
      <c r="E92" s="32">
        <f t="shared" si="30"/>
        <v>1.514632819155E-2</v>
      </c>
      <c r="F92" s="54" t="s">
        <v>17</v>
      </c>
      <c r="G92" s="33">
        <f t="shared" si="16"/>
        <v>1009.7527764164906</v>
      </c>
      <c r="H92" s="32">
        <v>1.545987287801179E-2</v>
      </c>
      <c r="I92" s="54">
        <v>3482.1933978346192</v>
      </c>
      <c r="J92" s="33">
        <f t="shared" si="17"/>
        <v>-2.4363535093243627E-3</v>
      </c>
      <c r="K92" s="32">
        <f t="shared" si="18"/>
        <v>3.0978075663511163E-3</v>
      </c>
      <c r="L92" s="31" t="s">
        <v>17</v>
      </c>
      <c r="M92" s="35">
        <f t="shared" si="19"/>
        <v>0</v>
      </c>
      <c r="N92" s="66">
        <f t="shared" si="20"/>
        <v>0</v>
      </c>
      <c r="O92" s="70" t="s">
        <v>17</v>
      </c>
      <c r="P92" s="32">
        <f>('Sect. 4 (coefficients)'!$L$3+'Sect. 4 (coefficients)'!$L$4*(B92+'Sect. 4 (coefficients)'!$L$7)^-2.5+'Sect. 4 (coefficients)'!$L$5*(B92+'Sect. 4 (coefficients)'!$L$7)^3)/1000</f>
        <v>-2.4363535093284202E-3</v>
      </c>
      <c r="Q92" s="32">
        <f t="shared" si="21"/>
        <v>4.0575182103097518E-15</v>
      </c>
      <c r="R92" s="32">
        <f>LOOKUP(B92,'Sect. 4 (data)'!$B$5:$B$11,'Sect. 4 (data)'!$R$5:$R$11)</f>
        <v>4.0575182103097518E-15</v>
      </c>
      <c r="S92" s="36">
        <f t="shared" si="22"/>
        <v>0</v>
      </c>
      <c r="T92" s="32">
        <f>'Sect. 4 (coefficients)'!$C$7 * ( A92 / 'Sect. 4 (coefficients)'!$C$3 )*
  (
                                                        ( 'Sect. 4 (coefficients)'!$F$3   + 'Sect. 4 (coefficients)'!$F$4  *(A92/'Sect. 4 (coefficients)'!$C$3)^1 + 'Sect. 4 (coefficients)'!$F$5  *(A92/'Sect. 4 (coefficients)'!$C$3)^2 + 'Sect. 4 (coefficients)'!$F$6   *(A92/'Sect. 4 (coefficients)'!$C$3)^3 + 'Sect. 4 (coefficients)'!$F$7  *(A92/'Sect. 4 (coefficients)'!$C$3)^4 + 'Sect. 4 (coefficients)'!$F$8*(A92/'Sect. 4 (coefficients)'!$C$3)^5 ) +
    ( (B92+273.15) / 'Sect. 4 (coefficients)'!$C$4 )^1 * ( 'Sect. 4 (coefficients)'!$F$9   + 'Sect. 4 (coefficients)'!$F$10*(A92/'Sect. 4 (coefficients)'!$C$3)^1 + 'Sect. 4 (coefficients)'!$F$11*(A92/'Sect. 4 (coefficients)'!$C$3)^2 + 'Sect. 4 (coefficients)'!$F$12*(A92/'Sect. 4 (coefficients)'!$C$3)^3 + 'Sect. 4 (coefficients)'!$F$13*(A92/'Sect. 4 (coefficients)'!$C$3)^4 ) +
    ( (B92+273.15) / 'Sect. 4 (coefficients)'!$C$4 )^2 * ( 'Sect. 4 (coefficients)'!$F$14 + 'Sect. 4 (coefficients)'!$F$15*(A92/'Sect. 4 (coefficients)'!$C$3)^1 + 'Sect. 4 (coefficients)'!$F$16*(A92/'Sect. 4 (coefficients)'!$C$3)^2 + 'Sect. 4 (coefficients)'!$F$17*(A92/'Sect. 4 (coefficients)'!$C$3)^3 ) +
    ( (B92+273.15) / 'Sect. 4 (coefficients)'!$C$4 )^3 * ( 'Sect. 4 (coefficients)'!$F$18 + 'Sect. 4 (coefficients)'!$F$19*(A92/'Sect. 4 (coefficients)'!$C$3)^1 + 'Sect. 4 (coefficients)'!$F$20*(A92/'Sect. 4 (coefficients)'!$C$3)^2 ) +
    ( (B92+273.15) / 'Sect. 4 (coefficients)'!$C$4 )^4 * ( 'Sect. 4 (coefficients)'!$F$21 +'Sect. 4 (coefficients)'!$F$22*(A92/'Sect. 4 (coefficients)'!$C$3)^1 ) +
    ( (B92+273.15) / 'Sect. 4 (coefficients)'!$C$4 )^5 * ( 'Sect. 4 (coefficients)'!$F$23 )
  )</f>
        <v>0</v>
      </c>
      <c r="U92" s="91">
        <f xml:space="preserve"> 'Sect. 4 (coefficients)'!$C$8 * ( (C92/'Sect. 4 (coefficients)'!$C$5-1)/'Sect. 4 (coefficients)'!$C$6 ) * ( A92/'Sect. 4 (coefficients)'!$C$3 ) *
(                                                       ( 'Sect. 4 (coefficients)'!$J$3   + 'Sect. 4 (coefficients)'!$J$4  *((C92/'Sect. 4 (coefficients)'!$C$5-1)/'Sect. 4 (coefficients)'!$C$6)  + 'Sect. 4 (coefficients)'!$J$5  *((C92/'Sect. 4 (coefficients)'!$C$5-1)/'Sect. 4 (coefficients)'!$C$6)^2 + 'Sect. 4 (coefficients)'!$J$6   *((C92/'Sect. 4 (coefficients)'!$C$5-1)/'Sect. 4 (coefficients)'!$C$6)^3 + 'Sect. 4 (coefficients)'!$J$7*((C92/'Sect. 4 (coefficients)'!$C$5-1)/'Sect. 4 (coefficients)'!$C$6)^4 ) +
    ( A92/'Sect. 4 (coefficients)'!$C$3 )^1 * ( 'Sect. 4 (coefficients)'!$J$8   + 'Sect. 4 (coefficients)'!$J$9  *((C92/'Sect. 4 (coefficients)'!$C$5-1)/'Sect. 4 (coefficients)'!$C$6)  + 'Sect. 4 (coefficients)'!$J$10*((C92/'Sect. 4 (coefficients)'!$C$5-1)/'Sect. 4 (coefficients)'!$C$6)^2 + 'Sect. 4 (coefficients)'!$J$11 *((C92/'Sect. 4 (coefficients)'!$C$5-1)/'Sect. 4 (coefficients)'!$C$6)^3 ) +
    ( A92/'Sect. 4 (coefficients)'!$C$3 )^2 * ( 'Sect. 4 (coefficients)'!$J$12 + 'Sect. 4 (coefficients)'!$J$13*((C92/'Sect. 4 (coefficients)'!$C$5-1)/'Sect. 4 (coefficients)'!$C$6) + 'Sect. 4 (coefficients)'!$J$14*((C92/'Sect. 4 (coefficients)'!$C$5-1)/'Sect. 4 (coefficients)'!$C$6)^2 ) +
    ( A92/'Sect. 4 (coefficients)'!$C$3 )^3 * ( 'Sect. 4 (coefficients)'!$J$15 + 'Sect. 4 (coefficients)'!$J$16*((C92/'Sect. 4 (coefficients)'!$C$5-1)/'Sect. 4 (coefficients)'!$C$6) ) +
    ( A92/'Sect. 4 (coefficients)'!$C$3 )^4 * ( 'Sect. 4 (coefficients)'!$J$17 ) +
( (B92+273.15) / 'Sect. 4 (coefficients)'!$C$4 )^1*
    (                                                   ( 'Sect. 4 (coefficients)'!$J$18 + 'Sect. 4 (coefficients)'!$J$19*((C92/'Sect. 4 (coefficients)'!$C$5-1)/'Sect. 4 (coefficients)'!$C$6) + 'Sect. 4 (coefficients)'!$J$20*((C92/'Sect. 4 (coefficients)'!$C$5-1)/'Sect. 4 (coefficients)'!$C$6)^2 + 'Sect. 4 (coefficients)'!$J$21 * ((C92/'Sect. 4 (coefficients)'!$C$5-1)/'Sect. 4 (coefficients)'!$C$6)^3 ) +
    ( A92/'Sect. 4 (coefficients)'!$C$3 )^1 * ( 'Sect. 4 (coefficients)'!$J$22 + 'Sect. 4 (coefficients)'!$J$23*((C92/'Sect. 4 (coefficients)'!$C$5-1)/'Sect. 4 (coefficients)'!$C$6) + 'Sect. 4 (coefficients)'!$J$24*((C92/'Sect. 4 (coefficients)'!$C$5-1)/'Sect. 4 (coefficients)'!$C$6)^2 ) +
    ( A92/'Sect. 4 (coefficients)'!$C$3 )^2 * ( 'Sect. 4 (coefficients)'!$J$25 + 'Sect. 4 (coefficients)'!$J$26*((C92/'Sect. 4 (coefficients)'!$C$5-1)/'Sect. 4 (coefficients)'!$C$6) ) +
    ( A92/'Sect. 4 (coefficients)'!$C$3 )^3 * ( 'Sect. 4 (coefficients)'!$J$27 ) ) +
( (B92+273.15) / 'Sect. 4 (coefficients)'!$C$4 )^2*
    (                                                   ( 'Sect. 4 (coefficients)'!$J$28 + 'Sect. 4 (coefficients)'!$J$29*((C92/'Sect. 4 (coefficients)'!$C$5-1)/'Sect. 4 (coefficients)'!$C$6) + 'Sect. 4 (coefficients)'!$J$30*((C92/'Sect. 4 (coefficients)'!$C$5-1)/'Sect. 4 (coefficients)'!$C$6)^2 ) +
    ( A92/'Sect. 4 (coefficients)'!$C$3 )^1 * ( 'Sect. 4 (coefficients)'!$J$31 + 'Sect. 4 (coefficients)'!$J$32*((C92/'Sect. 4 (coefficients)'!$C$5-1)/'Sect. 4 (coefficients)'!$C$6) ) +
    ( A92/'Sect. 4 (coefficients)'!$C$3 )^2 * ( 'Sect. 4 (coefficients)'!$J$33 ) ) +
( (B92+273.15) / 'Sect. 4 (coefficients)'!$C$4 )^3*
    (                                                   ( 'Sect. 4 (coefficients)'!$J$34 + 'Sect. 4 (coefficients)'!$J$35*((C92/'Sect. 4 (coefficients)'!$C$5-1)/'Sect. 4 (coefficients)'!$C$6) ) +
    ( A92/'Sect. 4 (coefficients)'!$C$3 )^1 * ( 'Sect. 4 (coefficients)'!$J$36 ) ) +
( (B92+273.15) / 'Sect. 4 (coefficients)'!$C$4 )^4*
    (                                                   ( 'Sect. 4 (coefficients)'!$J$37 ) ) )</f>
        <v>0</v>
      </c>
      <c r="V92" s="32">
        <f t="shared" si="23"/>
        <v>0</v>
      </c>
      <c r="W92" s="36">
        <f>('Sect. 4 (coefficients)'!$L$3+'Sect. 4 (coefficients)'!$L$4*(B92+'Sect. 4 (coefficients)'!$L$7)^-2.5+'Sect. 4 (coefficients)'!$L$5*(B92+'Sect. 4 (coefficients)'!$L$7)^3)/1000</f>
        <v>-2.4363535093284202E-3</v>
      </c>
      <c r="X92" s="36">
        <f t="shared" si="24"/>
        <v>4.0575182103097518E-15</v>
      </c>
      <c r="Y92" s="32">
        <f t="shared" si="25"/>
        <v>-2.4363535093284202E-3</v>
      </c>
      <c r="Z92" s="92">
        <f t="shared" si="26"/>
        <v>6.1956151327022327E-3</v>
      </c>
    </row>
    <row r="93" spans="1:26" s="37" customFormat="1">
      <c r="A93" s="172">
        <v>0</v>
      </c>
      <c r="B93" s="30">
        <v>20</v>
      </c>
      <c r="C93" s="55">
        <v>33</v>
      </c>
      <c r="D93" s="32">
        <v>1012.77207457</v>
      </c>
      <c r="E93" s="32">
        <f t="shared" si="30"/>
        <v>1.5191581118550001E-2</v>
      </c>
      <c r="F93" s="54" t="s">
        <v>17</v>
      </c>
      <c r="G93" s="33">
        <f t="shared" ref="G93:G123" si="31">D93+P93</f>
        <v>1012.7696382164906</v>
      </c>
      <c r="H93" s="32">
        <v>1.5506770582366013E-2</v>
      </c>
      <c r="I93" s="54">
        <v>3523.3196282310982</v>
      </c>
      <c r="J93" s="33">
        <f t="shared" si="17"/>
        <v>-2.4363535093243627E-3</v>
      </c>
      <c r="K93" s="32">
        <f t="shared" si="18"/>
        <v>3.1105943182368019E-3</v>
      </c>
      <c r="L93" s="31" t="s">
        <v>17</v>
      </c>
      <c r="M93" s="35">
        <f t="shared" si="19"/>
        <v>0</v>
      </c>
      <c r="N93" s="66">
        <f t="shared" si="20"/>
        <v>0</v>
      </c>
      <c r="O93" s="70" t="s">
        <v>17</v>
      </c>
      <c r="P93" s="32">
        <f>('Sect. 4 (coefficients)'!$L$3+'Sect. 4 (coefficients)'!$L$4*(B93+'Sect. 4 (coefficients)'!$L$7)^-2.5+'Sect. 4 (coefficients)'!$L$5*(B93+'Sect. 4 (coefficients)'!$L$7)^3)/1000</f>
        <v>-2.4363535093284202E-3</v>
      </c>
      <c r="Q93" s="32">
        <f t="shared" si="21"/>
        <v>4.0575182103097518E-15</v>
      </c>
      <c r="R93" s="32">
        <f>LOOKUP(B93,'Sect. 4 (data)'!$B$5:$B$11,'Sect. 4 (data)'!$R$5:$R$11)</f>
        <v>4.0575182103097518E-15</v>
      </c>
      <c r="S93" s="36">
        <f t="shared" si="22"/>
        <v>0</v>
      </c>
      <c r="T93" s="32">
        <f>'Sect. 4 (coefficients)'!$C$7 * ( A93 / 'Sect. 4 (coefficients)'!$C$3 )*
  (
                                                        ( 'Sect. 4 (coefficients)'!$F$3   + 'Sect. 4 (coefficients)'!$F$4  *(A93/'Sect. 4 (coefficients)'!$C$3)^1 + 'Sect. 4 (coefficients)'!$F$5  *(A93/'Sect. 4 (coefficients)'!$C$3)^2 + 'Sect. 4 (coefficients)'!$F$6   *(A93/'Sect. 4 (coefficients)'!$C$3)^3 + 'Sect. 4 (coefficients)'!$F$7  *(A93/'Sect. 4 (coefficients)'!$C$3)^4 + 'Sect. 4 (coefficients)'!$F$8*(A93/'Sect. 4 (coefficients)'!$C$3)^5 ) +
    ( (B93+273.15) / 'Sect. 4 (coefficients)'!$C$4 )^1 * ( 'Sect. 4 (coefficients)'!$F$9   + 'Sect. 4 (coefficients)'!$F$10*(A93/'Sect. 4 (coefficients)'!$C$3)^1 + 'Sect. 4 (coefficients)'!$F$11*(A93/'Sect. 4 (coefficients)'!$C$3)^2 + 'Sect. 4 (coefficients)'!$F$12*(A93/'Sect. 4 (coefficients)'!$C$3)^3 + 'Sect. 4 (coefficients)'!$F$13*(A93/'Sect. 4 (coefficients)'!$C$3)^4 ) +
    ( (B93+273.15) / 'Sect. 4 (coefficients)'!$C$4 )^2 * ( 'Sect. 4 (coefficients)'!$F$14 + 'Sect. 4 (coefficients)'!$F$15*(A93/'Sect. 4 (coefficients)'!$C$3)^1 + 'Sect. 4 (coefficients)'!$F$16*(A93/'Sect. 4 (coefficients)'!$C$3)^2 + 'Sect. 4 (coefficients)'!$F$17*(A93/'Sect. 4 (coefficients)'!$C$3)^3 ) +
    ( (B93+273.15) / 'Sect. 4 (coefficients)'!$C$4 )^3 * ( 'Sect. 4 (coefficients)'!$F$18 + 'Sect. 4 (coefficients)'!$F$19*(A93/'Sect. 4 (coefficients)'!$C$3)^1 + 'Sect. 4 (coefficients)'!$F$20*(A93/'Sect. 4 (coefficients)'!$C$3)^2 ) +
    ( (B93+273.15) / 'Sect. 4 (coefficients)'!$C$4 )^4 * ( 'Sect. 4 (coefficients)'!$F$21 +'Sect. 4 (coefficients)'!$F$22*(A93/'Sect. 4 (coefficients)'!$C$3)^1 ) +
    ( (B93+273.15) / 'Sect. 4 (coefficients)'!$C$4 )^5 * ( 'Sect. 4 (coefficients)'!$F$23 )
  )</f>
        <v>0</v>
      </c>
      <c r="U93" s="91">
        <f xml:space="preserve"> 'Sect. 4 (coefficients)'!$C$8 * ( (C93/'Sect. 4 (coefficients)'!$C$5-1)/'Sect. 4 (coefficients)'!$C$6 ) * ( A93/'Sect. 4 (coefficients)'!$C$3 ) *
(                                                       ( 'Sect. 4 (coefficients)'!$J$3   + 'Sect. 4 (coefficients)'!$J$4  *((C93/'Sect. 4 (coefficients)'!$C$5-1)/'Sect. 4 (coefficients)'!$C$6)  + 'Sect. 4 (coefficients)'!$J$5  *((C93/'Sect. 4 (coefficients)'!$C$5-1)/'Sect. 4 (coefficients)'!$C$6)^2 + 'Sect. 4 (coefficients)'!$J$6   *((C93/'Sect. 4 (coefficients)'!$C$5-1)/'Sect. 4 (coefficients)'!$C$6)^3 + 'Sect. 4 (coefficients)'!$J$7*((C93/'Sect. 4 (coefficients)'!$C$5-1)/'Sect. 4 (coefficients)'!$C$6)^4 ) +
    ( A93/'Sect. 4 (coefficients)'!$C$3 )^1 * ( 'Sect. 4 (coefficients)'!$J$8   + 'Sect. 4 (coefficients)'!$J$9  *((C93/'Sect. 4 (coefficients)'!$C$5-1)/'Sect. 4 (coefficients)'!$C$6)  + 'Sect. 4 (coefficients)'!$J$10*((C93/'Sect. 4 (coefficients)'!$C$5-1)/'Sect. 4 (coefficients)'!$C$6)^2 + 'Sect. 4 (coefficients)'!$J$11 *((C93/'Sect. 4 (coefficients)'!$C$5-1)/'Sect. 4 (coefficients)'!$C$6)^3 ) +
    ( A93/'Sect. 4 (coefficients)'!$C$3 )^2 * ( 'Sect. 4 (coefficients)'!$J$12 + 'Sect. 4 (coefficients)'!$J$13*((C93/'Sect. 4 (coefficients)'!$C$5-1)/'Sect. 4 (coefficients)'!$C$6) + 'Sect. 4 (coefficients)'!$J$14*((C93/'Sect. 4 (coefficients)'!$C$5-1)/'Sect. 4 (coefficients)'!$C$6)^2 ) +
    ( A93/'Sect. 4 (coefficients)'!$C$3 )^3 * ( 'Sect. 4 (coefficients)'!$J$15 + 'Sect. 4 (coefficients)'!$J$16*((C93/'Sect. 4 (coefficients)'!$C$5-1)/'Sect. 4 (coefficients)'!$C$6) ) +
    ( A93/'Sect. 4 (coefficients)'!$C$3 )^4 * ( 'Sect. 4 (coefficients)'!$J$17 ) +
( (B93+273.15) / 'Sect. 4 (coefficients)'!$C$4 )^1*
    (                                                   ( 'Sect. 4 (coefficients)'!$J$18 + 'Sect. 4 (coefficients)'!$J$19*((C93/'Sect. 4 (coefficients)'!$C$5-1)/'Sect. 4 (coefficients)'!$C$6) + 'Sect. 4 (coefficients)'!$J$20*((C93/'Sect. 4 (coefficients)'!$C$5-1)/'Sect. 4 (coefficients)'!$C$6)^2 + 'Sect. 4 (coefficients)'!$J$21 * ((C93/'Sect. 4 (coefficients)'!$C$5-1)/'Sect. 4 (coefficients)'!$C$6)^3 ) +
    ( A93/'Sect. 4 (coefficients)'!$C$3 )^1 * ( 'Sect. 4 (coefficients)'!$J$22 + 'Sect. 4 (coefficients)'!$J$23*((C93/'Sect. 4 (coefficients)'!$C$5-1)/'Sect. 4 (coefficients)'!$C$6) + 'Sect. 4 (coefficients)'!$J$24*((C93/'Sect. 4 (coefficients)'!$C$5-1)/'Sect. 4 (coefficients)'!$C$6)^2 ) +
    ( A93/'Sect. 4 (coefficients)'!$C$3 )^2 * ( 'Sect. 4 (coefficients)'!$J$25 + 'Sect. 4 (coefficients)'!$J$26*((C93/'Sect. 4 (coefficients)'!$C$5-1)/'Sect. 4 (coefficients)'!$C$6) ) +
    ( A93/'Sect. 4 (coefficients)'!$C$3 )^3 * ( 'Sect. 4 (coefficients)'!$J$27 ) ) +
( (B93+273.15) / 'Sect. 4 (coefficients)'!$C$4 )^2*
    (                                                   ( 'Sect. 4 (coefficients)'!$J$28 + 'Sect. 4 (coefficients)'!$J$29*((C93/'Sect. 4 (coefficients)'!$C$5-1)/'Sect. 4 (coefficients)'!$C$6) + 'Sect. 4 (coefficients)'!$J$30*((C93/'Sect. 4 (coefficients)'!$C$5-1)/'Sect. 4 (coefficients)'!$C$6)^2 ) +
    ( A93/'Sect. 4 (coefficients)'!$C$3 )^1 * ( 'Sect. 4 (coefficients)'!$J$31 + 'Sect. 4 (coefficients)'!$J$32*((C93/'Sect. 4 (coefficients)'!$C$5-1)/'Sect. 4 (coefficients)'!$C$6) ) +
    ( A93/'Sect. 4 (coefficients)'!$C$3 )^2 * ( 'Sect. 4 (coefficients)'!$J$33 ) ) +
( (B93+273.15) / 'Sect. 4 (coefficients)'!$C$4 )^3*
    (                                                   ( 'Sect. 4 (coefficients)'!$J$34 + 'Sect. 4 (coefficients)'!$J$35*((C93/'Sect. 4 (coefficients)'!$C$5-1)/'Sect. 4 (coefficients)'!$C$6) ) +
    ( A93/'Sect. 4 (coefficients)'!$C$3 )^1 * ( 'Sect. 4 (coefficients)'!$J$36 ) ) +
( (B93+273.15) / 'Sect. 4 (coefficients)'!$C$4 )^4*
    (                                                   ( 'Sect. 4 (coefficients)'!$J$37 ) ) )</f>
        <v>0</v>
      </c>
      <c r="V93" s="32">
        <f t="shared" si="23"/>
        <v>0</v>
      </c>
      <c r="W93" s="36">
        <f>('Sect. 4 (coefficients)'!$L$3+'Sect. 4 (coefficients)'!$L$4*(B93+'Sect. 4 (coefficients)'!$L$7)^-2.5+'Sect. 4 (coefficients)'!$L$5*(B93+'Sect. 4 (coefficients)'!$L$7)^3)/1000</f>
        <v>-2.4363535093284202E-3</v>
      </c>
      <c r="X93" s="36">
        <f t="shared" si="24"/>
        <v>4.0575182103097518E-15</v>
      </c>
      <c r="Y93" s="32">
        <f t="shared" si="25"/>
        <v>-2.4363535093284202E-3</v>
      </c>
      <c r="Z93" s="92">
        <f t="shared" si="26"/>
        <v>6.2211886364736037E-3</v>
      </c>
    </row>
    <row r="94" spans="1:26" s="37" customFormat="1">
      <c r="A94" s="172">
        <v>0</v>
      </c>
      <c r="B94" s="30">
        <v>20</v>
      </c>
      <c r="C94" s="55">
        <v>41.5</v>
      </c>
      <c r="D94" s="32">
        <v>1016.37838814</v>
      </c>
      <c r="E94" s="32">
        <f t="shared" si="30"/>
        <v>1.5245675822099999E-2</v>
      </c>
      <c r="F94" s="54" t="s">
        <v>17</v>
      </c>
      <c r="G94" s="33">
        <f t="shared" si="31"/>
        <v>1016.3759517864906</v>
      </c>
      <c r="H94" s="32">
        <v>1.5563167825121601E-2</v>
      </c>
      <c r="I94" s="54">
        <v>3571.8784286700766</v>
      </c>
      <c r="J94" s="33">
        <f t="shared" si="17"/>
        <v>-2.4363535093243627E-3</v>
      </c>
      <c r="K94" s="32">
        <f t="shared" si="18"/>
        <v>3.1275487974347766E-3</v>
      </c>
      <c r="L94" s="31" t="s">
        <v>17</v>
      </c>
      <c r="M94" s="35">
        <f t="shared" si="19"/>
        <v>0</v>
      </c>
      <c r="N94" s="66">
        <f t="shared" si="20"/>
        <v>0</v>
      </c>
      <c r="O94" s="70" t="s">
        <v>17</v>
      </c>
      <c r="P94" s="32">
        <f>('Sect. 4 (coefficients)'!$L$3+'Sect. 4 (coefficients)'!$L$4*(B94+'Sect. 4 (coefficients)'!$L$7)^-2.5+'Sect. 4 (coefficients)'!$L$5*(B94+'Sect. 4 (coefficients)'!$L$7)^3)/1000</f>
        <v>-2.4363535093284202E-3</v>
      </c>
      <c r="Q94" s="32">
        <f t="shared" si="21"/>
        <v>4.0575182103097518E-15</v>
      </c>
      <c r="R94" s="32">
        <f>LOOKUP(B94,'Sect. 4 (data)'!$B$5:$B$11,'Sect. 4 (data)'!$R$5:$R$11)</f>
        <v>4.0575182103097518E-15</v>
      </c>
      <c r="S94" s="36">
        <f t="shared" si="22"/>
        <v>0</v>
      </c>
      <c r="T94" s="32">
        <f>'Sect. 4 (coefficients)'!$C$7 * ( A94 / 'Sect. 4 (coefficients)'!$C$3 )*
  (
                                                        ( 'Sect. 4 (coefficients)'!$F$3   + 'Sect. 4 (coefficients)'!$F$4  *(A94/'Sect. 4 (coefficients)'!$C$3)^1 + 'Sect. 4 (coefficients)'!$F$5  *(A94/'Sect. 4 (coefficients)'!$C$3)^2 + 'Sect. 4 (coefficients)'!$F$6   *(A94/'Sect. 4 (coefficients)'!$C$3)^3 + 'Sect. 4 (coefficients)'!$F$7  *(A94/'Sect. 4 (coefficients)'!$C$3)^4 + 'Sect. 4 (coefficients)'!$F$8*(A94/'Sect. 4 (coefficients)'!$C$3)^5 ) +
    ( (B94+273.15) / 'Sect. 4 (coefficients)'!$C$4 )^1 * ( 'Sect. 4 (coefficients)'!$F$9   + 'Sect. 4 (coefficients)'!$F$10*(A94/'Sect. 4 (coefficients)'!$C$3)^1 + 'Sect. 4 (coefficients)'!$F$11*(A94/'Sect. 4 (coefficients)'!$C$3)^2 + 'Sect. 4 (coefficients)'!$F$12*(A94/'Sect. 4 (coefficients)'!$C$3)^3 + 'Sect. 4 (coefficients)'!$F$13*(A94/'Sect. 4 (coefficients)'!$C$3)^4 ) +
    ( (B94+273.15) / 'Sect. 4 (coefficients)'!$C$4 )^2 * ( 'Sect. 4 (coefficients)'!$F$14 + 'Sect. 4 (coefficients)'!$F$15*(A94/'Sect. 4 (coefficients)'!$C$3)^1 + 'Sect. 4 (coefficients)'!$F$16*(A94/'Sect. 4 (coefficients)'!$C$3)^2 + 'Sect. 4 (coefficients)'!$F$17*(A94/'Sect. 4 (coefficients)'!$C$3)^3 ) +
    ( (B94+273.15) / 'Sect. 4 (coefficients)'!$C$4 )^3 * ( 'Sect. 4 (coefficients)'!$F$18 + 'Sect. 4 (coefficients)'!$F$19*(A94/'Sect. 4 (coefficients)'!$C$3)^1 + 'Sect. 4 (coefficients)'!$F$20*(A94/'Sect. 4 (coefficients)'!$C$3)^2 ) +
    ( (B94+273.15) / 'Sect. 4 (coefficients)'!$C$4 )^4 * ( 'Sect. 4 (coefficients)'!$F$21 +'Sect. 4 (coefficients)'!$F$22*(A94/'Sect. 4 (coefficients)'!$C$3)^1 ) +
    ( (B94+273.15) / 'Sect. 4 (coefficients)'!$C$4 )^5 * ( 'Sect. 4 (coefficients)'!$F$23 )
  )</f>
        <v>0</v>
      </c>
      <c r="U94" s="91">
        <f xml:space="preserve"> 'Sect. 4 (coefficients)'!$C$8 * ( (C94/'Sect. 4 (coefficients)'!$C$5-1)/'Sect. 4 (coefficients)'!$C$6 ) * ( A94/'Sect. 4 (coefficients)'!$C$3 ) *
(                                                       ( 'Sect. 4 (coefficients)'!$J$3   + 'Sect. 4 (coefficients)'!$J$4  *((C94/'Sect. 4 (coefficients)'!$C$5-1)/'Sect. 4 (coefficients)'!$C$6)  + 'Sect. 4 (coefficients)'!$J$5  *((C94/'Sect. 4 (coefficients)'!$C$5-1)/'Sect. 4 (coefficients)'!$C$6)^2 + 'Sect. 4 (coefficients)'!$J$6   *((C94/'Sect. 4 (coefficients)'!$C$5-1)/'Sect. 4 (coefficients)'!$C$6)^3 + 'Sect. 4 (coefficients)'!$J$7*((C94/'Sect. 4 (coefficients)'!$C$5-1)/'Sect. 4 (coefficients)'!$C$6)^4 ) +
    ( A94/'Sect. 4 (coefficients)'!$C$3 )^1 * ( 'Sect. 4 (coefficients)'!$J$8   + 'Sect. 4 (coefficients)'!$J$9  *((C94/'Sect. 4 (coefficients)'!$C$5-1)/'Sect. 4 (coefficients)'!$C$6)  + 'Sect. 4 (coefficients)'!$J$10*((C94/'Sect. 4 (coefficients)'!$C$5-1)/'Sect. 4 (coefficients)'!$C$6)^2 + 'Sect. 4 (coefficients)'!$J$11 *((C94/'Sect. 4 (coefficients)'!$C$5-1)/'Sect. 4 (coefficients)'!$C$6)^3 ) +
    ( A94/'Sect. 4 (coefficients)'!$C$3 )^2 * ( 'Sect. 4 (coefficients)'!$J$12 + 'Sect. 4 (coefficients)'!$J$13*((C94/'Sect. 4 (coefficients)'!$C$5-1)/'Sect. 4 (coefficients)'!$C$6) + 'Sect. 4 (coefficients)'!$J$14*((C94/'Sect. 4 (coefficients)'!$C$5-1)/'Sect. 4 (coefficients)'!$C$6)^2 ) +
    ( A94/'Sect. 4 (coefficients)'!$C$3 )^3 * ( 'Sect. 4 (coefficients)'!$J$15 + 'Sect. 4 (coefficients)'!$J$16*((C94/'Sect. 4 (coefficients)'!$C$5-1)/'Sect. 4 (coefficients)'!$C$6) ) +
    ( A94/'Sect. 4 (coefficients)'!$C$3 )^4 * ( 'Sect. 4 (coefficients)'!$J$17 ) +
( (B94+273.15) / 'Sect. 4 (coefficients)'!$C$4 )^1*
    (                                                   ( 'Sect. 4 (coefficients)'!$J$18 + 'Sect. 4 (coefficients)'!$J$19*((C94/'Sect. 4 (coefficients)'!$C$5-1)/'Sect. 4 (coefficients)'!$C$6) + 'Sect. 4 (coefficients)'!$J$20*((C94/'Sect. 4 (coefficients)'!$C$5-1)/'Sect. 4 (coefficients)'!$C$6)^2 + 'Sect. 4 (coefficients)'!$J$21 * ((C94/'Sect. 4 (coefficients)'!$C$5-1)/'Sect. 4 (coefficients)'!$C$6)^3 ) +
    ( A94/'Sect. 4 (coefficients)'!$C$3 )^1 * ( 'Sect. 4 (coefficients)'!$J$22 + 'Sect. 4 (coefficients)'!$J$23*((C94/'Sect. 4 (coefficients)'!$C$5-1)/'Sect. 4 (coefficients)'!$C$6) + 'Sect. 4 (coefficients)'!$J$24*((C94/'Sect. 4 (coefficients)'!$C$5-1)/'Sect. 4 (coefficients)'!$C$6)^2 ) +
    ( A94/'Sect. 4 (coefficients)'!$C$3 )^2 * ( 'Sect. 4 (coefficients)'!$J$25 + 'Sect. 4 (coefficients)'!$J$26*((C94/'Sect. 4 (coefficients)'!$C$5-1)/'Sect. 4 (coefficients)'!$C$6) ) +
    ( A94/'Sect. 4 (coefficients)'!$C$3 )^3 * ( 'Sect. 4 (coefficients)'!$J$27 ) ) +
( (B94+273.15) / 'Sect. 4 (coefficients)'!$C$4 )^2*
    (                                                   ( 'Sect. 4 (coefficients)'!$J$28 + 'Sect. 4 (coefficients)'!$J$29*((C94/'Sect. 4 (coefficients)'!$C$5-1)/'Sect. 4 (coefficients)'!$C$6) + 'Sect. 4 (coefficients)'!$J$30*((C94/'Sect. 4 (coefficients)'!$C$5-1)/'Sect. 4 (coefficients)'!$C$6)^2 ) +
    ( A94/'Sect. 4 (coefficients)'!$C$3 )^1 * ( 'Sect. 4 (coefficients)'!$J$31 + 'Sect. 4 (coefficients)'!$J$32*((C94/'Sect. 4 (coefficients)'!$C$5-1)/'Sect. 4 (coefficients)'!$C$6) ) +
    ( A94/'Sect. 4 (coefficients)'!$C$3 )^2 * ( 'Sect. 4 (coefficients)'!$J$33 ) ) +
( (B94+273.15) / 'Sect. 4 (coefficients)'!$C$4 )^3*
    (                                                   ( 'Sect. 4 (coefficients)'!$J$34 + 'Sect. 4 (coefficients)'!$J$35*((C94/'Sect. 4 (coefficients)'!$C$5-1)/'Sect. 4 (coefficients)'!$C$6) ) +
    ( A94/'Sect. 4 (coefficients)'!$C$3 )^1 * ( 'Sect. 4 (coefficients)'!$J$36 ) ) +
( (B94+273.15) / 'Sect. 4 (coefficients)'!$C$4 )^4*
    (                                                   ( 'Sect. 4 (coefficients)'!$J$37 ) ) )</f>
        <v>0</v>
      </c>
      <c r="V94" s="32">
        <f t="shared" si="23"/>
        <v>0</v>
      </c>
      <c r="W94" s="36">
        <f>('Sect. 4 (coefficients)'!$L$3+'Sect. 4 (coefficients)'!$L$4*(B94+'Sect. 4 (coefficients)'!$L$7)^-2.5+'Sect. 4 (coefficients)'!$L$5*(B94+'Sect. 4 (coefficients)'!$L$7)^3)/1000</f>
        <v>-2.4363535093284202E-3</v>
      </c>
      <c r="X94" s="36">
        <f t="shared" si="24"/>
        <v>4.0575182103097518E-15</v>
      </c>
      <c r="Y94" s="32">
        <f t="shared" si="25"/>
        <v>-2.4363535093284202E-3</v>
      </c>
      <c r="Z94" s="92">
        <f t="shared" si="26"/>
        <v>6.2550975948695532E-3</v>
      </c>
    </row>
    <row r="95" spans="1:26" s="37" customFormat="1">
      <c r="A95" s="172">
        <v>0</v>
      </c>
      <c r="B95" s="30">
        <v>20</v>
      </c>
      <c r="C95" s="55">
        <v>52</v>
      </c>
      <c r="D95" s="32">
        <v>1020.7492892400001</v>
      </c>
      <c r="E95" s="32">
        <f t="shared" si="30"/>
        <v>1.5311239338600001E-2</v>
      </c>
      <c r="F95" s="54" t="s">
        <v>17</v>
      </c>
      <c r="G95" s="33">
        <f t="shared" si="31"/>
        <v>1020.7468528864907</v>
      </c>
      <c r="H95" s="32">
        <v>1.5632364411586077E-2</v>
      </c>
      <c r="I95" s="54">
        <v>3628.5094658119074</v>
      </c>
      <c r="J95" s="33">
        <f t="shared" si="17"/>
        <v>-2.4363535093243627E-3</v>
      </c>
      <c r="K95" s="32">
        <f t="shared" si="18"/>
        <v>3.1522637917424912E-3</v>
      </c>
      <c r="L95" s="31" t="s">
        <v>17</v>
      </c>
      <c r="M95" s="35">
        <f t="shared" si="19"/>
        <v>0</v>
      </c>
      <c r="N95" s="66">
        <f t="shared" si="20"/>
        <v>0</v>
      </c>
      <c r="O95" s="70" t="s">
        <v>17</v>
      </c>
      <c r="P95" s="32">
        <f>('Sect. 4 (coefficients)'!$L$3+'Sect. 4 (coefficients)'!$L$4*(B95+'Sect. 4 (coefficients)'!$L$7)^-2.5+'Sect. 4 (coefficients)'!$L$5*(B95+'Sect. 4 (coefficients)'!$L$7)^3)/1000</f>
        <v>-2.4363535093284202E-3</v>
      </c>
      <c r="Q95" s="32">
        <f t="shared" si="21"/>
        <v>4.0575182103097518E-15</v>
      </c>
      <c r="R95" s="32">
        <f>LOOKUP(B95,'Sect. 4 (data)'!$B$5:$B$11,'Sect. 4 (data)'!$R$5:$R$11)</f>
        <v>4.0575182103097518E-15</v>
      </c>
      <c r="S95" s="36">
        <f t="shared" si="22"/>
        <v>0</v>
      </c>
      <c r="T95" s="32">
        <f>'Sect. 4 (coefficients)'!$C$7 * ( A95 / 'Sect. 4 (coefficients)'!$C$3 )*
  (
                                                        ( 'Sect. 4 (coefficients)'!$F$3   + 'Sect. 4 (coefficients)'!$F$4  *(A95/'Sect. 4 (coefficients)'!$C$3)^1 + 'Sect. 4 (coefficients)'!$F$5  *(A95/'Sect. 4 (coefficients)'!$C$3)^2 + 'Sect. 4 (coefficients)'!$F$6   *(A95/'Sect. 4 (coefficients)'!$C$3)^3 + 'Sect. 4 (coefficients)'!$F$7  *(A95/'Sect. 4 (coefficients)'!$C$3)^4 + 'Sect. 4 (coefficients)'!$F$8*(A95/'Sect. 4 (coefficients)'!$C$3)^5 ) +
    ( (B95+273.15) / 'Sect. 4 (coefficients)'!$C$4 )^1 * ( 'Sect. 4 (coefficients)'!$F$9   + 'Sect. 4 (coefficients)'!$F$10*(A95/'Sect. 4 (coefficients)'!$C$3)^1 + 'Sect. 4 (coefficients)'!$F$11*(A95/'Sect. 4 (coefficients)'!$C$3)^2 + 'Sect. 4 (coefficients)'!$F$12*(A95/'Sect. 4 (coefficients)'!$C$3)^3 + 'Sect. 4 (coefficients)'!$F$13*(A95/'Sect. 4 (coefficients)'!$C$3)^4 ) +
    ( (B95+273.15) / 'Sect. 4 (coefficients)'!$C$4 )^2 * ( 'Sect. 4 (coefficients)'!$F$14 + 'Sect. 4 (coefficients)'!$F$15*(A95/'Sect. 4 (coefficients)'!$C$3)^1 + 'Sect. 4 (coefficients)'!$F$16*(A95/'Sect. 4 (coefficients)'!$C$3)^2 + 'Sect. 4 (coefficients)'!$F$17*(A95/'Sect. 4 (coefficients)'!$C$3)^3 ) +
    ( (B95+273.15) / 'Sect. 4 (coefficients)'!$C$4 )^3 * ( 'Sect. 4 (coefficients)'!$F$18 + 'Sect. 4 (coefficients)'!$F$19*(A95/'Sect. 4 (coefficients)'!$C$3)^1 + 'Sect. 4 (coefficients)'!$F$20*(A95/'Sect. 4 (coefficients)'!$C$3)^2 ) +
    ( (B95+273.15) / 'Sect. 4 (coefficients)'!$C$4 )^4 * ( 'Sect. 4 (coefficients)'!$F$21 +'Sect. 4 (coefficients)'!$F$22*(A95/'Sect. 4 (coefficients)'!$C$3)^1 ) +
    ( (B95+273.15) / 'Sect. 4 (coefficients)'!$C$4 )^5 * ( 'Sect. 4 (coefficients)'!$F$23 )
  )</f>
        <v>0</v>
      </c>
      <c r="U95" s="91">
        <f xml:space="preserve"> 'Sect. 4 (coefficients)'!$C$8 * ( (C95/'Sect. 4 (coefficients)'!$C$5-1)/'Sect. 4 (coefficients)'!$C$6 ) * ( A95/'Sect. 4 (coefficients)'!$C$3 ) *
(                                                       ( 'Sect. 4 (coefficients)'!$J$3   + 'Sect. 4 (coefficients)'!$J$4  *((C95/'Sect. 4 (coefficients)'!$C$5-1)/'Sect. 4 (coefficients)'!$C$6)  + 'Sect. 4 (coefficients)'!$J$5  *((C95/'Sect. 4 (coefficients)'!$C$5-1)/'Sect. 4 (coefficients)'!$C$6)^2 + 'Sect. 4 (coefficients)'!$J$6   *((C95/'Sect. 4 (coefficients)'!$C$5-1)/'Sect. 4 (coefficients)'!$C$6)^3 + 'Sect. 4 (coefficients)'!$J$7*((C95/'Sect. 4 (coefficients)'!$C$5-1)/'Sect. 4 (coefficients)'!$C$6)^4 ) +
    ( A95/'Sect. 4 (coefficients)'!$C$3 )^1 * ( 'Sect. 4 (coefficients)'!$J$8   + 'Sect. 4 (coefficients)'!$J$9  *((C95/'Sect. 4 (coefficients)'!$C$5-1)/'Sect. 4 (coefficients)'!$C$6)  + 'Sect. 4 (coefficients)'!$J$10*((C95/'Sect. 4 (coefficients)'!$C$5-1)/'Sect. 4 (coefficients)'!$C$6)^2 + 'Sect. 4 (coefficients)'!$J$11 *((C95/'Sect. 4 (coefficients)'!$C$5-1)/'Sect. 4 (coefficients)'!$C$6)^3 ) +
    ( A95/'Sect. 4 (coefficients)'!$C$3 )^2 * ( 'Sect. 4 (coefficients)'!$J$12 + 'Sect. 4 (coefficients)'!$J$13*((C95/'Sect. 4 (coefficients)'!$C$5-1)/'Sect. 4 (coefficients)'!$C$6) + 'Sect. 4 (coefficients)'!$J$14*((C95/'Sect. 4 (coefficients)'!$C$5-1)/'Sect. 4 (coefficients)'!$C$6)^2 ) +
    ( A95/'Sect. 4 (coefficients)'!$C$3 )^3 * ( 'Sect. 4 (coefficients)'!$J$15 + 'Sect. 4 (coefficients)'!$J$16*((C95/'Sect. 4 (coefficients)'!$C$5-1)/'Sect. 4 (coefficients)'!$C$6) ) +
    ( A95/'Sect. 4 (coefficients)'!$C$3 )^4 * ( 'Sect. 4 (coefficients)'!$J$17 ) +
( (B95+273.15) / 'Sect. 4 (coefficients)'!$C$4 )^1*
    (                                                   ( 'Sect. 4 (coefficients)'!$J$18 + 'Sect. 4 (coefficients)'!$J$19*((C95/'Sect. 4 (coefficients)'!$C$5-1)/'Sect. 4 (coefficients)'!$C$6) + 'Sect. 4 (coefficients)'!$J$20*((C95/'Sect. 4 (coefficients)'!$C$5-1)/'Sect. 4 (coefficients)'!$C$6)^2 + 'Sect. 4 (coefficients)'!$J$21 * ((C95/'Sect. 4 (coefficients)'!$C$5-1)/'Sect. 4 (coefficients)'!$C$6)^3 ) +
    ( A95/'Sect. 4 (coefficients)'!$C$3 )^1 * ( 'Sect. 4 (coefficients)'!$J$22 + 'Sect. 4 (coefficients)'!$J$23*((C95/'Sect. 4 (coefficients)'!$C$5-1)/'Sect. 4 (coefficients)'!$C$6) + 'Sect. 4 (coefficients)'!$J$24*((C95/'Sect. 4 (coefficients)'!$C$5-1)/'Sect. 4 (coefficients)'!$C$6)^2 ) +
    ( A95/'Sect. 4 (coefficients)'!$C$3 )^2 * ( 'Sect. 4 (coefficients)'!$J$25 + 'Sect. 4 (coefficients)'!$J$26*((C95/'Sect. 4 (coefficients)'!$C$5-1)/'Sect. 4 (coefficients)'!$C$6) ) +
    ( A95/'Sect. 4 (coefficients)'!$C$3 )^3 * ( 'Sect. 4 (coefficients)'!$J$27 ) ) +
( (B95+273.15) / 'Sect. 4 (coefficients)'!$C$4 )^2*
    (                                                   ( 'Sect. 4 (coefficients)'!$J$28 + 'Sect. 4 (coefficients)'!$J$29*((C95/'Sect. 4 (coefficients)'!$C$5-1)/'Sect. 4 (coefficients)'!$C$6) + 'Sect. 4 (coefficients)'!$J$30*((C95/'Sect. 4 (coefficients)'!$C$5-1)/'Sect. 4 (coefficients)'!$C$6)^2 ) +
    ( A95/'Sect. 4 (coefficients)'!$C$3 )^1 * ( 'Sect. 4 (coefficients)'!$J$31 + 'Sect. 4 (coefficients)'!$J$32*((C95/'Sect. 4 (coefficients)'!$C$5-1)/'Sect. 4 (coefficients)'!$C$6) ) +
    ( A95/'Sect. 4 (coefficients)'!$C$3 )^2 * ( 'Sect. 4 (coefficients)'!$J$33 ) ) +
( (B95+273.15) / 'Sect. 4 (coefficients)'!$C$4 )^3*
    (                                                   ( 'Sect. 4 (coefficients)'!$J$34 + 'Sect. 4 (coefficients)'!$J$35*((C95/'Sect. 4 (coefficients)'!$C$5-1)/'Sect. 4 (coefficients)'!$C$6) ) +
    ( A95/'Sect. 4 (coefficients)'!$C$3 )^1 * ( 'Sect. 4 (coefficients)'!$J$36 ) ) +
( (B95+273.15) / 'Sect. 4 (coefficients)'!$C$4 )^4*
    (                                                   ( 'Sect. 4 (coefficients)'!$J$37 ) ) )</f>
        <v>0</v>
      </c>
      <c r="V95" s="32">
        <f t="shared" si="23"/>
        <v>0</v>
      </c>
      <c r="W95" s="36">
        <f>('Sect. 4 (coefficients)'!$L$3+'Sect. 4 (coefficients)'!$L$4*(B95+'Sect. 4 (coefficients)'!$L$7)^-2.5+'Sect. 4 (coefficients)'!$L$5*(B95+'Sect. 4 (coefficients)'!$L$7)^3)/1000</f>
        <v>-2.4363535093284202E-3</v>
      </c>
      <c r="X95" s="36">
        <f t="shared" si="24"/>
        <v>4.0575182103097518E-15</v>
      </c>
      <c r="Y95" s="32">
        <f t="shared" si="25"/>
        <v>-2.4363535093284202E-3</v>
      </c>
      <c r="Z95" s="92">
        <f t="shared" si="26"/>
        <v>6.3045275834849824E-3</v>
      </c>
    </row>
    <row r="96" spans="1:26" s="46" customFormat="1">
      <c r="A96" s="173">
        <v>0</v>
      </c>
      <c r="B96" s="38">
        <v>20</v>
      </c>
      <c r="C96" s="57">
        <v>65</v>
      </c>
      <c r="D96" s="40">
        <v>1026.03661324</v>
      </c>
      <c r="E96" s="40">
        <f t="shared" si="30"/>
        <v>1.5390549198599999E-2</v>
      </c>
      <c r="F96" s="56" t="s">
        <v>17</v>
      </c>
      <c r="G96" s="42">
        <f t="shared" si="31"/>
        <v>1026.0341768864905</v>
      </c>
      <c r="H96" s="40">
        <v>1.571706021597594E-2</v>
      </c>
      <c r="I96" s="56">
        <v>3690.5906133361486</v>
      </c>
      <c r="J96" s="42">
        <f t="shared" si="17"/>
        <v>-2.4363535094380495E-3</v>
      </c>
      <c r="K96" s="40">
        <f t="shared" si="18"/>
        <v>3.1870012861758578E-3</v>
      </c>
      <c r="L96" s="39" t="s">
        <v>17</v>
      </c>
      <c r="M96" s="44">
        <f t="shared" si="19"/>
        <v>0</v>
      </c>
      <c r="N96" s="67">
        <f t="shared" si="20"/>
        <v>0</v>
      </c>
      <c r="O96" s="71" t="s">
        <v>17</v>
      </c>
      <c r="P96" s="40">
        <f>('Sect. 4 (coefficients)'!$L$3+'Sect. 4 (coefficients)'!$L$4*(B96+'Sect. 4 (coefficients)'!$L$7)^-2.5+'Sect. 4 (coefficients)'!$L$5*(B96+'Sect. 4 (coefficients)'!$L$7)^3)/1000</f>
        <v>-2.4363535093284202E-3</v>
      </c>
      <c r="Q96" s="40">
        <f t="shared" si="21"/>
        <v>-1.0962931951130628E-13</v>
      </c>
      <c r="R96" s="40">
        <f>LOOKUP(B96,'Sect. 4 (data)'!$B$5:$B$11,'Sect. 4 (data)'!$R$5:$R$11)</f>
        <v>4.0575182103097518E-15</v>
      </c>
      <c r="S96" s="45">
        <f t="shared" si="22"/>
        <v>-1.1368683772161603E-13</v>
      </c>
      <c r="T96" s="40">
        <f>'Sect. 4 (coefficients)'!$C$7 * ( A96 / 'Sect. 4 (coefficients)'!$C$3 )*
  (
                                                        ( 'Sect. 4 (coefficients)'!$F$3   + 'Sect. 4 (coefficients)'!$F$4  *(A96/'Sect. 4 (coefficients)'!$C$3)^1 + 'Sect. 4 (coefficients)'!$F$5  *(A96/'Sect. 4 (coefficients)'!$C$3)^2 + 'Sect. 4 (coefficients)'!$F$6   *(A96/'Sect. 4 (coefficients)'!$C$3)^3 + 'Sect. 4 (coefficients)'!$F$7  *(A96/'Sect. 4 (coefficients)'!$C$3)^4 + 'Sect. 4 (coefficients)'!$F$8*(A96/'Sect. 4 (coefficients)'!$C$3)^5 ) +
    ( (B96+273.15) / 'Sect. 4 (coefficients)'!$C$4 )^1 * ( 'Sect. 4 (coefficients)'!$F$9   + 'Sect. 4 (coefficients)'!$F$10*(A96/'Sect. 4 (coefficients)'!$C$3)^1 + 'Sect. 4 (coefficients)'!$F$11*(A96/'Sect. 4 (coefficients)'!$C$3)^2 + 'Sect. 4 (coefficients)'!$F$12*(A96/'Sect. 4 (coefficients)'!$C$3)^3 + 'Sect. 4 (coefficients)'!$F$13*(A96/'Sect. 4 (coefficients)'!$C$3)^4 ) +
    ( (B96+273.15) / 'Sect. 4 (coefficients)'!$C$4 )^2 * ( 'Sect. 4 (coefficients)'!$F$14 + 'Sect. 4 (coefficients)'!$F$15*(A96/'Sect. 4 (coefficients)'!$C$3)^1 + 'Sect. 4 (coefficients)'!$F$16*(A96/'Sect. 4 (coefficients)'!$C$3)^2 + 'Sect. 4 (coefficients)'!$F$17*(A96/'Sect. 4 (coefficients)'!$C$3)^3 ) +
    ( (B96+273.15) / 'Sect. 4 (coefficients)'!$C$4 )^3 * ( 'Sect. 4 (coefficients)'!$F$18 + 'Sect. 4 (coefficients)'!$F$19*(A96/'Sect. 4 (coefficients)'!$C$3)^1 + 'Sect. 4 (coefficients)'!$F$20*(A96/'Sect. 4 (coefficients)'!$C$3)^2 ) +
    ( (B96+273.15) / 'Sect. 4 (coefficients)'!$C$4 )^4 * ( 'Sect. 4 (coefficients)'!$F$21 +'Sect. 4 (coefficients)'!$F$22*(A96/'Sect. 4 (coefficients)'!$C$3)^1 ) +
    ( (B96+273.15) / 'Sect. 4 (coefficients)'!$C$4 )^5 * ( 'Sect. 4 (coefficients)'!$F$23 )
  )</f>
        <v>0</v>
      </c>
      <c r="U96" s="93">
        <f xml:space="preserve"> 'Sect. 4 (coefficients)'!$C$8 * ( (C96/'Sect. 4 (coefficients)'!$C$5-1)/'Sect. 4 (coefficients)'!$C$6 ) * ( A96/'Sect. 4 (coefficients)'!$C$3 ) *
(                                                       ( 'Sect. 4 (coefficients)'!$J$3   + 'Sect. 4 (coefficients)'!$J$4  *((C96/'Sect. 4 (coefficients)'!$C$5-1)/'Sect. 4 (coefficients)'!$C$6)  + 'Sect. 4 (coefficients)'!$J$5  *((C96/'Sect. 4 (coefficients)'!$C$5-1)/'Sect. 4 (coefficients)'!$C$6)^2 + 'Sect. 4 (coefficients)'!$J$6   *((C96/'Sect. 4 (coefficients)'!$C$5-1)/'Sect. 4 (coefficients)'!$C$6)^3 + 'Sect. 4 (coefficients)'!$J$7*((C96/'Sect. 4 (coefficients)'!$C$5-1)/'Sect. 4 (coefficients)'!$C$6)^4 ) +
    ( A96/'Sect. 4 (coefficients)'!$C$3 )^1 * ( 'Sect. 4 (coefficients)'!$J$8   + 'Sect. 4 (coefficients)'!$J$9  *((C96/'Sect. 4 (coefficients)'!$C$5-1)/'Sect. 4 (coefficients)'!$C$6)  + 'Sect. 4 (coefficients)'!$J$10*((C96/'Sect. 4 (coefficients)'!$C$5-1)/'Sect. 4 (coefficients)'!$C$6)^2 + 'Sect. 4 (coefficients)'!$J$11 *((C96/'Sect. 4 (coefficients)'!$C$5-1)/'Sect. 4 (coefficients)'!$C$6)^3 ) +
    ( A96/'Sect. 4 (coefficients)'!$C$3 )^2 * ( 'Sect. 4 (coefficients)'!$J$12 + 'Sect. 4 (coefficients)'!$J$13*((C96/'Sect. 4 (coefficients)'!$C$5-1)/'Sect. 4 (coefficients)'!$C$6) + 'Sect. 4 (coefficients)'!$J$14*((C96/'Sect. 4 (coefficients)'!$C$5-1)/'Sect. 4 (coefficients)'!$C$6)^2 ) +
    ( A96/'Sect. 4 (coefficients)'!$C$3 )^3 * ( 'Sect. 4 (coefficients)'!$J$15 + 'Sect. 4 (coefficients)'!$J$16*((C96/'Sect. 4 (coefficients)'!$C$5-1)/'Sect. 4 (coefficients)'!$C$6) ) +
    ( A96/'Sect. 4 (coefficients)'!$C$3 )^4 * ( 'Sect. 4 (coefficients)'!$J$17 ) +
( (B96+273.15) / 'Sect. 4 (coefficients)'!$C$4 )^1*
    (                                                   ( 'Sect. 4 (coefficients)'!$J$18 + 'Sect. 4 (coefficients)'!$J$19*((C96/'Sect. 4 (coefficients)'!$C$5-1)/'Sect. 4 (coefficients)'!$C$6) + 'Sect. 4 (coefficients)'!$J$20*((C96/'Sect. 4 (coefficients)'!$C$5-1)/'Sect. 4 (coefficients)'!$C$6)^2 + 'Sect. 4 (coefficients)'!$J$21 * ((C96/'Sect. 4 (coefficients)'!$C$5-1)/'Sect. 4 (coefficients)'!$C$6)^3 ) +
    ( A96/'Sect. 4 (coefficients)'!$C$3 )^1 * ( 'Sect. 4 (coefficients)'!$J$22 + 'Sect. 4 (coefficients)'!$J$23*((C96/'Sect. 4 (coefficients)'!$C$5-1)/'Sect. 4 (coefficients)'!$C$6) + 'Sect. 4 (coefficients)'!$J$24*((C96/'Sect. 4 (coefficients)'!$C$5-1)/'Sect. 4 (coefficients)'!$C$6)^2 ) +
    ( A96/'Sect. 4 (coefficients)'!$C$3 )^2 * ( 'Sect. 4 (coefficients)'!$J$25 + 'Sect. 4 (coefficients)'!$J$26*((C96/'Sect. 4 (coefficients)'!$C$5-1)/'Sect. 4 (coefficients)'!$C$6) ) +
    ( A96/'Sect. 4 (coefficients)'!$C$3 )^3 * ( 'Sect. 4 (coefficients)'!$J$27 ) ) +
( (B96+273.15) / 'Sect. 4 (coefficients)'!$C$4 )^2*
    (                                                   ( 'Sect. 4 (coefficients)'!$J$28 + 'Sect. 4 (coefficients)'!$J$29*((C96/'Sect. 4 (coefficients)'!$C$5-1)/'Sect. 4 (coefficients)'!$C$6) + 'Sect. 4 (coefficients)'!$J$30*((C96/'Sect. 4 (coefficients)'!$C$5-1)/'Sect. 4 (coefficients)'!$C$6)^2 ) +
    ( A96/'Sect. 4 (coefficients)'!$C$3 )^1 * ( 'Sect. 4 (coefficients)'!$J$31 + 'Sect. 4 (coefficients)'!$J$32*((C96/'Sect. 4 (coefficients)'!$C$5-1)/'Sect. 4 (coefficients)'!$C$6) ) +
    ( A96/'Sect. 4 (coefficients)'!$C$3 )^2 * ( 'Sect. 4 (coefficients)'!$J$33 ) ) +
( (B96+273.15) / 'Sect. 4 (coefficients)'!$C$4 )^3*
    (                                                   ( 'Sect. 4 (coefficients)'!$J$34 + 'Sect. 4 (coefficients)'!$J$35*((C96/'Sect. 4 (coefficients)'!$C$5-1)/'Sect. 4 (coefficients)'!$C$6) ) +
    ( A96/'Sect. 4 (coefficients)'!$C$3 )^1 * ( 'Sect. 4 (coefficients)'!$J$36 ) ) +
( (B96+273.15) / 'Sect. 4 (coefficients)'!$C$4 )^4*
    (                                                   ( 'Sect. 4 (coefficients)'!$J$37 ) ) )</f>
        <v>0</v>
      </c>
      <c r="V96" s="40">
        <f t="shared" si="23"/>
        <v>0</v>
      </c>
      <c r="W96" s="45">
        <f>('Sect. 4 (coefficients)'!$L$3+'Sect. 4 (coefficients)'!$L$4*(B96+'Sect. 4 (coefficients)'!$L$7)^-2.5+'Sect. 4 (coefficients)'!$L$5*(B96+'Sect. 4 (coefficients)'!$L$7)^3)/1000</f>
        <v>-2.4363535093284202E-3</v>
      </c>
      <c r="X96" s="45">
        <f t="shared" si="24"/>
        <v>-1.0962931951130628E-13</v>
      </c>
      <c r="Y96" s="40">
        <f t="shared" si="25"/>
        <v>-2.4363535093284202E-3</v>
      </c>
      <c r="Z96" s="94">
        <f t="shared" si="26"/>
        <v>6.3740025723517156E-3</v>
      </c>
    </row>
    <row r="97" spans="1:26" s="37" customFormat="1">
      <c r="A97" s="172">
        <v>0</v>
      </c>
      <c r="B97" s="30">
        <v>25</v>
      </c>
      <c r="C97" s="55">
        <v>5</v>
      </c>
      <c r="D97" s="32">
        <v>999.246161594</v>
      </c>
      <c r="E97" s="32">
        <f>0.001/100*D97/2</f>
        <v>4.9962308079700007E-3</v>
      </c>
      <c r="F97" s="54" t="s">
        <v>17</v>
      </c>
      <c r="G97" s="33">
        <f t="shared" si="31"/>
        <v>999.24407559400004</v>
      </c>
      <c r="H97" s="32">
        <v>5.8407652124388689E-3</v>
      </c>
      <c r="I97" s="54">
        <v>70.958663669648175</v>
      </c>
      <c r="J97" s="33">
        <f t="shared" si="17"/>
        <v>-2.0859999999629508E-3</v>
      </c>
      <c r="K97" s="32">
        <f t="shared" si="18"/>
        <v>3.0252629605254976E-3</v>
      </c>
      <c r="L97" s="31" t="s">
        <v>17</v>
      </c>
      <c r="M97" s="35">
        <f t="shared" si="19"/>
        <v>0</v>
      </c>
      <c r="N97" s="66">
        <f t="shared" si="20"/>
        <v>0</v>
      </c>
      <c r="O97" s="70" t="s">
        <v>17</v>
      </c>
      <c r="P97" s="32">
        <f>('Sect. 4 (coefficients)'!$L$3+'Sect. 4 (coefficients)'!$L$4*(B97+'Sect. 4 (coefficients)'!$L$7)^-2.5+'Sect. 4 (coefficients)'!$L$5*(B97+'Sect. 4 (coefficients)'!$L$7)^3)/1000</f>
        <v>-2.085999999999995E-3</v>
      </c>
      <c r="Q97" s="32">
        <f t="shared" si="21"/>
        <v>3.7044152467746727E-14</v>
      </c>
      <c r="R97" s="32">
        <f>LOOKUP(B97,'Sect. 4 (data)'!$B$5:$B$11,'Sect. 4 (data)'!$R$5:$R$11)</f>
        <v>3.7044152467746727E-14</v>
      </c>
      <c r="S97" s="36">
        <f t="shared" si="22"/>
        <v>0</v>
      </c>
      <c r="T97" s="32">
        <f>'Sect. 4 (coefficients)'!$C$7 * ( A97 / 'Sect. 4 (coefficients)'!$C$3 )*
  (
                                                        ( 'Sect. 4 (coefficients)'!$F$3   + 'Sect. 4 (coefficients)'!$F$4  *(A97/'Sect. 4 (coefficients)'!$C$3)^1 + 'Sect. 4 (coefficients)'!$F$5  *(A97/'Sect. 4 (coefficients)'!$C$3)^2 + 'Sect. 4 (coefficients)'!$F$6   *(A97/'Sect. 4 (coefficients)'!$C$3)^3 + 'Sect. 4 (coefficients)'!$F$7  *(A97/'Sect. 4 (coefficients)'!$C$3)^4 + 'Sect. 4 (coefficients)'!$F$8*(A97/'Sect. 4 (coefficients)'!$C$3)^5 ) +
    ( (B97+273.15) / 'Sect. 4 (coefficients)'!$C$4 )^1 * ( 'Sect. 4 (coefficients)'!$F$9   + 'Sect. 4 (coefficients)'!$F$10*(A97/'Sect. 4 (coefficients)'!$C$3)^1 + 'Sect. 4 (coefficients)'!$F$11*(A97/'Sect. 4 (coefficients)'!$C$3)^2 + 'Sect. 4 (coefficients)'!$F$12*(A97/'Sect. 4 (coefficients)'!$C$3)^3 + 'Sect. 4 (coefficients)'!$F$13*(A97/'Sect. 4 (coefficients)'!$C$3)^4 ) +
    ( (B97+273.15) / 'Sect. 4 (coefficients)'!$C$4 )^2 * ( 'Sect. 4 (coefficients)'!$F$14 + 'Sect. 4 (coefficients)'!$F$15*(A97/'Sect. 4 (coefficients)'!$C$3)^1 + 'Sect. 4 (coefficients)'!$F$16*(A97/'Sect. 4 (coefficients)'!$C$3)^2 + 'Sect. 4 (coefficients)'!$F$17*(A97/'Sect. 4 (coefficients)'!$C$3)^3 ) +
    ( (B97+273.15) / 'Sect. 4 (coefficients)'!$C$4 )^3 * ( 'Sect. 4 (coefficients)'!$F$18 + 'Sect. 4 (coefficients)'!$F$19*(A97/'Sect. 4 (coefficients)'!$C$3)^1 + 'Sect. 4 (coefficients)'!$F$20*(A97/'Sect. 4 (coefficients)'!$C$3)^2 ) +
    ( (B97+273.15) / 'Sect. 4 (coefficients)'!$C$4 )^4 * ( 'Sect. 4 (coefficients)'!$F$21 +'Sect. 4 (coefficients)'!$F$22*(A97/'Sect. 4 (coefficients)'!$C$3)^1 ) +
    ( (B97+273.15) / 'Sect. 4 (coefficients)'!$C$4 )^5 * ( 'Sect. 4 (coefficients)'!$F$23 )
  )</f>
        <v>0</v>
      </c>
      <c r="U97" s="91">
        <f xml:space="preserve"> 'Sect. 4 (coefficients)'!$C$8 * ( (C97/'Sect. 4 (coefficients)'!$C$5-1)/'Sect. 4 (coefficients)'!$C$6 ) * ( A97/'Sect. 4 (coefficients)'!$C$3 ) *
(                                                       ( 'Sect. 4 (coefficients)'!$J$3   + 'Sect. 4 (coefficients)'!$J$4  *((C97/'Sect. 4 (coefficients)'!$C$5-1)/'Sect. 4 (coefficients)'!$C$6)  + 'Sect. 4 (coefficients)'!$J$5  *((C97/'Sect. 4 (coefficients)'!$C$5-1)/'Sect. 4 (coefficients)'!$C$6)^2 + 'Sect. 4 (coefficients)'!$J$6   *((C97/'Sect. 4 (coefficients)'!$C$5-1)/'Sect. 4 (coefficients)'!$C$6)^3 + 'Sect. 4 (coefficients)'!$J$7*((C97/'Sect. 4 (coefficients)'!$C$5-1)/'Sect. 4 (coefficients)'!$C$6)^4 ) +
    ( A97/'Sect. 4 (coefficients)'!$C$3 )^1 * ( 'Sect. 4 (coefficients)'!$J$8   + 'Sect. 4 (coefficients)'!$J$9  *((C97/'Sect. 4 (coefficients)'!$C$5-1)/'Sect. 4 (coefficients)'!$C$6)  + 'Sect. 4 (coefficients)'!$J$10*((C97/'Sect. 4 (coefficients)'!$C$5-1)/'Sect. 4 (coefficients)'!$C$6)^2 + 'Sect. 4 (coefficients)'!$J$11 *((C97/'Sect. 4 (coefficients)'!$C$5-1)/'Sect. 4 (coefficients)'!$C$6)^3 ) +
    ( A97/'Sect. 4 (coefficients)'!$C$3 )^2 * ( 'Sect. 4 (coefficients)'!$J$12 + 'Sect. 4 (coefficients)'!$J$13*((C97/'Sect. 4 (coefficients)'!$C$5-1)/'Sect. 4 (coefficients)'!$C$6) + 'Sect. 4 (coefficients)'!$J$14*((C97/'Sect. 4 (coefficients)'!$C$5-1)/'Sect. 4 (coefficients)'!$C$6)^2 ) +
    ( A97/'Sect. 4 (coefficients)'!$C$3 )^3 * ( 'Sect. 4 (coefficients)'!$J$15 + 'Sect. 4 (coefficients)'!$J$16*((C97/'Sect. 4 (coefficients)'!$C$5-1)/'Sect. 4 (coefficients)'!$C$6) ) +
    ( A97/'Sect. 4 (coefficients)'!$C$3 )^4 * ( 'Sect. 4 (coefficients)'!$J$17 ) +
( (B97+273.15) / 'Sect. 4 (coefficients)'!$C$4 )^1*
    (                                                   ( 'Sect. 4 (coefficients)'!$J$18 + 'Sect. 4 (coefficients)'!$J$19*((C97/'Sect. 4 (coefficients)'!$C$5-1)/'Sect. 4 (coefficients)'!$C$6) + 'Sect. 4 (coefficients)'!$J$20*((C97/'Sect. 4 (coefficients)'!$C$5-1)/'Sect. 4 (coefficients)'!$C$6)^2 + 'Sect. 4 (coefficients)'!$J$21 * ((C97/'Sect. 4 (coefficients)'!$C$5-1)/'Sect. 4 (coefficients)'!$C$6)^3 ) +
    ( A97/'Sect. 4 (coefficients)'!$C$3 )^1 * ( 'Sect. 4 (coefficients)'!$J$22 + 'Sect. 4 (coefficients)'!$J$23*((C97/'Sect. 4 (coefficients)'!$C$5-1)/'Sect. 4 (coefficients)'!$C$6) + 'Sect. 4 (coefficients)'!$J$24*((C97/'Sect. 4 (coefficients)'!$C$5-1)/'Sect. 4 (coefficients)'!$C$6)^2 ) +
    ( A97/'Sect. 4 (coefficients)'!$C$3 )^2 * ( 'Sect. 4 (coefficients)'!$J$25 + 'Sect. 4 (coefficients)'!$J$26*((C97/'Sect. 4 (coefficients)'!$C$5-1)/'Sect. 4 (coefficients)'!$C$6) ) +
    ( A97/'Sect. 4 (coefficients)'!$C$3 )^3 * ( 'Sect. 4 (coefficients)'!$J$27 ) ) +
( (B97+273.15) / 'Sect. 4 (coefficients)'!$C$4 )^2*
    (                                                   ( 'Sect. 4 (coefficients)'!$J$28 + 'Sect. 4 (coefficients)'!$J$29*((C97/'Sect. 4 (coefficients)'!$C$5-1)/'Sect. 4 (coefficients)'!$C$6) + 'Sect. 4 (coefficients)'!$J$30*((C97/'Sect. 4 (coefficients)'!$C$5-1)/'Sect. 4 (coefficients)'!$C$6)^2 ) +
    ( A97/'Sect. 4 (coefficients)'!$C$3 )^1 * ( 'Sect. 4 (coefficients)'!$J$31 + 'Sect. 4 (coefficients)'!$J$32*((C97/'Sect. 4 (coefficients)'!$C$5-1)/'Sect. 4 (coefficients)'!$C$6) ) +
    ( A97/'Sect. 4 (coefficients)'!$C$3 )^2 * ( 'Sect. 4 (coefficients)'!$J$33 ) ) +
( (B97+273.15) / 'Sect. 4 (coefficients)'!$C$4 )^3*
    (                                                   ( 'Sect. 4 (coefficients)'!$J$34 + 'Sect. 4 (coefficients)'!$J$35*((C97/'Sect. 4 (coefficients)'!$C$5-1)/'Sect. 4 (coefficients)'!$C$6) ) +
    ( A97/'Sect. 4 (coefficients)'!$C$3 )^1 * ( 'Sect. 4 (coefficients)'!$J$36 ) ) +
( (B97+273.15) / 'Sect. 4 (coefficients)'!$C$4 )^4*
    (                                                   ( 'Sect. 4 (coefficients)'!$J$37 ) ) )</f>
        <v>0</v>
      </c>
      <c r="V97" s="32">
        <f t="shared" si="23"/>
        <v>0</v>
      </c>
      <c r="W97" s="36">
        <f>('Sect. 4 (coefficients)'!$L$3+'Sect. 4 (coefficients)'!$L$4*(B97+'Sect. 4 (coefficients)'!$L$7)^-2.5+'Sect. 4 (coefficients)'!$L$5*(B97+'Sect. 4 (coefficients)'!$L$7)^3)/1000</f>
        <v>-2.085999999999995E-3</v>
      </c>
      <c r="X97" s="36">
        <f t="shared" si="24"/>
        <v>3.7044152467746727E-14</v>
      </c>
      <c r="Y97" s="32">
        <f t="shared" si="25"/>
        <v>-2.085999999999995E-3</v>
      </c>
      <c r="Z97" s="92">
        <f t="shared" si="26"/>
        <v>6.0505259210509952E-3</v>
      </c>
    </row>
    <row r="98" spans="1:26" s="37" customFormat="1">
      <c r="A98" s="172">
        <v>0</v>
      </c>
      <c r="B98" s="30">
        <v>25</v>
      </c>
      <c r="C98" s="55">
        <v>10</v>
      </c>
      <c r="D98" s="32">
        <v>1001.46696043</v>
      </c>
      <c r="E98" s="32">
        <f>0.001/100*D98/2</f>
        <v>5.0073348021500005E-3</v>
      </c>
      <c r="F98" s="54" t="s">
        <v>17</v>
      </c>
      <c r="G98" s="33">
        <f t="shared" si="31"/>
        <v>1001.46487443</v>
      </c>
      <c r="H98" s="32">
        <v>5.8514259373891432E-3</v>
      </c>
      <c r="I98" s="54">
        <v>71.477646721708567</v>
      </c>
      <c r="J98" s="33">
        <f t="shared" si="17"/>
        <v>-2.0859999999629508E-3</v>
      </c>
      <c r="K98" s="32">
        <f t="shared" si="18"/>
        <v>3.0275045301250718E-3</v>
      </c>
      <c r="L98" s="31" t="s">
        <v>17</v>
      </c>
      <c r="M98" s="35">
        <f t="shared" si="19"/>
        <v>0</v>
      </c>
      <c r="N98" s="66">
        <f t="shared" si="20"/>
        <v>0</v>
      </c>
      <c r="O98" s="70" t="s">
        <v>17</v>
      </c>
      <c r="P98" s="32">
        <f>('Sect. 4 (coefficients)'!$L$3+'Sect. 4 (coefficients)'!$L$4*(B98+'Sect. 4 (coefficients)'!$L$7)^-2.5+'Sect. 4 (coefficients)'!$L$5*(B98+'Sect. 4 (coefficients)'!$L$7)^3)/1000</f>
        <v>-2.085999999999995E-3</v>
      </c>
      <c r="Q98" s="32">
        <f t="shared" si="21"/>
        <v>3.7044152467746727E-14</v>
      </c>
      <c r="R98" s="32">
        <f>LOOKUP(B98,'Sect. 4 (data)'!$B$5:$B$11,'Sect. 4 (data)'!$R$5:$R$11)</f>
        <v>3.7044152467746727E-14</v>
      </c>
      <c r="S98" s="36">
        <f t="shared" si="22"/>
        <v>0</v>
      </c>
      <c r="T98" s="32">
        <f>'Sect. 4 (coefficients)'!$C$7 * ( A98 / 'Sect. 4 (coefficients)'!$C$3 )*
  (
                                                        ( 'Sect. 4 (coefficients)'!$F$3   + 'Sect. 4 (coefficients)'!$F$4  *(A98/'Sect. 4 (coefficients)'!$C$3)^1 + 'Sect. 4 (coefficients)'!$F$5  *(A98/'Sect. 4 (coefficients)'!$C$3)^2 + 'Sect. 4 (coefficients)'!$F$6   *(A98/'Sect. 4 (coefficients)'!$C$3)^3 + 'Sect. 4 (coefficients)'!$F$7  *(A98/'Sect. 4 (coefficients)'!$C$3)^4 + 'Sect. 4 (coefficients)'!$F$8*(A98/'Sect. 4 (coefficients)'!$C$3)^5 ) +
    ( (B98+273.15) / 'Sect. 4 (coefficients)'!$C$4 )^1 * ( 'Sect. 4 (coefficients)'!$F$9   + 'Sect. 4 (coefficients)'!$F$10*(A98/'Sect. 4 (coefficients)'!$C$3)^1 + 'Sect. 4 (coefficients)'!$F$11*(A98/'Sect. 4 (coefficients)'!$C$3)^2 + 'Sect. 4 (coefficients)'!$F$12*(A98/'Sect. 4 (coefficients)'!$C$3)^3 + 'Sect. 4 (coefficients)'!$F$13*(A98/'Sect. 4 (coefficients)'!$C$3)^4 ) +
    ( (B98+273.15) / 'Sect. 4 (coefficients)'!$C$4 )^2 * ( 'Sect. 4 (coefficients)'!$F$14 + 'Sect. 4 (coefficients)'!$F$15*(A98/'Sect. 4 (coefficients)'!$C$3)^1 + 'Sect. 4 (coefficients)'!$F$16*(A98/'Sect. 4 (coefficients)'!$C$3)^2 + 'Sect. 4 (coefficients)'!$F$17*(A98/'Sect. 4 (coefficients)'!$C$3)^3 ) +
    ( (B98+273.15) / 'Sect. 4 (coefficients)'!$C$4 )^3 * ( 'Sect. 4 (coefficients)'!$F$18 + 'Sect. 4 (coefficients)'!$F$19*(A98/'Sect. 4 (coefficients)'!$C$3)^1 + 'Sect. 4 (coefficients)'!$F$20*(A98/'Sect. 4 (coefficients)'!$C$3)^2 ) +
    ( (B98+273.15) / 'Sect. 4 (coefficients)'!$C$4 )^4 * ( 'Sect. 4 (coefficients)'!$F$21 +'Sect. 4 (coefficients)'!$F$22*(A98/'Sect. 4 (coefficients)'!$C$3)^1 ) +
    ( (B98+273.15) / 'Sect. 4 (coefficients)'!$C$4 )^5 * ( 'Sect. 4 (coefficients)'!$F$23 )
  )</f>
        <v>0</v>
      </c>
      <c r="U98" s="91">
        <f xml:space="preserve"> 'Sect. 4 (coefficients)'!$C$8 * ( (C98/'Sect. 4 (coefficients)'!$C$5-1)/'Sect. 4 (coefficients)'!$C$6 ) * ( A98/'Sect. 4 (coefficients)'!$C$3 ) *
(                                                       ( 'Sect. 4 (coefficients)'!$J$3   + 'Sect. 4 (coefficients)'!$J$4  *((C98/'Sect. 4 (coefficients)'!$C$5-1)/'Sect. 4 (coefficients)'!$C$6)  + 'Sect. 4 (coefficients)'!$J$5  *((C98/'Sect. 4 (coefficients)'!$C$5-1)/'Sect. 4 (coefficients)'!$C$6)^2 + 'Sect. 4 (coefficients)'!$J$6   *((C98/'Sect. 4 (coefficients)'!$C$5-1)/'Sect. 4 (coefficients)'!$C$6)^3 + 'Sect. 4 (coefficients)'!$J$7*((C98/'Sect. 4 (coefficients)'!$C$5-1)/'Sect. 4 (coefficients)'!$C$6)^4 ) +
    ( A98/'Sect. 4 (coefficients)'!$C$3 )^1 * ( 'Sect. 4 (coefficients)'!$J$8   + 'Sect. 4 (coefficients)'!$J$9  *((C98/'Sect. 4 (coefficients)'!$C$5-1)/'Sect. 4 (coefficients)'!$C$6)  + 'Sect. 4 (coefficients)'!$J$10*((C98/'Sect. 4 (coefficients)'!$C$5-1)/'Sect. 4 (coefficients)'!$C$6)^2 + 'Sect. 4 (coefficients)'!$J$11 *((C98/'Sect. 4 (coefficients)'!$C$5-1)/'Sect. 4 (coefficients)'!$C$6)^3 ) +
    ( A98/'Sect. 4 (coefficients)'!$C$3 )^2 * ( 'Sect. 4 (coefficients)'!$J$12 + 'Sect. 4 (coefficients)'!$J$13*((C98/'Sect. 4 (coefficients)'!$C$5-1)/'Sect. 4 (coefficients)'!$C$6) + 'Sect. 4 (coefficients)'!$J$14*((C98/'Sect. 4 (coefficients)'!$C$5-1)/'Sect. 4 (coefficients)'!$C$6)^2 ) +
    ( A98/'Sect. 4 (coefficients)'!$C$3 )^3 * ( 'Sect. 4 (coefficients)'!$J$15 + 'Sect. 4 (coefficients)'!$J$16*((C98/'Sect. 4 (coefficients)'!$C$5-1)/'Sect. 4 (coefficients)'!$C$6) ) +
    ( A98/'Sect. 4 (coefficients)'!$C$3 )^4 * ( 'Sect. 4 (coefficients)'!$J$17 ) +
( (B98+273.15) / 'Sect. 4 (coefficients)'!$C$4 )^1*
    (                                                   ( 'Sect. 4 (coefficients)'!$J$18 + 'Sect. 4 (coefficients)'!$J$19*((C98/'Sect. 4 (coefficients)'!$C$5-1)/'Sect. 4 (coefficients)'!$C$6) + 'Sect. 4 (coefficients)'!$J$20*((C98/'Sect. 4 (coefficients)'!$C$5-1)/'Sect. 4 (coefficients)'!$C$6)^2 + 'Sect. 4 (coefficients)'!$J$21 * ((C98/'Sect. 4 (coefficients)'!$C$5-1)/'Sect. 4 (coefficients)'!$C$6)^3 ) +
    ( A98/'Sect. 4 (coefficients)'!$C$3 )^1 * ( 'Sect. 4 (coefficients)'!$J$22 + 'Sect. 4 (coefficients)'!$J$23*((C98/'Sect. 4 (coefficients)'!$C$5-1)/'Sect. 4 (coefficients)'!$C$6) + 'Sect. 4 (coefficients)'!$J$24*((C98/'Sect. 4 (coefficients)'!$C$5-1)/'Sect. 4 (coefficients)'!$C$6)^2 ) +
    ( A98/'Sect. 4 (coefficients)'!$C$3 )^2 * ( 'Sect. 4 (coefficients)'!$J$25 + 'Sect. 4 (coefficients)'!$J$26*((C98/'Sect. 4 (coefficients)'!$C$5-1)/'Sect. 4 (coefficients)'!$C$6) ) +
    ( A98/'Sect. 4 (coefficients)'!$C$3 )^3 * ( 'Sect. 4 (coefficients)'!$J$27 ) ) +
( (B98+273.15) / 'Sect. 4 (coefficients)'!$C$4 )^2*
    (                                                   ( 'Sect. 4 (coefficients)'!$J$28 + 'Sect. 4 (coefficients)'!$J$29*((C98/'Sect. 4 (coefficients)'!$C$5-1)/'Sect. 4 (coefficients)'!$C$6) + 'Sect. 4 (coefficients)'!$J$30*((C98/'Sect. 4 (coefficients)'!$C$5-1)/'Sect. 4 (coefficients)'!$C$6)^2 ) +
    ( A98/'Sect. 4 (coefficients)'!$C$3 )^1 * ( 'Sect. 4 (coefficients)'!$J$31 + 'Sect. 4 (coefficients)'!$J$32*((C98/'Sect. 4 (coefficients)'!$C$5-1)/'Sect. 4 (coefficients)'!$C$6) ) +
    ( A98/'Sect. 4 (coefficients)'!$C$3 )^2 * ( 'Sect. 4 (coefficients)'!$J$33 ) ) +
( (B98+273.15) / 'Sect. 4 (coefficients)'!$C$4 )^3*
    (                                                   ( 'Sect. 4 (coefficients)'!$J$34 + 'Sect. 4 (coefficients)'!$J$35*((C98/'Sect. 4 (coefficients)'!$C$5-1)/'Sect. 4 (coefficients)'!$C$6) ) +
    ( A98/'Sect. 4 (coefficients)'!$C$3 )^1 * ( 'Sect. 4 (coefficients)'!$J$36 ) ) +
( (B98+273.15) / 'Sect. 4 (coefficients)'!$C$4 )^4*
    (                                                   ( 'Sect. 4 (coefficients)'!$J$37 ) ) )</f>
        <v>0</v>
      </c>
      <c r="V98" s="32">
        <f t="shared" si="23"/>
        <v>0</v>
      </c>
      <c r="W98" s="36">
        <f>('Sect. 4 (coefficients)'!$L$3+'Sect. 4 (coefficients)'!$L$4*(B98+'Sect. 4 (coefficients)'!$L$7)^-2.5+'Sect. 4 (coefficients)'!$L$5*(B98+'Sect. 4 (coefficients)'!$L$7)^3)/1000</f>
        <v>-2.085999999999995E-3</v>
      </c>
      <c r="X98" s="36">
        <f t="shared" si="24"/>
        <v>3.7044152467746727E-14</v>
      </c>
      <c r="Y98" s="32">
        <f t="shared" si="25"/>
        <v>-2.085999999999995E-3</v>
      </c>
      <c r="Z98" s="92">
        <f t="shared" si="26"/>
        <v>6.0550090602501435E-3</v>
      </c>
    </row>
    <row r="99" spans="1:26" s="37" customFormat="1">
      <c r="A99" s="172">
        <v>0</v>
      </c>
      <c r="B99" s="30">
        <v>25</v>
      </c>
      <c r="C99" s="55">
        <v>15</v>
      </c>
      <c r="D99" s="32">
        <v>1003.6647616400001</v>
      </c>
      <c r="E99" s="32">
        <f t="shared" ref="E99:E105" si="32">0.003/100*D99/2</f>
        <v>1.5054971424600001E-2</v>
      </c>
      <c r="F99" s="54" t="s">
        <v>17</v>
      </c>
      <c r="G99" s="33">
        <f t="shared" si="31"/>
        <v>1003.6626756400001</v>
      </c>
      <c r="H99" s="32">
        <v>1.5386886160138008E-2</v>
      </c>
      <c r="I99" s="54">
        <v>3417.5241612192976</v>
      </c>
      <c r="J99" s="33">
        <f t="shared" si="17"/>
        <v>-2.0859999999629508E-3</v>
      </c>
      <c r="K99" s="32">
        <f t="shared" si="18"/>
        <v>3.1786948751844641E-3</v>
      </c>
      <c r="L99" s="31" t="s">
        <v>17</v>
      </c>
      <c r="M99" s="35">
        <f t="shared" si="19"/>
        <v>0</v>
      </c>
      <c r="N99" s="66">
        <f t="shared" si="20"/>
        <v>0</v>
      </c>
      <c r="O99" s="70" t="s">
        <v>17</v>
      </c>
      <c r="P99" s="32">
        <f>('Sect. 4 (coefficients)'!$L$3+'Sect. 4 (coefficients)'!$L$4*(B99+'Sect. 4 (coefficients)'!$L$7)^-2.5+'Sect. 4 (coefficients)'!$L$5*(B99+'Sect. 4 (coefficients)'!$L$7)^3)/1000</f>
        <v>-2.085999999999995E-3</v>
      </c>
      <c r="Q99" s="32">
        <f t="shared" si="21"/>
        <v>3.7044152467746727E-14</v>
      </c>
      <c r="R99" s="32">
        <f>LOOKUP(B99,'Sect. 4 (data)'!$B$5:$B$11,'Sect. 4 (data)'!$R$5:$R$11)</f>
        <v>3.7044152467746727E-14</v>
      </c>
      <c r="S99" s="36">
        <f t="shared" si="22"/>
        <v>0</v>
      </c>
      <c r="T99" s="32">
        <f>'Sect. 4 (coefficients)'!$C$7 * ( A99 / 'Sect. 4 (coefficients)'!$C$3 )*
  (
                                                        ( 'Sect. 4 (coefficients)'!$F$3   + 'Sect. 4 (coefficients)'!$F$4  *(A99/'Sect. 4 (coefficients)'!$C$3)^1 + 'Sect. 4 (coefficients)'!$F$5  *(A99/'Sect. 4 (coefficients)'!$C$3)^2 + 'Sect. 4 (coefficients)'!$F$6   *(A99/'Sect. 4 (coefficients)'!$C$3)^3 + 'Sect. 4 (coefficients)'!$F$7  *(A99/'Sect. 4 (coefficients)'!$C$3)^4 + 'Sect. 4 (coefficients)'!$F$8*(A99/'Sect. 4 (coefficients)'!$C$3)^5 ) +
    ( (B99+273.15) / 'Sect. 4 (coefficients)'!$C$4 )^1 * ( 'Sect. 4 (coefficients)'!$F$9   + 'Sect. 4 (coefficients)'!$F$10*(A99/'Sect. 4 (coefficients)'!$C$3)^1 + 'Sect. 4 (coefficients)'!$F$11*(A99/'Sect. 4 (coefficients)'!$C$3)^2 + 'Sect. 4 (coefficients)'!$F$12*(A99/'Sect. 4 (coefficients)'!$C$3)^3 + 'Sect. 4 (coefficients)'!$F$13*(A99/'Sect. 4 (coefficients)'!$C$3)^4 ) +
    ( (B99+273.15) / 'Sect. 4 (coefficients)'!$C$4 )^2 * ( 'Sect. 4 (coefficients)'!$F$14 + 'Sect. 4 (coefficients)'!$F$15*(A99/'Sect. 4 (coefficients)'!$C$3)^1 + 'Sect. 4 (coefficients)'!$F$16*(A99/'Sect. 4 (coefficients)'!$C$3)^2 + 'Sect. 4 (coefficients)'!$F$17*(A99/'Sect. 4 (coefficients)'!$C$3)^3 ) +
    ( (B99+273.15) / 'Sect. 4 (coefficients)'!$C$4 )^3 * ( 'Sect. 4 (coefficients)'!$F$18 + 'Sect. 4 (coefficients)'!$F$19*(A99/'Sect. 4 (coefficients)'!$C$3)^1 + 'Sect. 4 (coefficients)'!$F$20*(A99/'Sect. 4 (coefficients)'!$C$3)^2 ) +
    ( (B99+273.15) / 'Sect. 4 (coefficients)'!$C$4 )^4 * ( 'Sect. 4 (coefficients)'!$F$21 +'Sect. 4 (coefficients)'!$F$22*(A99/'Sect. 4 (coefficients)'!$C$3)^1 ) +
    ( (B99+273.15) / 'Sect. 4 (coefficients)'!$C$4 )^5 * ( 'Sect. 4 (coefficients)'!$F$23 )
  )</f>
        <v>0</v>
      </c>
      <c r="U99" s="91">
        <f xml:space="preserve"> 'Sect. 4 (coefficients)'!$C$8 * ( (C99/'Sect. 4 (coefficients)'!$C$5-1)/'Sect. 4 (coefficients)'!$C$6 ) * ( A99/'Sect. 4 (coefficients)'!$C$3 ) *
(                                                       ( 'Sect. 4 (coefficients)'!$J$3   + 'Sect. 4 (coefficients)'!$J$4  *((C99/'Sect. 4 (coefficients)'!$C$5-1)/'Sect. 4 (coefficients)'!$C$6)  + 'Sect. 4 (coefficients)'!$J$5  *((C99/'Sect. 4 (coefficients)'!$C$5-1)/'Sect. 4 (coefficients)'!$C$6)^2 + 'Sect. 4 (coefficients)'!$J$6   *((C99/'Sect. 4 (coefficients)'!$C$5-1)/'Sect. 4 (coefficients)'!$C$6)^3 + 'Sect. 4 (coefficients)'!$J$7*((C99/'Sect. 4 (coefficients)'!$C$5-1)/'Sect. 4 (coefficients)'!$C$6)^4 ) +
    ( A99/'Sect. 4 (coefficients)'!$C$3 )^1 * ( 'Sect. 4 (coefficients)'!$J$8   + 'Sect. 4 (coefficients)'!$J$9  *((C99/'Sect. 4 (coefficients)'!$C$5-1)/'Sect. 4 (coefficients)'!$C$6)  + 'Sect. 4 (coefficients)'!$J$10*((C99/'Sect. 4 (coefficients)'!$C$5-1)/'Sect. 4 (coefficients)'!$C$6)^2 + 'Sect. 4 (coefficients)'!$J$11 *((C99/'Sect. 4 (coefficients)'!$C$5-1)/'Sect. 4 (coefficients)'!$C$6)^3 ) +
    ( A99/'Sect. 4 (coefficients)'!$C$3 )^2 * ( 'Sect. 4 (coefficients)'!$J$12 + 'Sect. 4 (coefficients)'!$J$13*((C99/'Sect. 4 (coefficients)'!$C$5-1)/'Sect. 4 (coefficients)'!$C$6) + 'Sect. 4 (coefficients)'!$J$14*((C99/'Sect. 4 (coefficients)'!$C$5-1)/'Sect. 4 (coefficients)'!$C$6)^2 ) +
    ( A99/'Sect. 4 (coefficients)'!$C$3 )^3 * ( 'Sect. 4 (coefficients)'!$J$15 + 'Sect. 4 (coefficients)'!$J$16*((C99/'Sect. 4 (coefficients)'!$C$5-1)/'Sect. 4 (coefficients)'!$C$6) ) +
    ( A99/'Sect. 4 (coefficients)'!$C$3 )^4 * ( 'Sect. 4 (coefficients)'!$J$17 ) +
( (B99+273.15) / 'Sect. 4 (coefficients)'!$C$4 )^1*
    (                                                   ( 'Sect. 4 (coefficients)'!$J$18 + 'Sect. 4 (coefficients)'!$J$19*((C99/'Sect. 4 (coefficients)'!$C$5-1)/'Sect. 4 (coefficients)'!$C$6) + 'Sect. 4 (coefficients)'!$J$20*((C99/'Sect. 4 (coefficients)'!$C$5-1)/'Sect. 4 (coefficients)'!$C$6)^2 + 'Sect. 4 (coefficients)'!$J$21 * ((C99/'Sect. 4 (coefficients)'!$C$5-1)/'Sect. 4 (coefficients)'!$C$6)^3 ) +
    ( A99/'Sect. 4 (coefficients)'!$C$3 )^1 * ( 'Sect. 4 (coefficients)'!$J$22 + 'Sect. 4 (coefficients)'!$J$23*((C99/'Sect. 4 (coefficients)'!$C$5-1)/'Sect. 4 (coefficients)'!$C$6) + 'Sect. 4 (coefficients)'!$J$24*((C99/'Sect. 4 (coefficients)'!$C$5-1)/'Sect. 4 (coefficients)'!$C$6)^2 ) +
    ( A99/'Sect. 4 (coefficients)'!$C$3 )^2 * ( 'Sect. 4 (coefficients)'!$J$25 + 'Sect. 4 (coefficients)'!$J$26*((C99/'Sect. 4 (coefficients)'!$C$5-1)/'Sect. 4 (coefficients)'!$C$6) ) +
    ( A99/'Sect. 4 (coefficients)'!$C$3 )^3 * ( 'Sect. 4 (coefficients)'!$J$27 ) ) +
( (B99+273.15) / 'Sect. 4 (coefficients)'!$C$4 )^2*
    (                                                   ( 'Sect. 4 (coefficients)'!$J$28 + 'Sect. 4 (coefficients)'!$J$29*((C99/'Sect. 4 (coefficients)'!$C$5-1)/'Sect. 4 (coefficients)'!$C$6) + 'Sect. 4 (coefficients)'!$J$30*((C99/'Sect. 4 (coefficients)'!$C$5-1)/'Sect. 4 (coefficients)'!$C$6)^2 ) +
    ( A99/'Sect. 4 (coefficients)'!$C$3 )^1 * ( 'Sect. 4 (coefficients)'!$J$31 + 'Sect. 4 (coefficients)'!$J$32*((C99/'Sect. 4 (coefficients)'!$C$5-1)/'Sect. 4 (coefficients)'!$C$6) ) +
    ( A99/'Sect. 4 (coefficients)'!$C$3 )^2 * ( 'Sect. 4 (coefficients)'!$J$33 ) ) +
( (B99+273.15) / 'Sect. 4 (coefficients)'!$C$4 )^3*
    (                                                   ( 'Sect. 4 (coefficients)'!$J$34 + 'Sect. 4 (coefficients)'!$J$35*((C99/'Sect. 4 (coefficients)'!$C$5-1)/'Sect. 4 (coefficients)'!$C$6) ) +
    ( A99/'Sect. 4 (coefficients)'!$C$3 )^1 * ( 'Sect. 4 (coefficients)'!$J$36 ) ) +
( (B99+273.15) / 'Sect. 4 (coefficients)'!$C$4 )^4*
    (                                                   ( 'Sect. 4 (coefficients)'!$J$37 ) ) )</f>
        <v>0</v>
      </c>
      <c r="V99" s="32">
        <f t="shared" si="23"/>
        <v>0</v>
      </c>
      <c r="W99" s="36">
        <f>('Sect. 4 (coefficients)'!$L$3+'Sect. 4 (coefficients)'!$L$4*(B99+'Sect. 4 (coefficients)'!$L$7)^-2.5+'Sect. 4 (coefficients)'!$L$5*(B99+'Sect. 4 (coefficients)'!$L$7)^3)/1000</f>
        <v>-2.085999999999995E-3</v>
      </c>
      <c r="X99" s="36">
        <f t="shared" si="24"/>
        <v>3.7044152467746727E-14</v>
      </c>
      <c r="Y99" s="32">
        <f t="shared" si="25"/>
        <v>-2.085999999999995E-3</v>
      </c>
      <c r="Z99" s="92">
        <f t="shared" si="26"/>
        <v>6.3573897503689282E-3</v>
      </c>
    </row>
    <row r="100" spans="1:26" s="37" customFormat="1">
      <c r="A100" s="172">
        <v>0</v>
      </c>
      <c r="B100" s="30">
        <v>25</v>
      </c>
      <c r="C100" s="55">
        <v>20</v>
      </c>
      <c r="D100" s="32">
        <v>1005.83998999</v>
      </c>
      <c r="E100" s="32">
        <f t="shared" si="32"/>
        <v>1.5087599849850001E-2</v>
      </c>
      <c r="F100" s="54" t="s">
        <v>17</v>
      </c>
      <c r="G100" s="33">
        <f t="shared" si="31"/>
        <v>1005.8379039900001</v>
      </c>
      <c r="H100" s="32">
        <v>1.5420681302868253E-2</v>
      </c>
      <c r="I100" s="54">
        <v>3447.4698290247575</v>
      </c>
      <c r="J100" s="33">
        <f t="shared" si="17"/>
        <v>-2.0859999999629508E-3</v>
      </c>
      <c r="K100" s="32">
        <f t="shared" si="18"/>
        <v>3.1877488319246184E-3</v>
      </c>
      <c r="L100" s="31" t="s">
        <v>17</v>
      </c>
      <c r="M100" s="35">
        <f t="shared" si="19"/>
        <v>0</v>
      </c>
      <c r="N100" s="66">
        <f t="shared" si="20"/>
        <v>0</v>
      </c>
      <c r="O100" s="70" t="s">
        <v>17</v>
      </c>
      <c r="P100" s="32">
        <f>('Sect. 4 (coefficients)'!$L$3+'Sect. 4 (coefficients)'!$L$4*(B100+'Sect. 4 (coefficients)'!$L$7)^-2.5+'Sect. 4 (coefficients)'!$L$5*(B100+'Sect. 4 (coefficients)'!$L$7)^3)/1000</f>
        <v>-2.085999999999995E-3</v>
      </c>
      <c r="Q100" s="32">
        <f t="shared" si="21"/>
        <v>3.7044152467746727E-14</v>
      </c>
      <c r="R100" s="32">
        <f>LOOKUP(B100,'Sect. 4 (data)'!$B$5:$B$11,'Sect. 4 (data)'!$R$5:$R$11)</f>
        <v>3.7044152467746727E-14</v>
      </c>
      <c r="S100" s="36">
        <f t="shared" si="22"/>
        <v>0</v>
      </c>
      <c r="T100" s="32">
        <f>'Sect. 4 (coefficients)'!$C$7 * ( A100 / 'Sect. 4 (coefficients)'!$C$3 )*
  (
                                                        ( 'Sect. 4 (coefficients)'!$F$3   + 'Sect. 4 (coefficients)'!$F$4  *(A100/'Sect. 4 (coefficients)'!$C$3)^1 + 'Sect. 4 (coefficients)'!$F$5  *(A100/'Sect. 4 (coefficients)'!$C$3)^2 + 'Sect. 4 (coefficients)'!$F$6   *(A100/'Sect. 4 (coefficients)'!$C$3)^3 + 'Sect. 4 (coefficients)'!$F$7  *(A100/'Sect. 4 (coefficients)'!$C$3)^4 + 'Sect. 4 (coefficients)'!$F$8*(A100/'Sect. 4 (coefficients)'!$C$3)^5 ) +
    ( (B100+273.15) / 'Sect. 4 (coefficients)'!$C$4 )^1 * ( 'Sect. 4 (coefficients)'!$F$9   + 'Sect. 4 (coefficients)'!$F$10*(A100/'Sect. 4 (coefficients)'!$C$3)^1 + 'Sect. 4 (coefficients)'!$F$11*(A100/'Sect. 4 (coefficients)'!$C$3)^2 + 'Sect. 4 (coefficients)'!$F$12*(A100/'Sect. 4 (coefficients)'!$C$3)^3 + 'Sect. 4 (coefficients)'!$F$13*(A100/'Sect. 4 (coefficients)'!$C$3)^4 ) +
    ( (B100+273.15) / 'Sect. 4 (coefficients)'!$C$4 )^2 * ( 'Sect. 4 (coefficients)'!$F$14 + 'Sect. 4 (coefficients)'!$F$15*(A100/'Sect. 4 (coefficients)'!$C$3)^1 + 'Sect. 4 (coefficients)'!$F$16*(A100/'Sect. 4 (coefficients)'!$C$3)^2 + 'Sect. 4 (coefficients)'!$F$17*(A100/'Sect. 4 (coefficients)'!$C$3)^3 ) +
    ( (B100+273.15) / 'Sect. 4 (coefficients)'!$C$4 )^3 * ( 'Sect. 4 (coefficients)'!$F$18 + 'Sect. 4 (coefficients)'!$F$19*(A100/'Sect. 4 (coefficients)'!$C$3)^1 + 'Sect. 4 (coefficients)'!$F$20*(A100/'Sect. 4 (coefficients)'!$C$3)^2 ) +
    ( (B100+273.15) / 'Sect. 4 (coefficients)'!$C$4 )^4 * ( 'Sect. 4 (coefficients)'!$F$21 +'Sect. 4 (coefficients)'!$F$22*(A100/'Sect. 4 (coefficients)'!$C$3)^1 ) +
    ( (B100+273.15) / 'Sect. 4 (coefficients)'!$C$4 )^5 * ( 'Sect. 4 (coefficients)'!$F$23 )
  )</f>
        <v>0</v>
      </c>
      <c r="U100" s="91">
        <f xml:space="preserve"> 'Sect. 4 (coefficients)'!$C$8 * ( (C100/'Sect. 4 (coefficients)'!$C$5-1)/'Sect. 4 (coefficients)'!$C$6 ) * ( A100/'Sect. 4 (coefficients)'!$C$3 ) *
(                                                       ( 'Sect. 4 (coefficients)'!$J$3   + 'Sect. 4 (coefficients)'!$J$4  *((C100/'Sect. 4 (coefficients)'!$C$5-1)/'Sect. 4 (coefficients)'!$C$6)  + 'Sect. 4 (coefficients)'!$J$5  *((C100/'Sect. 4 (coefficients)'!$C$5-1)/'Sect. 4 (coefficients)'!$C$6)^2 + 'Sect. 4 (coefficients)'!$J$6   *((C100/'Sect. 4 (coefficients)'!$C$5-1)/'Sect. 4 (coefficients)'!$C$6)^3 + 'Sect. 4 (coefficients)'!$J$7*((C100/'Sect. 4 (coefficients)'!$C$5-1)/'Sect. 4 (coefficients)'!$C$6)^4 ) +
    ( A100/'Sect. 4 (coefficients)'!$C$3 )^1 * ( 'Sect. 4 (coefficients)'!$J$8   + 'Sect. 4 (coefficients)'!$J$9  *((C100/'Sect. 4 (coefficients)'!$C$5-1)/'Sect. 4 (coefficients)'!$C$6)  + 'Sect. 4 (coefficients)'!$J$10*((C100/'Sect. 4 (coefficients)'!$C$5-1)/'Sect. 4 (coefficients)'!$C$6)^2 + 'Sect. 4 (coefficients)'!$J$11 *((C100/'Sect. 4 (coefficients)'!$C$5-1)/'Sect. 4 (coefficients)'!$C$6)^3 ) +
    ( A100/'Sect. 4 (coefficients)'!$C$3 )^2 * ( 'Sect. 4 (coefficients)'!$J$12 + 'Sect. 4 (coefficients)'!$J$13*((C100/'Sect. 4 (coefficients)'!$C$5-1)/'Sect. 4 (coefficients)'!$C$6) + 'Sect. 4 (coefficients)'!$J$14*((C100/'Sect. 4 (coefficients)'!$C$5-1)/'Sect. 4 (coefficients)'!$C$6)^2 ) +
    ( A100/'Sect. 4 (coefficients)'!$C$3 )^3 * ( 'Sect. 4 (coefficients)'!$J$15 + 'Sect. 4 (coefficients)'!$J$16*((C100/'Sect. 4 (coefficients)'!$C$5-1)/'Sect. 4 (coefficients)'!$C$6) ) +
    ( A100/'Sect. 4 (coefficients)'!$C$3 )^4 * ( 'Sect. 4 (coefficients)'!$J$17 ) +
( (B100+273.15) / 'Sect. 4 (coefficients)'!$C$4 )^1*
    (                                                   ( 'Sect. 4 (coefficients)'!$J$18 + 'Sect. 4 (coefficients)'!$J$19*((C100/'Sect. 4 (coefficients)'!$C$5-1)/'Sect. 4 (coefficients)'!$C$6) + 'Sect. 4 (coefficients)'!$J$20*((C100/'Sect. 4 (coefficients)'!$C$5-1)/'Sect. 4 (coefficients)'!$C$6)^2 + 'Sect. 4 (coefficients)'!$J$21 * ((C100/'Sect. 4 (coefficients)'!$C$5-1)/'Sect. 4 (coefficients)'!$C$6)^3 ) +
    ( A100/'Sect. 4 (coefficients)'!$C$3 )^1 * ( 'Sect. 4 (coefficients)'!$J$22 + 'Sect. 4 (coefficients)'!$J$23*((C100/'Sect. 4 (coefficients)'!$C$5-1)/'Sect. 4 (coefficients)'!$C$6) + 'Sect. 4 (coefficients)'!$J$24*((C100/'Sect. 4 (coefficients)'!$C$5-1)/'Sect. 4 (coefficients)'!$C$6)^2 ) +
    ( A100/'Sect. 4 (coefficients)'!$C$3 )^2 * ( 'Sect. 4 (coefficients)'!$J$25 + 'Sect. 4 (coefficients)'!$J$26*((C100/'Sect. 4 (coefficients)'!$C$5-1)/'Sect. 4 (coefficients)'!$C$6) ) +
    ( A100/'Sect. 4 (coefficients)'!$C$3 )^3 * ( 'Sect. 4 (coefficients)'!$J$27 ) ) +
( (B100+273.15) / 'Sect. 4 (coefficients)'!$C$4 )^2*
    (                                                   ( 'Sect. 4 (coefficients)'!$J$28 + 'Sect. 4 (coefficients)'!$J$29*((C100/'Sect. 4 (coefficients)'!$C$5-1)/'Sect. 4 (coefficients)'!$C$6) + 'Sect. 4 (coefficients)'!$J$30*((C100/'Sect. 4 (coefficients)'!$C$5-1)/'Sect. 4 (coefficients)'!$C$6)^2 ) +
    ( A100/'Sect. 4 (coefficients)'!$C$3 )^1 * ( 'Sect. 4 (coefficients)'!$J$31 + 'Sect. 4 (coefficients)'!$J$32*((C100/'Sect. 4 (coefficients)'!$C$5-1)/'Sect. 4 (coefficients)'!$C$6) ) +
    ( A100/'Sect. 4 (coefficients)'!$C$3 )^2 * ( 'Sect. 4 (coefficients)'!$J$33 ) ) +
( (B100+273.15) / 'Sect. 4 (coefficients)'!$C$4 )^3*
    (                                                   ( 'Sect. 4 (coefficients)'!$J$34 + 'Sect. 4 (coefficients)'!$J$35*((C100/'Sect. 4 (coefficients)'!$C$5-1)/'Sect. 4 (coefficients)'!$C$6) ) +
    ( A100/'Sect. 4 (coefficients)'!$C$3 )^1 * ( 'Sect. 4 (coefficients)'!$J$36 ) ) +
( (B100+273.15) / 'Sect. 4 (coefficients)'!$C$4 )^4*
    (                                                   ( 'Sect. 4 (coefficients)'!$J$37 ) ) )</f>
        <v>0</v>
      </c>
      <c r="V100" s="32">
        <f t="shared" si="23"/>
        <v>0</v>
      </c>
      <c r="W100" s="36">
        <f>('Sect. 4 (coefficients)'!$L$3+'Sect. 4 (coefficients)'!$L$4*(B100+'Sect. 4 (coefficients)'!$L$7)^-2.5+'Sect. 4 (coefficients)'!$L$5*(B100+'Sect. 4 (coefficients)'!$L$7)^3)/1000</f>
        <v>-2.085999999999995E-3</v>
      </c>
      <c r="X100" s="36">
        <f t="shared" si="24"/>
        <v>3.7044152467746727E-14</v>
      </c>
      <c r="Y100" s="32">
        <f t="shared" si="25"/>
        <v>-2.085999999999995E-3</v>
      </c>
      <c r="Z100" s="92">
        <f t="shared" si="26"/>
        <v>6.3754976638492368E-3</v>
      </c>
    </row>
    <row r="101" spans="1:26" s="37" customFormat="1">
      <c r="A101" s="172">
        <v>0</v>
      </c>
      <c r="B101" s="30">
        <v>25</v>
      </c>
      <c r="C101" s="55">
        <v>26</v>
      </c>
      <c r="D101" s="32">
        <v>1008.42104123</v>
      </c>
      <c r="E101" s="32">
        <f t="shared" si="32"/>
        <v>1.5126315618450001E-2</v>
      </c>
      <c r="F101" s="54" t="s">
        <v>17</v>
      </c>
      <c r="G101" s="33">
        <f t="shared" si="31"/>
        <v>1008.4189552300001</v>
      </c>
      <c r="H101" s="32">
        <v>1.5460975531517783E-2</v>
      </c>
      <c r="I101" s="54">
        <v>3483.1883533089458</v>
      </c>
      <c r="J101" s="33">
        <f t="shared" si="17"/>
        <v>-2.0859999999629508E-3</v>
      </c>
      <c r="K101" s="32">
        <f t="shared" si="18"/>
        <v>3.1994281047129595E-3</v>
      </c>
      <c r="L101" s="31" t="s">
        <v>17</v>
      </c>
      <c r="M101" s="35">
        <f t="shared" si="19"/>
        <v>0</v>
      </c>
      <c r="N101" s="66">
        <f t="shared" si="20"/>
        <v>0</v>
      </c>
      <c r="O101" s="70" t="s">
        <v>17</v>
      </c>
      <c r="P101" s="32">
        <f>('Sect. 4 (coefficients)'!$L$3+'Sect. 4 (coefficients)'!$L$4*(B101+'Sect. 4 (coefficients)'!$L$7)^-2.5+'Sect. 4 (coefficients)'!$L$5*(B101+'Sect. 4 (coefficients)'!$L$7)^3)/1000</f>
        <v>-2.085999999999995E-3</v>
      </c>
      <c r="Q101" s="32">
        <f t="shared" si="21"/>
        <v>3.7044152467746727E-14</v>
      </c>
      <c r="R101" s="32">
        <f>LOOKUP(B101,'Sect. 4 (data)'!$B$5:$B$11,'Sect. 4 (data)'!$R$5:$R$11)</f>
        <v>3.7044152467746727E-14</v>
      </c>
      <c r="S101" s="36">
        <f t="shared" si="22"/>
        <v>0</v>
      </c>
      <c r="T101" s="32">
        <f>'Sect. 4 (coefficients)'!$C$7 * ( A101 / 'Sect. 4 (coefficients)'!$C$3 )*
  (
                                                        ( 'Sect. 4 (coefficients)'!$F$3   + 'Sect. 4 (coefficients)'!$F$4  *(A101/'Sect. 4 (coefficients)'!$C$3)^1 + 'Sect. 4 (coefficients)'!$F$5  *(A101/'Sect. 4 (coefficients)'!$C$3)^2 + 'Sect. 4 (coefficients)'!$F$6   *(A101/'Sect. 4 (coefficients)'!$C$3)^3 + 'Sect. 4 (coefficients)'!$F$7  *(A101/'Sect. 4 (coefficients)'!$C$3)^4 + 'Sect. 4 (coefficients)'!$F$8*(A101/'Sect. 4 (coefficients)'!$C$3)^5 ) +
    ( (B101+273.15) / 'Sect. 4 (coefficients)'!$C$4 )^1 * ( 'Sect. 4 (coefficients)'!$F$9   + 'Sect. 4 (coefficients)'!$F$10*(A101/'Sect. 4 (coefficients)'!$C$3)^1 + 'Sect. 4 (coefficients)'!$F$11*(A101/'Sect. 4 (coefficients)'!$C$3)^2 + 'Sect. 4 (coefficients)'!$F$12*(A101/'Sect. 4 (coefficients)'!$C$3)^3 + 'Sect. 4 (coefficients)'!$F$13*(A101/'Sect. 4 (coefficients)'!$C$3)^4 ) +
    ( (B101+273.15) / 'Sect. 4 (coefficients)'!$C$4 )^2 * ( 'Sect. 4 (coefficients)'!$F$14 + 'Sect. 4 (coefficients)'!$F$15*(A101/'Sect. 4 (coefficients)'!$C$3)^1 + 'Sect. 4 (coefficients)'!$F$16*(A101/'Sect. 4 (coefficients)'!$C$3)^2 + 'Sect. 4 (coefficients)'!$F$17*(A101/'Sect. 4 (coefficients)'!$C$3)^3 ) +
    ( (B101+273.15) / 'Sect. 4 (coefficients)'!$C$4 )^3 * ( 'Sect. 4 (coefficients)'!$F$18 + 'Sect. 4 (coefficients)'!$F$19*(A101/'Sect. 4 (coefficients)'!$C$3)^1 + 'Sect. 4 (coefficients)'!$F$20*(A101/'Sect. 4 (coefficients)'!$C$3)^2 ) +
    ( (B101+273.15) / 'Sect. 4 (coefficients)'!$C$4 )^4 * ( 'Sect. 4 (coefficients)'!$F$21 +'Sect. 4 (coefficients)'!$F$22*(A101/'Sect. 4 (coefficients)'!$C$3)^1 ) +
    ( (B101+273.15) / 'Sect. 4 (coefficients)'!$C$4 )^5 * ( 'Sect. 4 (coefficients)'!$F$23 )
  )</f>
        <v>0</v>
      </c>
      <c r="U101" s="91">
        <f xml:space="preserve"> 'Sect. 4 (coefficients)'!$C$8 * ( (C101/'Sect. 4 (coefficients)'!$C$5-1)/'Sect. 4 (coefficients)'!$C$6 ) * ( A101/'Sect. 4 (coefficients)'!$C$3 ) *
(                                                       ( 'Sect. 4 (coefficients)'!$J$3   + 'Sect. 4 (coefficients)'!$J$4  *((C101/'Sect. 4 (coefficients)'!$C$5-1)/'Sect. 4 (coefficients)'!$C$6)  + 'Sect. 4 (coefficients)'!$J$5  *((C101/'Sect. 4 (coefficients)'!$C$5-1)/'Sect. 4 (coefficients)'!$C$6)^2 + 'Sect. 4 (coefficients)'!$J$6   *((C101/'Sect. 4 (coefficients)'!$C$5-1)/'Sect. 4 (coefficients)'!$C$6)^3 + 'Sect. 4 (coefficients)'!$J$7*((C101/'Sect. 4 (coefficients)'!$C$5-1)/'Sect. 4 (coefficients)'!$C$6)^4 ) +
    ( A101/'Sect. 4 (coefficients)'!$C$3 )^1 * ( 'Sect. 4 (coefficients)'!$J$8   + 'Sect. 4 (coefficients)'!$J$9  *((C101/'Sect. 4 (coefficients)'!$C$5-1)/'Sect. 4 (coefficients)'!$C$6)  + 'Sect. 4 (coefficients)'!$J$10*((C101/'Sect. 4 (coefficients)'!$C$5-1)/'Sect. 4 (coefficients)'!$C$6)^2 + 'Sect. 4 (coefficients)'!$J$11 *((C101/'Sect. 4 (coefficients)'!$C$5-1)/'Sect. 4 (coefficients)'!$C$6)^3 ) +
    ( A101/'Sect. 4 (coefficients)'!$C$3 )^2 * ( 'Sect. 4 (coefficients)'!$J$12 + 'Sect. 4 (coefficients)'!$J$13*((C101/'Sect. 4 (coefficients)'!$C$5-1)/'Sect. 4 (coefficients)'!$C$6) + 'Sect. 4 (coefficients)'!$J$14*((C101/'Sect. 4 (coefficients)'!$C$5-1)/'Sect. 4 (coefficients)'!$C$6)^2 ) +
    ( A101/'Sect. 4 (coefficients)'!$C$3 )^3 * ( 'Sect. 4 (coefficients)'!$J$15 + 'Sect. 4 (coefficients)'!$J$16*((C101/'Sect. 4 (coefficients)'!$C$5-1)/'Sect. 4 (coefficients)'!$C$6) ) +
    ( A101/'Sect. 4 (coefficients)'!$C$3 )^4 * ( 'Sect. 4 (coefficients)'!$J$17 ) +
( (B101+273.15) / 'Sect. 4 (coefficients)'!$C$4 )^1*
    (                                                   ( 'Sect. 4 (coefficients)'!$J$18 + 'Sect. 4 (coefficients)'!$J$19*((C101/'Sect. 4 (coefficients)'!$C$5-1)/'Sect. 4 (coefficients)'!$C$6) + 'Sect. 4 (coefficients)'!$J$20*((C101/'Sect. 4 (coefficients)'!$C$5-1)/'Sect. 4 (coefficients)'!$C$6)^2 + 'Sect. 4 (coefficients)'!$J$21 * ((C101/'Sect. 4 (coefficients)'!$C$5-1)/'Sect. 4 (coefficients)'!$C$6)^3 ) +
    ( A101/'Sect. 4 (coefficients)'!$C$3 )^1 * ( 'Sect. 4 (coefficients)'!$J$22 + 'Sect. 4 (coefficients)'!$J$23*((C101/'Sect. 4 (coefficients)'!$C$5-1)/'Sect. 4 (coefficients)'!$C$6) + 'Sect. 4 (coefficients)'!$J$24*((C101/'Sect. 4 (coefficients)'!$C$5-1)/'Sect. 4 (coefficients)'!$C$6)^2 ) +
    ( A101/'Sect. 4 (coefficients)'!$C$3 )^2 * ( 'Sect. 4 (coefficients)'!$J$25 + 'Sect. 4 (coefficients)'!$J$26*((C101/'Sect. 4 (coefficients)'!$C$5-1)/'Sect. 4 (coefficients)'!$C$6) ) +
    ( A101/'Sect. 4 (coefficients)'!$C$3 )^3 * ( 'Sect. 4 (coefficients)'!$J$27 ) ) +
( (B101+273.15) / 'Sect. 4 (coefficients)'!$C$4 )^2*
    (                                                   ( 'Sect. 4 (coefficients)'!$J$28 + 'Sect. 4 (coefficients)'!$J$29*((C101/'Sect. 4 (coefficients)'!$C$5-1)/'Sect. 4 (coefficients)'!$C$6) + 'Sect. 4 (coefficients)'!$J$30*((C101/'Sect. 4 (coefficients)'!$C$5-1)/'Sect. 4 (coefficients)'!$C$6)^2 ) +
    ( A101/'Sect. 4 (coefficients)'!$C$3 )^1 * ( 'Sect. 4 (coefficients)'!$J$31 + 'Sect. 4 (coefficients)'!$J$32*((C101/'Sect. 4 (coefficients)'!$C$5-1)/'Sect. 4 (coefficients)'!$C$6) ) +
    ( A101/'Sect. 4 (coefficients)'!$C$3 )^2 * ( 'Sect. 4 (coefficients)'!$J$33 ) ) +
( (B101+273.15) / 'Sect. 4 (coefficients)'!$C$4 )^3*
    (                                                   ( 'Sect. 4 (coefficients)'!$J$34 + 'Sect. 4 (coefficients)'!$J$35*((C101/'Sect. 4 (coefficients)'!$C$5-1)/'Sect. 4 (coefficients)'!$C$6) ) +
    ( A101/'Sect. 4 (coefficients)'!$C$3 )^1 * ( 'Sect. 4 (coefficients)'!$J$36 ) ) +
( (B101+273.15) / 'Sect. 4 (coefficients)'!$C$4 )^4*
    (                                                   ( 'Sect. 4 (coefficients)'!$J$37 ) ) )</f>
        <v>0</v>
      </c>
      <c r="V101" s="32">
        <f t="shared" si="23"/>
        <v>0</v>
      </c>
      <c r="W101" s="36">
        <f>('Sect. 4 (coefficients)'!$L$3+'Sect. 4 (coefficients)'!$L$4*(B101+'Sect. 4 (coefficients)'!$L$7)^-2.5+'Sect. 4 (coefficients)'!$L$5*(B101+'Sect. 4 (coefficients)'!$L$7)^3)/1000</f>
        <v>-2.085999999999995E-3</v>
      </c>
      <c r="X101" s="36">
        <f t="shared" si="24"/>
        <v>3.7044152467746727E-14</v>
      </c>
      <c r="Y101" s="32">
        <f t="shared" si="25"/>
        <v>-2.085999999999995E-3</v>
      </c>
      <c r="Z101" s="92">
        <f t="shared" si="26"/>
        <v>6.398856209425919E-3</v>
      </c>
    </row>
    <row r="102" spans="1:26" s="37" customFormat="1">
      <c r="A102" s="172">
        <v>0</v>
      </c>
      <c r="B102" s="30">
        <v>25</v>
      </c>
      <c r="C102" s="55">
        <v>33</v>
      </c>
      <c r="D102" s="32">
        <v>1011.39282847</v>
      </c>
      <c r="E102" s="32">
        <f t="shared" si="32"/>
        <v>1.5170892427050001E-2</v>
      </c>
      <c r="F102" s="54" t="s">
        <v>17</v>
      </c>
      <c r="G102" s="33">
        <f t="shared" si="31"/>
        <v>1011.3907424700001</v>
      </c>
      <c r="H102" s="32">
        <v>1.550786882294582E-2</v>
      </c>
      <c r="I102" s="54">
        <v>3524.3192818428602</v>
      </c>
      <c r="J102" s="33">
        <f t="shared" si="17"/>
        <v>-2.0859999999629508E-3</v>
      </c>
      <c r="K102" s="32">
        <f t="shared" si="18"/>
        <v>3.2152788987227683E-3</v>
      </c>
      <c r="L102" s="31" t="s">
        <v>17</v>
      </c>
      <c r="M102" s="35">
        <f t="shared" si="19"/>
        <v>0</v>
      </c>
      <c r="N102" s="66">
        <f t="shared" si="20"/>
        <v>0</v>
      </c>
      <c r="O102" s="70" t="s">
        <v>17</v>
      </c>
      <c r="P102" s="32">
        <f>('Sect. 4 (coefficients)'!$L$3+'Sect. 4 (coefficients)'!$L$4*(B102+'Sect. 4 (coefficients)'!$L$7)^-2.5+'Sect. 4 (coefficients)'!$L$5*(B102+'Sect. 4 (coefficients)'!$L$7)^3)/1000</f>
        <v>-2.085999999999995E-3</v>
      </c>
      <c r="Q102" s="32">
        <f t="shared" si="21"/>
        <v>3.7044152467746727E-14</v>
      </c>
      <c r="R102" s="32">
        <f>LOOKUP(B102,'Sect. 4 (data)'!$B$5:$B$11,'Sect. 4 (data)'!$R$5:$R$11)</f>
        <v>3.7044152467746727E-14</v>
      </c>
      <c r="S102" s="36">
        <f t="shared" si="22"/>
        <v>0</v>
      </c>
      <c r="T102" s="32">
        <f>'Sect. 4 (coefficients)'!$C$7 * ( A102 / 'Sect. 4 (coefficients)'!$C$3 )*
  (
                                                        ( 'Sect. 4 (coefficients)'!$F$3   + 'Sect. 4 (coefficients)'!$F$4  *(A102/'Sect. 4 (coefficients)'!$C$3)^1 + 'Sect. 4 (coefficients)'!$F$5  *(A102/'Sect. 4 (coefficients)'!$C$3)^2 + 'Sect. 4 (coefficients)'!$F$6   *(A102/'Sect. 4 (coefficients)'!$C$3)^3 + 'Sect. 4 (coefficients)'!$F$7  *(A102/'Sect. 4 (coefficients)'!$C$3)^4 + 'Sect. 4 (coefficients)'!$F$8*(A102/'Sect. 4 (coefficients)'!$C$3)^5 ) +
    ( (B102+273.15) / 'Sect. 4 (coefficients)'!$C$4 )^1 * ( 'Sect. 4 (coefficients)'!$F$9   + 'Sect. 4 (coefficients)'!$F$10*(A102/'Sect. 4 (coefficients)'!$C$3)^1 + 'Sect. 4 (coefficients)'!$F$11*(A102/'Sect. 4 (coefficients)'!$C$3)^2 + 'Sect. 4 (coefficients)'!$F$12*(A102/'Sect. 4 (coefficients)'!$C$3)^3 + 'Sect. 4 (coefficients)'!$F$13*(A102/'Sect. 4 (coefficients)'!$C$3)^4 ) +
    ( (B102+273.15) / 'Sect. 4 (coefficients)'!$C$4 )^2 * ( 'Sect. 4 (coefficients)'!$F$14 + 'Sect. 4 (coefficients)'!$F$15*(A102/'Sect. 4 (coefficients)'!$C$3)^1 + 'Sect. 4 (coefficients)'!$F$16*(A102/'Sect. 4 (coefficients)'!$C$3)^2 + 'Sect. 4 (coefficients)'!$F$17*(A102/'Sect. 4 (coefficients)'!$C$3)^3 ) +
    ( (B102+273.15) / 'Sect. 4 (coefficients)'!$C$4 )^3 * ( 'Sect. 4 (coefficients)'!$F$18 + 'Sect. 4 (coefficients)'!$F$19*(A102/'Sect. 4 (coefficients)'!$C$3)^1 + 'Sect. 4 (coefficients)'!$F$20*(A102/'Sect. 4 (coefficients)'!$C$3)^2 ) +
    ( (B102+273.15) / 'Sect. 4 (coefficients)'!$C$4 )^4 * ( 'Sect. 4 (coefficients)'!$F$21 +'Sect. 4 (coefficients)'!$F$22*(A102/'Sect. 4 (coefficients)'!$C$3)^1 ) +
    ( (B102+273.15) / 'Sect. 4 (coefficients)'!$C$4 )^5 * ( 'Sect. 4 (coefficients)'!$F$23 )
  )</f>
        <v>0</v>
      </c>
      <c r="U102" s="91">
        <f xml:space="preserve"> 'Sect. 4 (coefficients)'!$C$8 * ( (C102/'Sect. 4 (coefficients)'!$C$5-1)/'Sect. 4 (coefficients)'!$C$6 ) * ( A102/'Sect. 4 (coefficients)'!$C$3 ) *
(                                                       ( 'Sect. 4 (coefficients)'!$J$3   + 'Sect. 4 (coefficients)'!$J$4  *((C102/'Sect. 4 (coefficients)'!$C$5-1)/'Sect. 4 (coefficients)'!$C$6)  + 'Sect. 4 (coefficients)'!$J$5  *((C102/'Sect. 4 (coefficients)'!$C$5-1)/'Sect. 4 (coefficients)'!$C$6)^2 + 'Sect. 4 (coefficients)'!$J$6   *((C102/'Sect. 4 (coefficients)'!$C$5-1)/'Sect. 4 (coefficients)'!$C$6)^3 + 'Sect. 4 (coefficients)'!$J$7*((C102/'Sect. 4 (coefficients)'!$C$5-1)/'Sect. 4 (coefficients)'!$C$6)^4 ) +
    ( A102/'Sect. 4 (coefficients)'!$C$3 )^1 * ( 'Sect. 4 (coefficients)'!$J$8   + 'Sect. 4 (coefficients)'!$J$9  *((C102/'Sect. 4 (coefficients)'!$C$5-1)/'Sect. 4 (coefficients)'!$C$6)  + 'Sect. 4 (coefficients)'!$J$10*((C102/'Sect. 4 (coefficients)'!$C$5-1)/'Sect. 4 (coefficients)'!$C$6)^2 + 'Sect. 4 (coefficients)'!$J$11 *((C102/'Sect. 4 (coefficients)'!$C$5-1)/'Sect. 4 (coefficients)'!$C$6)^3 ) +
    ( A102/'Sect. 4 (coefficients)'!$C$3 )^2 * ( 'Sect. 4 (coefficients)'!$J$12 + 'Sect. 4 (coefficients)'!$J$13*((C102/'Sect. 4 (coefficients)'!$C$5-1)/'Sect. 4 (coefficients)'!$C$6) + 'Sect. 4 (coefficients)'!$J$14*((C102/'Sect. 4 (coefficients)'!$C$5-1)/'Sect. 4 (coefficients)'!$C$6)^2 ) +
    ( A102/'Sect. 4 (coefficients)'!$C$3 )^3 * ( 'Sect. 4 (coefficients)'!$J$15 + 'Sect. 4 (coefficients)'!$J$16*((C102/'Sect. 4 (coefficients)'!$C$5-1)/'Sect. 4 (coefficients)'!$C$6) ) +
    ( A102/'Sect. 4 (coefficients)'!$C$3 )^4 * ( 'Sect. 4 (coefficients)'!$J$17 ) +
( (B102+273.15) / 'Sect. 4 (coefficients)'!$C$4 )^1*
    (                                                   ( 'Sect. 4 (coefficients)'!$J$18 + 'Sect. 4 (coefficients)'!$J$19*((C102/'Sect. 4 (coefficients)'!$C$5-1)/'Sect. 4 (coefficients)'!$C$6) + 'Sect. 4 (coefficients)'!$J$20*((C102/'Sect. 4 (coefficients)'!$C$5-1)/'Sect. 4 (coefficients)'!$C$6)^2 + 'Sect. 4 (coefficients)'!$J$21 * ((C102/'Sect. 4 (coefficients)'!$C$5-1)/'Sect. 4 (coefficients)'!$C$6)^3 ) +
    ( A102/'Sect. 4 (coefficients)'!$C$3 )^1 * ( 'Sect. 4 (coefficients)'!$J$22 + 'Sect. 4 (coefficients)'!$J$23*((C102/'Sect. 4 (coefficients)'!$C$5-1)/'Sect. 4 (coefficients)'!$C$6) + 'Sect. 4 (coefficients)'!$J$24*((C102/'Sect. 4 (coefficients)'!$C$5-1)/'Sect. 4 (coefficients)'!$C$6)^2 ) +
    ( A102/'Sect. 4 (coefficients)'!$C$3 )^2 * ( 'Sect. 4 (coefficients)'!$J$25 + 'Sect. 4 (coefficients)'!$J$26*((C102/'Sect. 4 (coefficients)'!$C$5-1)/'Sect. 4 (coefficients)'!$C$6) ) +
    ( A102/'Sect. 4 (coefficients)'!$C$3 )^3 * ( 'Sect. 4 (coefficients)'!$J$27 ) ) +
( (B102+273.15) / 'Sect. 4 (coefficients)'!$C$4 )^2*
    (                                                   ( 'Sect. 4 (coefficients)'!$J$28 + 'Sect. 4 (coefficients)'!$J$29*((C102/'Sect. 4 (coefficients)'!$C$5-1)/'Sect. 4 (coefficients)'!$C$6) + 'Sect. 4 (coefficients)'!$J$30*((C102/'Sect. 4 (coefficients)'!$C$5-1)/'Sect. 4 (coefficients)'!$C$6)^2 ) +
    ( A102/'Sect. 4 (coefficients)'!$C$3 )^1 * ( 'Sect. 4 (coefficients)'!$J$31 + 'Sect. 4 (coefficients)'!$J$32*((C102/'Sect. 4 (coefficients)'!$C$5-1)/'Sect. 4 (coefficients)'!$C$6) ) +
    ( A102/'Sect. 4 (coefficients)'!$C$3 )^2 * ( 'Sect. 4 (coefficients)'!$J$33 ) ) +
( (B102+273.15) / 'Sect. 4 (coefficients)'!$C$4 )^3*
    (                                                   ( 'Sect. 4 (coefficients)'!$J$34 + 'Sect. 4 (coefficients)'!$J$35*((C102/'Sect. 4 (coefficients)'!$C$5-1)/'Sect. 4 (coefficients)'!$C$6) ) +
    ( A102/'Sect. 4 (coefficients)'!$C$3 )^1 * ( 'Sect. 4 (coefficients)'!$J$36 ) ) +
( (B102+273.15) / 'Sect. 4 (coefficients)'!$C$4 )^4*
    (                                                   ( 'Sect. 4 (coefficients)'!$J$37 ) ) )</f>
        <v>0</v>
      </c>
      <c r="V102" s="32">
        <f t="shared" si="23"/>
        <v>0</v>
      </c>
      <c r="W102" s="36">
        <f>('Sect. 4 (coefficients)'!$L$3+'Sect. 4 (coefficients)'!$L$4*(B102+'Sect. 4 (coefficients)'!$L$7)^-2.5+'Sect. 4 (coefficients)'!$L$5*(B102+'Sect. 4 (coefficients)'!$L$7)^3)/1000</f>
        <v>-2.085999999999995E-3</v>
      </c>
      <c r="X102" s="36">
        <f t="shared" si="24"/>
        <v>3.7044152467746727E-14</v>
      </c>
      <c r="Y102" s="32">
        <f t="shared" si="25"/>
        <v>-2.085999999999995E-3</v>
      </c>
      <c r="Z102" s="92">
        <f t="shared" si="26"/>
        <v>6.4305577974455366E-3</v>
      </c>
    </row>
    <row r="103" spans="1:26" s="37" customFormat="1">
      <c r="A103" s="172">
        <v>0</v>
      </c>
      <c r="B103" s="30">
        <v>25</v>
      </c>
      <c r="C103" s="55">
        <v>41.5</v>
      </c>
      <c r="D103" s="32">
        <v>1014.94573862</v>
      </c>
      <c r="E103" s="32">
        <f t="shared" si="32"/>
        <v>1.5224186079300001E-2</v>
      </c>
      <c r="F103" s="54" t="s">
        <v>17</v>
      </c>
      <c r="G103" s="33">
        <f t="shared" si="31"/>
        <v>1014.9436526200001</v>
      </c>
      <c r="H103" s="32">
        <v>1.5564260797835541E-2</v>
      </c>
      <c r="I103" s="54">
        <v>3572.8833537016058</v>
      </c>
      <c r="J103" s="33">
        <f t="shared" si="17"/>
        <v>-2.0859999999629508E-3</v>
      </c>
      <c r="K103" s="32">
        <f t="shared" si="18"/>
        <v>3.235795482704102E-3</v>
      </c>
      <c r="L103" s="31" t="s">
        <v>17</v>
      </c>
      <c r="M103" s="35">
        <f t="shared" si="19"/>
        <v>0</v>
      </c>
      <c r="N103" s="66">
        <f t="shared" si="20"/>
        <v>0</v>
      </c>
      <c r="O103" s="70" t="s">
        <v>17</v>
      </c>
      <c r="P103" s="32">
        <f>('Sect. 4 (coefficients)'!$L$3+'Sect. 4 (coefficients)'!$L$4*(B103+'Sect. 4 (coefficients)'!$L$7)^-2.5+'Sect. 4 (coefficients)'!$L$5*(B103+'Sect. 4 (coefficients)'!$L$7)^3)/1000</f>
        <v>-2.085999999999995E-3</v>
      </c>
      <c r="Q103" s="32">
        <f t="shared" si="21"/>
        <v>3.7044152467746727E-14</v>
      </c>
      <c r="R103" s="32">
        <f>LOOKUP(B103,'Sect. 4 (data)'!$B$5:$B$11,'Sect. 4 (data)'!$R$5:$R$11)</f>
        <v>3.7044152467746727E-14</v>
      </c>
      <c r="S103" s="36">
        <f t="shared" si="22"/>
        <v>0</v>
      </c>
      <c r="T103" s="32">
        <f>'Sect. 4 (coefficients)'!$C$7 * ( A103 / 'Sect. 4 (coefficients)'!$C$3 )*
  (
                                                        ( 'Sect. 4 (coefficients)'!$F$3   + 'Sect. 4 (coefficients)'!$F$4  *(A103/'Sect. 4 (coefficients)'!$C$3)^1 + 'Sect. 4 (coefficients)'!$F$5  *(A103/'Sect. 4 (coefficients)'!$C$3)^2 + 'Sect. 4 (coefficients)'!$F$6   *(A103/'Sect. 4 (coefficients)'!$C$3)^3 + 'Sect. 4 (coefficients)'!$F$7  *(A103/'Sect. 4 (coefficients)'!$C$3)^4 + 'Sect. 4 (coefficients)'!$F$8*(A103/'Sect. 4 (coefficients)'!$C$3)^5 ) +
    ( (B103+273.15) / 'Sect. 4 (coefficients)'!$C$4 )^1 * ( 'Sect. 4 (coefficients)'!$F$9   + 'Sect. 4 (coefficients)'!$F$10*(A103/'Sect. 4 (coefficients)'!$C$3)^1 + 'Sect. 4 (coefficients)'!$F$11*(A103/'Sect. 4 (coefficients)'!$C$3)^2 + 'Sect. 4 (coefficients)'!$F$12*(A103/'Sect. 4 (coefficients)'!$C$3)^3 + 'Sect. 4 (coefficients)'!$F$13*(A103/'Sect. 4 (coefficients)'!$C$3)^4 ) +
    ( (B103+273.15) / 'Sect. 4 (coefficients)'!$C$4 )^2 * ( 'Sect. 4 (coefficients)'!$F$14 + 'Sect. 4 (coefficients)'!$F$15*(A103/'Sect. 4 (coefficients)'!$C$3)^1 + 'Sect. 4 (coefficients)'!$F$16*(A103/'Sect. 4 (coefficients)'!$C$3)^2 + 'Sect. 4 (coefficients)'!$F$17*(A103/'Sect. 4 (coefficients)'!$C$3)^3 ) +
    ( (B103+273.15) / 'Sect. 4 (coefficients)'!$C$4 )^3 * ( 'Sect. 4 (coefficients)'!$F$18 + 'Sect. 4 (coefficients)'!$F$19*(A103/'Sect. 4 (coefficients)'!$C$3)^1 + 'Sect. 4 (coefficients)'!$F$20*(A103/'Sect. 4 (coefficients)'!$C$3)^2 ) +
    ( (B103+273.15) / 'Sect. 4 (coefficients)'!$C$4 )^4 * ( 'Sect. 4 (coefficients)'!$F$21 +'Sect. 4 (coefficients)'!$F$22*(A103/'Sect. 4 (coefficients)'!$C$3)^1 ) +
    ( (B103+273.15) / 'Sect. 4 (coefficients)'!$C$4 )^5 * ( 'Sect. 4 (coefficients)'!$F$23 )
  )</f>
        <v>0</v>
      </c>
      <c r="U103" s="91">
        <f xml:space="preserve"> 'Sect. 4 (coefficients)'!$C$8 * ( (C103/'Sect. 4 (coefficients)'!$C$5-1)/'Sect. 4 (coefficients)'!$C$6 ) * ( A103/'Sect. 4 (coefficients)'!$C$3 ) *
(                                                       ( 'Sect. 4 (coefficients)'!$J$3   + 'Sect. 4 (coefficients)'!$J$4  *((C103/'Sect. 4 (coefficients)'!$C$5-1)/'Sect. 4 (coefficients)'!$C$6)  + 'Sect. 4 (coefficients)'!$J$5  *((C103/'Sect. 4 (coefficients)'!$C$5-1)/'Sect. 4 (coefficients)'!$C$6)^2 + 'Sect. 4 (coefficients)'!$J$6   *((C103/'Sect. 4 (coefficients)'!$C$5-1)/'Sect. 4 (coefficients)'!$C$6)^3 + 'Sect. 4 (coefficients)'!$J$7*((C103/'Sect. 4 (coefficients)'!$C$5-1)/'Sect. 4 (coefficients)'!$C$6)^4 ) +
    ( A103/'Sect. 4 (coefficients)'!$C$3 )^1 * ( 'Sect. 4 (coefficients)'!$J$8   + 'Sect. 4 (coefficients)'!$J$9  *((C103/'Sect. 4 (coefficients)'!$C$5-1)/'Sect. 4 (coefficients)'!$C$6)  + 'Sect. 4 (coefficients)'!$J$10*((C103/'Sect. 4 (coefficients)'!$C$5-1)/'Sect. 4 (coefficients)'!$C$6)^2 + 'Sect. 4 (coefficients)'!$J$11 *((C103/'Sect. 4 (coefficients)'!$C$5-1)/'Sect. 4 (coefficients)'!$C$6)^3 ) +
    ( A103/'Sect. 4 (coefficients)'!$C$3 )^2 * ( 'Sect. 4 (coefficients)'!$J$12 + 'Sect. 4 (coefficients)'!$J$13*((C103/'Sect. 4 (coefficients)'!$C$5-1)/'Sect. 4 (coefficients)'!$C$6) + 'Sect. 4 (coefficients)'!$J$14*((C103/'Sect. 4 (coefficients)'!$C$5-1)/'Sect. 4 (coefficients)'!$C$6)^2 ) +
    ( A103/'Sect. 4 (coefficients)'!$C$3 )^3 * ( 'Sect. 4 (coefficients)'!$J$15 + 'Sect. 4 (coefficients)'!$J$16*((C103/'Sect. 4 (coefficients)'!$C$5-1)/'Sect. 4 (coefficients)'!$C$6) ) +
    ( A103/'Sect. 4 (coefficients)'!$C$3 )^4 * ( 'Sect. 4 (coefficients)'!$J$17 ) +
( (B103+273.15) / 'Sect. 4 (coefficients)'!$C$4 )^1*
    (                                                   ( 'Sect. 4 (coefficients)'!$J$18 + 'Sect. 4 (coefficients)'!$J$19*((C103/'Sect. 4 (coefficients)'!$C$5-1)/'Sect. 4 (coefficients)'!$C$6) + 'Sect. 4 (coefficients)'!$J$20*((C103/'Sect. 4 (coefficients)'!$C$5-1)/'Sect. 4 (coefficients)'!$C$6)^2 + 'Sect. 4 (coefficients)'!$J$21 * ((C103/'Sect. 4 (coefficients)'!$C$5-1)/'Sect. 4 (coefficients)'!$C$6)^3 ) +
    ( A103/'Sect. 4 (coefficients)'!$C$3 )^1 * ( 'Sect. 4 (coefficients)'!$J$22 + 'Sect. 4 (coefficients)'!$J$23*((C103/'Sect. 4 (coefficients)'!$C$5-1)/'Sect. 4 (coefficients)'!$C$6) + 'Sect. 4 (coefficients)'!$J$24*((C103/'Sect. 4 (coefficients)'!$C$5-1)/'Sect. 4 (coefficients)'!$C$6)^2 ) +
    ( A103/'Sect. 4 (coefficients)'!$C$3 )^2 * ( 'Sect. 4 (coefficients)'!$J$25 + 'Sect. 4 (coefficients)'!$J$26*((C103/'Sect. 4 (coefficients)'!$C$5-1)/'Sect. 4 (coefficients)'!$C$6) ) +
    ( A103/'Sect. 4 (coefficients)'!$C$3 )^3 * ( 'Sect. 4 (coefficients)'!$J$27 ) ) +
( (B103+273.15) / 'Sect. 4 (coefficients)'!$C$4 )^2*
    (                                                   ( 'Sect. 4 (coefficients)'!$J$28 + 'Sect. 4 (coefficients)'!$J$29*((C103/'Sect. 4 (coefficients)'!$C$5-1)/'Sect. 4 (coefficients)'!$C$6) + 'Sect. 4 (coefficients)'!$J$30*((C103/'Sect. 4 (coefficients)'!$C$5-1)/'Sect. 4 (coefficients)'!$C$6)^2 ) +
    ( A103/'Sect. 4 (coefficients)'!$C$3 )^1 * ( 'Sect. 4 (coefficients)'!$J$31 + 'Sect. 4 (coefficients)'!$J$32*((C103/'Sect. 4 (coefficients)'!$C$5-1)/'Sect. 4 (coefficients)'!$C$6) ) +
    ( A103/'Sect. 4 (coefficients)'!$C$3 )^2 * ( 'Sect. 4 (coefficients)'!$J$33 ) ) +
( (B103+273.15) / 'Sect. 4 (coefficients)'!$C$4 )^3*
    (                                                   ( 'Sect. 4 (coefficients)'!$J$34 + 'Sect. 4 (coefficients)'!$J$35*((C103/'Sect. 4 (coefficients)'!$C$5-1)/'Sect. 4 (coefficients)'!$C$6) ) +
    ( A103/'Sect. 4 (coefficients)'!$C$3 )^1 * ( 'Sect. 4 (coefficients)'!$J$36 ) ) +
( (B103+273.15) / 'Sect. 4 (coefficients)'!$C$4 )^4*
    (                                                   ( 'Sect. 4 (coefficients)'!$J$37 ) ) )</f>
        <v>0</v>
      </c>
      <c r="V103" s="32">
        <f t="shared" si="23"/>
        <v>0</v>
      </c>
      <c r="W103" s="36">
        <f>('Sect. 4 (coefficients)'!$L$3+'Sect. 4 (coefficients)'!$L$4*(B103+'Sect. 4 (coefficients)'!$L$7)^-2.5+'Sect. 4 (coefficients)'!$L$5*(B103+'Sect. 4 (coefficients)'!$L$7)^3)/1000</f>
        <v>-2.085999999999995E-3</v>
      </c>
      <c r="X103" s="36">
        <f t="shared" si="24"/>
        <v>3.7044152467746727E-14</v>
      </c>
      <c r="Y103" s="32">
        <f t="shared" si="25"/>
        <v>-2.085999999999995E-3</v>
      </c>
      <c r="Z103" s="92">
        <f t="shared" si="26"/>
        <v>6.4715909654082041E-3</v>
      </c>
    </row>
    <row r="104" spans="1:26" s="37" customFormat="1">
      <c r="A104" s="172">
        <v>0</v>
      </c>
      <c r="B104" s="30">
        <v>25</v>
      </c>
      <c r="C104" s="55">
        <v>52</v>
      </c>
      <c r="D104" s="32">
        <v>1019.25276844</v>
      </c>
      <c r="E104" s="32">
        <f t="shared" si="32"/>
        <v>1.5288791526599999E-2</v>
      </c>
      <c r="F104" s="54" t="s">
        <v>17</v>
      </c>
      <c r="G104" s="33">
        <f t="shared" si="31"/>
        <v>1019.25068244</v>
      </c>
      <c r="H104" s="32">
        <v>1.5633450986360556E-2</v>
      </c>
      <c r="I104" s="54">
        <v>3629.5198663579436</v>
      </c>
      <c r="J104" s="33">
        <f t="shared" si="17"/>
        <v>-2.0859999999629508E-3</v>
      </c>
      <c r="K104" s="32">
        <f t="shared" si="18"/>
        <v>3.2646046313607284E-3</v>
      </c>
      <c r="L104" s="31" t="s">
        <v>17</v>
      </c>
      <c r="M104" s="35">
        <f t="shared" si="19"/>
        <v>0</v>
      </c>
      <c r="N104" s="66">
        <f t="shared" si="20"/>
        <v>0</v>
      </c>
      <c r="O104" s="70" t="s">
        <v>17</v>
      </c>
      <c r="P104" s="32">
        <f>('Sect. 4 (coefficients)'!$L$3+'Sect. 4 (coefficients)'!$L$4*(B104+'Sect. 4 (coefficients)'!$L$7)^-2.5+'Sect. 4 (coefficients)'!$L$5*(B104+'Sect. 4 (coefficients)'!$L$7)^3)/1000</f>
        <v>-2.085999999999995E-3</v>
      </c>
      <c r="Q104" s="32">
        <f t="shared" si="21"/>
        <v>3.7044152467746727E-14</v>
      </c>
      <c r="R104" s="32">
        <f>LOOKUP(B104,'Sect. 4 (data)'!$B$5:$B$11,'Sect. 4 (data)'!$R$5:$R$11)</f>
        <v>3.7044152467746727E-14</v>
      </c>
      <c r="S104" s="36">
        <f t="shared" si="22"/>
        <v>0</v>
      </c>
      <c r="T104" s="32">
        <f>'Sect. 4 (coefficients)'!$C$7 * ( A104 / 'Sect. 4 (coefficients)'!$C$3 )*
  (
                                                        ( 'Sect. 4 (coefficients)'!$F$3   + 'Sect. 4 (coefficients)'!$F$4  *(A104/'Sect. 4 (coefficients)'!$C$3)^1 + 'Sect. 4 (coefficients)'!$F$5  *(A104/'Sect. 4 (coefficients)'!$C$3)^2 + 'Sect. 4 (coefficients)'!$F$6   *(A104/'Sect. 4 (coefficients)'!$C$3)^3 + 'Sect. 4 (coefficients)'!$F$7  *(A104/'Sect. 4 (coefficients)'!$C$3)^4 + 'Sect. 4 (coefficients)'!$F$8*(A104/'Sect. 4 (coefficients)'!$C$3)^5 ) +
    ( (B104+273.15) / 'Sect. 4 (coefficients)'!$C$4 )^1 * ( 'Sect. 4 (coefficients)'!$F$9   + 'Sect. 4 (coefficients)'!$F$10*(A104/'Sect. 4 (coefficients)'!$C$3)^1 + 'Sect. 4 (coefficients)'!$F$11*(A104/'Sect. 4 (coefficients)'!$C$3)^2 + 'Sect. 4 (coefficients)'!$F$12*(A104/'Sect. 4 (coefficients)'!$C$3)^3 + 'Sect. 4 (coefficients)'!$F$13*(A104/'Sect. 4 (coefficients)'!$C$3)^4 ) +
    ( (B104+273.15) / 'Sect. 4 (coefficients)'!$C$4 )^2 * ( 'Sect. 4 (coefficients)'!$F$14 + 'Sect. 4 (coefficients)'!$F$15*(A104/'Sect. 4 (coefficients)'!$C$3)^1 + 'Sect. 4 (coefficients)'!$F$16*(A104/'Sect. 4 (coefficients)'!$C$3)^2 + 'Sect. 4 (coefficients)'!$F$17*(A104/'Sect. 4 (coefficients)'!$C$3)^3 ) +
    ( (B104+273.15) / 'Sect. 4 (coefficients)'!$C$4 )^3 * ( 'Sect. 4 (coefficients)'!$F$18 + 'Sect. 4 (coefficients)'!$F$19*(A104/'Sect. 4 (coefficients)'!$C$3)^1 + 'Sect. 4 (coefficients)'!$F$20*(A104/'Sect. 4 (coefficients)'!$C$3)^2 ) +
    ( (B104+273.15) / 'Sect. 4 (coefficients)'!$C$4 )^4 * ( 'Sect. 4 (coefficients)'!$F$21 +'Sect. 4 (coefficients)'!$F$22*(A104/'Sect. 4 (coefficients)'!$C$3)^1 ) +
    ( (B104+273.15) / 'Sect. 4 (coefficients)'!$C$4 )^5 * ( 'Sect. 4 (coefficients)'!$F$23 )
  )</f>
        <v>0</v>
      </c>
      <c r="U104" s="91">
        <f xml:space="preserve"> 'Sect. 4 (coefficients)'!$C$8 * ( (C104/'Sect. 4 (coefficients)'!$C$5-1)/'Sect. 4 (coefficients)'!$C$6 ) * ( A104/'Sect. 4 (coefficients)'!$C$3 ) *
(                                                       ( 'Sect. 4 (coefficients)'!$J$3   + 'Sect. 4 (coefficients)'!$J$4  *((C104/'Sect. 4 (coefficients)'!$C$5-1)/'Sect. 4 (coefficients)'!$C$6)  + 'Sect. 4 (coefficients)'!$J$5  *((C104/'Sect. 4 (coefficients)'!$C$5-1)/'Sect. 4 (coefficients)'!$C$6)^2 + 'Sect. 4 (coefficients)'!$J$6   *((C104/'Sect. 4 (coefficients)'!$C$5-1)/'Sect. 4 (coefficients)'!$C$6)^3 + 'Sect. 4 (coefficients)'!$J$7*((C104/'Sect. 4 (coefficients)'!$C$5-1)/'Sect. 4 (coefficients)'!$C$6)^4 ) +
    ( A104/'Sect. 4 (coefficients)'!$C$3 )^1 * ( 'Sect. 4 (coefficients)'!$J$8   + 'Sect. 4 (coefficients)'!$J$9  *((C104/'Sect. 4 (coefficients)'!$C$5-1)/'Sect. 4 (coefficients)'!$C$6)  + 'Sect. 4 (coefficients)'!$J$10*((C104/'Sect. 4 (coefficients)'!$C$5-1)/'Sect. 4 (coefficients)'!$C$6)^2 + 'Sect. 4 (coefficients)'!$J$11 *((C104/'Sect. 4 (coefficients)'!$C$5-1)/'Sect. 4 (coefficients)'!$C$6)^3 ) +
    ( A104/'Sect. 4 (coefficients)'!$C$3 )^2 * ( 'Sect. 4 (coefficients)'!$J$12 + 'Sect. 4 (coefficients)'!$J$13*((C104/'Sect. 4 (coefficients)'!$C$5-1)/'Sect. 4 (coefficients)'!$C$6) + 'Sect. 4 (coefficients)'!$J$14*((C104/'Sect. 4 (coefficients)'!$C$5-1)/'Sect. 4 (coefficients)'!$C$6)^2 ) +
    ( A104/'Sect. 4 (coefficients)'!$C$3 )^3 * ( 'Sect. 4 (coefficients)'!$J$15 + 'Sect. 4 (coefficients)'!$J$16*((C104/'Sect. 4 (coefficients)'!$C$5-1)/'Sect. 4 (coefficients)'!$C$6) ) +
    ( A104/'Sect. 4 (coefficients)'!$C$3 )^4 * ( 'Sect. 4 (coefficients)'!$J$17 ) +
( (B104+273.15) / 'Sect. 4 (coefficients)'!$C$4 )^1*
    (                                                   ( 'Sect. 4 (coefficients)'!$J$18 + 'Sect. 4 (coefficients)'!$J$19*((C104/'Sect. 4 (coefficients)'!$C$5-1)/'Sect. 4 (coefficients)'!$C$6) + 'Sect. 4 (coefficients)'!$J$20*((C104/'Sect. 4 (coefficients)'!$C$5-1)/'Sect. 4 (coefficients)'!$C$6)^2 + 'Sect. 4 (coefficients)'!$J$21 * ((C104/'Sect. 4 (coefficients)'!$C$5-1)/'Sect. 4 (coefficients)'!$C$6)^3 ) +
    ( A104/'Sect. 4 (coefficients)'!$C$3 )^1 * ( 'Sect. 4 (coefficients)'!$J$22 + 'Sect. 4 (coefficients)'!$J$23*((C104/'Sect. 4 (coefficients)'!$C$5-1)/'Sect. 4 (coefficients)'!$C$6) + 'Sect. 4 (coefficients)'!$J$24*((C104/'Sect. 4 (coefficients)'!$C$5-1)/'Sect. 4 (coefficients)'!$C$6)^2 ) +
    ( A104/'Sect. 4 (coefficients)'!$C$3 )^2 * ( 'Sect. 4 (coefficients)'!$J$25 + 'Sect. 4 (coefficients)'!$J$26*((C104/'Sect. 4 (coefficients)'!$C$5-1)/'Sect. 4 (coefficients)'!$C$6) ) +
    ( A104/'Sect. 4 (coefficients)'!$C$3 )^3 * ( 'Sect. 4 (coefficients)'!$J$27 ) ) +
( (B104+273.15) / 'Sect. 4 (coefficients)'!$C$4 )^2*
    (                                                   ( 'Sect. 4 (coefficients)'!$J$28 + 'Sect. 4 (coefficients)'!$J$29*((C104/'Sect. 4 (coefficients)'!$C$5-1)/'Sect. 4 (coefficients)'!$C$6) + 'Sect. 4 (coefficients)'!$J$30*((C104/'Sect. 4 (coefficients)'!$C$5-1)/'Sect. 4 (coefficients)'!$C$6)^2 ) +
    ( A104/'Sect. 4 (coefficients)'!$C$3 )^1 * ( 'Sect. 4 (coefficients)'!$J$31 + 'Sect. 4 (coefficients)'!$J$32*((C104/'Sect. 4 (coefficients)'!$C$5-1)/'Sect. 4 (coefficients)'!$C$6) ) +
    ( A104/'Sect. 4 (coefficients)'!$C$3 )^2 * ( 'Sect. 4 (coefficients)'!$J$33 ) ) +
( (B104+273.15) / 'Sect. 4 (coefficients)'!$C$4 )^3*
    (                                                   ( 'Sect. 4 (coefficients)'!$J$34 + 'Sect. 4 (coefficients)'!$J$35*((C104/'Sect. 4 (coefficients)'!$C$5-1)/'Sect. 4 (coefficients)'!$C$6) ) +
    ( A104/'Sect. 4 (coefficients)'!$C$3 )^1 * ( 'Sect. 4 (coefficients)'!$J$36 ) ) +
( (B104+273.15) / 'Sect. 4 (coefficients)'!$C$4 )^4*
    (                                                   ( 'Sect. 4 (coefficients)'!$J$37 ) ) )</f>
        <v>0</v>
      </c>
      <c r="V104" s="32">
        <f t="shared" si="23"/>
        <v>0</v>
      </c>
      <c r="W104" s="36">
        <f>('Sect. 4 (coefficients)'!$L$3+'Sect. 4 (coefficients)'!$L$4*(B104+'Sect. 4 (coefficients)'!$L$7)^-2.5+'Sect. 4 (coefficients)'!$L$5*(B104+'Sect. 4 (coefficients)'!$L$7)^3)/1000</f>
        <v>-2.085999999999995E-3</v>
      </c>
      <c r="X104" s="36">
        <f t="shared" si="24"/>
        <v>3.7044152467746727E-14</v>
      </c>
      <c r="Y104" s="32">
        <f t="shared" si="25"/>
        <v>-2.085999999999995E-3</v>
      </c>
      <c r="Z104" s="92">
        <f t="shared" si="26"/>
        <v>6.5292092627214568E-3</v>
      </c>
    </row>
    <row r="105" spans="1:26" s="46" customFormat="1">
      <c r="A105" s="173">
        <v>0</v>
      </c>
      <c r="B105" s="38">
        <v>25</v>
      </c>
      <c r="C105" s="57">
        <v>65</v>
      </c>
      <c r="D105" s="40">
        <v>1024.4643511100001</v>
      </c>
      <c r="E105" s="40">
        <f t="shared" si="32"/>
        <v>1.536696526665E-2</v>
      </c>
      <c r="F105" s="56" t="s">
        <v>17</v>
      </c>
      <c r="G105" s="42">
        <f t="shared" si="31"/>
        <v>1024.4622651100001</v>
      </c>
      <c r="H105" s="40">
        <v>1.571813905079171E-2</v>
      </c>
      <c r="I105" s="56">
        <v>3691.6054923291372</v>
      </c>
      <c r="J105" s="42">
        <f t="shared" si="17"/>
        <v>-2.0859999999629508E-3</v>
      </c>
      <c r="K105" s="40">
        <f t="shared" si="18"/>
        <v>3.3039784674836776E-3</v>
      </c>
      <c r="L105" s="39" t="s">
        <v>17</v>
      </c>
      <c r="M105" s="44">
        <f t="shared" si="19"/>
        <v>0</v>
      </c>
      <c r="N105" s="67">
        <f t="shared" si="20"/>
        <v>0</v>
      </c>
      <c r="O105" s="71" t="s">
        <v>17</v>
      </c>
      <c r="P105" s="40">
        <f>('Sect. 4 (coefficients)'!$L$3+'Sect. 4 (coefficients)'!$L$4*(B105+'Sect. 4 (coefficients)'!$L$7)^-2.5+'Sect. 4 (coefficients)'!$L$5*(B105+'Sect. 4 (coefficients)'!$L$7)^3)/1000</f>
        <v>-2.085999999999995E-3</v>
      </c>
      <c r="Q105" s="40">
        <f t="shared" si="21"/>
        <v>3.7044152467746727E-14</v>
      </c>
      <c r="R105" s="40">
        <f>LOOKUP(B105,'Sect. 4 (data)'!$B$5:$B$11,'Sect. 4 (data)'!$R$5:$R$11)</f>
        <v>3.7044152467746727E-14</v>
      </c>
      <c r="S105" s="45">
        <f t="shared" si="22"/>
        <v>0</v>
      </c>
      <c r="T105" s="40">
        <f>'Sect. 4 (coefficients)'!$C$7 * ( A105 / 'Sect. 4 (coefficients)'!$C$3 )*
  (
                                                        ( 'Sect. 4 (coefficients)'!$F$3   + 'Sect. 4 (coefficients)'!$F$4  *(A105/'Sect. 4 (coefficients)'!$C$3)^1 + 'Sect. 4 (coefficients)'!$F$5  *(A105/'Sect. 4 (coefficients)'!$C$3)^2 + 'Sect. 4 (coefficients)'!$F$6   *(A105/'Sect. 4 (coefficients)'!$C$3)^3 + 'Sect. 4 (coefficients)'!$F$7  *(A105/'Sect. 4 (coefficients)'!$C$3)^4 + 'Sect. 4 (coefficients)'!$F$8*(A105/'Sect. 4 (coefficients)'!$C$3)^5 ) +
    ( (B105+273.15) / 'Sect. 4 (coefficients)'!$C$4 )^1 * ( 'Sect. 4 (coefficients)'!$F$9   + 'Sect. 4 (coefficients)'!$F$10*(A105/'Sect. 4 (coefficients)'!$C$3)^1 + 'Sect. 4 (coefficients)'!$F$11*(A105/'Sect. 4 (coefficients)'!$C$3)^2 + 'Sect. 4 (coefficients)'!$F$12*(A105/'Sect. 4 (coefficients)'!$C$3)^3 + 'Sect. 4 (coefficients)'!$F$13*(A105/'Sect. 4 (coefficients)'!$C$3)^4 ) +
    ( (B105+273.15) / 'Sect. 4 (coefficients)'!$C$4 )^2 * ( 'Sect. 4 (coefficients)'!$F$14 + 'Sect. 4 (coefficients)'!$F$15*(A105/'Sect. 4 (coefficients)'!$C$3)^1 + 'Sect. 4 (coefficients)'!$F$16*(A105/'Sect. 4 (coefficients)'!$C$3)^2 + 'Sect. 4 (coefficients)'!$F$17*(A105/'Sect. 4 (coefficients)'!$C$3)^3 ) +
    ( (B105+273.15) / 'Sect. 4 (coefficients)'!$C$4 )^3 * ( 'Sect. 4 (coefficients)'!$F$18 + 'Sect. 4 (coefficients)'!$F$19*(A105/'Sect. 4 (coefficients)'!$C$3)^1 + 'Sect. 4 (coefficients)'!$F$20*(A105/'Sect. 4 (coefficients)'!$C$3)^2 ) +
    ( (B105+273.15) / 'Sect. 4 (coefficients)'!$C$4 )^4 * ( 'Sect. 4 (coefficients)'!$F$21 +'Sect. 4 (coefficients)'!$F$22*(A105/'Sect. 4 (coefficients)'!$C$3)^1 ) +
    ( (B105+273.15) / 'Sect. 4 (coefficients)'!$C$4 )^5 * ( 'Sect. 4 (coefficients)'!$F$23 )
  )</f>
        <v>0</v>
      </c>
      <c r="U105" s="93">
        <f xml:space="preserve"> 'Sect. 4 (coefficients)'!$C$8 * ( (C105/'Sect. 4 (coefficients)'!$C$5-1)/'Sect. 4 (coefficients)'!$C$6 ) * ( A105/'Sect. 4 (coefficients)'!$C$3 ) *
(                                                       ( 'Sect. 4 (coefficients)'!$J$3   + 'Sect. 4 (coefficients)'!$J$4  *((C105/'Sect. 4 (coefficients)'!$C$5-1)/'Sect. 4 (coefficients)'!$C$6)  + 'Sect. 4 (coefficients)'!$J$5  *((C105/'Sect. 4 (coefficients)'!$C$5-1)/'Sect. 4 (coefficients)'!$C$6)^2 + 'Sect. 4 (coefficients)'!$J$6   *((C105/'Sect. 4 (coefficients)'!$C$5-1)/'Sect. 4 (coefficients)'!$C$6)^3 + 'Sect. 4 (coefficients)'!$J$7*((C105/'Sect. 4 (coefficients)'!$C$5-1)/'Sect. 4 (coefficients)'!$C$6)^4 ) +
    ( A105/'Sect. 4 (coefficients)'!$C$3 )^1 * ( 'Sect. 4 (coefficients)'!$J$8   + 'Sect. 4 (coefficients)'!$J$9  *((C105/'Sect. 4 (coefficients)'!$C$5-1)/'Sect. 4 (coefficients)'!$C$6)  + 'Sect. 4 (coefficients)'!$J$10*((C105/'Sect. 4 (coefficients)'!$C$5-1)/'Sect. 4 (coefficients)'!$C$6)^2 + 'Sect. 4 (coefficients)'!$J$11 *((C105/'Sect. 4 (coefficients)'!$C$5-1)/'Sect. 4 (coefficients)'!$C$6)^3 ) +
    ( A105/'Sect. 4 (coefficients)'!$C$3 )^2 * ( 'Sect. 4 (coefficients)'!$J$12 + 'Sect. 4 (coefficients)'!$J$13*((C105/'Sect. 4 (coefficients)'!$C$5-1)/'Sect. 4 (coefficients)'!$C$6) + 'Sect. 4 (coefficients)'!$J$14*((C105/'Sect. 4 (coefficients)'!$C$5-1)/'Sect. 4 (coefficients)'!$C$6)^2 ) +
    ( A105/'Sect. 4 (coefficients)'!$C$3 )^3 * ( 'Sect. 4 (coefficients)'!$J$15 + 'Sect. 4 (coefficients)'!$J$16*((C105/'Sect. 4 (coefficients)'!$C$5-1)/'Sect. 4 (coefficients)'!$C$6) ) +
    ( A105/'Sect. 4 (coefficients)'!$C$3 )^4 * ( 'Sect. 4 (coefficients)'!$J$17 ) +
( (B105+273.15) / 'Sect. 4 (coefficients)'!$C$4 )^1*
    (                                                   ( 'Sect. 4 (coefficients)'!$J$18 + 'Sect. 4 (coefficients)'!$J$19*((C105/'Sect. 4 (coefficients)'!$C$5-1)/'Sect. 4 (coefficients)'!$C$6) + 'Sect. 4 (coefficients)'!$J$20*((C105/'Sect. 4 (coefficients)'!$C$5-1)/'Sect. 4 (coefficients)'!$C$6)^2 + 'Sect. 4 (coefficients)'!$J$21 * ((C105/'Sect. 4 (coefficients)'!$C$5-1)/'Sect. 4 (coefficients)'!$C$6)^3 ) +
    ( A105/'Sect. 4 (coefficients)'!$C$3 )^1 * ( 'Sect. 4 (coefficients)'!$J$22 + 'Sect. 4 (coefficients)'!$J$23*((C105/'Sect. 4 (coefficients)'!$C$5-1)/'Sect. 4 (coefficients)'!$C$6) + 'Sect. 4 (coefficients)'!$J$24*((C105/'Sect. 4 (coefficients)'!$C$5-1)/'Sect. 4 (coefficients)'!$C$6)^2 ) +
    ( A105/'Sect. 4 (coefficients)'!$C$3 )^2 * ( 'Sect. 4 (coefficients)'!$J$25 + 'Sect. 4 (coefficients)'!$J$26*((C105/'Sect. 4 (coefficients)'!$C$5-1)/'Sect. 4 (coefficients)'!$C$6) ) +
    ( A105/'Sect. 4 (coefficients)'!$C$3 )^3 * ( 'Sect. 4 (coefficients)'!$J$27 ) ) +
( (B105+273.15) / 'Sect. 4 (coefficients)'!$C$4 )^2*
    (                                                   ( 'Sect. 4 (coefficients)'!$J$28 + 'Sect. 4 (coefficients)'!$J$29*((C105/'Sect. 4 (coefficients)'!$C$5-1)/'Sect. 4 (coefficients)'!$C$6) + 'Sect. 4 (coefficients)'!$J$30*((C105/'Sect. 4 (coefficients)'!$C$5-1)/'Sect. 4 (coefficients)'!$C$6)^2 ) +
    ( A105/'Sect. 4 (coefficients)'!$C$3 )^1 * ( 'Sect. 4 (coefficients)'!$J$31 + 'Sect. 4 (coefficients)'!$J$32*((C105/'Sect. 4 (coefficients)'!$C$5-1)/'Sect. 4 (coefficients)'!$C$6) ) +
    ( A105/'Sect. 4 (coefficients)'!$C$3 )^2 * ( 'Sect. 4 (coefficients)'!$J$33 ) ) +
( (B105+273.15) / 'Sect. 4 (coefficients)'!$C$4 )^3*
    (                                                   ( 'Sect. 4 (coefficients)'!$J$34 + 'Sect. 4 (coefficients)'!$J$35*((C105/'Sect. 4 (coefficients)'!$C$5-1)/'Sect. 4 (coefficients)'!$C$6) ) +
    ( A105/'Sect. 4 (coefficients)'!$C$3 )^1 * ( 'Sect. 4 (coefficients)'!$J$36 ) ) +
( (B105+273.15) / 'Sect. 4 (coefficients)'!$C$4 )^4*
    (                                                   ( 'Sect. 4 (coefficients)'!$J$37 ) ) )</f>
        <v>0</v>
      </c>
      <c r="V105" s="40">
        <f t="shared" si="23"/>
        <v>0</v>
      </c>
      <c r="W105" s="45">
        <f>('Sect. 4 (coefficients)'!$L$3+'Sect. 4 (coefficients)'!$L$4*(B105+'Sect. 4 (coefficients)'!$L$7)^-2.5+'Sect. 4 (coefficients)'!$L$5*(B105+'Sect. 4 (coefficients)'!$L$7)^3)/1000</f>
        <v>-2.085999999999995E-3</v>
      </c>
      <c r="X105" s="45">
        <f t="shared" si="24"/>
        <v>3.7044152467746727E-14</v>
      </c>
      <c r="Y105" s="40">
        <f t="shared" si="25"/>
        <v>-2.085999999999995E-3</v>
      </c>
      <c r="Z105" s="94">
        <f t="shared" si="26"/>
        <v>6.6079569349673552E-3</v>
      </c>
    </row>
    <row r="106" spans="1:26" s="37" customFormat="1">
      <c r="A106" s="172">
        <v>0</v>
      </c>
      <c r="B106" s="30">
        <v>30</v>
      </c>
      <c r="C106" s="55">
        <v>5</v>
      </c>
      <c r="D106" s="32">
        <v>997.82170622900003</v>
      </c>
      <c r="E106" s="32">
        <f>0.001/100*D106/2</f>
        <v>4.9891085311450003E-3</v>
      </c>
      <c r="F106" s="54" t="s">
        <v>17</v>
      </c>
      <c r="G106" s="33">
        <f t="shared" si="31"/>
        <v>997.81992117836182</v>
      </c>
      <c r="H106" s="32">
        <v>5.8418050155328409E-3</v>
      </c>
      <c r="I106" s="54">
        <v>71.009229594611242</v>
      </c>
      <c r="J106" s="33">
        <f t="shared" si="17"/>
        <v>-1.785050638204666E-3</v>
      </c>
      <c r="K106" s="32">
        <f t="shared" si="18"/>
        <v>3.038993567607676E-3</v>
      </c>
      <c r="L106" s="31" t="s">
        <v>17</v>
      </c>
      <c r="M106" s="35">
        <f t="shared" si="19"/>
        <v>0</v>
      </c>
      <c r="N106" s="66">
        <f t="shared" si="20"/>
        <v>0</v>
      </c>
      <c r="O106" s="70" t="s">
        <v>17</v>
      </c>
      <c r="P106" s="32">
        <f>('Sect. 4 (coefficients)'!$L$3+'Sect. 4 (coefficients)'!$L$4*(B106+'Sect. 4 (coefficients)'!$L$7)^-2.5+'Sect. 4 (coefficients)'!$L$5*(B106+'Sect. 4 (coefficients)'!$L$7)^3)/1000</f>
        <v>-1.7850506381732198E-3</v>
      </c>
      <c r="Q106" s="32">
        <f t="shared" si="21"/>
        <v>-3.1446199810769571E-14</v>
      </c>
      <c r="R106" s="32">
        <f>LOOKUP(B106,'Sect. 4 (data)'!$B$5:$B$11,'Sect. 4 (data)'!$R$5:$R$11)</f>
        <v>-3.1446199810769571E-14</v>
      </c>
      <c r="S106" s="36">
        <f t="shared" si="22"/>
        <v>0</v>
      </c>
      <c r="T106" s="32">
        <f>'Sect. 4 (coefficients)'!$C$7 * ( A106 / 'Sect. 4 (coefficients)'!$C$3 )*
  (
                                                        ( 'Sect. 4 (coefficients)'!$F$3   + 'Sect. 4 (coefficients)'!$F$4  *(A106/'Sect. 4 (coefficients)'!$C$3)^1 + 'Sect. 4 (coefficients)'!$F$5  *(A106/'Sect. 4 (coefficients)'!$C$3)^2 + 'Sect. 4 (coefficients)'!$F$6   *(A106/'Sect. 4 (coefficients)'!$C$3)^3 + 'Sect. 4 (coefficients)'!$F$7  *(A106/'Sect. 4 (coefficients)'!$C$3)^4 + 'Sect. 4 (coefficients)'!$F$8*(A106/'Sect. 4 (coefficients)'!$C$3)^5 ) +
    ( (B106+273.15) / 'Sect. 4 (coefficients)'!$C$4 )^1 * ( 'Sect. 4 (coefficients)'!$F$9   + 'Sect. 4 (coefficients)'!$F$10*(A106/'Sect. 4 (coefficients)'!$C$3)^1 + 'Sect. 4 (coefficients)'!$F$11*(A106/'Sect. 4 (coefficients)'!$C$3)^2 + 'Sect. 4 (coefficients)'!$F$12*(A106/'Sect. 4 (coefficients)'!$C$3)^3 + 'Sect. 4 (coefficients)'!$F$13*(A106/'Sect. 4 (coefficients)'!$C$3)^4 ) +
    ( (B106+273.15) / 'Sect. 4 (coefficients)'!$C$4 )^2 * ( 'Sect. 4 (coefficients)'!$F$14 + 'Sect. 4 (coefficients)'!$F$15*(A106/'Sect. 4 (coefficients)'!$C$3)^1 + 'Sect. 4 (coefficients)'!$F$16*(A106/'Sect. 4 (coefficients)'!$C$3)^2 + 'Sect. 4 (coefficients)'!$F$17*(A106/'Sect. 4 (coefficients)'!$C$3)^3 ) +
    ( (B106+273.15) / 'Sect. 4 (coefficients)'!$C$4 )^3 * ( 'Sect. 4 (coefficients)'!$F$18 + 'Sect. 4 (coefficients)'!$F$19*(A106/'Sect. 4 (coefficients)'!$C$3)^1 + 'Sect. 4 (coefficients)'!$F$20*(A106/'Sect. 4 (coefficients)'!$C$3)^2 ) +
    ( (B106+273.15) / 'Sect. 4 (coefficients)'!$C$4 )^4 * ( 'Sect. 4 (coefficients)'!$F$21 +'Sect. 4 (coefficients)'!$F$22*(A106/'Sect. 4 (coefficients)'!$C$3)^1 ) +
    ( (B106+273.15) / 'Sect. 4 (coefficients)'!$C$4 )^5 * ( 'Sect. 4 (coefficients)'!$F$23 )
  )</f>
        <v>0</v>
      </c>
      <c r="U106" s="91">
        <f xml:space="preserve"> 'Sect. 4 (coefficients)'!$C$8 * ( (C106/'Sect. 4 (coefficients)'!$C$5-1)/'Sect. 4 (coefficients)'!$C$6 ) * ( A106/'Sect. 4 (coefficients)'!$C$3 ) *
(                                                       ( 'Sect. 4 (coefficients)'!$J$3   + 'Sect. 4 (coefficients)'!$J$4  *((C106/'Sect. 4 (coefficients)'!$C$5-1)/'Sect. 4 (coefficients)'!$C$6)  + 'Sect. 4 (coefficients)'!$J$5  *((C106/'Sect. 4 (coefficients)'!$C$5-1)/'Sect. 4 (coefficients)'!$C$6)^2 + 'Sect. 4 (coefficients)'!$J$6   *((C106/'Sect. 4 (coefficients)'!$C$5-1)/'Sect. 4 (coefficients)'!$C$6)^3 + 'Sect. 4 (coefficients)'!$J$7*((C106/'Sect. 4 (coefficients)'!$C$5-1)/'Sect. 4 (coefficients)'!$C$6)^4 ) +
    ( A106/'Sect. 4 (coefficients)'!$C$3 )^1 * ( 'Sect. 4 (coefficients)'!$J$8   + 'Sect. 4 (coefficients)'!$J$9  *((C106/'Sect. 4 (coefficients)'!$C$5-1)/'Sect. 4 (coefficients)'!$C$6)  + 'Sect. 4 (coefficients)'!$J$10*((C106/'Sect. 4 (coefficients)'!$C$5-1)/'Sect. 4 (coefficients)'!$C$6)^2 + 'Sect. 4 (coefficients)'!$J$11 *((C106/'Sect. 4 (coefficients)'!$C$5-1)/'Sect. 4 (coefficients)'!$C$6)^3 ) +
    ( A106/'Sect. 4 (coefficients)'!$C$3 )^2 * ( 'Sect. 4 (coefficients)'!$J$12 + 'Sect. 4 (coefficients)'!$J$13*((C106/'Sect. 4 (coefficients)'!$C$5-1)/'Sect. 4 (coefficients)'!$C$6) + 'Sect. 4 (coefficients)'!$J$14*((C106/'Sect. 4 (coefficients)'!$C$5-1)/'Sect. 4 (coefficients)'!$C$6)^2 ) +
    ( A106/'Sect. 4 (coefficients)'!$C$3 )^3 * ( 'Sect. 4 (coefficients)'!$J$15 + 'Sect. 4 (coefficients)'!$J$16*((C106/'Sect. 4 (coefficients)'!$C$5-1)/'Sect. 4 (coefficients)'!$C$6) ) +
    ( A106/'Sect. 4 (coefficients)'!$C$3 )^4 * ( 'Sect. 4 (coefficients)'!$J$17 ) +
( (B106+273.15) / 'Sect. 4 (coefficients)'!$C$4 )^1*
    (                                                   ( 'Sect. 4 (coefficients)'!$J$18 + 'Sect. 4 (coefficients)'!$J$19*((C106/'Sect. 4 (coefficients)'!$C$5-1)/'Sect. 4 (coefficients)'!$C$6) + 'Sect. 4 (coefficients)'!$J$20*((C106/'Sect. 4 (coefficients)'!$C$5-1)/'Sect. 4 (coefficients)'!$C$6)^2 + 'Sect. 4 (coefficients)'!$J$21 * ((C106/'Sect. 4 (coefficients)'!$C$5-1)/'Sect. 4 (coefficients)'!$C$6)^3 ) +
    ( A106/'Sect. 4 (coefficients)'!$C$3 )^1 * ( 'Sect. 4 (coefficients)'!$J$22 + 'Sect. 4 (coefficients)'!$J$23*((C106/'Sect. 4 (coefficients)'!$C$5-1)/'Sect. 4 (coefficients)'!$C$6) + 'Sect. 4 (coefficients)'!$J$24*((C106/'Sect. 4 (coefficients)'!$C$5-1)/'Sect. 4 (coefficients)'!$C$6)^2 ) +
    ( A106/'Sect. 4 (coefficients)'!$C$3 )^2 * ( 'Sect. 4 (coefficients)'!$J$25 + 'Sect. 4 (coefficients)'!$J$26*((C106/'Sect. 4 (coefficients)'!$C$5-1)/'Sect. 4 (coefficients)'!$C$6) ) +
    ( A106/'Sect. 4 (coefficients)'!$C$3 )^3 * ( 'Sect. 4 (coefficients)'!$J$27 ) ) +
( (B106+273.15) / 'Sect. 4 (coefficients)'!$C$4 )^2*
    (                                                   ( 'Sect. 4 (coefficients)'!$J$28 + 'Sect. 4 (coefficients)'!$J$29*((C106/'Sect. 4 (coefficients)'!$C$5-1)/'Sect. 4 (coefficients)'!$C$6) + 'Sect. 4 (coefficients)'!$J$30*((C106/'Sect. 4 (coefficients)'!$C$5-1)/'Sect. 4 (coefficients)'!$C$6)^2 ) +
    ( A106/'Sect. 4 (coefficients)'!$C$3 )^1 * ( 'Sect. 4 (coefficients)'!$J$31 + 'Sect. 4 (coefficients)'!$J$32*((C106/'Sect. 4 (coefficients)'!$C$5-1)/'Sect. 4 (coefficients)'!$C$6) ) +
    ( A106/'Sect. 4 (coefficients)'!$C$3 )^2 * ( 'Sect. 4 (coefficients)'!$J$33 ) ) +
( (B106+273.15) / 'Sect. 4 (coefficients)'!$C$4 )^3*
    (                                                   ( 'Sect. 4 (coefficients)'!$J$34 + 'Sect. 4 (coefficients)'!$J$35*((C106/'Sect. 4 (coefficients)'!$C$5-1)/'Sect. 4 (coefficients)'!$C$6) ) +
    ( A106/'Sect. 4 (coefficients)'!$C$3 )^1 * ( 'Sect. 4 (coefficients)'!$J$36 ) ) +
( (B106+273.15) / 'Sect. 4 (coefficients)'!$C$4 )^4*
    (                                                   ( 'Sect. 4 (coefficients)'!$J$37 ) ) )</f>
        <v>0</v>
      </c>
      <c r="V106" s="32">
        <f t="shared" si="23"/>
        <v>0</v>
      </c>
      <c r="W106" s="36">
        <f>('Sect. 4 (coefficients)'!$L$3+'Sect. 4 (coefficients)'!$L$4*(B106+'Sect. 4 (coefficients)'!$L$7)^-2.5+'Sect. 4 (coefficients)'!$L$5*(B106+'Sect. 4 (coefficients)'!$L$7)^3)/1000</f>
        <v>-1.7850506381732198E-3</v>
      </c>
      <c r="X106" s="36">
        <f t="shared" si="24"/>
        <v>-3.1446199810769571E-14</v>
      </c>
      <c r="Y106" s="32">
        <f t="shared" si="25"/>
        <v>-1.7850506381732198E-3</v>
      </c>
      <c r="Z106" s="92">
        <f t="shared" si="26"/>
        <v>6.0779871352153519E-3</v>
      </c>
    </row>
    <row r="107" spans="1:26" s="37" customFormat="1">
      <c r="A107" s="172">
        <v>0</v>
      </c>
      <c r="B107" s="30">
        <v>30</v>
      </c>
      <c r="C107" s="55">
        <v>10</v>
      </c>
      <c r="D107" s="32">
        <v>1000.015889</v>
      </c>
      <c r="E107" s="32">
        <f>0.001/100*D107/2</f>
        <v>5.0000794450000005E-3</v>
      </c>
      <c r="F107" s="54" t="s">
        <v>17</v>
      </c>
      <c r="G107" s="33">
        <f t="shared" si="31"/>
        <v>1000.0141039493618</v>
      </c>
      <c r="H107" s="32">
        <v>5.8524684540219611E-3</v>
      </c>
      <c r="I107" s="54">
        <v>71.528622355470745</v>
      </c>
      <c r="J107" s="33">
        <f t="shared" si="17"/>
        <v>-1.785050638204666E-3</v>
      </c>
      <c r="K107" s="32">
        <f t="shared" si="18"/>
        <v>3.0414786780463697E-3</v>
      </c>
      <c r="L107" s="31" t="s">
        <v>17</v>
      </c>
      <c r="M107" s="35">
        <f t="shared" si="19"/>
        <v>0</v>
      </c>
      <c r="N107" s="66">
        <f t="shared" si="20"/>
        <v>0</v>
      </c>
      <c r="O107" s="70" t="s">
        <v>17</v>
      </c>
      <c r="P107" s="32">
        <f>('Sect. 4 (coefficients)'!$L$3+'Sect. 4 (coefficients)'!$L$4*(B107+'Sect. 4 (coefficients)'!$L$7)^-2.5+'Sect. 4 (coefficients)'!$L$5*(B107+'Sect. 4 (coefficients)'!$L$7)^3)/1000</f>
        <v>-1.7850506381732198E-3</v>
      </c>
      <c r="Q107" s="32">
        <f t="shared" si="21"/>
        <v>-3.1446199810769571E-14</v>
      </c>
      <c r="R107" s="32">
        <f>LOOKUP(B107,'Sect. 4 (data)'!$B$5:$B$11,'Sect. 4 (data)'!$R$5:$R$11)</f>
        <v>-3.1446199810769571E-14</v>
      </c>
      <c r="S107" s="36">
        <f t="shared" si="22"/>
        <v>0</v>
      </c>
      <c r="T107" s="32">
        <f>'Sect. 4 (coefficients)'!$C$7 * ( A107 / 'Sect. 4 (coefficients)'!$C$3 )*
  (
                                                        ( 'Sect. 4 (coefficients)'!$F$3   + 'Sect. 4 (coefficients)'!$F$4  *(A107/'Sect. 4 (coefficients)'!$C$3)^1 + 'Sect. 4 (coefficients)'!$F$5  *(A107/'Sect. 4 (coefficients)'!$C$3)^2 + 'Sect. 4 (coefficients)'!$F$6   *(A107/'Sect. 4 (coefficients)'!$C$3)^3 + 'Sect. 4 (coefficients)'!$F$7  *(A107/'Sect. 4 (coefficients)'!$C$3)^4 + 'Sect. 4 (coefficients)'!$F$8*(A107/'Sect. 4 (coefficients)'!$C$3)^5 ) +
    ( (B107+273.15) / 'Sect. 4 (coefficients)'!$C$4 )^1 * ( 'Sect. 4 (coefficients)'!$F$9   + 'Sect. 4 (coefficients)'!$F$10*(A107/'Sect. 4 (coefficients)'!$C$3)^1 + 'Sect. 4 (coefficients)'!$F$11*(A107/'Sect. 4 (coefficients)'!$C$3)^2 + 'Sect. 4 (coefficients)'!$F$12*(A107/'Sect. 4 (coefficients)'!$C$3)^3 + 'Sect. 4 (coefficients)'!$F$13*(A107/'Sect. 4 (coefficients)'!$C$3)^4 ) +
    ( (B107+273.15) / 'Sect. 4 (coefficients)'!$C$4 )^2 * ( 'Sect. 4 (coefficients)'!$F$14 + 'Sect. 4 (coefficients)'!$F$15*(A107/'Sect. 4 (coefficients)'!$C$3)^1 + 'Sect. 4 (coefficients)'!$F$16*(A107/'Sect. 4 (coefficients)'!$C$3)^2 + 'Sect. 4 (coefficients)'!$F$17*(A107/'Sect. 4 (coefficients)'!$C$3)^3 ) +
    ( (B107+273.15) / 'Sect. 4 (coefficients)'!$C$4 )^3 * ( 'Sect. 4 (coefficients)'!$F$18 + 'Sect. 4 (coefficients)'!$F$19*(A107/'Sect. 4 (coefficients)'!$C$3)^1 + 'Sect. 4 (coefficients)'!$F$20*(A107/'Sect. 4 (coefficients)'!$C$3)^2 ) +
    ( (B107+273.15) / 'Sect. 4 (coefficients)'!$C$4 )^4 * ( 'Sect. 4 (coefficients)'!$F$21 +'Sect. 4 (coefficients)'!$F$22*(A107/'Sect. 4 (coefficients)'!$C$3)^1 ) +
    ( (B107+273.15) / 'Sect. 4 (coefficients)'!$C$4 )^5 * ( 'Sect. 4 (coefficients)'!$F$23 )
  )</f>
        <v>0</v>
      </c>
      <c r="U107" s="91">
        <f xml:space="preserve"> 'Sect. 4 (coefficients)'!$C$8 * ( (C107/'Sect. 4 (coefficients)'!$C$5-1)/'Sect. 4 (coefficients)'!$C$6 ) * ( A107/'Sect. 4 (coefficients)'!$C$3 ) *
(                                                       ( 'Sect. 4 (coefficients)'!$J$3   + 'Sect. 4 (coefficients)'!$J$4  *((C107/'Sect. 4 (coefficients)'!$C$5-1)/'Sect. 4 (coefficients)'!$C$6)  + 'Sect. 4 (coefficients)'!$J$5  *((C107/'Sect. 4 (coefficients)'!$C$5-1)/'Sect. 4 (coefficients)'!$C$6)^2 + 'Sect. 4 (coefficients)'!$J$6   *((C107/'Sect. 4 (coefficients)'!$C$5-1)/'Sect. 4 (coefficients)'!$C$6)^3 + 'Sect. 4 (coefficients)'!$J$7*((C107/'Sect. 4 (coefficients)'!$C$5-1)/'Sect. 4 (coefficients)'!$C$6)^4 ) +
    ( A107/'Sect. 4 (coefficients)'!$C$3 )^1 * ( 'Sect. 4 (coefficients)'!$J$8   + 'Sect. 4 (coefficients)'!$J$9  *((C107/'Sect. 4 (coefficients)'!$C$5-1)/'Sect. 4 (coefficients)'!$C$6)  + 'Sect. 4 (coefficients)'!$J$10*((C107/'Sect. 4 (coefficients)'!$C$5-1)/'Sect. 4 (coefficients)'!$C$6)^2 + 'Sect. 4 (coefficients)'!$J$11 *((C107/'Sect. 4 (coefficients)'!$C$5-1)/'Sect. 4 (coefficients)'!$C$6)^3 ) +
    ( A107/'Sect. 4 (coefficients)'!$C$3 )^2 * ( 'Sect. 4 (coefficients)'!$J$12 + 'Sect. 4 (coefficients)'!$J$13*((C107/'Sect. 4 (coefficients)'!$C$5-1)/'Sect. 4 (coefficients)'!$C$6) + 'Sect. 4 (coefficients)'!$J$14*((C107/'Sect. 4 (coefficients)'!$C$5-1)/'Sect. 4 (coefficients)'!$C$6)^2 ) +
    ( A107/'Sect. 4 (coefficients)'!$C$3 )^3 * ( 'Sect. 4 (coefficients)'!$J$15 + 'Sect. 4 (coefficients)'!$J$16*((C107/'Sect. 4 (coefficients)'!$C$5-1)/'Sect. 4 (coefficients)'!$C$6) ) +
    ( A107/'Sect. 4 (coefficients)'!$C$3 )^4 * ( 'Sect. 4 (coefficients)'!$J$17 ) +
( (B107+273.15) / 'Sect. 4 (coefficients)'!$C$4 )^1*
    (                                                   ( 'Sect. 4 (coefficients)'!$J$18 + 'Sect. 4 (coefficients)'!$J$19*((C107/'Sect. 4 (coefficients)'!$C$5-1)/'Sect. 4 (coefficients)'!$C$6) + 'Sect. 4 (coefficients)'!$J$20*((C107/'Sect. 4 (coefficients)'!$C$5-1)/'Sect. 4 (coefficients)'!$C$6)^2 + 'Sect. 4 (coefficients)'!$J$21 * ((C107/'Sect. 4 (coefficients)'!$C$5-1)/'Sect. 4 (coefficients)'!$C$6)^3 ) +
    ( A107/'Sect. 4 (coefficients)'!$C$3 )^1 * ( 'Sect. 4 (coefficients)'!$J$22 + 'Sect. 4 (coefficients)'!$J$23*((C107/'Sect. 4 (coefficients)'!$C$5-1)/'Sect. 4 (coefficients)'!$C$6) + 'Sect. 4 (coefficients)'!$J$24*((C107/'Sect. 4 (coefficients)'!$C$5-1)/'Sect. 4 (coefficients)'!$C$6)^2 ) +
    ( A107/'Sect. 4 (coefficients)'!$C$3 )^2 * ( 'Sect. 4 (coefficients)'!$J$25 + 'Sect. 4 (coefficients)'!$J$26*((C107/'Sect. 4 (coefficients)'!$C$5-1)/'Sect. 4 (coefficients)'!$C$6) ) +
    ( A107/'Sect. 4 (coefficients)'!$C$3 )^3 * ( 'Sect. 4 (coefficients)'!$J$27 ) ) +
( (B107+273.15) / 'Sect. 4 (coefficients)'!$C$4 )^2*
    (                                                   ( 'Sect. 4 (coefficients)'!$J$28 + 'Sect. 4 (coefficients)'!$J$29*((C107/'Sect. 4 (coefficients)'!$C$5-1)/'Sect. 4 (coefficients)'!$C$6) + 'Sect. 4 (coefficients)'!$J$30*((C107/'Sect. 4 (coefficients)'!$C$5-1)/'Sect. 4 (coefficients)'!$C$6)^2 ) +
    ( A107/'Sect. 4 (coefficients)'!$C$3 )^1 * ( 'Sect. 4 (coefficients)'!$J$31 + 'Sect. 4 (coefficients)'!$J$32*((C107/'Sect. 4 (coefficients)'!$C$5-1)/'Sect. 4 (coefficients)'!$C$6) ) +
    ( A107/'Sect. 4 (coefficients)'!$C$3 )^2 * ( 'Sect. 4 (coefficients)'!$J$33 ) ) +
( (B107+273.15) / 'Sect. 4 (coefficients)'!$C$4 )^3*
    (                                                   ( 'Sect. 4 (coefficients)'!$J$34 + 'Sect. 4 (coefficients)'!$J$35*((C107/'Sect. 4 (coefficients)'!$C$5-1)/'Sect. 4 (coefficients)'!$C$6) ) +
    ( A107/'Sect. 4 (coefficients)'!$C$3 )^1 * ( 'Sect. 4 (coefficients)'!$J$36 ) ) +
( (B107+273.15) / 'Sect. 4 (coefficients)'!$C$4 )^4*
    (                                                   ( 'Sect. 4 (coefficients)'!$J$37 ) ) )</f>
        <v>0</v>
      </c>
      <c r="V107" s="32">
        <f t="shared" si="23"/>
        <v>0</v>
      </c>
      <c r="W107" s="36">
        <f>('Sect. 4 (coefficients)'!$L$3+'Sect. 4 (coefficients)'!$L$4*(B107+'Sect. 4 (coefficients)'!$L$7)^-2.5+'Sect. 4 (coefficients)'!$L$5*(B107+'Sect. 4 (coefficients)'!$L$7)^3)/1000</f>
        <v>-1.7850506381732198E-3</v>
      </c>
      <c r="X107" s="36">
        <f t="shared" si="24"/>
        <v>-3.1446199810769571E-14</v>
      </c>
      <c r="Y107" s="32">
        <f t="shared" si="25"/>
        <v>-1.7850506381732198E-3</v>
      </c>
      <c r="Z107" s="92">
        <f t="shared" si="26"/>
        <v>6.0829573560927394E-3</v>
      </c>
    </row>
    <row r="108" spans="1:26" s="37" customFormat="1">
      <c r="A108" s="172">
        <v>0</v>
      </c>
      <c r="B108" s="30">
        <v>30</v>
      </c>
      <c r="C108" s="55">
        <v>15</v>
      </c>
      <c r="D108" s="32">
        <v>1002.18729905</v>
      </c>
      <c r="E108" s="32">
        <f t="shared" ref="E108:E114" si="33">0.003/100*D108/2</f>
        <v>1.503280948575E-2</v>
      </c>
      <c r="F108" s="54" t="s">
        <v>17</v>
      </c>
      <c r="G108" s="33">
        <f t="shared" si="31"/>
        <v>1002.1855139993618</v>
      </c>
      <c r="H108" s="32">
        <v>1.5387284383622614E-2</v>
      </c>
      <c r="I108" s="54">
        <v>3417.879060415411</v>
      </c>
      <c r="J108" s="33">
        <f t="shared" si="17"/>
        <v>-1.785050638204666E-3</v>
      </c>
      <c r="K108" s="32">
        <f t="shared" si="18"/>
        <v>3.2837721704803394E-3</v>
      </c>
      <c r="L108" s="31" t="s">
        <v>17</v>
      </c>
      <c r="M108" s="35">
        <f t="shared" si="19"/>
        <v>0</v>
      </c>
      <c r="N108" s="66">
        <f t="shared" si="20"/>
        <v>0</v>
      </c>
      <c r="O108" s="70" t="s">
        <v>17</v>
      </c>
      <c r="P108" s="32">
        <f>('Sect. 4 (coefficients)'!$L$3+'Sect. 4 (coefficients)'!$L$4*(B108+'Sect. 4 (coefficients)'!$L$7)^-2.5+'Sect. 4 (coefficients)'!$L$5*(B108+'Sect. 4 (coefficients)'!$L$7)^3)/1000</f>
        <v>-1.7850506381732198E-3</v>
      </c>
      <c r="Q108" s="32">
        <f t="shared" si="21"/>
        <v>-3.1446199810769571E-14</v>
      </c>
      <c r="R108" s="32">
        <f>LOOKUP(B108,'Sect. 4 (data)'!$B$5:$B$11,'Sect. 4 (data)'!$R$5:$R$11)</f>
        <v>-3.1446199810769571E-14</v>
      </c>
      <c r="S108" s="36">
        <f t="shared" si="22"/>
        <v>0</v>
      </c>
      <c r="T108" s="32">
        <f>'Sect. 4 (coefficients)'!$C$7 * ( A108 / 'Sect. 4 (coefficients)'!$C$3 )*
  (
                                                        ( 'Sect. 4 (coefficients)'!$F$3   + 'Sect. 4 (coefficients)'!$F$4  *(A108/'Sect. 4 (coefficients)'!$C$3)^1 + 'Sect. 4 (coefficients)'!$F$5  *(A108/'Sect. 4 (coefficients)'!$C$3)^2 + 'Sect. 4 (coefficients)'!$F$6   *(A108/'Sect. 4 (coefficients)'!$C$3)^3 + 'Sect. 4 (coefficients)'!$F$7  *(A108/'Sect. 4 (coefficients)'!$C$3)^4 + 'Sect. 4 (coefficients)'!$F$8*(A108/'Sect. 4 (coefficients)'!$C$3)^5 ) +
    ( (B108+273.15) / 'Sect. 4 (coefficients)'!$C$4 )^1 * ( 'Sect. 4 (coefficients)'!$F$9   + 'Sect. 4 (coefficients)'!$F$10*(A108/'Sect. 4 (coefficients)'!$C$3)^1 + 'Sect. 4 (coefficients)'!$F$11*(A108/'Sect. 4 (coefficients)'!$C$3)^2 + 'Sect. 4 (coefficients)'!$F$12*(A108/'Sect. 4 (coefficients)'!$C$3)^3 + 'Sect. 4 (coefficients)'!$F$13*(A108/'Sect. 4 (coefficients)'!$C$3)^4 ) +
    ( (B108+273.15) / 'Sect. 4 (coefficients)'!$C$4 )^2 * ( 'Sect. 4 (coefficients)'!$F$14 + 'Sect. 4 (coefficients)'!$F$15*(A108/'Sect. 4 (coefficients)'!$C$3)^1 + 'Sect. 4 (coefficients)'!$F$16*(A108/'Sect. 4 (coefficients)'!$C$3)^2 + 'Sect. 4 (coefficients)'!$F$17*(A108/'Sect. 4 (coefficients)'!$C$3)^3 ) +
    ( (B108+273.15) / 'Sect. 4 (coefficients)'!$C$4 )^3 * ( 'Sect. 4 (coefficients)'!$F$18 + 'Sect. 4 (coefficients)'!$F$19*(A108/'Sect. 4 (coefficients)'!$C$3)^1 + 'Sect. 4 (coefficients)'!$F$20*(A108/'Sect. 4 (coefficients)'!$C$3)^2 ) +
    ( (B108+273.15) / 'Sect. 4 (coefficients)'!$C$4 )^4 * ( 'Sect. 4 (coefficients)'!$F$21 +'Sect. 4 (coefficients)'!$F$22*(A108/'Sect. 4 (coefficients)'!$C$3)^1 ) +
    ( (B108+273.15) / 'Sect. 4 (coefficients)'!$C$4 )^5 * ( 'Sect. 4 (coefficients)'!$F$23 )
  )</f>
        <v>0</v>
      </c>
      <c r="U108" s="91">
        <f xml:space="preserve"> 'Sect. 4 (coefficients)'!$C$8 * ( (C108/'Sect. 4 (coefficients)'!$C$5-1)/'Sect. 4 (coefficients)'!$C$6 ) * ( A108/'Sect. 4 (coefficients)'!$C$3 ) *
(                                                       ( 'Sect. 4 (coefficients)'!$J$3   + 'Sect. 4 (coefficients)'!$J$4  *((C108/'Sect. 4 (coefficients)'!$C$5-1)/'Sect. 4 (coefficients)'!$C$6)  + 'Sect. 4 (coefficients)'!$J$5  *((C108/'Sect. 4 (coefficients)'!$C$5-1)/'Sect. 4 (coefficients)'!$C$6)^2 + 'Sect. 4 (coefficients)'!$J$6   *((C108/'Sect. 4 (coefficients)'!$C$5-1)/'Sect. 4 (coefficients)'!$C$6)^3 + 'Sect. 4 (coefficients)'!$J$7*((C108/'Sect. 4 (coefficients)'!$C$5-1)/'Sect. 4 (coefficients)'!$C$6)^4 ) +
    ( A108/'Sect. 4 (coefficients)'!$C$3 )^1 * ( 'Sect. 4 (coefficients)'!$J$8   + 'Sect. 4 (coefficients)'!$J$9  *((C108/'Sect. 4 (coefficients)'!$C$5-1)/'Sect. 4 (coefficients)'!$C$6)  + 'Sect. 4 (coefficients)'!$J$10*((C108/'Sect. 4 (coefficients)'!$C$5-1)/'Sect. 4 (coefficients)'!$C$6)^2 + 'Sect. 4 (coefficients)'!$J$11 *((C108/'Sect. 4 (coefficients)'!$C$5-1)/'Sect. 4 (coefficients)'!$C$6)^3 ) +
    ( A108/'Sect. 4 (coefficients)'!$C$3 )^2 * ( 'Sect. 4 (coefficients)'!$J$12 + 'Sect. 4 (coefficients)'!$J$13*((C108/'Sect. 4 (coefficients)'!$C$5-1)/'Sect. 4 (coefficients)'!$C$6) + 'Sect. 4 (coefficients)'!$J$14*((C108/'Sect. 4 (coefficients)'!$C$5-1)/'Sect. 4 (coefficients)'!$C$6)^2 ) +
    ( A108/'Sect. 4 (coefficients)'!$C$3 )^3 * ( 'Sect. 4 (coefficients)'!$J$15 + 'Sect. 4 (coefficients)'!$J$16*((C108/'Sect. 4 (coefficients)'!$C$5-1)/'Sect. 4 (coefficients)'!$C$6) ) +
    ( A108/'Sect. 4 (coefficients)'!$C$3 )^4 * ( 'Sect. 4 (coefficients)'!$J$17 ) +
( (B108+273.15) / 'Sect. 4 (coefficients)'!$C$4 )^1*
    (                                                   ( 'Sect. 4 (coefficients)'!$J$18 + 'Sect. 4 (coefficients)'!$J$19*((C108/'Sect. 4 (coefficients)'!$C$5-1)/'Sect. 4 (coefficients)'!$C$6) + 'Sect. 4 (coefficients)'!$J$20*((C108/'Sect. 4 (coefficients)'!$C$5-1)/'Sect. 4 (coefficients)'!$C$6)^2 + 'Sect. 4 (coefficients)'!$J$21 * ((C108/'Sect. 4 (coefficients)'!$C$5-1)/'Sect. 4 (coefficients)'!$C$6)^3 ) +
    ( A108/'Sect. 4 (coefficients)'!$C$3 )^1 * ( 'Sect. 4 (coefficients)'!$J$22 + 'Sect. 4 (coefficients)'!$J$23*((C108/'Sect. 4 (coefficients)'!$C$5-1)/'Sect. 4 (coefficients)'!$C$6) + 'Sect. 4 (coefficients)'!$J$24*((C108/'Sect. 4 (coefficients)'!$C$5-1)/'Sect. 4 (coefficients)'!$C$6)^2 ) +
    ( A108/'Sect. 4 (coefficients)'!$C$3 )^2 * ( 'Sect. 4 (coefficients)'!$J$25 + 'Sect. 4 (coefficients)'!$J$26*((C108/'Sect. 4 (coefficients)'!$C$5-1)/'Sect. 4 (coefficients)'!$C$6) ) +
    ( A108/'Sect. 4 (coefficients)'!$C$3 )^3 * ( 'Sect. 4 (coefficients)'!$J$27 ) ) +
( (B108+273.15) / 'Sect. 4 (coefficients)'!$C$4 )^2*
    (                                                   ( 'Sect. 4 (coefficients)'!$J$28 + 'Sect. 4 (coefficients)'!$J$29*((C108/'Sect. 4 (coefficients)'!$C$5-1)/'Sect. 4 (coefficients)'!$C$6) + 'Sect. 4 (coefficients)'!$J$30*((C108/'Sect. 4 (coefficients)'!$C$5-1)/'Sect. 4 (coefficients)'!$C$6)^2 ) +
    ( A108/'Sect. 4 (coefficients)'!$C$3 )^1 * ( 'Sect. 4 (coefficients)'!$J$31 + 'Sect. 4 (coefficients)'!$J$32*((C108/'Sect. 4 (coefficients)'!$C$5-1)/'Sect. 4 (coefficients)'!$C$6) ) +
    ( A108/'Sect. 4 (coefficients)'!$C$3 )^2 * ( 'Sect. 4 (coefficients)'!$J$33 ) ) +
( (B108+273.15) / 'Sect. 4 (coefficients)'!$C$4 )^3*
    (                                                   ( 'Sect. 4 (coefficients)'!$J$34 + 'Sect. 4 (coefficients)'!$J$35*((C108/'Sect. 4 (coefficients)'!$C$5-1)/'Sect. 4 (coefficients)'!$C$6) ) +
    ( A108/'Sect. 4 (coefficients)'!$C$3 )^1 * ( 'Sect. 4 (coefficients)'!$J$36 ) ) +
( (B108+273.15) / 'Sect. 4 (coefficients)'!$C$4 )^4*
    (                                                   ( 'Sect. 4 (coefficients)'!$J$37 ) ) )</f>
        <v>0</v>
      </c>
      <c r="V108" s="32">
        <f t="shared" si="23"/>
        <v>0</v>
      </c>
      <c r="W108" s="36">
        <f>('Sect. 4 (coefficients)'!$L$3+'Sect. 4 (coefficients)'!$L$4*(B108+'Sect. 4 (coefficients)'!$L$7)^-2.5+'Sect. 4 (coefficients)'!$L$5*(B108+'Sect. 4 (coefficients)'!$L$7)^3)/1000</f>
        <v>-1.7850506381732198E-3</v>
      </c>
      <c r="X108" s="36">
        <f t="shared" si="24"/>
        <v>-3.1446199810769571E-14</v>
      </c>
      <c r="Y108" s="32">
        <f t="shared" si="25"/>
        <v>-1.7850506381732198E-3</v>
      </c>
      <c r="Z108" s="92">
        <f t="shared" si="26"/>
        <v>6.5675443409606788E-3</v>
      </c>
    </row>
    <row r="109" spans="1:26" s="37" customFormat="1">
      <c r="A109" s="172">
        <v>0</v>
      </c>
      <c r="B109" s="30">
        <v>30</v>
      </c>
      <c r="C109" s="55">
        <v>20</v>
      </c>
      <c r="D109" s="32">
        <v>1004.3363831299999</v>
      </c>
      <c r="E109" s="32">
        <f t="shared" si="33"/>
        <v>1.5065045746949999E-2</v>
      </c>
      <c r="F109" s="54" t="s">
        <v>17</v>
      </c>
      <c r="G109" s="33">
        <f t="shared" si="31"/>
        <v>1004.3345980793617</v>
      </c>
      <c r="H109" s="32">
        <v>1.5421080374074934E-2</v>
      </c>
      <c r="I109" s="54">
        <v>3447.8278138528058</v>
      </c>
      <c r="J109" s="33">
        <f t="shared" si="17"/>
        <v>-1.785050638204666E-3</v>
      </c>
      <c r="K109" s="32">
        <f t="shared" si="18"/>
        <v>3.2945586268850724E-3</v>
      </c>
      <c r="L109" s="31" t="s">
        <v>17</v>
      </c>
      <c r="M109" s="35">
        <f t="shared" si="19"/>
        <v>0</v>
      </c>
      <c r="N109" s="66">
        <f t="shared" si="20"/>
        <v>0</v>
      </c>
      <c r="O109" s="70" t="s">
        <v>17</v>
      </c>
      <c r="P109" s="32">
        <f>('Sect. 4 (coefficients)'!$L$3+'Sect. 4 (coefficients)'!$L$4*(B109+'Sect. 4 (coefficients)'!$L$7)^-2.5+'Sect. 4 (coefficients)'!$L$5*(B109+'Sect. 4 (coefficients)'!$L$7)^3)/1000</f>
        <v>-1.7850506381732198E-3</v>
      </c>
      <c r="Q109" s="32">
        <f t="shared" si="21"/>
        <v>-3.1446199810769571E-14</v>
      </c>
      <c r="R109" s="32">
        <f>LOOKUP(B109,'Sect. 4 (data)'!$B$5:$B$11,'Sect. 4 (data)'!$R$5:$R$11)</f>
        <v>-3.1446199810769571E-14</v>
      </c>
      <c r="S109" s="36">
        <f t="shared" si="22"/>
        <v>0</v>
      </c>
      <c r="T109" s="32">
        <f>'Sect. 4 (coefficients)'!$C$7 * ( A109 / 'Sect. 4 (coefficients)'!$C$3 )*
  (
                                                        ( 'Sect. 4 (coefficients)'!$F$3   + 'Sect. 4 (coefficients)'!$F$4  *(A109/'Sect. 4 (coefficients)'!$C$3)^1 + 'Sect. 4 (coefficients)'!$F$5  *(A109/'Sect. 4 (coefficients)'!$C$3)^2 + 'Sect. 4 (coefficients)'!$F$6   *(A109/'Sect. 4 (coefficients)'!$C$3)^3 + 'Sect. 4 (coefficients)'!$F$7  *(A109/'Sect. 4 (coefficients)'!$C$3)^4 + 'Sect. 4 (coefficients)'!$F$8*(A109/'Sect. 4 (coefficients)'!$C$3)^5 ) +
    ( (B109+273.15) / 'Sect. 4 (coefficients)'!$C$4 )^1 * ( 'Sect. 4 (coefficients)'!$F$9   + 'Sect. 4 (coefficients)'!$F$10*(A109/'Sect. 4 (coefficients)'!$C$3)^1 + 'Sect. 4 (coefficients)'!$F$11*(A109/'Sect. 4 (coefficients)'!$C$3)^2 + 'Sect. 4 (coefficients)'!$F$12*(A109/'Sect. 4 (coefficients)'!$C$3)^3 + 'Sect. 4 (coefficients)'!$F$13*(A109/'Sect. 4 (coefficients)'!$C$3)^4 ) +
    ( (B109+273.15) / 'Sect. 4 (coefficients)'!$C$4 )^2 * ( 'Sect. 4 (coefficients)'!$F$14 + 'Sect. 4 (coefficients)'!$F$15*(A109/'Sect. 4 (coefficients)'!$C$3)^1 + 'Sect. 4 (coefficients)'!$F$16*(A109/'Sect. 4 (coefficients)'!$C$3)^2 + 'Sect. 4 (coefficients)'!$F$17*(A109/'Sect. 4 (coefficients)'!$C$3)^3 ) +
    ( (B109+273.15) / 'Sect. 4 (coefficients)'!$C$4 )^3 * ( 'Sect. 4 (coefficients)'!$F$18 + 'Sect. 4 (coefficients)'!$F$19*(A109/'Sect. 4 (coefficients)'!$C$3)^1 + 'Sect. 4 (coefficients)'!$F$20*(A109/'Sect. 4 (coefficients)'!$C$3)^2 ) +
    ( (B109+273.15) / 'Sect. 4 (coefficients)'!$C$4 )^4 * ( 'Sect. 4 (coefficients)'!$F$21 +'Sect. 4 (coefficients)'!$F$22*(A109/'Sect. 4 (coefficients)'!$C$3)^1 ) +
    ( (B109+273.15) / 'Sect. 4 (coefficients)'!$C$4 )^5 * ( 'Sect. 4 (coefficients)'!$F$23 )
  )</f>
        <v>0</v>
      </c>
      <c r="U109" s="91">
        <f xml:space="preserve"> 'Sect. 4 (coefficients)'!$C$8 * ( (C109/'Sect. 4 (coefficients)'!$C$5-1)/'Sect. 4 (coefficients)'!$C$6 ) * ( A109/'Sect. 4 (coefficients)'!$C$3 ) *
(                                                       ( 'Sect. 4 (coefficients)'!$J$3   + 'Sect. 4 (coefficients)'!$J$4  *((C109/'Sect. 4 (coefficients)'!$C$5-1)/'Sect. 4 (coefficients)'!$C$6)  + 'Sect. 4 (coefficients)'!$J$5  *((C109/'Sect. 4 (coefficients)'!$C$5-1)/'Sect. 4 (coefficients)'!$C$6)^2 + 'Sect. 4 (coefficients)'!$J$6   *((C109/'Sect. 4 (coefficients)'!$C$5-1)/'Sect. 4 (coefficients)'!$C$6)^3 + 'Sect. 4 (coefficients)'!$J$7*((C109/'Sect. 4 (coefficients)'!$C$5-1)/'Sect. 4 (coefficients)'!$C$6)^4 ) +
    ( A109/'Sect. 4 (coefficients)'!$C$3 )^1 * ( 'Sect. 4 (coefficients)'!$J$8   + 'Sect. 4 (coefficients)'!$J$9  *((C109/'Sect. 4 (coefficients)'!$C$5-1)/'Sect. 4 (coefficients)'!$C$6)  + 'Sect. 4 (coefficients)'!$J$10*((C109/'Sect. 4 (coefficients)'!$C$5-1)/'Sect. 4 (coefficients)'!$C$6)^2 + 'Sect. 4 (coefficients)'!$J$11 *((C109/'Sect. 4 (coefficients)'!$C$5-1)/'Sect. 4 (coefficients)'!$C$6)^3 ) +
    ( A109/'Sect. 4 (coefficients)'!$C$3 )^2 * ( 'Sect. 4 (coefficients)'!$J$12 + 'Sect. 4 (coefficients)'!$J$13*((C109/'Sect. 4 (coefficients)'!$C$5-1)/'Sect. 4 (coefficients)'!$C$6) + 'Sect. 4 (coefficients)'!$J$14*((C109/'Sect. 4 (coefficients)'!$C$5-1)/'Sect. 4 (coefficients)'!$C$6)^2 ) +
    ( A109/'Sect. 4 (coefficients)'!$C$3 )^3 * ( 'Sect. 4 (coefficients)'!$J$15 + 'Sect. 4 (coefficients)'!$J$16*((C109/'Sect. 4 (coefficients)'!$C$5-1)/'Sect. 4 (coefficients)'!$C$6) ) +
    ( A109/'Sect. 4 (coefficients)'!$C$3 )^4 * ( 'Sect. 4 (coefficients)'!$J$17 ) +
( (B109+273.15) / 'Sect. 4 (coefficients)'!$C$4 )^1*
    (                                                   ( 'Sect. 4 (coefficients)'!$J$18 + 'Sect. 4 (coefficients)'!$J$19*((C109/'Sect. 4 (coefficients)'!$C$5-1)/'Sect. 4 (coefficients)'!$C$6) + 'Sect. 4 (coefficients)'!$J$20*((C109/'Sect. 4 (coefficients)'!$C$5-1)/'Sect. 4 (coefficients)'!$C$6)^2 + 'Sect. 4 (coefficients)'!$J$21 * ((C109/'Sect. 4 (coefficients)'!$C$5-1)/'Sect. 4 (coefficients)'!$C$6)^3 ) +
    ( A109/'Sect. 4 (coefficients)'!$C$3 )^1 * ( 'Sect. 4 (coefficients)'!$J$22 + 'Sect. 4 (coefficients)'!$J$23*((C109/'Sect. 4 (coefficients)'!$C$5-1)/'Sect. 4 (coefficients)'!$C$6) + 'Sect. 4 (coefficients)'!$J$24*((C109/'Sect. 4 (coefficients)'!$C$5-1)/'Sect. 4 (coefficients)'!$C$6)^2 ) +
    ( A109/'Sect. 4 (coefficients)'!$C$3 )^2 * ( 'Sect. 4 (coefficients)'!$J$25 + 'Sect. 4 (coefficients)'!$J$26*((C109/'Sect. 4 (coefficients)'!$C$5-1)/'Sect. 4 (coefficients)'!$C$6) ) +
    ( A109/'Sect. 4 (coefficients)'!$C$3 )^3 * ( 'Sect. 4 (coefficients)'!$J$27 ) ) +
( (B109+273.15) / 'Sect. 4 (coefficients)'!$C$4 )^2*
    (                                                   ( 'Sect. 4 (coefficients)'!$J$28 + 'Sect. 4 (coefficients)'!$J$29*((C109/'Sect. 4 (coefficients)'!$C$5-1)/'Sect. 4 (coefficients)'!$C$6) + 'Sect. 4 (coefficients)'!$J$30*((C109/'Sect. 4 (coefficients)'!$C$5-1)/'Sect. 4 (coefficients)'!$C$6)^2 ) +
    ( A109/'Sect. 4 (coefficients)'!$C$3 )^1 * ( 'Sect. 4 (coefficients)'!$J$31 + 'Sect. 4 (coefficients)'!$J$32*((C109/'Sect. 4 (coefficients)'!$C$5-1)/'Sect. 4 (coefficients)'!$C$6) ) +
    ( A109/'Sect. 4 (coefficients)'!$C$3 )^2 * ( 'Sect. 4 (coefficients)'!$J$33 ) ) +
( (B109+273.15) / 'Sect. 4 (coefficients)'!$C$4 )^3*
    (                                                   ( 'Sect. 4 (coefficients)'!$J$34 + 'Sect. 4 (coefficients)'!$J$35*((C109/'Sect. 4 (coefficients)'!$C$5-1)/'Sect. 4 (coefficients)'!$C$6) ) +
    ( A109/'Sect. 4 (coefficients)'!$C$3 )^1 * ( 'Sect. 4 (coefficients)'!$J$36 ) ) +
( (B109+273.15) / 'Sect. 4 (coefficients)'!$C$4 )^4*
    (                                                   ( 'Sect. 4 (coefficients)'!$J$37 ) ) )</f>
        <v>0</v>
      </c>
      <c r="V109" s="32">
        <f t="shared" si="23"/>
        <v>0</v>
      </c>
      <c r="W109" s="36">
        <f>('Sect. 4 (coefficients)'!$L$3+'Sect. 4 (coefficients)'!$L$4*(B109+'Sect. 4 (coefficients)'!$L$7)^-2.5+'Sect. 4 (coefficients)'!$L$5*(B109+'Sect. 4 (coefficients)'!$L$7)^3)/1000</f>
        <v>-1.7850506381732198E-3</v>
      </c>
      <c r="X109" s="36">
        <f t="shared" si="24"/>
        <v>-3.1446199810769571E-14</v>
      </c>
      <c r="Y109" s="32">
        <f t="shared" si="25"/>
        <v>-1.7850506381732198E-3</v>
      </c>
      <c r="Z109" s="92">
        <f t="shared" si="26"/>
        <v>6.5891172537701449E-3</v>
      </c>
    </row>
    <row r="110" spans="1:26" s="37" customFormat="1">
      <c r="A110" s="172">
        <v>0</v>
      </c>
      <c r="B110" s="30">
        <v>30</v>
      </c>
      <c r="C110" s="55">
        <v>26</v>
      </c>
      <c r="D110" s="32">
        <v>1006.88641632</v>
      </c>
      <c r="E110" s="32">
        <f t="shared" si="33"/>
        <v>1.51032962448E-2</v>
      </c>
      <c r="F110" s="54" t="s">
        <v>17</v>
      </c>
      <c r="G110" s="33">
        <f t="shared" si="31"/>
        <v>1006.8846312693618</v>
      </c>
      <c r="H110" s="32">
        <v>1.5461375603760862E-2</v>
      </c>
      <c r="I110" s="54">
        <v>3483.5500093841692</v>
      </c>
      <c r="J110" s="33">
        <f t="shared" si="17"/>
        <v>-1.785050638204666E-3</v>
      </c>
      <c r="K110" s="32">
        <f t="shared" si="18"/>
        <v>3.3082590742536709E-3</v>
      </c>
      <c r="L110" s="31" t="s">
        <v>17</v>
      </c>
      <c r="M110" s="35">
        <f t="shared" si="19"/>
        <v>0</v>
      </c>
      <c r="N110" s="66">
        <f t="shared" si="20"/>
        <v>0</v>
      </c>
      <c r="O110" s="70" t="s">
        <v>17</v>
      </c>
      <c r="P110" s="32">
        <f>('Sect. 4 (coefficients)'!$L$3+'Sect. 4 (coefficients)'!$L$4*(B110+'Sect. 4 (coefficients)'!$L$7)^-2.5+'Sect. 4 (coefficients)'!$L$5*(B110+'Sect. 4 (coefficients)'!$L$7)^3)/1000</f>
        <v>-1.7850506381732198E-3</v>
      </c>
      <c r="Q110" s="32">
        <f t="shared" si="21"/>
        <v>-3.1446199810769571E-14</v>
      </c>
      <c r="R110" s="32">
        <f>LOOKUP(B110,'Sect. 4 (data)'!$B$5:$B$11,'Sect. 4 (data)'!$R$5:$R$11)</f>
        <v>-3.1446199810769571E-14</v>
      </c>
      <c r="S110" s="36">
        <f t="shared" si="22"/>
        <v>0</v>
      </c>
      <c r="T110" s="32">
        <f>'Sect. 4 (coefficients)'!$C$7 * ( A110 / 'Sect. 4 (coefficients)'!$C$3 )*
  (
                                                        ( 'Sect. 4 (coefficients)'!$F$3   + 'Sect. 4 (coefficients)'!$F$4  *(A110/'Sect. 4 (coefficients)'!$C$3)^1 + 'Sect. 4 (coefficients)'!$F$5  *(A110/'Sect. 4 (coefficients)'!$C$3)^2 + 'Sect. 4 (coefficients)'!$F$6   *(A110/'Sect. 4 (coefficients)'!$C$3)^3 + 'Sect. 4 (coefficients)'!$F$7  *(A110/'Sect. 4 (coefficients)'!$C$3)^4 + 'Sect. 4 (coefficients)'!$F$8*(A110/'Sect. 4 (coefficients)'!$C$3)^5 ) +
    ( (B110+273.15) / 'Sect. 4 (coefficients)'!$C$4 )^1 * ( 'Sect. 4 (coefficients)'!$F$9   + 'Sect. 4 (coefficients)'!$F$10*(A110/'Sect. 4 (coefficients)'!$C$3)^1 + 'Sect. 4 (coefficients)'!$F$11*(A110/'Sect. 4 (coefficients)'!$C$3)^2 + 'Sect. 4 (coefficients)'!$F$12*(A110/'Sect. 4 (coefficients)'!$C$3)^3 + 'Sect. 4 (coefficients)'!$F$13*(A110/'Sect. 4 (coefficients)'!$C$3)^4 ) +
    ( (B110+273.15) / 'Sect. 4 (coefficients)'!$C$4 )^2 * ( 'Sect. 4 (coefficients)'!$F$14 + 'Sect. 4 (coefficients)'!$F$15*(A110/'Sect. 4 (coefficients)'!$C$3)^1 + 'Sect. 4 (coefficients)'!$F$16*(A110/'Sect. 4 (coefficients)'!$C$3)^2 + 'Sect. 4 (coefficients)'!$F$17*(A110/'Sect. 4 (coefficients)'!$C$3)^3 ) +
    ( (B110+273.15) / 'Sect. 4 (coefficients)'!$C$4 )^3 * ( 'Sect. 4 (coefficients)'!$F$18 + 'Sect. 4 (coefficients)'!$F$19*(A110/'Sect. 4 (coefficients)'!$C$3)^1 + 'Sect. 4 (coefficients)'!$F$20*(A110/'Sect. 4 (coefficients)'!$C$3)^2 ) +
    ( (B110+273.15) / 'Sect. 4 (coefficients)'!$C$4 )^4 * ( 'Sect. 4 (coefficients)'!$F$21 +'Sect. 4 (coefficients)'!$F$22*(A110/'Sect. 4 (coefficients)'!$C$3)^1 ) +
    ( (B110+273.15) / 'Sect. 4 (coefficients)'!$C$4 )^5 * ( 'Sect. 4 (coefficients)'!$F$23 )
  )</f>
        <v>0</v>
      </c>
      <c r="U110" s="91">
        <f xml:space="preserve"> 'Sect. 4 (coefficients)'!$C$8 * ( (C110/'Sect. 4 (coefficients)'!$C$5-1)/'Sect. 4 (coefficients)'!$C$6 ) * ( A110/'Sect. 4 (coefficients)'!$C$3 ) *
(                                                       ( 'Sect. 4 (coefficients)'!$J$3   + 'Sect. 4 (coefficients)'!$J$4  *((C110/'Sect. 4 (coefficients)'!$C$5-1)/'Sect. 4 (coefficients)'!$C$6)  + 'Sect. 4 (coefficients)'!$J$5  *((C110/'Sect. 4 (coefficients)'!$C$5-1)/'Sect. 4 (coefficients)'!$C$6)^2 + 'Sect. 4 (coefficients)'!$J$6   *((C110/'Sect. 4 (coefficients)'!$C$5-1)/'Sect. 4 (coefficients)'!$C$6)^3 + 'Sect. 4 (coefficients)'!$J$7*((C110/'Sect. 4 (coefficients)'!$C$5-1)/'Sect. 4 (coefficients)'!$C$6)^4 ) +
    ( A110/'Sect. 4 (coefficients)'!$C$3 )^1 * ( 'Sect. 4 (coefficients)'!$J$8   + 'Sect. 4 (coefficients)'!$J$9  *((C110/'Sect. 4 (coefficients)'!$C$5-1)/'Sect. 4 (coefficients)'!$C$6)  + 'Sect. 4 (coefficients)'!$J$10*((C110/'Sect. 4 (coefficients)'!$C$5-1)/'Sect. 4 (coefficients)'!$C$6)^2 + 'Sect. 4 (coefficients)'!$J$11 *((C110/'Sect. 4 (coefficients)'!$C$5-1)/'Sect. 4 (coefficients)'!$C$6)^3 ) +
    ( A110/'Sect. 4 (coefficients)'!$C$3 )^2 * ( 'Sect. 4 (coefficients)'!$J$12 + 'Sect. 4 (coefficients)'!$J$13*((C110/'Sect. 4 (coefficients)'!$C$5-1)/'Sect. 4 (coefficients)'!$C$6) + 'Sect. 4 (coefficients)'!$J$14*((C110/'Sect. 4 (coefficients)'!$C$5-1)/'Sect. 4 (coefficients)'!$C$6)^2 ) +
    ( A110/'Sect. 4 (coefficients)'!$C$3 )^3 * ( 'Sect. 4 (coefficients)'!$J$15 + 'Sect. 4 (coefficients)'!$J$16*((C110/'Sect. 4 (coefficients)'!$C$5-1)/'Sect. 4 (coefficients)'!$C$6) ) +
    ( A110/'Sect. 4 (coefficients)'!$C$3 )^4 * ( 'Sect. 4 (coefficients)'!$J$17 ) +
( (B110+273.15) / 'Sect. 4 (coefficients)'!$C$4 )^1*
    (                                                   ( 'Sect. 4 (coefficients)'!$J$18 + 'Sect. 4 (coefficients)'!$J$19*((C110/'Sect. 4 (coefficients)'!$C$5-1)/'Sect. 4 (coefficients)'!$C$6) + 'Sect. 4 (coefficients)'!$J$20*((C110/'Sect. 4 (coefficients)'!$C$5-1)/'Sect. 4 (coefficients)'!$C$6)^2 + 'Sect. 4 (coefficients)'!$J$21 * ((C110/'Sect. 4 (coefficients)'!$C$5-1)/'Sect. 4 (coefficients)'!$C$6)^3 ) +
    ( A110/'Sect. 4 (coefficients)'!$C$3 )^1 * ( 'Sect. 4 (coefficients)'!$J$22 + 'Sect. 4 (coefficients)'!$J$23*((C110/'Sect. 4 (coefficients)'!$C$5-1)/'Sect. 4 (coefficients)'!$C$6) + 'Sect. 4 (coefficients)'!$J$24*((C110/'Sect. 4 (coefficients)'!$C$5-1)/'Sect. 4 (coefficients)'!$C$6)^2 ) +
    ( A110/'Sect. 4 (coefficients)'!$C$3 )^2 * ( 'Sect. 4 (coefficients)'!$J$25 + 'Sect. 4 (coefficients)'!$J$26*((C110/'Sect. 4 (coefficients)'!$C$5-1)/'Sect. 4 (coefficients)'!$C$6) ) +
    ( A110/'Sect. 4 (coefficients)'!$C$3 )^3 * ( 'Sect. 4 (coefficients)'!$J$27 ) ) +
( (B110+273.15) / 'Sect. 4 (coefficients)'!$C$4 )^2*
    (                                                   ( 'Sect. 4 (coefficients)'!$J$28 + 'Sect. 4 (coefficients)'!$J$29*((C110/'Sect. 4 (coefficients)'!$C$5-1)/'Sect. 4 (coefficients)'!$C$6) + 'Sect. 4 (coefficients)'!$J$30*((C110/'Sect. 4 (coefficients)'!$C$5-1)/'Sect. 4 (coefficients)'!$C$6)^2 ) +
    ( A110/'Sect. 4 (coefficients)'!$C$3 )^1 * ( 'Sect. 4 (coefficients)'!$J$31 + 'Sect. 4 (coefficients)'!$J$32*((C110/'Sect. 4 (coefficients)'!$C$5-1)/'Sect. 4 (coefficients)'!$C$6) ) +
    ( A110/'Sect. 4 (coefficients)'!$C$3 )^2 * ( 'Sect. 4 (coefficients)'!$J$33 ) ) +
( (B110+273.15) / 'Sect. 4 (coefficients)'!$C$4 )^3*
    (                                                   ( 'Sect. 4 (coefficients)'!$J$34 + 'Sect. 4 (coefficients)'!$J$35*((C110/'Sect. 4 (coefficients)'!$C$5-1)/'Sect. 4 (coefficients)'!$C$6) ) +
    ( A110/'Sect. 4 (coefficients)'!$C$3 )^1 * ( 'Sect. 4 (coefficients)'!$J$36 ) ) +
( (B110+273.15) / 'Sect. 4 (coefficients)'!$C$4 )^4*
    (                                                   ( 'Sect. 4 (coefficients)'!$J$37 ) ) )</f>
        <v>0</v>
      </c>
      <c r="V110" s="32">
        <f t="shared" si="23"/>
        <v>0</v>
      </c>
      <c r="W110" s="36">
        <f>('Sect. 4 (coefficients)'!$L$3+'Sect. 4 (coefficients)'!$L$4*(B110+'Sect. 4 (coefficients)'!$L$7)^-2.5+'Sect. 4 (coefficients)'!$L$5*(B110+'Sect. 4 (coefficients)'!$L$7)^3)/1000</f>
        <v>-1.7850506381732198E-3</v>
      </c>
      <c r="X110" s="36">
        <f t="shared" si="24"/>
        <v>-3.1446199810769571E-14</v>
      </c>
      <c r="Y110" s="32">
        <f t="shared" si="25"/>
        <v>-1.7850506381732198E-3</v>
      </c>
      <c r="Z110" s="92">
        <f t="shared" si="26"/>
        <v>6.6165181485073419E-3</v>
      </c>
    </row>
    <row r="111" spans="1:26" s="37" customFormat="1">
      <c r="A111" s="172">
        <v>0</v>
      </c>
      <c r="B111" s="30">
        <v>30</v>
      </c>
      <c r="C111" s="55">
        <v>33</v>
      </c>
      <c r="D111" s="32">
        <v>1009.82254744</v>
      </c>
      <c r="E111" s="32">
        <f t="shared" si="33"/>
        <v>1.5147338211599999E-2</v>
      </c>
      <c r="F111" s="54" t="s">
        <v>17</v>
      </c>
      <c r="G111" s="33">
        <f t="shared" si="31"/>
        <v>1009.8207623893618</v>
      </c>
      <c r="H111" s="32">
        <v>1.5508270035187647E-2</v>
      </c>
      <c r="I111" s="54">
        <v>3524.6851413294949</v>
      </c>
      <c r="J111" s="33">
        <f t="shared" si="17"/>
        <v>-1.785050638204666E-3</v>
      </c>
      <c r="K111" s="32">
        <f t="shared" si="18"/>
        <v>3.3263470335642411E-3</v>
      </c>
      <c r="L111" s="31" t="s">
        <v>17</v>
      </c>
      <c r="M111" s="35">
        <f t="shared" si="19"/>
        <v>0</v>
      </c>
      <c r="N111" s="66">
        <f t="shared" si="20"/>
        <v>0</v>
      </c>
      <c r="O111" s="70" t="s">
        <v>17</v>
      </c>
      <c r="P111" s="32">
        <f>('Sect. 4 (coefficients)'!$L$3+'Sect. 4 (coefficients)'!$L$4*(B111+'Sect. 4 (coefficients)'!$L$7)^-2.5+'Sect. 4 (coefficients)'!$L$5*(B111+'Sect. 4 (coefficients)'!$L$7)^3)/1000</f>
        <v>-1.7850506381732198E-3</v>
      </c>
      <c r="Q111" s="32">
        <f t="shared" si="21"/>
        <v>-3.1446199810769571E-14</v>
      </c>
      <c r="R111" s="32">
        <f>LOOKUP(B111,'Sect. 4 (data)'!$B$5:$B$11,'Sect. 4 (data)'!$R$5:$R$11)</f>
        <v>-3.1446199810769571E-14</v>
      </c>
      <c r="S111" s="36">
        <f t="shared" si="22"/>
        <v>0</v>
      </c>
      <c r="T111" s="32">
        <f>'Sect. 4 (coefficients)'!$C$7 * ( A111 / 'Sect. 4 (coefficients)'!$C$3 )*
  (
                                                        ( 'Sect. 4 (coefficients)'!$F$3   + 'Sect. 4 (coefficients)'!$F$4  *(A111/'Sect. 4 (coefficients)'!$C$3)^1 + 'Sect. 4 (coefficients)'!$F$5  *(A111/'Sect. 4 (coefficients)'!$C$3)^2 + 'Sect. 4 (coefficients)'!$F$6   *(A111/'Sect. 4 (coefficients)'!$C$3)^3 + 'Sect. 4 (coefficients)'!$F$7  *(A111/'Sect. 4 (coefficients)'!$C$3)^4 + 'Sect. 4 (coefficients)'!$F$8*(A111/'Sect. 4 (coefficients)'!$C$3)^5 ) +
    ( (B111+273.15) / 'Sect. 4 (coefficients)'!$C$4 )^1 * ( 'Sect. 4 (coefficients)'!$F$9   + 'Sect. 4 (coefficients)'!$F$10*(A111/'Sect. 4 (coefficients)'!$C$3)^1 + 'Sect. 4 (coefficients)'!$F$11*(A111/'Sect. 4 (coefficients)'!$C$3)^2 + 'Sect. 4 (coefficients)'!$F$12*(A111/'Sect. 4 (coefficients)'!$C$3)^3 + 'Sect. 4 (coefficients)'!$F$13*(A111/'Sect. 4 (coefficients)'!$C$3)^4 ) +
    ( (B111+273.15) / 'Sect. 4 (coefficients)'!$C$4 )^2 * ( 'Sect. 4 (coefficients)'!$F$14 + 'Sect. 4 (coefficients)'!$F$15*(A111/'Sect. 4 (coefficients)'!$C$3)^1 + 'Sect. 4 (coefficients)'!$F$16*(A111/'Sect. 4 (coefficients)'!$C$3)^2 + 'Sect. 4 (coefficients)'!$F$17*(A111/'Sect. 4 (coefficients)'!$C$3)^3 ) +
    ( (B111+273.15) / 'Sect. 4 (coefficients)'!$C$4 )^3 * ( 'Sect. 4 (coefficients)'!$F$18 + 'Sect. 4 (coefficients)'!$F$19*(A111/'Sect. 4 (coefficients)'!$C$3)^1 + 'Sect. 4 (coefficients)'!$F$20*(A111/'Sect. 4 (coefficients)'!$C$3)^2 ) +
    ( (B111+273.15) / 'Sect. 4 (coefficients)'!$C$4 )^4 * ( 'Sect. 4 (coefficients)'!$F$21 +'Sect. 4 (coefficients)'!$F$22*(A111/'Sect. 4 (coefficients)'!$C$3)^1 ) +
    ( (B111+273.15) / 'Sect. 4 (coefficients)'!$C$4 )^5 * ( 'Sect. 4 (coefficients)'!$F$23 )
  )</f>
        <v>0</v>
      </c>
      <c r="U111" s="91">
        <f xml:space="preserve"> 'Sect. 4 (coefficients)'!$C$8 * ( (C111/'Sect. 4 (coefficients)'!$C$5-1)/'Sect. 4 (coefficients)'!$C$6 ) * ( A111/'Sect. 4 (coefficients)'!$C$3 ) *
(                                                       ( 'Sect. 4 (coefficients)'!$J$3   + 'Sect. 4 (coefficients)'!$J$4  *((C111/'Sect. 4 (coefficients)'!$C$5-1)/'Sect. 4 (coefficients)'!$C$6)  + 'Sect. 4 (coefficients)'!$J$5  *((C111/'Sect. 4 (coefficients)'!$C$5-1)/'Sect. 4 (coefficients)'!$C$6)^2 + 'Sect. 4 (coefficients)'!$J$6   *((C111/'Sect. 4 (coefficients)'!$C$5-1)/'Sect. 4 (coefficients)'!$C$6)^3 + 'Sect. 4 (coefficients)'!$J$7*((C111/'Sect. 4 (coefficients)'!$C$5-1)/'Sect. 4 (coefficients)'!$C$6)^4 ) +
    ( A111/'Sect. 4 (coefficients)'!$C$3 )^1 * ( 'Sect. 4 (coefficients)'!$J$8   + 'Sect. 4 (coefficients)'!$J$9  *((C111/'Sect. 4 (coefficients)'!$C$5-1)/'Sect. 4 (coefficients)'!$C$6)  + 'Sect. 4 (coefficients)'!$J$10*((C111/'Sect. 4 (coefficients)'!$C$5-1)/'Sect. 4 (coefficients)'!$C$6)^2 + 'Sect. 4 (coefficients)'!$J$11 *((C111/'Sect. 4 (coefficients)'!$C$5-1)/'Sect. 4 (coefficients)'!$C$6)^3 ) +
    ( A111/'Sect. 4 (coefficients)'!$C$3 )^2 * ( 'Sect. 4 (coefficients)'!$J$12 + 'Sect. 4 (coefficients)'!$J$13*((C111/'Sect. 4 (coefficients)'!$C$5-1)/'Sect. 4 (coefficients)'!$C$6) + 'Sect. 4 (coefficients)'!$J$14*((C111/'Sect. 4 (coefficients)'!$C$5-1)/'Sect. 4 (coefficients)'!$C$6)^2 ) +
    ( A111/'Sect. 4 (coefficients)'!$C$3 )^3 * ( 'Sect. 4 (coefficients)'!$J$15 + 'Sect. 4 (coefficients)'!$J$16*((C111/'Sect. 4 (coefficients)'!$C$5-1)/'Sect. 4 (coefficients)'!$C$6) ) +
    ( A111/'Sect. 4 (coefficients)'!$C$3 )^4 * ( 'Sect. 4 (coefficients)'!$J$17 ) +
( (B111+273.15) / 'Sect. 4 (coefficients)'!$C$4 )^1*
    (                                                   ( 'Sect. 4 (coefficients)'!$J$18 + 'Sect. 4 (coefficients)'!$J$19*((C111/'Sect. 4 (coefficients)'!$C$5-1)/'Sect. 4 (coefficients)'!$C$6) + 'Sect. 4 (coefficients)'!$J$20*((C111/'Sect. 4 (coefficients)'!$C$5-1)/'Sect. 4 (coefficients)'!$C$6)^2 + 'Sect. 4 (coefficients)'!$J$21 * ((C111/'Sect. 4 (coefficients)'!$C$5-1)/'Sect. 4 (coefficients)'!$C$6)^3 ) +
    ( A111/'Sect. 4 (coefficients)'!$C$3 )^1 * ( 'Sect. 4 (coefficients)'!$J$22 + 'Sect. 4 (coefficients)'!$J$23*((C111/'Sect. 4 (coefficients)'!$C$5-1)/'Sect. 4 (coefficients)'!$C$6) + 'Sect. 4 (coefficients)'!$J$24*((C111/'Sect. 4 (coefficients)'!$C$5-1)/'Sect. 4 (coefficients)'!$C$6)^2 ) +
    ( A111/'Sect. 4 (coefficients)'!$C$3 )^2 * ( 'Sect. 4 (coefficients)'!$J$25 + 'Sect. 4 (coefficients)'!$J$26*((C111/'Sect. 4 (coefficients)'!$C$5-1)/'Sect. 4 (coefficients)'!$C$6) ) +
    ( A111/'Sect. 4 (coefficients)'!$C$3 )^3 * ( 'Sect. 4 (coefficients)'!$J$27 ) ) +
( (B111+273.15) / 'Sect. 4 (coefficients)'!$C$4 )^2*
    (                                                   ( 'Sect. 4 (coefficients)'!$J$28 + 'Sect. 4 (coefficients)'!$J$29*((C111/'Sect. 4 (coefficients)'!$C$5-1)/'Sect. 4 (coefficients)'!$C$6) + 'Sect. 4 (coefficients)'!$J$30*((C111/'Sect. 4 (coefficients)'!$C$5-1)/'Sect. 4 (coefficients)'!$C$6)^2 ) +
    ( A111/'Sect. 4 (coefficients)'!$C$3 )^1 * ( 'Sect. 4 (coefficients)'!$J$31 + 'Sect. 4 (coefficients)'!$J$32*((C111/'Sect. 4 (coefficients)'!$C$5-1)/'Sect. 4 (coefficients)'!$C$6) ) +
    ( A111/'Sect. 4 (coefficients)'!$C$3 )^2 * ( 'Sect. 4 (coefficients)'!$J$33 ) ) +
( (B111+273.15) / 'Sect. 4 (coefficients)'!$C$4 )^3*
    (                                                   ( 'Sect. 4 (coefficients)'!$J$34 + 'Sect. 4 (coefficients)'!$J$35*((C111/'Sect. 4 (coefficients)'!$C$5-1)/'Sect. 4 (coefficients)'!$C$6) ) +
    ( A111/'Sect. 4 (coefficients)'!$C$3 )^1 * ( 'Sect. 4 (coefficients)'!$J$36 ) ) +
( (B111+273.15) / 'Sect. 4 (coefficients)'!$C$4 )^4*
    (                                                   ( 'Sect. 4 (coefficients)'!$J$37 ) ) )</f>
        <v>0</v>
      </c>
      <c r="V111" s="32">
        <f t="shared" si="23"/>
        <v>0</v>
      </c>
      <c r="W111" s="36">
        <f>('Sect. 4 (coefficients)'!$L$3+'Sect. 4 (coefficients)'!$L$4*(B111+'Sect. 4 (coefficients)'!$L$7)^-2.5+'Sect. 4 (coefficients)'!$L$5*(B111+'Sect. 4 (coefficients)'!$L$7)^3)/1000</f>
        <v>-1.7850506381732198E-3</v>
      </c>
      <c r="X111" s="36">
        <f t="shared" si="24"/>
        <v>-3.1446199810769571E-14</v>
      </c>
      <c r="Y111" s="32">
        <f t="shared" si="25"/>
        <v>-1.7850506381732198E-3</v>
      </c>
      <c r="Z111" s="92">
        <f t="shared" si="26"/>
        <v>6.6526940671284823E-3</v>
      </c>
    </row>
    <row r="112" spans="1:26" s="37" customFormat="1">
      <c r="A112" s="172">
        <v>0</v>
      </c>
      <c r="B112" s="30">
        <v>30</v>
      </c>
      <c r="C112" s="55">
        <v>41.5</v>
      </c>
      <c r="D112" s="32">
        <v>1013.33299674</v>
      </c>
      <c r="E112" s="32">
        <f t="shared" si="33"/>
        <v>1.51999949511E-2</v>
      </c>
      <c r="F112" s="54" t="s">
        <v>17</v>
      </c>
      <c r="G112" s="33">
        <f t="shared" si="31"/>
        <v>1013.3312116893618</v>
      </c>
      <c r="H112" s="32">
        <v>1.5564663365111614E-2</v>
      </c>
      <c r="I112" s="54">
        <v>3573.2541582486278</v>
      </c>
      <c r="J112" s="33">
        <f t="shared" si="17"/>
        <v>-1.785050638204666E-3</v>
      </c>
      <c r="K112" s="32">
        <f t="shared" si="18"/>
        <v>3.3494625174469556E-3</v>
      </c>
      <c r="L112" s="31" t="s">
        <v>17</v>
      </c>
      <c r="M112" s="35">
        <f t="shared" si="19"/>
        <v>0</v>
      </c>
      <c r="N112" s="66">
        <f t="shared" si="20"/>
        <v>0</v>
      </c>
      <c r="O112" s="70" t="s">
        <v>17</v>
      </c>
      <c r="P112" s="32">
        <f>('Sect. 4 (coefficients)'!$L$3+'Sect. 4 (coefficients)'!$L$4*(B112+'Sect. 4 (coefficients)'!$L$7)^-2.5+'Sect. 4 (coefficients)'!$L$5*(B112+'Sect. 4 (coefficients)'!$L$7)^3)/1000</f>
        <v>-1.7850506381732198E-3</v>
      </c>
      <c r="Q112" s="32">
        <f t="shared" si="21"/>
        <v>-3.1446199810769571E-14</v>
      </c>
      <c r="R112" s="32">
        <f>LOOKUP(B112,'Sect. 4 (data)'!$B$5:$B$11,'Sect. 4 (data)'!$R$5:$R$11)</f>
        <v>-3.1446199810769571E-14</v>
      </c>
      <c r="S112" s="36">
        <f t="shared" si="22"/>
        <v>0</v>
      </c>
      <c r="T112" s="32">
        <f>'Sect. 4 (coefficients)'!$C$7 * ( A112 / 'Sect. 4 (coefficients)'!$C$3 )*
  (
                                                        ( 'Sect. 4 (coefficients)'!$F$3   + 'Sect. 4 (coefficients)'!$F$4  *(A112/'Sect. 4 (coefficients)'!$C$3)^1 + 'Sect. 4 (coefficients)'!$F$5  *(A112/'Sect. 4 (coefficients)'!$C$3)^2 + 'Sect. 4 (coefficients)'!$F$6   *(A112/'Sect. 4 (coefficients)'!$C$3)^3 + 'Sect. 4 (coefficients)'!$F$7  *(A112/'Sect. 4 (coefficients)'!$C$3)^4 + 'Sect. 4 (coefficients)'!$F$8*(A112/'Sect. 4 (coefficients)'!$C$3)^5 ) +
    ( (B112+273.15) / 'Sect. 4 (coefficients)'!$C$4 )^1 * ( 'Sect. 4 (coefficients)'!$F$9   + 'Sect. 4 (coefficients)'!$F$10*(A112/'Sect. 4 (coefficients)'!$C$3)^1 + 'Sect. 4 (coefficients)'!$F$11*(A112/'Sect. 4 (coefficients)'!$C$3)^2 + 'Sect. 4 (coefficients)'!$F$12*(A112/'Sect. 4 (coefficients)'!$C$3)^3 + 'Sect. 4 (coefficients)'!$F$13*(A112/'Sect. 4 (coefficients)'!$C$3)^4 ) +
    ( (B112+273.15) / 'Sect. 4 (coefficients)'!$C$4 )^2 * ( 'Sect. 4 (coefficients)'!$F$14 + 'Sect. 4 (coefficients)'!$F$15*(A112/'Sect. 4 (coefficients)'!$C$3)^1 + 'Sect. 4 (coefficients)'!$F$16*(A112/'Sect. 4 (coefficients)'!$C$3)^2 + 'Sect. 4 (coefficients)'!$F$17*(A112/'Sect. 4 (coefficients)'!$C$3)^3 ) +
    ( (B112+273.15) / 'Sect. 4 (coefficients)'!$C$4 )^3 * ( 'Sect. 4 (coefficients)'!$F$18 + 'Sect. 4 (coefficients)'!$F$19*(A112/'Sect. 4 (coefficients)'!$C$3)^1 + 'Sect. 4 (coefficients)'!$F$20*(A112/'Sect. 4 (coefficients)'!$C$3)^2 ) +
    ( (B112+273.15) / 'Sect. 4 (coefficients)'!$C$4 )^4 * ( 'Sect. 4 (coefficients)'!$F$21 +'Sect. 4 (coefficients)'!$F$22*(A112/'Sect. 4 (coefficients)'!$C$3)^1 ) +
    ( (B112+273.15) / 'Sect. 4 (coefficients)'!$C$4 )^5 * ( 'Sect. 4 (coefficients)'!$F$23 )
  )</f>
        <v>0</v>
      </c>
      <c r="U112" s="91">
        <f xml:space="preserve"> 'Sect. 4 (coefficients)'!$C$8 * ( (C112/'Sect. 4 (coefficients)'!$C$5-1)/'Sect. 4 (coefficients)'!$C$6 ) * ( A112/'Sect. 4 (coefficients)'!$C$3 ) *
(                                                       ( 'Sect. 4 (coefficients)'!$J$3   + 'Sect. 4 (coefficients)'!$J$4  *((C112/'Sect. 4 (coefficients)'!$C$5-1)/'Sect. 4 (coefficients)'!$C$6)  + 'Sect. 4 (coefficients)'!$J$5  *((C112/'Sect. 4 (coefficients)'!$C$5-1)/'Sect. 4 (coefficients)'!$C$6)^2 + 'Sect. 4 (coefficients)'!$J$6   *((C112/'Sect. 4 (coefficients)'!$C$5-1)/'Sect. 4 (coefficients)'!$C$6)^3 + 'Sect. 4 (coefficients)'!$J$7*((C112/'Sect. 4 (coefficients)'!$C$5-1)/'Sect. 4 (coefficients)'!$C$6)^4 ) +
    ( A112/'Sect. 4 (coefficients)'!$C$3 )^1 * ( 'Sect. 4 (coefficients)'!$J$8   + 'Sect. 4 (coefficients)'!$J$9  *((C112/'Sect. 4 (coefficients)'!$C$5-1)/'Sect. 4 (coefficients)'!$C$6)  + 'Sect. 4 (coefficients)'!$J$10*((C112/'Sect. 4 (coefficients)'!$C$5-1)/'Sect. 4 (coefficients)'!$C$6)^2 + 'Sect. 4 (coefficients)'!$J$11 *((C112/'Sect. 4 (coefficients)'!$C$5-1)/'Sect. 4 (coefficients)'!$C$6)^3 ) +
    ( A112/'Sect. 4 (coefficients)'!$C$3 )^2 * ( 'Sect. 4 (coefficients)'!$J$12 + 'Sect. 4 (coefficients)'!$J$13*((C112/'Sect. 4 (coefficients)'!$C$5-1)/'Sect. 4 (coefficients)'!$C$6) + 'Sect. 4 (coefficients)'!$J$14*((C112/'Sect. 4 (coefficients)'!$C$5-1)/'Sect. 4 (coefficients)'!$C$6)^2 ) +
    ( A112/'Sect. 4 (coefficients)'!$C$3 )^3 * ( 'Sect. 4 (coefficients)'!$J$15 + 'Sect. 4 (coefficients)'!$J$16*((C112/'Sect. 4 (coefficients)'!$C$5-1)/'Sect. 4 (coefficients)'!$C$6) ) +
    ( A112/'Sect. 4 (coefficients)'!$C$3 )^4 * ( 'Sect. 4 (coefficients)'!$J$17 ) +
( (B112+273.15) / 'Sect. 4 (coefficients)'!$C$4 )^1*
    (                                                   ( 'Sect. 4 (coefficients)'!$J$18 + 'Sect. 4 (coefficients)'!$J$19*((C112/'Sect. 4 (coefficients)'!$C$5-1)/'Sect. 4 (coefficients)'!$C$6) + 'Sect. 4 (coefficients)'!$J$20*((C112/'Sect. 4 (coefficients)'!$C$5-1)/'Sect. 4 (coefficients)'!$C$6)^2 + 'Sect. 4 (coefficients)'!$J$21 * ((C112/'Sect. 4 (coefficients)'!$C$5-1)/'Sect. 4 (coefficients)'!$C$6)^3 ) +
    ( A112/'Sect. 4 (coefficients)'!$C$3 )^1 * ( 'Sect. 4 (coefficients)'!$J$22 + 'Sect. 4 (coefficients)'!$J$23*((C112/'Sect. 4 (coefficients)'!$C$5-1)/'Sect. 4 (coefficients)'!$C$6) + 'Sect. 4 (coefficients)'!$J$24*((C112/'Sect. 4 (coefficients)'!$C$5-1)/'Sect. 4 (coefficients)'!$C$6)^2 ) +
    ( A112/'Sect. 4 (coefficients)'!$C$3 )^2 * ( 'Sect. 4 (coefficients)'!$J$25 + 'Sect. 4 (coefficients)'!$J$26*((C112/'Sect. 4 (coefficients)'!$C$5-1)/'Sect. 4 (coefficients)'!$C$6) ) +
    ( A112/'Sect. 4 (coefficients)'!$C$3 )^3 * ( 'Sect. 4 (coefficients)'!$J$27 ) ) +
( (B112+273.15) / 'Sect. 4 (coefficients)'!$C$4 )^2*
    (                                                   ( 'Sect. 4 (coefficients)'!$J$28 + 'Sect. 4 (coefficients)'!$J$29*((C112/'Sect. 4 (coefficients)'!$C$5-1)/'Sect. 4 (coefficients)'!$C$6) + 'Sect. 4 (coefficients)'!$J$30*((C112/'Sect. 4 (coefficients)'!$C$5-1)/'Sect. 4 (coefficients)'!$C$6)^2 ) +
    ( A112/'Sect. 4 (coefficients)'!$C$3 )^1 * ( 'Sect. 4 (coefficients)'!$J$31 + 'Sect. 4 (coefficients)'!$J$32*((C112/'Sect. 4 (coefficients)'!$C$5-1)/'Sect. 4 (coefficients)'!$C$6) ) +
    ( A112/'Sect. 4 (coefficients)'!$C$3 )^2 * ( 'Sect. 4 (coefficients)'!$J$33 ) ) +
( (B112+273.15) / 'Sect. 4 (coefficients)'!$C$4 )^3*
    (                                                   ( 'Sect. 4 (coefficients)'!$J$34 + 'Sect. 4 (coefficients)'!$J$35*((C112/'Sect. 4 (coefficients)'!$C$5-1)/'Sect. 4 (coefficients)'!$C$6) ) +
    ( A112/'Sect. 4 (coefficients)'!$C$3 )^1 * ( 'Sect. 4 (coefficients)'!$J$36 ) ) +
( (B112+273.15) / 'Sect. 4 (coefficients)'!$C$4 )^4*
    (                                                   ( 'Sect. 4 (coefficients)'!$J$37 ) ) )</f>
        <v>0</v>
      </c>
      <c r="V112" s="32">
        <f t="shared" si="23"/>
        <v>0</v>
      </c>
      <c r="W112" s="36">
        <f>('Sect. 4 (coefficients)'!$L$3+'Sect. 4 (coefficients)'!$L$4*(B112+'Sect. 4 (coefficients)'!$L$7)^-2.5+'Sect. 4 (coefficients)'!$L$5*(B112+'Sect. 4 (coefficients)'!$L$7)^3)/1000</f>
        <v>-1.7850506381732198E-3</v>
      </c>
      <c r="X112" s="36">
        <f t="shared" si="24"/>
        <v>-3.1446199810769571E-14</v>
      </c>
      <c r="Y112" s="32">
        <f t="shared" si="25"/>
        <v>-1.7850506381732198E-3</v>
      </c>
      <c r="Z112" s="92">
        <f t="shared" si="26"/>
        <v>6.6989250348939112E-3</v>
      </c>
    </row>
    <row r="113" spans="1:26" s="37" customFormat="1">
      <c r="A113" s="172">
        <v>0</v>
      </c>
      <c r="B113" s="30">
        <v>30</v>
      </c>
      <c r="C113" s="55">
        <v>52</v>
      </c>
      <c r="D113" s="32">
        <v>1017.58894688</v>
      </c>
      <c r="E113" s="32">
        <f t="shared" si="33"/>
        <v>1.5263834203200001E-2</v>
      </c>
      <c r="F113" s="54" t="s">
        <v>17</v>
      </c>
      <c r="G113" s="33">
        <f t="shared" si="31"/>
        <v>1017.5871618293618</v>
      </c>
      <c r="H113" s="32">
        <v>1.5633855176021311E-2</v>
      </c>
      <c r="I113" s="54">
        <v>3629.8963911853839</v>
      </c>
      <c r="J113" s="33">
        <f t="shared" si="17"/>
        <v>-1.785050638204666E-3</v>
      </c>
      <c r="K113" s="32">
        <f t="shared" si="18"/>
        <v>3.381241352229997E-3</v>
      </c>
      <c r="L113" s="31" t="s">
        <v>17</v>
      </c>
      <c r="M113" s="35">
        <f t="shared" si="19"/>
        <v>0</v>
      </c>
      <c r="N113" s="66">
        <f t="shared" si="20"/>
        <v>0</v>
      </c>
      <c r="O113" s="70" t="s">
        <v>17</v>
      </c>
      <c r="P113" s="32">
        <f>('Sect. 4 (coefficients)'!$L$3+'Sect. 4 (coefficients)'!$L$4*(B113+'Sect. 4 (coefficients)'!$L$7)^-2.5+'Sect. 4 (coefficients)'!$L$5*(B113+'Sect. 4 (coefficients)'!$L$7)^3)/1000</f>
        <v>-1.7850506381732198E-3</v>
      </c>
      <c r="Q113" s="32">
        <f t="shared" si="21"/>
        <v>-3.1446199810769571E-14</v>
      </c>
      <c r="R113" s="32">
        <f>LOOKUP(B113,'Sect. 4 (data)'!$B$5:$B$11,'Sect. 4 (data)'!$R$5:$R$11)</f>
        <v>-3.1446199810769571E-14</v>
      </c>
      <c r="S113" s="36">
        <f t="shared" si="22"/>
        <v>0</v>
      </c>
      <c r="T113" s="32">
        <f>'Sect. 4 (coefficients)'!$C$7 * ( A113 / 'Sect. 4 (coefficients)'!$C$3 )*
  (
                                                        ( 'Sect. 4 (coefficients)'!$F$3   + 'Sect. 4 (coefficients)'!$F$4  *(A113/'Sect. 4 (coefficients)'!$C$3)^1 + 'Sect. 4 (coefficients)'!$F$5  *(A113/'Sect. 4 (coefficients)'!$C$3)^2 + 'Sect. 4 (coefficients)'!$F$6   *(A113/'Sect. 4 (coefficients)'!$C$3)^3 + 'Sect. 4 (coefficients)'!$F$7  *(A113/'Sect. 4 (coefficients)'!$C$3)^4 + 'Sect. 4 (coefficients)'!$F$8*(A113/'Sect. 4 (coefficients)'!$C$3)^5 ) +
    ( (B113+273.15) / 'Sect. 4 (coefficients)'!$C$4 )^1 * ( 'Sect. 4 (coefficients)'!$F$9   + 'Sect. 4 (coefficients)'!$F$10*(A113/'Sect. 4 (coefficients)'!$C$3)^1 + 'Sect. 4 (coefficients)'!$F$11*(A113/'Sect. 4 (coefficients)'!$C$3)^2 + 'Sect. 4 (coefficients)'!$F$12*(A113/'Sect. 4 (coefficients)'!$C$3)^3 + 'Sect. 4 (coefficients)'!$F$13*(A113/'Sect. 4 (coefficients)'!$C$3)^4 ) +
    ( (B113+273.15) / 'Sect. 4 (coefficients)'!$C$4 )^2 * ( 'Sect. 4 (coefficients)'!$F$14 + 'Sect. 4 (coefficients)'!$F$15*(A113/'Sect. 4 (coefficients)'!$C$3)^1 + 'Sect. 4 (coefficients)'!$F$16*(A113/'Sect. 4 (coefficients)'!$C$3)^2 + 'Sect. 4 (coefficients)'!$F$17*(A113/'Sect. 4 (coefficients)'!$C$3)^3 ) +
    ( (B113+273.15) / 'Sect. 4 (coefficients)'!$C$4 )^3 * ( 'Sect. 4 (coefficients)'!$F$18 + 'Sect. 4 (coefficients)'!$F$19*(A113/'Sect. 4 (coefficients)'!$C$3)^1 + 'Sect. 4 (coefficients)'!$F$20*(A113/'Sect. 4 (coefficients)'!$C$3)^2 ) +
    ( (B113+273.15) / 'Sect. 4 (coefficients)'!$C$4 )^4 * ( 'Sect. 4 (coefficients)'!$F$21 +'Sect. 4 (coefficients)'!$F$22*(A113/'Sect. 4 (coefficients)'!$C$3)^1 ) +
    ( (B113+273.15) / 'Sect. 4 (coefficients)'!$C$4 )^5 * ( 'Sect. 4 (coefficients)'!$F$23 )
  )</f>
        <v>0</v>
      </c>
      <c r="U113" s="91">
        <f xml:space="preserve"> 'Sect. 4 (coefficients)'!$C$8 * ( (C113/'Sect. 4 (coefficients)'!$C$5-1)/'Sect. 4 (coefficients)'!$C$6 ) * ( A113/'Sect. 4 (coefficients)'!$C$3 ) *
(                                                       ( 'Sect. 4 (coefficients)'!$J$3   + 'Sect. 4 (coefficients)'!$J$4  *((C113/'Sect. 4 (coefficients)'!$C$5-1)/'Sect. 4 (coefficients)'!$C$6)  + 'Sect. 4 (coefficients)'!$J$5  *((C113/'Sect. 4 (coefficients)'!$C$5-1)/'Sect. 4 (coefficients)'!$C$6)^2 + 'Sect. 4 (coefficients)'!$J$6   *((C113/'Sect. 4 (coefficients)'!$C$5-1)/'Sect. 4 (coefficients)'!$C$6)^3 + 'Sect. 4 (coefficients)'!$J$7*((C113/'Sect. 4 (coefficients)'!$C$5-1)/'Sect. 4 (coefficients)'!$C$6)^4 ) +
    ( A113/'Sect. 4 (coefficients)'!$C$3 )^1 * ( 'Sect. 4 (coefficients)'!$J$8   + 'Sect. 4 (coefficients)'!$J$9  *((C113/'Sect. 4 (coefficients)'!$C$5-1)/'Sect. 4 (coefficients)'!$C$6)  + 'Sect. 4 (coefficients)'!$J$10*((C113/'Sect. 4 (coefficients)'!$C$5-1)/'Sect. 4 (coefficients)'!$C$6)^2 + 'Sect. 4 (coefficients)'!$J$11 *((C113/'Sect. 4 (coefficients)'!$C$5-1)/'Sect. 4 (coefficients)'!$C$6)^3 ) +
    ( A113/'Sect. 4 (coefficients)'!$C$3 )^2 * ( 'Sect. 4 (coefficients)'!$J$12 + 'Sect. 4 (coefficients)'!$J$13*((C113/'Sect. 4 (coefficients)'!$C$5-1)/'Sect. 4 (coefficients)'!$C$6) + 'Sect. 4 (coefficients)'!$J$14*((C113/'Sect. 4 (coefficients)'!$C$5-1)/'Sect. 4 (coefficients)'!$C$6)^2 ) +
    ( A113/'Sect. 4 (coefficients)'!$C$3 )^3 * ( 'Sect. 4 (coefficients)'!$J$15 + 'Sect. 4 (coefficients)'!$J$16*((C113/'Sect. 4 (coefficients)'!$C$5-1)/'Sect. 4 (coefficients)'!$C$6) ) +
    ( A113/'Sect. 4 (coefficients)'!$C$3 )^4 * ( 'Sect. 4 (coefficients)'!$J$17 ) +
( (B113+273.15) / 'Sect. 4 (coefficients)'!$C$4 )^1*
    (                                                   ( 'Sect. 4 (coefficients)'!$J$18 + 'Sect. 4 (coefficients)'!$J$19*((C113/'Sect. 4 (coefficients)'!$C$5-1)/'Sect. 4 (coefficients)'!$C$6) + 'Sect. 4 (coefficients)'!$J$20*((C113/'Sect. 4 (coefficients)'!$C$5-1)/'Sect. 4 (coefficients)'!$C$6)^2 + 'Sect. 4 (coefficients)'!$J$21 * ((C113/'Sect. 4 (coefficients)'!$C$5-1)/'Sect. 4 (coefficients)'!$C$6)^3 ) +
    ( A113/'Sect. 4 (coefficients)'!$C$3 )^1 * ( 'Sect. 4 (coefficients)'!$J$22 + 'Sect. 4 (coefficients)'!$J$23*((C113/'Sect. 4 (coefficients)'!$C$5-1)/'Sect. 4 (coefficients)'!$C$6) + 'Sect. 4 (coefficients)'!$J$24*((C113/'Sect. 4 (coefficients)'!$C$5-1)/'Sect. 4 (coefficients)'!$C$6)^2 ) +
    ( A113/'Sect. 4 (coefficients)'!$C$3 )^2 * ( 'Sect. 4 (coefficients)'!$J$25 + 'Sect. 4 (coefficients)'!$J$26*((C113/'Sect. 4 (coefficients)'!$C$5-1)/'Sect. 4 (coefficients)'!$C$6) ) +
    ( A113/'Sect. 4 (coefficients)'!$C$3 )^3 * ( 'Sect. 4 (coefficients)'!$J$27 ) ) +
( (B113+273.15) / 'Sect. 4 (coefficients)'!$C$4 )^2*
    (                                                   ( 'Sect. 4 (coefficients)'!$J$28 + 'Sect. 4 (coefficients)'!$J$29*((C113/'Sect. 4 (coefficients)'!$C$5-1)/'Sect. 4 (coefficients)'!$C$6) + 'Sect. 4 (coefficients)'!$J$30*((C113/'Sect. 4 (coefficients)'!$C$5-1)/'Sect. 4 (coefficients)'!$C$6)^2 ) +
    ( A113/'Sect. 4 (coefficients)'!$C$3 )^1 * ( 'Sect. 4 (coefficients)'!$J$31 + 'Sect. 4 (coefficients)'!$J$32*((C113/'Sect. 4 (coefficients)'!$C$5-1)/'Sect. 4 (coefficients)'!$C$6) ) +
    ( A113/'Sect. 4 (coefficients)'!$C$3 )^2 * ( 'Sect. 4 (coefficients)'!$J$33 ) ) +
( (B113+273.15) / 'Sect. 4 (coefficients)'!$C$4 )^3*
    (                                                   ( 'Sect. 4 (coefficients)'!$J$34 + 'Sect. 4 (coefficients)'!$J$35*((C113/'Sect. 4 (coefficients)'!$C$5-1)/'Sect. 4 (coefficients)'!$C$6) ) +
    ( A113/'Sect. 4 (coefficients)'!$C$3 )^1 * ( 'Sect. 4 (coefficients)'!$J$36 ) ) +
( (B113+273.15) / 'Sect. 4 (coefficients)'!$C$4 )^4*
    (                                                   ( 'Sect. 4 (coefficients)'!$J$37 ) ) )</f>
        <v>0</v>
      </c>
      <c r="V113" s="32">
        <f t="shared" si="23"/>
        <v>0</v>
      </c>
      <c r="W113" s="36">
        <f>('Sect. 4 (coefficients)'!$L$3+'Sect. 4 (coefficients)'!$L$4*(B113+'Sect. 4 (coefficients)'!$L$7)^-2.5+'Sect. 4 (coefficients)'!$L$5*(B113+'Sect. 4 (coefficients)'!$L$7)^3)/1000</f>
        <v>-1.7850506381732198E-3</v>
      </c>
      <c r="X113" s="36">
        <f t="shared" si="24"/>
        <v>-3.1446199810769571E-14</v>
      </c>
      <c r="Y113" s="32">
        <f t="shared" si="25"/>
        <v>-1.7850506381732198E-3</v>
      </c>
      <c r="Z113" s="92">
        <f t="shared" si="26"/>
        <v>6.762482704459994E-3</v>
      </c>
    </row>
    <row r="114" spans="1:26" s="46" customFormat="1">
      <c r="A114" s="173">
        <v>0</v>
      </c>
      <c r="B114" s="38">
        <v>30</v>
      </c>
      <c r="C114" s="57">
        <v>65</v>
      </c>
      <c r="D114" s="40">
        <v>1022.73955471</v>
      </c>
      <c r="E114" s="40">
        <f t="shared" si="33"/>
        <v>1.534109332065E-2</v>
      </c>
      <c r="F114" s="56" t="s">
        <v>17</v>
      </c>
      <c r="G114" s="42">
        <f t="shared" si="31"/>
        <v>1022.7377696593618</v>
      </c>
      <c r="H114" s="40">
        <v>1.5718545180759963E-2</v>
      </c>
      <c r="I114" s="56">
        <v>3691.9882182733095</v>
      </c>
      <c r="J114" s="42">
        <f t="shared" si="17"/>
        <v>-1.785050638204666E-3</v>
      </c>
      <c r="K114" s="40">
        <f t="shared" si="18"/>
        <v>3.4239623722669929E-3</v>
      </c>
      <c r="L114" s="39" t="s">
        <v>17</v>
      </c>
      <c r="M114" s="44">
        <f t="shared" si="19"/>
        <v>0</v>
      </c>
      <c r="N114" s="67">
        <f t="shared" si="20"/>
        <v>0</v>
      </c>
      <c r="O114" s="71" t="s">
        <v>17</v>
      </c>
      <c r="P114" s="40">
        <f>('Sect. 4 (coefficients)'!$L$3+'Sect. 4 (coefficients)'!$L$4*(B114+'Sect. 4 (coefficients)'!$L$7)^-2.5+'Sect. 4 (coefficients)'!$L$5*(B114+'Sect. 4 (coefficients)'!$L$7)^3)/1000</f>
        <v>-1.7850506381732198E-3</v>
      </c>
      <c r="Q114" s="40">
        <f t="shared" si="21"/>
        <v>-3.1446199810769571E-14</v>
      </c>
      <c r="R114" s="40">
        <f>LOOKUP(B114,'Sect. 4 (data)'!$B$5:$B$11,'Sect. 4 (data)'!$R$5:$R$11)</f>
        <v>-3.1446199810769571E-14</v>
      </c>
      <c r="S114" s="45">
        <f t="shared" si="22"/>
        <v>0</v>
      </c>
      <c r="T114" s="40">
        <f>'Sect. 4 (coefficients)'!$C$7 * ( A114 / 'Sect. 4 (coefficients)'!$C$3 )*
  (
                                                        ( 'Sect. 4 (coefficients)'!$F$3   + 'Sect. 4 (coefficients)'!$F$4  *(A114/'Sect. 4 (coefficients)'!$C$3)^1 + 'Sect. 4 (coefficients)'!$F$5  *(A114/'Sect. 4 (coefficients)'!$C$3)^2 + 'Sect. 4 (coefficients)'!$F$6   *(A114/'Sect. 4 (coefficients)'!$C$3)^3 + 'Sect. 4 (coefficients)'!$F$7  *(A114/'Sect. 4 (coefficients)'!$C$3)^4 + 'Sect. 4 (coefficients)'!$F$8*(A114/'Sect. 4 (coefficients)'!$C$3)^5 ) +
    ( (B114+273.15) / 'Sect. 4 (coefficients)'!$C$4 )^1 * ( 'Sect. 4 (coefficients)'!$F$9   + 'Sect. 4 (coefficients)'!$F$10*(A114/'Sect. 4 (coefficients)'!$C$3)^1 + 'Sect. 4 (coefficients)'!$F$11*(A114/'Sect. 4 (coefficients)'!$C$3)^2 + 'Sect. 4 (coefficients)'!$F$12*(A114/'Sect. 4 (coefficients)'!$C$3)^3 + 'Sect. 4 (coefficients)'!$F$13*(A114/'Sect. 4 (coefficients)'!$C$3)^4 ) +
    ( (B114+273.15) / 'Sect. 4 (coefficients)'!$C$4 )^2 * ( 'Sect. 4 (coefficients)'!$F$14 + 'Sect. 4 (coefficients)'!$F$15*(A114/'Sect. 4 (coefficients)'!$C$3)^1 + 'Sect. 4 (coefficients)'!$F$16*(A114/'Sect. 4 (coefficients)'!$C$3)^2 + 'Sect. 4 (coefficients)'!$F$17*(A114/'Sect. 4 (coefficients)'!$C$3)^3 ) +
    ( (B114+273.15) / 'Sect. 4 (coefficients)'!$C$4 )^3 * ( 'Sect. 4 (coefficients)'!$F$18 + 'Sect. 4 (coefficients)'!$F$19*(A114/'Sect. 4 (coefficients)'!$C$3)^1 + 'Sect. 4 (coefficients)'!$F$20*(A114/'Sect. 4 (coefficients)'!$C$3)^2 ) +
    ( (B114+273.15) / 'Sect. 4 (coefficients)'!$C$4 )^4 * ( 'Sect. 4 (coefficients)'!$F$21 +'Sect. 4 (coefficients)'!$F$22*(A114/'Sect. 4 (coefficients)'!$C$3)^1 ) +
    ( (B114+273.15) / 'Sect. 4 (coefficients)'!$C$4 )^5 * ( 'Sect. 4 (coefficients)'!$F$23 )
  )</f>
        <v>0</v>
      </c>
      <c r="U114" s="93">
        <f xml:space="preserve"> 'Sect. 4 (coefficients)'!$C$8 * ( (C114/'Sect. 4 (coefficients)'!$C$5-1)/'Sect. 4 (coefficients)'!$C$6 ) * ( A114/'Sect. 4 (coefficients)'!$C$3 ) *
(                                                       ( 'Sect. 4 (coefficients)'!$J$3   + 'Sect. 4 (coefficients)'!$J$4  *((C114/'Sect. 4 (coefficients)'!$C$5-1)/'Sect. 4 (coefficients)'!$C$6)  + 'Sect. 4 (coefficients)'!$J$5  *((C114/'Sect. 4 (coefficients)'!$C$5-1)/'Sect. 4 (coefficients)'!$C$6)^2 + 'Sect. 4 (coefficients)'!$J$6   *((C114/'Sect. 4 (coefficients)'!$C$5-1)/'Sect. 4 (coefficients)'!$C$6)^3 + 'Sect. 4 (coefficients)'!$J$7*((C114/'Sect. 4 (coefficients)'!$C$5-1)/'Sect. 4 (coefficients)'!$C$6)^4 ) +
    ( A114/'Sect. 4 (coefficients)'!$C$3 )^1 * ( 'Sect. 4 (coefficients)'!$J$8   + 'Sect. 4 (coefficients)'!$J$9  *((C114/'Sect. 4 (coefficients)'!$C$5-1)/'Sect. 4 (coefficients)'!$C$6)  + 'Sect. 4 (coefficients)'!$J$10*((C114/'Sect. 4 (coefficients)'!$C$5-1)/'Sect. 4 (coefficients)'!$C$6)^2 + 'Sect. 4 (coefficients)'!$J$11 *((C114/'Sect. 4 (coefficients)'!$C$5-1)/'Sect. 4 (coefficients)'!$C$6)^3 ) +
    ( A114/'Sect. 4 (coefficients)'!$C$3 )^2 * ( 'Sect. 4 (coefficients)'!$J$12 + 'Sect. 4 (coefficients)'!$J$13*((C114/'Sect. 4 (coefficients)'!$C$5-1)/'Sect. 4 (coefficients)'!$C$6) + 'Sect. 4 (coefficients)'!$J$14*((C114/'Sect. 4 (coefficients)'!$C$5-1)/'Sect. 4 (coefficients)'!$C$6)^2 ) +
    ( A114/'Sect. 4 (coefficients)'!$C$3 )^3 * ( 'Sect. 4 (coefficients)'!$J$15 + 'Sect. 4 (coefficients)'!$J$16*((C114/'Sect. 4 (coefficients)'!$C$5-1)/'Sect. 4 (coefficients)'!$C$6) ) +
    ( A114/'Sect. 4 (coefficients)'!$C$3 )^4 * ( 'Sect. 4 (coefficients)'!$J$17 ) +
( (B114+273.15) / 'Sect. 4 (coefficients)'!$C$4 )^1*
    (                                                   ( 'Sect. 4 (coefficients)'!$J$18 + 'Sect. 4 (coefficients)'!$J$19*((C114/'Sect. 4 (coefficients)'!$C$5-1)/'Sect. 4 (coefficients)'!$C$6) + 'Sect. 4 (coefficients)'!$J$20*((C114/'Sect. 4 (coefficients)'!$C$5-1)/'Sect. 4 (coefficients)'!$C$6)^2 + 'Sect. 4 (coefficients)'!$J$21 * ((C114/'Sect. 4 (coefficients)'!$C$5-1)/'Sect. 4 (coefficients)'!$C$6)^3 ) +
    ( A114/'Sect. 4 (coefficients)'!$C$3 )^1 * ( 'Sect. 4 (coefficients)'!$J$22 + 'Sect. 4 (coefficients)'!$J$23*((C114/'Sect. 4 (coefficients)'!$C$5-1)/'Sect. 4 (coefficients)'!$C$6) + 'Sect. 4 (coefficients)'!$J$24*((C114/'Sect. 4 (coefficients)'!$C$5-1)/'Sect. 4 (coefficients)'!$C$6)^2 ) +
    ( A114/'Sect. 4 (coefficients)'!$C$3 )^2 * ( 'Sect. 4 (coefficients)'!$J$25 + 'Sect. 4 (coefficients)'!$J$26*((C114/'Sect. 4 (coefficients)'!$C$5-1)/'Sect. 4 (coefficients)'!$C$6) ) +
    ( A114/'Sect. 4 (coefficients)'!$C$3 )^3 * ( 'Sect. 4 (coefficients)'!$J$27 ) ) +
( (B114+273.15) / 'Sect. 4 (coefficients)'!$C$4 )^2*
    (                                                   ( 'Sect. 4 (coefficients)'!$J$28 + 'Sect. 4 (coefficients)'!$J$29*((C114/'Sect. 4 (coefficients)'!$C$5-1)/'Sect. 4 (coefficients)'!$C$6) + 'Sect. 4 (coefficients)'!$J$30*((C114/'Sect. 4 (coefficients)'!$C$5-1)/'Sect. 4 (coefficients)'!$C$6)^2 ) +
    ( A114/'Sect. 4 (coefficients)'!$C$3 )^1 * ( 'Sect. 4 (coefficients)'!$J$31 + 'Sect. 4 (coefficients)'!$J$32*((C114/'Sect. 4 (coefficients)'!$C$5-1)/'Sect. 4 (coefficients)'!$C$6) ) +
    ( A114/'Sect. 4 (coefficients)'!$C$3 )^2 * ( 'Sect. 4 (coefficients)'!$J$33 ) ) +
( (B114+273.15) / 'Sect. 4 (coefficients)'!$C$4 )^3*
    (                                                   ( 'Sect. 4 (coefficients)'!$J$34 + 'Sect. 4 (coefficients)'!$J$35*((C114/'Sect. 4 (coefficients)'!$C$5-1)/'Sect. 4 (coefficients)'!$C$6) ) +
    ( A114/'Sect. 4 (coefficients)'!$C$3 )^1 * ( 'Sect. 4 (coefficients)'!$J$36 ) ) +
( (B114+273.15) / 'Sect. 4 (coefficients)'!$C$4 )^4*
    (                                                   ( 'Sect. 4 (coefficients)'!$J$37 ) ) )</f>
        <v>0</v>
      </c>
      <c r="V114" s="40">
        <f t="shared" si="23"/>
        <v>0</v>
      </c>
      <c r="W114" s="45">
        <f>('Sect. 4 (coefficients)'!$L$3+'Sect. 4 (coefficients)'!$L$4*(B114+'Sect. 4 (coefficients)'!$L$7)^-2.5+'Sect. 4 (coefficients)'!$L$5*(B114+'Sect. 4 (coefficients)'!$L$7)^3)/1000</f>
        <v>-1.7850506381732198E-3</v>
      </c>
      <c r="X114" s="45">
        <f t="shared" si="24"/>
        <v>-3.1446199810769571E-14</v>
      </c>
      <c r="Y114" s="40">
        <f t="shared" si="25"/>
        <v>-1.7850506381732198E-3</v>
      </c>
      <c r="Z114" s="94">
        <f t="shared" si="26"/>
        <v>6.8479247445339857E-3</v>
      </c>
    </row>
    <row r="115" spans="1:26" s="37" customFormat="1">
      <c r="A115" s="172">
        <v>0</v>
      </c>
      <c r="B115" s="30">
        <v>35</v>
      </c>
      <c r="C115" s="55">
        <v>5</v>
      </c>
      <c r="D115" s="32">
        <v>996.18593282400002</v>
      </c>
      <c r="E115" s="32">
        <f>0.001/100*D115/2</f>
        <v>4.9809296641200006E-3</v>
      </c>
      <c r="F115" s="54" t="s">
        <v>17</v>
      </c>
      <c r="G115" s="33">
        <f t="shared" si="31"/>
        <v>996.18440975211649</v>
      </c>
      <c r="H115" s="32">
        <v>5.8410318284423573E-3</v>
      </c>
      <c r="I115" s="54">
        <v>70.971660558322171</v>
      </c>
      <c r="J115" s="33">
        <f t="shared" si="17"/>
        <v>-1.5230718835255175E-3</v>
      </c>
      <c r="K115" s="32">
        <f t="shared" si="18"/>
        <v>3.0509002772896535E-3</v>
      </c>
      <c r="L115" s="31" t="s">
        <v>17</v>
      </c>
      <c r="M115" s="35">
        <f t="shared" si="19"/>
        <v>0</v>
      </c>
      <c r="N115" s="66">
        <f t="shared" si="20"/>
        <v>0</v>
      </c>
      <c r="O115" s="70" t="s">
        <v>17</v>
      </c>
      <c r="P115" s="32">
        <f>('Sect. 4 (coefficients)'!$L$3+'Sect. 4 (coefficients)'!$L$4*(B115+'Sect. 4 (coefficients)'!$L$7)^-2.5+'Sect. 4 (coefficients)'!$L$5*(B115+'Sect. 4 (coefficients)'!$L$7)^3)/1000</f>
        <v>-1.5230718835547918E-3</v>
      </c>
      <c r="Q115" s="32">
        <f t="shared" si="21"/>
        <v>2.9274326018846608E-14</v>
      </c>
      <c r="R115" s="32">
        <f>LOOKUP(B115,'Sect. 4 (data)'!$B$5:$B$11,'Sect. 4 (data)'!$R$5:$R$11)</f>
        <v>2.9274326018846608E-14</v>
      </c>
      <c r="S115" s="36">
        <f t="shared" si="22"/>
        <v>0</v>
      </c>
      <c r="T115" s="32">
        <f>'Sect. 4 (coefficients)'!$C$7 * ( A115 / 'Sect. 4 (coefficients)'!$C$3 )*
  (
                                                        ( 'Sect. 4 (coefficients)'!$F$3   + 'Sect. 4 (coefficients)'!$F$4  *(A115/'Sect. 4 (coefficients)'!$C$3)^1 + 'Sect. 4 (coefficients)'!$F$5  *(A115/'Sect. 4 (coefficients)'!$C$3)^2 + 'Sect. 4 (coefficients)'!$F$6   *(A115/'Sect. 4 (coefficients)'!$C$3)^3 + 'Sect. 4 (coefficients)'!$F$7  *(A115/'Sect. 4 (coefficients)'!$C$3)^4 + 'Sect. 4 (coefficients)'!$F$8*(A115/'Sect. 4 (coefficients)'!$C$3)^5 ) +
    ( (B115+273.15) / 'Sect. 4 (coefficients)'!$C$4 )^1 * ( 'Sect. 4 (coefficients)'!$F$9   + 'Sect. 4 (coefficients)'!$F$10*(A115/'Sect. 4 (coefficients)'!$C$3)^1 + 'Sect. 4 (coefficients)'!$F$11*(A115/'Sect. 4 (coefficients)'!$C$3)^2 + 'Sect. 4 (coefficients)'!$F$12*(A115/'Sect. 4 (coefficients)'!$C$3)^3 + 'Sect. 4 (coefficients)'!$F$13*(A115/'Sect. 4 (coefficients)'!$C$3)^4 ) +
    ( (B115+273.15) / 'Sect. 4 (coefficients)'!$C$4 )^2 * ( 'Sect. 4 (coefficients)'!$F$14 + 'Sect. 4 (coefficients)'!$F$15*(A115/'Sect. 4 (coefficients)'!$C$3)^1 + 'Sect. 4 (coefficients)'!$F$16*(A115/'Sect. 4 (coefficients)'!$C$3)^2 + 'Sect. 4 (coefficients)'!$F$17*(A115/'Sect. 4 (coefficients)'!$C$3)^3 ) +
    ( (B115+273.15) / 'Sect. 4 (coefficients)'!$C$4 )^3 * ( 'Sect. 4 (coefficients)'!$F$18 + 'Sect. 4 (coefficients)'!$F$19*(A115/'Sect. 4 (coefficients)'!$C$3)^1 + 'Sect. 4 (coefficients)'!$F$20*(A115/'Sect. 4 (coefficients)'!$C$3)^2 ) +
    ( (B115+273.15) / 'Sect. 4 (coefficients)'!$C$4 )^4 * ( 'Sect. 4 (coefficients)'!$F$21 +'Sect. 4 (coefficients)'!$F$22*(A115/'Sect. 4 (coefficients)'!$C$3)^1 ) +
    ( (B115+273.15) / 'Sect. 4 (coefficients)'!$C$4 )^5 * ( 'Sect. 4 (coefficients)'!$F$23 )
  )</f>
        <v>0</v>
      </c>
      <c r="U115" s="91">
        <f xml:space="preserve"> 'Sect. 4 (coefficients)'!$C$8 * ( (C115/'Sect. 4 (coefficients)'!$C$5-1)/'Sect. 4 (coefficients)'!$C$6 ) * ( A115/'Sect. 4 (coefficients)'!$C$3 ) *
(                                                       ( 'Sect. 4 (coefficients)'!$J$3   + 'Sect. 4 (coefficients)'!$J$4  *((C115/'Sect. 4 (coefficients)'!$C$5-1)/'Sect. 4 (coefficients)'!$C$6)  + 'Sect. 4 (coefficients)'!$J$5  *((C115/'Sect. 4 (coefficients)'!$C$5-1)/'Sect. 4 (coefficients)'!$C$6)^2 + 'Sect. 4 (coefficients)'!$J$6   *((C115/'Sect. 4 (coefficients)'!$C$5-1)/'Sect. 4 (coefficients)'!$C$6)^3 + 'Sect. 4 (coefficients)'!$J$7*((C115/'Sect. 4 (coefficients)'!$C$5-1)/'Sect. 4 (coefficients)'!$C$6)^4 ) +
    ( A115/'Sect. 4 (coefficients)'!$C$3 )^1 * ( 'Sect. 4 (coefficients)'!$J$8   + 'Sect. 4 (coefficients)'!$J$9  *((C115/'Sect. 4 (coefficients)'!$C$5-1)/'Sect. 4 (coefficients)'!$C$6)  + 'Sect. 4 (coefficients)'!$J$10*((C115/'Sect. 4 (coefficients)'!$C$5-1)/'Sect. 4 (coefficients)'!$C$6)^2 + 'Sect. 4 (coefficients)'!$J$11 *((C115/'Sect. 4 (coefficients)'!$C$5-1)/'Sect. 4 (coefficients)'!$C$6)^3 ) +
    ( A115/'Sect. 4 (coefficients)'!$C$3 )^2 * ( 'Sect. 4 (coefficients)'!$J$12 + 'Sect. 4 (coefficients)'!$J$13*((C115/'Sect. 4 (coefficients)'!$C$5-1)/'Sect. 4 (coefficients)'!$C$6) + 'Sect. 4 (coefficients)'!$J$14*((C115/'Sect. 4 (coefficients)'!$C$5-1)/'Sect. 4 (coefficients)'!$C$6)^2 ) +
    ( A115/'Sect. 4 (coefficients)'!$C$3 )^3 * ( 'Sect. 4 (coefficients)'!$J$15 + 'Sect. 4 (coefficients)'!$J$16*((C115/'Sect. 4 (coefficients)'!$C$5-1)/'Sect. 4 (coefficients)'!$C$6) ) +
    ( A115/'Sect. 4 (coefficients)'!$C$3 )^4 * ( 'Sect. 4 (coefficients)'!$J$17 ) +
( (B115+273.15) / 'Sect. 4 (coefficients)'!$C$4 )^1*
    (                                                   ( 'Sect. 4 (coefficients)'!$J$18 + 'Sect. 4 (coefficients)'!$J$19*((C115/'Sect. 4 (coefficients)'!$C$5-1)/'Sect. 4 (coefficients)'!$C$6) + 'Sect. 4 (coefficients)'!$J$20*((C115/'Sect. 4 (coefficients)'!$C$5-1)/'Sect. 4 (coefficients)'!$C$6)^2 + 'Sect. 4 (coefficients)'!$J$21 * ((C115/'Sect. 4 (coefficients)'!$C$5-1)/'Sect. 4 (coefficients)'!$C$6)^3 ) +
    ( A115/'Sect. 4 (coefficients)'!$C$3 )^1 * ( 'Sect. 4 (coefficients)'!$J$22 + 'Sect. 4 (coefficients)'!$J$23*((C115/'Sect. 4 (coefficients)'!$C$5-1)/'Sect. 4 (coefficients)'!$C$6) + 'Sect. 4 (coefficients)'!$J$24*((C115/'Sect. 4 (coefficients)'!$C$5-1)/'Sect. 4 (coefficients)'!$C$6)^2 ) +
    ( A115/'Sect. 4 (coefficients)'!$C$3 )^2 * ( 'Sect. 4 (coefficients)'!$J$25 + 'Sect. 4 (coefficients)'!$J$26*((C115/'Sect. 4 (coefficients)'!$C$5-1)/'Sect. 4 (coefficients)'!$C$6) ) +
    ( A115/'Sect. 4 (coefficients)'!$C$3 )^3 * ( 'Sect. 4 (coefficients)'!$J$27 ) ) +
( (B115+273.15) / 'Sect. 4 (coefficients)'!$C$4 )^2*
    (                                                   ( 'Sect. 4 (coefficients)'!$J$28 + 'Sect. 4 (coefficients)'!$J$29*((C115/'Sect. 4 (coefficients)'!$C$5-1)/'Sect. 4 (coefficients)'!$C$6) + 'Sect. 4 (coefficients)'!$J$30*((C115/'Sect. 4 (coefficients)'!$C$5-1)/'Sect. 4 (coefficients)'!$C$6)^2 ) +
    ( A115/'Sect. 4 (coefficients)'!$C$3 )^1 * ( 'Sect. 4 (coefficients)'!$J$31 + 'Sect. 4 (coefficients)'!$J$32*((C115/'Sect. 4 (coefficients)'!$C$5-1)/'Sect. 4 (coefficients)'!$C$6) ) +
    ( A115/'Sect. 4 (coefficients)'!$C$3 )^2 * ( 'Sect. 4 (coefficients)'!$J$33 ) ) +
( (B115+273.15) / 'Sect. 4 (coefficients)'!$C$4 )^3*
    (                                                   ( 'Sect. 4 (coefficients)'!$J$34 + 'Sect. 4 (coefficients)'!$J$35*((C115/'Sect. 4 (coefficients)'!$C$5-1)/'Sect. 4 (coefficients)'!$C$6) ) +
    ( A115/'Sect. 4 (coefficients)'!$C$3 )^1 * ( 'Sect. 4 (coefficients)'!$J$36 ) ) +
( (B115+273.15) / 'Sect. 4 (coefficients)'!$C$4 )^4*
    (                                                   ( 'Sect. 4 (coefficients)'!$J$37 ) ) )</f>
        <v>0</v>
      </c>
      <c r="V115" s="32">
        <f t="shared" si="23"/>
        <v>0</v>
      </c>
      <c r="W115" s="36">
        <f>('Sect. 4 (coefficients)'!$L$3+'Sect. 4 (coefficients)'!$L$4*(B115+'Sect. 4 (coefficients)'!$L$7)^-2.5+'Sect. 4 (coefficients)'!$L$5*(B115+'Sect. 4 (coefficients)'!$L$7)^3)/1000</f>
        <v>-1.5230718835547918E-3</v>
      </c>
      <c r="X115" s="36">
        <f t="shared" si="24"/>
        <v>2.9274326018846608E-14</v>
      </c>
      <c r="Y115" s="32">
        <f t="shared" si="25"/>
        <v>-1.5230718835547918E-3</v>
      </c>
      <c r="Z115" s="92">
        <f t="shared" si="26"/>
        <v>6.1018005545793071E-3</v>
      </c>
    </row>
    <row r="116" spans="1:26" s="37" customFormat="1">
      <c r="A116" s="172">
        <v>0</v>
      </c>
      <c r="B116" s="30">
        <v>35</v>
      </c>
      <c r="C116" s="55">
        <v>10</v>
      </c>
      <c r="D116" s="32">
        <v>998.36010543999998</v>
      </c>
      <c r="E116" s="32">
        <f>0.001/100*D116/2</f>
        <v>4.9918005272E-3</v>
      </c>
      <c r="F116" s="54" t="s">
        <v>17</v>
      </c>
      <c r="G116" s="33">
        <f t="shared" si="31"/>
        <v>998.35858236811646</v>
      </c>
      <c r="H116" s="32">
        <v>5.8516933673893948E-3</v>
      </c>
      <c r="I116" s="54">
        <v>71.490754665426493</v>
      </c>
      <c r="J116" s="33">
        <f t="shared" si="17"/>
        <v>-1.5230718835255175E-3</v>
      </c>
      <c r="K116" s="32">
        <f t="shared" si="18"/>
        <v>3.0535623069776778E-3</v>
      </c>
      <c r="L116" s="31" t="s">
        <v>17</v>
      </c>
      <c r="M116" s="35">
        <f t="shared" si="19"/>
        <v>0</v>
      </c>
      <c r="N116" s="66">
        <f t="shared" si="20"/>
        <v>0</v>
      </c>
      <c r="O116" s="70" t="s">
        <v>17</v>
      </c>
      <c r="P116" s="32">
        <f>('Sect. 4 (coefficients)'!$L$3+'Sect. 4 (coefficients)'!$L$4*(B116+'Sect. 4 (coefficients)'!$L$7)^-2.5+'Sect. 4 (coefficients)'!$L$5*(B116+'Sect. 4 (coefficients)'!$L$7)^3)/1000</f>
        <v>-1.5230718835547918E-3</v>
      </c>
      <c r="Q116" s="32">
        <f t="shared" si="21"/>
        <v>2.9274326018846608E-14</v>
      </c>
      <c r="R116" s="32">
        <f>LOOKUP(B116,'Sect. 4 (data)'!$B$5:$B$11,'Sect. 4 (data)'!$R$5:$R$11)</f>
        <v>2.9274326018846608E-14</v>
      </c>
      <c r="S116" s="36">
        <f t="shared" si="22"/>
        <v>0</v>
      </c>
      <c r="T116" s="32">
        <f>'Sect. 4 (coefficients)'!$C$7 * ( A116 / 'Sect. 4 (coefficients)'!$C$3 )*
  (
                                                        ( 'Sect. 4 (coefficients)'!$F$3   + 'Sect. 4 (coefficients)'!$F$4  *(A116/'Sect. 4 (coefficients)'!$C$3)^1 + 'Sect. 4 (coefficients)'!$F$5  *(A116/'Sect. 4 (coefficients)'!$C$3)^2 + 'Sect. 4 (coefficients)'!$F$6   *(A116/'Sect. 4 (coefficients)'!$C$3)^3 + 'Sect. 4 (coefficients)'!$F$7  *(A116/'Sect. 4 (coefficients)'!$C$3)^4 + 'Sect. 4 (coefficients)'!$F$8*(A116/'Sect. 4 (coefficients)'!$C$3)^5 ) +
    ( (B116+273.15) / 'Sect. 4 (coefficients)'!$C$4 )^1 * ( 'Sect. 4 (coefficients)'!$F$9   + 'Sect. 4 (coefficients)'!$F$10*(A116/'Sect. 4 (coefficients)'!$C$3)^1 + 'Sect. 4 (coefficients)'!$F$11*(A116/'Sect. 4 (coefficients)'!$C$3)^2 + 'Sect. 4 (coefficients)'!$F$12*(A116/'Sect. 4 (coefficients)'!$C$3)^3 + 'Sect. 4 (coefficients)'!$F$13*(A116/'Sect. 4 (coefficients)'!$C$3)^4 ) +
    ( (B116+273.15) / 'Sect. 4 (coefficients)'!$C$4 )^2 * ( 'Sect. 4 (coefficients)'!$F$14 + 'Sect. 4 (coefficients)'!$F$15*(A116/'Sect. 4 (coefficients)'!$C$3)^1 + 'Sect. 4 (coefficients)'!$F$16*(A116/'Sect. 4 (coefficients)'!$C$3)^2 + 'Sect. 4 (coefficients)'!$F$17*(A116/'Sect. 4 (coefficients)'!$C$3)^3 ) +
    ( (B116+273.15) / 'Sect. 4 (coefficients)'!$C$4 )^3 * ( 'Sect. 4 (coefficients)'!$F$18 + 'Sect. 4 (coefficients)'!$F$19*(A116/'Sect. 4 (coefficients)'!$C$3)^1 + 'Sect. 4 (coefficients)'!$F$20*(A116/'Sect. 4 (coefficients)'!$C$3)^2 ) +
    ( (B116+273.15) / 'Sect. 4 (coefficients)'!$C$4 )^4 * ( 'Sect. 4 (coefficients)'!$F$21 +'Sect. 4 (coefficients)'!$F$22*(A116/'Sect. 4 (coefficients)'!$C$3)^1 ) +
    ( (B116+273.15) / 'Sect. 4 (coefficients)'!$C$4 )^5 * ( 'Sect. 4 (coefficients)'!$F$23 )
  )</f>
        <v>0</v>
      </c>
      <c r="U116" s="91">
        <f xml:space="preserve"> 'Sect. 4 (coefficients)'!$C$8 * ( (C116/'Sect. 4 (coefficients)'!$C$5-1)/'Sect. 4 (coefficients)'!$C$6 ) * ( A116/'Sect. 4 (coefficients)'!$C$3 ) *
(                                                       ( 'Sect. 4 (coefficients)'!$J$3   + 'Sect. 4 (coefficients)'!$J$4  *((C116/'Sect. 4 (coefficients)'!$C$5-1)/'Sect. 4 (coefficients)'!$C$6)  + 'Sect. 4 (coefficients)'!$J$5  *((C116/'Sect. 4 (coefficients)'!$C$5-1)/'Sect. 4 (coefficients)'!$C$6)^2 + 'Sect. 4 (coefficients)'!$J$6   *((C116/'Sect. 4 (coefficients)'!$C$5-1)/'Sect. 4 (coefficients)'!$C$6)^3 + 'Sect. 4 (coefficients)'!$J$7*((C116/'Sect. 4 (coefficients)'!$C$5-1)/'Sect. 4 (coefficients)'!$C$6)^4 ) +
    ( A116/'Sect. 4 (coefficients)'!$C$3 )^1 * ( 'Sect. 4 (coefficients)'!$J$8   + 'Sect. 4 (coefficients)'!$J$9  *((C116/'Sect. 4 (coefficients)'!$C$5-1)/'Sect. 4 (coefficients)'!$C$6)  + 'Sect. 4 (coefficients)'!$J$10*((C116/'Sect. 4 (coefficients)'!$C$5-1)/'Sect. 4 (coefficients)'!$C$6)^2 + 'Sect. 4 (coefficients)'!$J$11 *((C116/'Sect. 4 (coefficients)'!$C$5-1)/'Sect. 4 (coefficients)'!$C$6)^3 ) +
    ( A116/'Sect. 4 (coefficients)'!$C$3 )^2 * ( 'Sect. 4 (coefficients)'!$J$12 + 'Sect. 4 (coefficients)'!$J$13*((C116/'Sect. 4 (coefficients)'!$C$5-1)/'Sect. 4 (coefficients)'!$C$6) + 'Sect. 4 (coefficients)'!$J$14*((C116/'Sect. 4 (coefficients)'!$C$5-1)/'Sect. 4 (coefficients)'!$C$6)^2 ) +
    ( A116/'Sect. 4 (coefficients)'!$C$3 )^3 * ( 'Sect. 4 (coefficients)'!$J$15 + 'Sect. 4 (coefficients)'!$J$16*((C116/'Sect. 4 (coefficients)'!$C$5-1)/'Sect. 4 (coefficients)'!$C$6) ) +
    ( A116/'Sect. 4 (coefficients)'!$C$3 )^4 * ( 'Sect. 4 (coefficients)'!$J$17 ) +
( (B116+273.15) / 'Sect. 4 (coefficients)'!$C$4 )^1*
    (                                                   ( 'Sect. 4 (coefficients)'!$J$18 + 'Sect. 4 (coefficients)'!$J$19*((C116/'Sect. 4 (coefficients)'!$C$5-1)/'Sect. 4 (coefficients)'!$C$6) + 'Sect. 4 (coefficients)'!$J$20*((C116/'Sect. 4 (coefficients)'!$C$5-1)/'Sect. 4 (coefficients)'!$C$6)^2 + 'Sect. 4 (coefficients)'!$J$21 * ((C116/'Sect. 4 (coefficients)'!$C$5-1)/'Sect. 4 (coefficients)'!$C$6)^3 ) +
    ( A116/'Sect. 4 (coefficients)'!$C$3 )^1 * ( 'Sect. 4 (coefficients)'!$J$22 + 'Sect. 4 (coefficients)'!$J$23*((C116/'Sect. 4 (coefficients)'!$C$5-1)/'Sect. 4 (coefficients)'!$C$6) + 'Sect. 4 (coefficients)'!$J$24*((C116/'Sect. 4 (coefficients)'!$C$5-1)/'Sect. 4 (coefficients)'!$C$6)^2 ) +
    ( A116/'Sect. 4 (coefficients)'!$C$3 )^2 * ( 'Sect. 4 (coefficients)'!$J$25 + 'Sect. 4 (coefficients)'!$J$26*((C116/'Sect. 4 (coefficients)'!$C$5-1)/'Sect. 4 (coefficients)'!$C$6) ) +
    ( A116/'Sect. 4 (coefficients)'!$C$3 )^3 * ( 'Sect. 4 (coefficients)'!$J$27 ) ) +
( (B116+273.15) / 'Sect. 4 (coefficients)'!$C$4 )^2*
    (                                                   ( 'Sect. 4 (coefficients)'!$J$28 + 'Sect. 4 (coefficients)'!$J$29*((C116/'Sect. 4 (coefficients)'!$C$5-1)/'Sect. 4 (coefficients)'!$C$6) + 'Sect. 4 (coefficients)'!$J$30*((C116/'Sect. 4 (coefficients)'!$C$5-1)/'Sect. 4 (coefficients)'!$C$6)^2 ) +
    ( A116/'Sect. 4 (coefficients)'!$C$3 )^1 * ( 'Sect. 4 (coefficients)'!$J$31 + 'Sect. 4 (coefficients)'!$J$32*((C116/'Sect. 4 (coefficients)'!$C$5-1)/'Sect. 4 (coefficients)'!$C$6) ) +
    ( A116/'Sect. 4 (coefficients)'!$C$3 )^2 * ( 'Sect. 4 (coefficients)'!$J$33 ) ) +
( (B116+273.15) / 'Sect. 4 (coefficients)'!$C$4 )^3*
    (                                                   ( 'Sect. 4 (coefficients)'!$J$34 + 'Sect. 4 (coefficients)'!$J$35*((C116/'Sect. 4 (coefficients)'!$C$5-1)/'Sect. 4 (coefficients)'!$C$6) ) +
    ( A116/'Sect. 4 (coefficients)'!$C$3 )^1 * ( 'Sect. 4 (coefficients)'!$J$36 ) ) +
( (B116+273.15) / 'Sect. 4 (coefficients)'!$C$4 )^4*
    (                                                   ( 'Sect. 4 (coefficients)'!$J$37 ) ) )</f>
        <v>0</v>
      </c>
      <c r="V116" s="32">
        <f t="shared" si="23"/>
        <v>0</v>
      </c>
      <c r="W116" s="36">
        <f>('Sect. 4 (coefficients)'!$L$3+'Sect. 4 (coefficients)'!$L$4*(B116+'Sect. 4 (coefficients)'!$L$7)^-2.5+'Sect. 4 (coefficients)'!$L$5*(B116+'Sect. 4 (coefficients)'!$L$7)^3)/1000</f>
        <v>-1.5230718835547918E-3</v>
      </c>
      <c r="X116" s="36">
        <f t="shared" si="24"/>
        <v>2.9274326018846608E-14</v>
      </c>
      <c r="Y116" s="32">
        <f t="shared" si="25"/>
        <v>-1.5230718835547918E-3</v>
      </c>
      <c r="Z116" s="92">
        <f t="shared" si="26"/>
        <v>6.1071246139553555E-3</v>
      </c>
    </row>
    <row r="117" spans="1:26" s="37" customFormat="1">
      <c r="A117" s="172">
        <v>0</v>
      </c>
      <c r="B117" s="30">
        <v>35</v>
      </c>
      <c r="C117" s="55">
        <v>15</v>
      </c>
      <c r="D117" s="32">
        <v>1000.51156263</v>
      </c>
      <c r="E117" s="32">
        <f t="shared" ref="E117:E123" si="34">0.003/100*D117/2</f>
        <v>1.500767343945E-2</v>
      </c>
      <c r="F117" s="54" t="s">
        <v>17</v>
      </c>
      <c r="G117" s="33">
        <f t="shared" si="31"/>
        <v>1000.5100395581164</v>
      </c>
      <c r="H117" s="32">
        <v>1.5386988352119796E-2</v>
      </c>
      <c r="I117" s="54">
        <v>3417.6168625076957</v>
      </c>
      <c r="J117" s="33">
        <f t="shared" si="17"/>
        <v>-1.5230718835255175E-3</v>
      </c>
      <c r="K117" s="32">
        <f t="shared" si="18"/>
        <v>3.3954599810772758E-3</v>
      </c>
      <c r="L117" s="31" t="s">
        <v>17</v>
      </c>
      <c r="M117" s="35">
        <f t="shared" si="19"/>
        <v>0</v>
      </c>
      <c r="N117" s="66">
        <f t="shared" si="20"/>
        <v>0</v>
      </c>
      <c r="O117" s="70" t="s">
        <v>17</v>
      </c>
      <c r="P117" s="32">
        <f>('Sect. 4 (coefficients)'!$L$3+'Sect. 4 (coefficients)'!$L$4*(B117+'Sect. 4 (coefficients)'!$L$7)^-2.5+'Sect. 4 (coefficients)'!$L$5*(B117+'Sect. 4 (coefficients)'!$L$7)^3)/1000</f>
        <v>-1.5230718835547918E-3</v>
      </c>
      <c r="Q117" s="32">
        <f t="shared" si="21"/>
        <v>2.9274326018846608E-14</v>
      </c>
      <c r="R117" s="32">
        <f>LOOKUP(B117,'Sect. 4 (data)'!$B$5:$B$11,'Sect. 4 (data)'!$R$5:$R$11)</f>
        <v>2.9274326018846608E-14</v>
      </c>
      <c r="S117" s="36">
        <f t="shared" si="22"/>
        <v>0</v>
      </c>
      <c r="T117" s="32">
        <f>'Sect. 4 (coefficients)'!$C$7 * ( A117 / 'Sect. 4 (coefficients)'!$C$3 )*
  (
                                                        ( 'Sect. 4 (coefficients)'!$F$3   + 'Sect. 4 (coefficients)'!$F$4  *(A117/'Sect. 4 (coefficients)'!$C$3)^1 + 'Sect. 4 (coefficients)'!$F$5  *(A117/'Sect. 4 (coefficients)'!$C$3)^2 + 'Sect. 4 (coefficients)'!$F$6   *(A117/'Sect. 4 (coefficients)'!$C$3)^3 + 'Sect. 4 (coefficients)'!$F$7  *(A117/'Sect. 4 (coefficients)'!$C$3)^4 + 'Sect. 4 (coefficients)'!$F$8*(A117/'Sect. 4 (coefficients)'!$C$3)^5 ) +
    ( (B117+273.15) / 'Sect. 4 (coefficients)'!$C$4 )^1 * ( 'Sect. 4 (coefficients)'!$F$9   + 'Sect. 4 (coefficients)'!$F$10*(A117/'Sect. 4 (coefficients)'!$C$3)^1 + 'Sect. 4 (coefficients)'!$F$11*(A117/'Sect. 4 (coefficients)'!$C$3)^2 + 'Sect. 4 (coefficients)'!$F$12*(A117/'Sect. 4 (coefficients)'!$C$3)^3 + 'Sect. 4 (coefficients)'!$F$13*(A117/'Sect. 4 (coefficients)'!$C$3)^4 ) +
    ( (B117+273.15) / 'Sect. 4 (coefficients)'!$C$4 )^2 * ( 'Sect. 4 (coefficients)'!$F$14 + 'Sect. 4 (coefficients)'!$F$15*(A117/'Sect. 4 (coefficients)'!$C$3)^1 + 'Sect. 4 (coefficients)'!$F$16*(A117/'Sect. 4 (coefficients)'!$C$3)^2 + 'Sect. 4 (coefficients)'!$F$17*(A117/'Sect. 4 (coefficients)'!$C$3)^3 ) +
    ( (B117+273.15) / 'Sect. 4 (coefficients)'!$C$4 )^3 * ( 'Sect. 4 (coefficients)'!$F$18 + 'Sect. 4 (coefficients)'!$F$19*(A117/'Sect. 4 (coefficients)'!$C$3)^1 + 'Sect. 4 (coefficients)'!$F$20*(A117/'Sect. 4 (coefficients)'!$C$3)^2 ) +
    ( (B117+273.15) / 'Sect. 4 (coefficients)'!$C$4 )^4 * ( 'Sect. 4 (coefficients)'!$F$21 +'Sect. 4 (coefficients)'!$F$22*(A117/'Sect. 4 (coefficients)'!$C$3)^1 ) +
    ( (B117+273.15) / 'Sect. 4 (coefficients)'!$C$4 )^5 * ( 'Sect. 4 (coefficients)'!$F$23 )
  )</f>
        <v>0</v>
      </c>
      <c r="U117" s="91">
        <f xml:space="preserve"> 'Sect. 4 (coefficients)'!$C$8 * ( (C117/'Sect. 4 (coefficients)'!$C$5-1)/'Sect. 4 (coefficients)'!$C$6 ) * ( A117/'Sect. 4 (coefficients)'!$C$3 ) *
(                                                       ( 'Sect. 4 (coefficients)'!$J$3   + 'Sect. 4 (coefficients)'!$J$4  *((C117/'Sect. 4 (coefficients)'!$C$5-1)/'Sect. 4 (coefficients)'!$C$6)  + 'Sect. 4 (coefficients)'!$J$5  *((C117/'Sect. 4 (coefficients)'!$C$5-1)/'Sect. 4 (coefficients)'!$C$6)^2 + 'Sect. 4 (coefficients)'!$J$6   *((C117/'Sect. 4 (coefficients)'!$C$5-1)/'Sect. 4 (coefficients)'!$C$6)^3 + 'Sect. 4 (coefficients)'!$J$7*((C117/'Sect. 4 (coefficients)'!$C$5-1)/'Sect. 4 (coefficients)'!$C$6)^4 ) +
    ( A117/'Sect. 4 (coefficients)'!$C$3 )^1 * ( 'Sect. 4 (coefficients)'!$J$8   + 'Sect. 4 (coefficients)'!$J$9  *((C117/'Sect. 4 (coefficients)'!$C$5-1)/'Sect. 4 (coefficients)'!$C$6)  + 'Sect. 4 (coefficients)'!$J$10*((C117/'Sect. 4 (coefficients)'!$C$5-1)/'Sect. 4 (coefficients)'!$C$6)^2 + 'Sect. 4 (coefficients)'!$J$11 *((C117/'Sect. 4 (coefficients)'!$C$5-1)/'Sect. 4 (coefficients)'!$C$6)^3 ) +
    ( A117/'Sect. 4 (coefficients)'!$C$3 )^2 * ( 'Sect. 4 (coefficients)'!$J$12 + 'Sect. 4 (coefficients)'!$J$13*((C117/'Sect. 4 (coefficients)'!$C$5-1)/'Sect. 4 (coefficients)'!$C$6) + 'Sect. 4 (coefficients)'!$J$14*((C117/'Sect. 4 (coefficients)'!$C$5-1)/'Sect. 4 (coefficients)'!$C$6)^2 ) +
    ( A117/'Sect. 4 (coefficients)'!$C$3 )^3 * ( 'Sect. 4 (coefficients)'!$J$15 + 'Sect. 4 (coefficients)'!$J$16*((C117/'Sect. 4 (coefficients)'!$C$5-1)/'Sect. 4 (coefficients)'!$C$6) ) +
    ( A117/'Sect. 4 (coefficients)'!$C$3 )^4 * ( 'Sect. 4 (coefficients)'!$J$17 ) +
( (B117+273.15) / 'Sect. 4 (coefficients)'!$C$4 )^1*
    (                                                   ( 'Sect. 4 (coefficients)'!$J$18 + 'Sect. 4 (coefficients)'!$J$19*((C117/'Sect. 4 (coefficients)'!$C$5-1)/'Sect. 4 (coefficients)'!$C$6) + 'Sect. 4 (coefficients)'!$J$20*((C117/'Sect. 4 (coefficients)'!$C$5-1)/'Sect. 4 (coefficients)'!$C$6)^2 + 'Sect. 4 (coefficients)'!$J$21 * ((C117/'Sect. 4 (coefficients)'!$C$5-1)/'Sect. 4 (coefficients)'!$C$6)^3 ) +
    ( A117/'Sect. 4 (coefficients)'!$C$3 )^1 * ( 'Sect. 4 (coefficients)'!$J$22 + 'Sect. 4 (coefficients)'!$J$23*((C117/'Sect. 4 (coefficients)'!$C$5-1)/'Sect. 4 (coefficients)'!$C$6) + 'Sect. 4 (coefficients)'!$J$24*((C117/'Sect. 4 (coefficients)'!$C$5-1)/'Sect. 4 (coefficients)'!$C$6)^2 ) +
    ( A117/'Sect. 4 (coefficients)'!$C$3 )^2 * ( 'Sect. 4 (coefficients)'!$J$25 + 'Sect. 4 (coefficients)'!$J$26*((C117/'Sect. 4 (coefficients)'!$C$5-1)/'Sect. 4 (coefficients)'!$C$6) ) +
    ( A117/'Sect. 4 (coefficients)'!$C$3 )^3 * ( 'Sect. 4 (coefficients)'!$J$27 ) ) +
( (B117+273.15) / 'Sect. 4 (coefficients)'!$C$4 )^2*
    (                                                   ( 'Sect. 4 (coefficients)'!$J$28 + 'Sect. 4 (coefficients)'!$J$29*((C117/'Sect. 4 (coefficients)'!$C$5-1)/'Sect. 4 (coefficients)'!$C$6) + 'Sect. 4 (coefficients)'!$J$30*((C117/'Sect. 4 (coefficients)'!$C$5-1)/'Sect. 4 (coefficients)'!$C$6)^2 ) +
    ( A117/'Sect. 4 (coefficients)'!$C$3 )^1 * ( 'Sect. 4 (coefficients)'!$J$31 + 'Sect. 4 (coefficients)'!$J$32*((C117/'Sect. 4 (coefficients)'!$C$5-1)/'Sect. 4 (coefficients)'!$C$6) ) +
    ( A117/'Sect. 4 (coefficients)'!$C$3 )^2 * ( 'Sect. 4 (coefficients)'!$J$33 ) ) +
( (B117+273.15) / 'Sect. 4 (coefficients)'!$C$4 )^3*
    (                                                   ( 'Sect. 4 (coefficients)'!$J$34 + 'Sect. 4 (coefficients)'!$J$35*((C117/'Sect. 4 (coefficients)'!$C$5-1)/'Sect. 4 (coefficients)'!$C$6) ) +
    ( A117/'Sect. 4 (coefficients)'!$C$3 )^1 * ( 'Sect. 4 (coefficients)'!$J$36 ) ) +
( (B117+273.15) / 'Sect. 4 (coefficients)'!$C$4 )^4*
    (                                                   ( 'Sect. 4 (coefficients)'!$J$37 ) ) )</f>
        <v>0</v>
      </c>
      <c r="V117" s="32">
        <f t="shared" si="23"/>
        <v>0</v>
      </c>
      <c r="W117" s="36">
        <f>('Sect. 4 (coefficients)'!$L$3+'Sect. 4 (coefficients)'!$L$4*(B117+'Sect. 4 (coefficients)'!$L$7)^-2.5+'Sect. 4 (coefficients)'!$L$5*(B117+'Sect. 4 (coefficients)'!$L$7)^3)/1000</f>
        <v>-1.5230718835547918E-3</v>
      </c>
      <c r="X117" s="36">
        <f t="shared" si="24"/>
        <v>2.9274326018846608E-14</v>
      </c>
      <c r="Y117" s="32">
        <f t="shared" si="25"/>
        <v>-1.5230718835547918E-3</v>
      </c>
      <c r="Z117" s="92">
        <f t="shared" si="26"/>
        <v>6.7909199621545516E-3</v>
      </c>
    </row>
    <row r="118" spans="1:26" s="37" customFormat="1">
      <c r="A118" s="172">
        <v>0</v>
      </c>
      <c r="B118" s="30">
        <v>35</v>
      </c>
      <c r="C118" s="55">
        <v>20</v>
      </c>
      <c r="D118" s="32">
        <v>1002.64077651</v>
      </c>
      <c r="E118" s="32">
        <f t="shared" si="34"/>
        <v>1.5039611647650001E-2</v>
      </c>
      <c r="F118" s="54" t="s">
        <v>17</v>
      </c>
      <c r="G118" s="33">
        <f t="shared" si="31"/>
        <v>1002.6392534381165</v>
      </c>
      <c r="H118" s="32">
        <v>1.5420783755590108E-2</v>
      </c>
      <c r="I118" s="54">
        <v>3447.5633749507501</v>
      </c>
      <c r="J118" s="33">
        <f t="shared" si="17"/>
        <v>-1.5230718835255175E-3</v>
      </c>
      <c r="K118" s="32">
        <f t="shared" si="18"/>
        <v>3.4074408468148343E-3</v>
      </c>
      <c r="L118" s="31" t="s">
        <v>17</v>
      </c>
      <c r="M118" s="35">
        <f t="shared" si="19"/>
        <v>0</v>
      </c>
      <c r="N118" s="66">
        <f t="shared" si="20"/>
        <v>0</v>
      </c>
      <c r="O118" s="70" t="s">
        <v>17</v>
      </c>
      <c r="P118" s="32">
        <f>('Sect. 4 (coefficients)'!$L$3+'Sect. 4 (coefficients)'!$L$4*(B118+'Sect. 4 (coefficients)'!$L$7)^-2.5+'Sect. 4 (coefficients)'!$L$5*(B118+'Sect. 4 (coefficients)'!$L$7)^3)/1000</f>
        <v>-1.5230718835547918E-3</v>
      </c>
      <c r="Q118" s="32">
        <f t="shared" si="21"/>
        <v>2.9274326018846608E-14</v>
      </c>
      <c r="R118" s="32">
        <f>LOOKUP(B118,'Sect. 4 (data)'!$B$5:$B$11,'Sect. 4 (data)'!$R$5:$R$11)</f>
        <v>2.9274326018846608E-14</v>
      </c>
      <c r="S118" s="36">
        <f t="shared" si="22"/>
        <v>0</v>
      </c>
      <c r="T118" s="32">
        <f>'Sect. 4 (coefficients)'!$C$7 * ( A118 / 'Sect. 4 (coefficients)'!$C$3 )*
  (
                                                        ( 'Sect. 4 (coefficients)'!$F$3   + 'Sect. 4 (coefficients)'!$F$4  *(A118/'Sect. 4 (coefficients)'!$C$3)^1 + 'Sect. 4 (coefficients)'!$F$5  *(A118/'Sect. 4 (coefficients)'!$C$3)^2 + 'Sect. 4 (coefficients)'!$F$6   *(A118/'Sect. 4 (coefficients)'!$C$3)^3 + 'Sect. 4 (coefficients)'!$F$7  *(A118/'Sect. 4 (coefficients)'!$C$3)^4 + 'Sect. 4 (coefficients)'!$F$8*(A118/'Sect. 4 (coefficients)'!$C$3)^5 ) +
    ( (B118+273.15) / 'Sect. 4 (coefficients)'!$C$4 )^1 * ( 'Sect. 4 (coefficients)'!$F$9   + 'Sect. 4 (coefficients)'!$F$10*(A118/'Sect. 4 (coefficients)'!$C$3)^1 + 'Sect. 4 (coefficients)'!$F$11*(A118/'Sect. 4 (coefficients)'!$C$3)^2 + 'Sect. 4 (coefficients)'!$F$12*(A118/'Sect. 4 (coefficients)'!$C$3)^3 + 'Sect. 4 (coefficients)'!$F$13*(A118/'Sect. 4 (coefficients)'!$C$3)^4 ) +
    ( (B118+273.15) / 'Sect. 4 (coefficients)'!$C$4 )^2 * ( 'Sect. 4 (coefficients)'!$F$14 + 'Sect. 4 (coefficients)'!$F$15*(A118/'Sect. 4 (coefficients)'!$C$3)^1 + 'Sect. 4 (coefficients)'!$F$16*(A118/'Sect. 4 (coefficients)'!$C$3)^2 + 'Sect. 4 (coefficients)'!$F$17*(A118/'Sect. 4 (coefficients)'!$C$3)^3 ) +
    ( (B118+273.15) / 'Sect. 4 (coefficients)'!$C$4 )^3 * ( 'Sect. 4 (coefficients)'!$F$18 + 'Sect. 4 (coefficients)'!$F$19*(A118/'Sect. 4 (coefficients)'!$C$3)^1 + 'Sect. 4 (coefficients)'!$F$20*(A118/'Sect. 4 (coefficients)'!$C$3)^2 ) +
    ( (B118+273.15) / 'Sect. 4 (coefficients)'!$C$4 )^4 * ( 'Sect. 4 (coefficients)'!$F$21 +'Sect. 4 (coefficients)'!$F$22*(A118/'Sect. 4 (coefficients)'!$C$3)^1 ) +
    ( (B118+273.15) / 'Sect. 4 (coefficients)'!$C$4 )^5 * ( 'Sect. 4 (coefficients)'!$F$23 )
  )</f>
        <v>0</v>
      </c>
      <c r="U118" s="91">
        <f xml:space="preserve"> 'Sect. 4 (coefficients)'!$C$8 * ( (C118/'Sect. 4 (coefficients)'!$C$5-1)/'Sect. 4 (coefficients)'!$C$6 ) * ( A118/'Sect. 4 (coefficients)'!$C$3 ) *
(                                                       ( 'Sect. 4 (coefficients)'!$J$3   + 'Sect. 4 (coefficients)'!$J$4  *((C118/'Sect. 4 (coefficients)'!$C$5-1)/'Sect. 4 (coefficients)'!$C$6)  + 'Sect. 4 (coefficients)'!$J$5  *((C118/'Sect. 4 (coefficients)'!$C$5-1)/'Sect. 4 (coefficients)'!$C$6)^2 + 'Sect. 4 (coefficients)'!$J$6   *((C118/'Sect. 4 (coefficients)'!$C$5-1)/'Sect. 4 (coefficients)'!$C$6)^3 + 'Sect. 4 (coefficients)'!$J$7*((C118/'Sect. 4 (coefficients)'!$C$5-1)/'Sect. 4 (coefficients)'!$C$6)^4 ) +
    ( A118/'Sect. 4 (coefficients)'!$C$3 )^1 * ( 'Sect. 4 (coefficients)'!$J$8   + 'Sect. 4 (coefficients)'!$J$9  *((C118/'Sect. 4 (coefficients)'!$C$5-1)/'Sect. 4 (coefficients)'!$C$6)  + 'Sect. 4 (coefficients)'!$J$10*((C118/'Sect. 4 (coefficients)'!$C$5-1)/'Sect. 4 (coefficients)'!$C$6)^2 + 'Sect. 4 (coefficients)'!$J$11 *((C118/'Sect. 4 (coefficients)'!$C$5-1)/'Sect. 4 (coefficients)'!$C$6)^3 ) +
    ( A118/'Sect. 4 (coefficients)'!$C$3 )^2 * ( 'Sect. 4 (coefficients)'!$J$12 + 'Sect. 4 (coefficients)'!$J$13*((C118/'Sect. 4 (coefficients)'!$C$5-1)/'Sect. 4 (coefficients)'!$C$6) + 'Sect. 4 (coefficients)'!$J$14*((C118/'Sect. 4 (coefficients)'!$C$5-1)/'Sect. 4 (coefficients)'!$C$6)^2 ) +
    ( A118/'Sect. 4 (coefficients)'!$C$3 )^3 * ( 'Sect. 4 (coefficients)'!$J$15 + 'Sect. 4 (coefficients)'!$J$16*((C118/'Sect. 4 (coefficients)'!$C$5-1)/'Sect. 4 (coefficients)'!$C$6) ) +
    ( A118/'Sect. 4 (coefficients)'!$C$3 )^4 * ( 'Sect. 4 (coefficients)'!$J$17 ) +
( (B118+273.15) / 'Sect. 4 (coefficients)'!$C$4 )^1*
    (                                                   ( 'Sect. 4 (coefficients)'!$J$18 + 'Sect. 4 (coefficients)'!$J$19*((C118/'Sect. 4 (coefficients)'!$C$5-1)/'Sect. 4 (coefficients)'!$C$6) + 'Sect. 4 (coefficients)'!$J$20*((C118/'Sect. 4 (coefficients)'!$C$5-1)/'Sect. 4 (coefficients)'!$C$6)^2 + 'Sect. 4 (coefficients)'!$J$21 * ((C118/'Sect. 4 (coefficients)'!$C$5-1)/'Sect. 4 (coefficients)'!$C$6)^3 ) +
    ( A118/'Sect. 4 (coefficients)'!$C$3 )^1 * ( 'Sect. 4 (coefficients)'!$J$22 + 'Sect. 4 (coefficients)'!$J$23*((C118/'Sect. 4 (coefficients)'!$C$5-1)/'Sect. 4 (coefficients)'!$C$6) + 'Sect. 4 (coefficients)'!$J$24*((C118/'Sect. 4 (coefficients)'!$C$5-1)/'Sect. 4 (coefficients)'!$C$6)^2 ) +
    ( A118/'Sect. 4 (coefficients)'!$C$3 )^2 * ( 'Sect. 4 (coefficients)'!$J$25 + 'Sect. 4 (coefficients)'!$J$26*((C118/'Sect. 4 (coefficients)'!$C$5-1)/'Sect. 4 (coefficients)'!$C$6) ) +
    ( A118/'Sect. 4 (coefficients)'!$C$3 )^3 * ( 'Sect. 4 (coefficients)'!$J$27 ) ) +
( (B118+273.15) / 'Sect. 4 (coefficients)'!$C$4 )^2*
    (                                                   ( 'Sect. 4 (coefficients)'!$J$28 + 'Sect. 4 (coefficients)'!$J$29*((C118/'Sect. 4 (coefficients)'!$C$5-1)/'Sect. 4 (coefficients)'!$C$6) + 'Sect. 4 (coefficients)'!$J$30*((C118/'Sect. 4 (coefficients)'!$C$5-1)/'Sect. 4 (coefficients)'!$C$6)^2 ) +
    ( A118/'Sect. 4 (coefficients)'!$C$3 )^1 * ( 'Sect. 4 (coefficients)'!$J$31 + 'Sect. 4 (coefficients)'!$J$32*((C118/'Sect. 4 (coefficients)'!$C$5-1)/'Sect. 4 (coefficients)'!$C$6) ) +
    ( A118/'Sect. 4 (coefficients)'!$C$3 )^2 * ( 'Sect. 4 (coefficients)'!$J$33 ) ) +
( (B118+273.15) / 'Sect. 4 (coefficients)'!$C$4 )^3*
    (                                                   ( 'Sect. 4 (coefficients)'!$J$34 + 'Sect. 4 (coefficients)'!$J$35*((C118/'Sect. 4 (coefficients)'!$C$5-1)/'Sect. 4 (coefficients)'!$C$6) ) +
    ( A118/'Sect. 4 (coefficients)'!$C$3 )^1 * ( 'Sect. 4 (coefficients)'!$J$36 ) ) +
( (B118+273.15) / 'Sect. 4 (coefficients)'!$C$4 )^4*
    (                                                   ( 'Sect. 4 (coefficients)'!$J$37 ) ) )</f>
        <v>0</v>
      </c>
      <c r="V118" s="32">
        <f t="shared" si="23"/>
        <v>0</v>
      </c>
      <c r="W118" s="36">
        <f>('Sect. 4 (coefficients)'!$L$3+'Sect. 4 (coefficients)'!$L$4*(B118+'Sect. 4 (coefficients)'!$L$7)^-2.5+'Sect. 4 (coefficients)'!$L$5*(B118+'Sect. 4 (coefficients)'!$L$7)^3)/1000</f>
        <v>-1.5230718835547918E-3</v>
      </c>
      <c r="X118" s="36">
        <f t="shared" si="24"/>
        <v>2.9274326018846608E-14</v>
      </c>
      <c r="Y118" s="32">
        <f t="shared" si="25"/>
        <v>-1.5230718835547918E-3</v>
      </c>
      <c r="Z118" s="92">
        <f t="shared" si="26"/>
        <v>6.8148816936296685E-3</v>
      </c>
    </row>
    <row r="119" spans="1:26" s="37" customFormat="1">
      <c r="A119" s="172">
        <v>0</v>
      </c>
      <c r="B119" s="30">
        <v>35</v>
      </c>
      <c r="C119" s="55">
        <v>26</v>
      </c>
      <c r="D119" s="32">
        <v>1005.16710813</v>
      </c>
      <c r="E119" s="32">
        <f t="shared" si="34"/>
        <v>1.5077506621949999E-2</v>
      </c>
      <c r="F119" s="54" t="s">
        <v>17</v>
      </c>
      <c r="G119" s="33">
        <f t="shared" si="31"/>
        <v>1005.1655850581164</v>
      </c>
      <c r="H119" s="32">
        <v>1.5461078292008174E-2</v>
      </c>
      <c r="I119" s="54">
        <v>3483.2829042908452</v>
      </c>
      <c r="J119" s="33">
        <f t="shared" si="17"/>
        <v>-1.5230718835255175E-3</v>
      </c>
      <c r="K119" s="32">
        <f t="shared" si="18"/>
        <v>3.4225335669150563E-3</v>
      </c>
      <c r="L119" s="31" t="s">
        <v>17</v>
      </c>
      <c r="M119" s="35">
        <f t="shared" si="19"/>
        <v>0</v>
      </c>
      <c r="N119" s="66">
        <f t="shared" si="20"/>
        <v>0</v>
      </c>
      <c r="O119" s="70" t="s">
        <v>17</v>
      </c>
      <c r="P119" s="32">
        <f>('Sect. 4 (coefficients)'!$L$3+'Sect. 4 (coefficients)'!$L$4*(B119+'Sect. 4 (coefficients)'!$L$7)^-2.5+'Sect. 4 (coefficients)'!$L$5*(B119+'Sect. 4 (coefficients)'!$L$7)^3)/1000</f>
        <v>-1.5230718835547918E-3</v>
      </c>
      <c r="Q119" s="32">
        <f t="shared" si="21"/>
        <v>2.9274326018846608E-14</v>
      </c>
      <c r="R119" s="32">
        <f>LOOKUP(B119,'Sect. 4 (data)'!$B$5:$B$11,'Sect. 4 (data)'!$R$5:$R$11)</f>
        <v>2.9274326018846608E-14</v>
      </c>
      <c r="S119" s="36">
        <f t="shared" si="22"/>
        <v>0</v>
      </c>
      <c r="T119" s="32">
        <f>'Sect. 4 (coefficients)'!$C$7 * ( A119 / 'Sect. 4 (coefficients)'!$C$3 )*
  (
                                                        ( 'Sect. 4 (coefficients)'!$F$3   + 'Sect. 4 (coefficients)'!$F$4  *(A119/'Sect. 4 (coefficients)'!$C$3)^1 + 'Sect. 4 (coefficients)'!$F$5  *(A119/'Sect. 4 (coefficients)'!$C$3)^2 + 'Sect. 4 (coefficients)'!$F$6   *(A119/'Sect. 4 (coefficients)'!$C$3)^3 + 'Sect. 4 (coefficients)'!$F$7  *(A119/'Sect. 4 (coefficients)'!$C$3)^4 + 'Sect. 4 (coefficients)'!$F$8*(A119/'Sect. 4 (coefficients)'!$C$3)^5 ) +
    ( (B119+273.15) / 'Sect. 4 (coefficients)'!$C$4 )^1 * ( 'Sect. 4 (coefficients)'!$F$9   + 'Sect. 4 (coefficients)'!$F$10*(A119/'Sect. 4 (coefficients)'!$C$3)^1 + 'Sect. 4 (coefficients)'!$F$11*(A119/'Sect. 4 (coefficients)'!$C$3)^2 + 'Sect. 4 (coefficients)'!$F$12*(A119/'Sect. 4 (coefficients)'!$C$3)^3 + 'Sect. 4 (coefficients)'!$F$13*(A119/'Sect. 4 (coefficients)'!$C$3)^4 ) +
    ( (B119+273.15) / 'Sect. 4 (coefficients)'!$C$4 )^2 * ( 'Sect. 4 (coefficients)'!$F$14 + 'Sect. 4 (coefficients)'!$F$15*(A119/'Sect. 4 (coefficients)'!$C$3)^1 + 'Sect. 4 (coefficients)'!$F$16*(A119/'Sect. 4 (coefficients)'!$C$3)^2 + 'Sect. 4 (coefficients)'!$F$17*(A119/'Sect. 4 (coefficients)'!$C$3)^3 ) +
    ( (B119+273.15) / 'Sect. 4 (coefficients)'!$C$4 )^3 * ( 'Sect. 4 (coefficients)'!$F$18 + 'Sect. 4 (coefficients)'!$F$19*(A119/'Sect. 4 (coefficients)'!$C$3)^1 + 'Sect. 4 (coefficients)'!$F$20*(A119/'Sect. 4 (coefficients)'!$C$3)^2 ) +
    ( (B119+273.15) / 'Sect. 4 (coefficients)'!$C$4 )^4 * ( 'Sect. 4 (coefficients)'!$F$21 +'Sect. 4 (coefficients)'!$F$22*(A119/'Sect. 4 (coefficients)'!$C$3)^1 ) +
    ( (B119+273.15) / 'Sect. 4 (coefficients)'!$C$4 )^5 * ( 'Sect. 4 (coefficients)'!$F$23 )
  )</f>
        <v>0</v>
      </c>
      <c r="U119" s="91">
        <f xml:space="preserve"> 'Sect. 4 (coefficients)'!$C$8 * ( (C119/'Sect. 4 (coefficients)'!$C$5-1)/'Sect. 4 (coefficients)'!$C$6 ) * ( A119/'Sect. 4 (coefficients)'!$C$3 ) *
(                                                       ( 'Sect. 4 (coefficients)'!$J$3   + 'Sect. 4 (coefficients)'!$J$4  *((C119/'Sect. 4 (coefficients)'!$C$5-1)/'Sect. 4 (coefficients)'!$C$6)  + 'Sect. 4 (coefficients)'!$J$5  *((C119/'Sect. 4 (coefficients)'!$C$5-1)/'Sect. 4 (coefficients)'!$C$6)^2 + 'Sect. 4 (coefficients)'!$J$6   *((C119/'Sect. 4 (coefficients)'!$C$5-1)/'Sect. 4 (coefficients)'!$C$6)^3 + 'Sect. 4 (coefficients)'!$J$7*((C119/'Sect. 4 (coefficients)'!$C$5-1)/'Sect. 4 (coefficients)'!$C$6)^4 ) +
    ( A119/'Sect. 4 (coefficients)'!$C$3 )^1 * ( 'Sect. 4 (coefficients)'!$J$8   + 'Sect. 4 (coefficients)'!$J$9  *((C119/'Sect. 4 (coefficients)'!$C$5-1)/'Sect. 4 (coefficients)'!$C$6)  + 'Sect. 4 (coefficients)'!$J$10*((C119/'Sect. 4 (coefficients)'!$C$5-1)/'Sect. 4 (coefficients)'!$C$6)^2 + 'Sect. 4 (coefficients)'!$J$11 *((C119/'Sect. 4 (coefficients)'!$C$5-1)/'Sect. 4 (coefficients)'!$C$6)^3 ) +
    ( A119/'Sect. 4 (coefficients)'!$C$3 )^2 * ( 'Sect. 4 (coefficients)'!$J$12 + 'Sect. 4 (coefficients)'!$J$13*((C119/'Sect. 4 (coefficients)'!$C$5-1)/'Sect. 4 (coefficients)'!$C$6) + 'Sect. 4 (coefficients)'!$J$14*((C119/'Sect. 4 (coefficients)'!$C$5-1)/'Sect. 4 (coefficients)'!$C$6)^2 ) +
    ( A119/'Sect. 4 (coefficients)'!$C$3 )^3 * ( 'Sect. 4 (coefficients)'!$J$15 + 'Sect. 4 (coefficients)'!$J$16*((C119/'Sect. 4 (coefficients)'!$C$5-1)/'Sect. 4 (coefficients)'!$C$6) ) +
    ( A119/'Sect. 4 (coefficients)'!$C$3 )^4 * ( 'Sect. 4 (coefficients)'!$J$17 ) +
( (B119+273.15) / 'Sect. 4 (coefficients)'!$C$4 )^1*
    (                                                   ( 'Sect. 4 (coefficients)'!$J$18 + 'Sect. 4 (coefficients)'!$J$19*((C119/'Sect. 4 (coefficients)'!$C$5-1)/'Sect. 4 (coefficients)'!$C$6) + 'Sect. 4 (coefficients)'!$J$20*((C119/'Sect. 4 (coefficients)'!$C$5-1)/'Sect. 4 (coefficients)'!$C$6)^2 + 'Sect. 4 (coefficients)'!$J$21 * ((C119/'Sect. 4 (coefficients)'!$C$5-1)/'Sect. 4 (coefficients)'!$C$6)^3 ) +
    ( A119/'Sect. 4 (coefficients)'!$C$3 )^1 * ( 'Sect. 4 (coefficients)'!$J$22 + 'Sect. 4 (coefficients)'!$J$23*((C119/'Sect. 4 (coefficients)'!$C$5-1)/'Sect. 4 (coefficients)'!$C$6) + 'Sect. 4 (coefficients)'!$J$24*((C119/'Sect. 4 (coefficients)'!$C$5-1)/'Sect. 4 (coefficients)'!$C$6)^2 ) +
    ( A119/'Sect. 4 (coefficients)'!$C$3 )^2 * ( 'Sect. 4 (coefficients)'!$J$25 + 'Sect. 4 (coefficients)'!$J$26*((C119/'Sect. 4 (coefficients)'!$C$5-1)/'Sect. 4 (coefficients)'!$C$6) ) +
    ( A119/'Sect. 4 (coefficients)'!$C$3 )^3 * ( 'Sect. 4 (coefficients)'!$J$27 ) ) +
( (B119+273.15) / 'Sect. 4 (coefficients)'!$C$4 )^2*
    (                                                   ( 'Sect. 4 (coefficients)'!$J$28 + 'Sect. 4 (coefficients)'!$J$29*((C119/'Sect. 4 (coefficients)'!$C$5-1)/'Sect. 4 (coefficients)'!$C$6) + 'Sect. 4 (coefficients)'!$J$30*((C119/'Sect. 4 (coefficients)'!$C$5-1)/'Sect. 4 (coefficients)'!$C$6)^2 ) +
    ( A119/'Sect. 4 (coefficients)'!$C$3 )^1 * ( 'Sect. 4 (coefficients)'!$J$31 + 'Sect. 4 (coefficients)'!$J$32*((C119/'Sect. 4 (coefficients)'!$C$5-1)/'Sect. 4 (coefficients)'!$C$6) ) +
    ( A119/'Sect. 4 (coefficients)'!$C$3 )^2 * ( 'Sect. 4 (coefficients)'!$J$33 ) ) +
( (B119+273.15) / 'Sect. 4 (coefficients)'!$C$4 )^3*
    (                                                   ( 'Sect. 4 (coefficients)'!$J$34 + 'Sect. 4 (coefficients)'!$J$35*((C119/'Sect. 4 (coefficients)'!$C$5-1)/'Sect. 4 (coefficients)'!$C$6) ) +
    ( A119/'Sect. 4 (coefficients)'!$C$3 )^1 * ( 'Sect. 4 (coefficients)'!$J$36 ) ) +
( (B119+273.15) / 'Sect. 4 (coefficients)'!$C$4 )^4*
    (                                                   ( 'Sect. 4 (coefficients)'!$J$37 ) ) )</f>
        <v>0</v>
      </c>
      <c r="V119" s="32">
        <f t="shared" si="23"/>
        <v>0</v>
      </c>
      <c r="W119" s="36">
        <f>('Sect. 4 (coefficients)'!$L$3+'Sect. 4 (coefficients)'!$L$4*(B119+'Sect. 4 (coefficients)'!$L$7)^-2.5+'Sect. 4 (coefficients)'!$L$5*(B119+'Sect. 4 (coefficients)'!$L$7)^3)/1000</f>
        <v>-1.5230718835547918E-3</v>
      </c>
      <c r="X119" s="36">
        <f t="shared" si="24"/>
        <v>2.9274326018846608E-14</v>
      </c>
      <c r="Y119" s="32">
        <f t="shared" si="25"/>
        <v>-1.5230718835547918E-3</v>
      </c>
      <c r="Z119" s="92">
        <f t="shared" si="26"/>
        <v>6.8450671338301126E-3</v>
      </c>
    </row>
    <row r="120" spans="1:26" s="37" customFormat="1">
      <c r="A120" s="172">
        <v>0</v>
      </c>
      <c r="B120" s="30">
        <v>35</v>
      </c>
      <c r="C120" s="55">
        <v>33</v>
      </c>
      <c r="D120" s="32">
        <v>1008.0758325</v>
      </c>
      <c r="E120" s="32">
        <f t="shared" si="34"/>
        <v>1.5121137487500002E-2</v>
      </c>
      <c r="F120" s="54" t="s">
        <v>17</v>
      </c>
      <c r="G120" s="33">
        <f t="shared" si="31"/>
        <v>1008.0743094281165</v>
      </c>
      <c r="H120" s="32">
        <v>1.5507971934167031E-2</v>
      </c>
      <c r="I120" s="54">
        <v>3524.4149840896525</v>
      </c>
      <c r="J120" s="33">
        <f t="shared" si="17"/>
        <v>-1.5230718835255175E-3</v>
      </c>
      <c r="K120" s="32">
        <f t="shared" si="18"/>
        <v>3.442149705494293E-3</v>
      </c>
      <c r="L120" s="31" t="s">
        <v>17</v>
      </c>
      <c r="M120" s="35">
        <f t="shared" si="19"/>
        <v>0</v>
      </c>
      <c r="N120" s="66">
        <f t="shared" si="20"/>
        <v>0</v>
      </c>
      <c r="O120" s="70" t="s">
        <v>17</v>
      </c>
      <c r="P120" s="32">
        <f>('Sect. 4 (coefficients)'!$L$3+'Sect. 4 (coefficients)'!$L$4*(B120+'Sect. 4 (coefficients)'!$L$7)^-2.5+'Sect. 4 (coefficients)'!$L$5*(B120+'Sect. 4 (coefficients)'!$L$7)^3)/1000</f>
        <v>-1.5230718835547918E-3</v>
      </c>
      <c r="Q120" s="32">
        <f t="shared" si="21"/>
        <v>2.9274326018846608E-14</v>
      </c>
      <c r="R120" s="32">
        <f>LOOKUP(B120,'Sect. 4 (data)'!$B$5:$B$11,'Sect. 4 (data)'!$R$5:$R$11)</f>
        <v>2.9274326018846608E-14</v>
      </c>
      <c r="S120" s="36">
        <f t="shared" si="22"/>
        <v>0</v>
      </c>
      <c r="T120" s="32">
        <f>'Sect. 4 (coefficients)'!$C$7 * ( A120 / 'Sect. 4 (coefficients)'!$C$3 )*
  (
                                                        ( 'Sect. 4 (coefficients)'!$F$3   + 'Sect. 4 (coefficients)'!$F$4  *(A120/'Sect. 4 (coefficients)'!$C$3)^1 + 'Sect. 4 (coefficients)'!$F$5  *(A120/'Sect. 4 (coefficients)'!$C$3)^2 + 'Sect. 4 (coefficients)'!$F$6   *(A120/'Sect. 4 (coefficients)'!$C$3)^3 + 'Sect. 4 (coefficients)'!$F$7  *(A120/'Sect. 4 (coefficients)'!$C$3)^4 + 'Sect. 4 (coefficients)'!$F$8*(A120/'Sect. 4 (coefficients)'!$C$3)^5 ) +
    ( (B120+273.15) / 'Sect. 4 (coefficients)'!$C$4 )^1 * ( 'Sect. 4 (coefficients)'!$F$9   + 'Sect. 4 (coefficients)'!$F$10*(A120/'Sect. 4 (coefficients)'!$C$3)^1 + 'Sect. 4 (coefficients)'!$F$11*(A120/'Sect. 4 (coefficients)'!$C$3)^2 + 'Sect. 4 (coefficients)'!$F$12*(A120/'Sect. 4 (coefficients)'!$C$3)^3 + 'Sect. 4 (coefficients)'!$F$13*(A120/'Sect. 4 (coefficients)'!$C$3)^4 ) +
    ( (B120+273.15) / 'Sect. 4 (coefficients)'!$C$4 )^2 * ( 'Sect. 4 (coefficients)'!$F$14 + 'Sect. 4 (coefficients)'!$F$15*(A120/'Sect. 4 (coefficients)'!$C$3)^1 + 'Sect. 4 (coefficients)'!$F$16*(A120/'Sect. 4 (coefficients)'!$C$3)^2 + 'Sect. 4 (coefficients)'!$F$17*(A120/'Sect. 4 (coefficients)'!$C$3)^3 ) +
    ( (B120+273.15) / 'Sect. 4 (coefficients)'!$C$4 )^3 * ( 'Sect. 4 (coefficients)'!$F$18 + 'Sect. 4 (coefficients)'!$F$19*(A120/'Sect. 4 (coefficients)'!$C$3)^1 + 'Sect. 4 (coefficients)'!$F$20*(A120/'Sect. 4 (coefficients)'!$C$3)^2 ) +
    ( (B120+273.15) / 'Sect. 4 (coefficients)'!$C$4 )^4 * ( 'Sect. 4 (coefficients)'!$F$21 +'Sect. 4 (coefficients)'!$F$22*(A120/'Sect. 4 (coefficients)'!$C$3)^1 ) +
    ( (B120+273.15) / 'Sect. 4 (coefficients)'!$C$4 )^5 * ( 'Sect. 4 (coefficients)'!$F$23 )
  )</f>
        <v>0</v>
      </c>
      <c r="U120" s="91">
        <f xml:space="preserve"> 'Sect. 4 (coefficients)'!$C$8 * ( (C120/'Sect. 4 (coefficients)'!$C$5-1)/'Sect. 4 (coefficients)'!$C$6 ) * ( A120/'Sect. 4 (coefficients)'!$C$3 ) *
(                                                       ( 'Sect. 4 (coefficients)'!$J$3   + 'Sect. 4 (coefficients)'!$J$4  *((C120/'Sect. 4 (coefficients)'!$C$5-1)/'Sect. 4 (coefficients)'!$C$6)  + 'Sect. 4 (coefficients)'!$J$5  *((C120/'Sect. 4 (coefficients)'!$C$5-1)/'Sect. 4 (coefficients)'!$C$6)^2 + 'Sect. 4 (coefficients)'!$J$6   *((C120/'Sect. 4 (coefficients)'!$C$5-1)/'Sect. 4 (coefficients)'!$C$6)^3 + 'Sect. 4 (coefficients)'!$J$7*((C120/'Sect. 4 (coefficients)'!$C$5-1)/'Sect. 4 (coefficients)'!$C$6)^4 ) +
    ( A120/'Sect. 4 (coefficients)'!$C$3 )^1 * ( 'Sect. 4 (coefficients)'!$J$8   + 'Sect. 4 (coefficients)'!$J$9  *((C120/'Sect. 4 (coefficients)'!$C$5-1)/'Sect. 4 (coefficients)'!$C$6)  + 'Sect. 4 (coefficients)'!$J$10*((C120/'Sect. 4 (coefficients)'!$C$5-1)/'Sect. 4 (coefficients)'!$C$6)^2 + 'Sect. 4 (coefficients)'!$J$11 *((C120/'Sect. 4 (coefficients)'!$C$5-1)/'Sect. 4 (coefficients)'!$C$6)^3 ) +
    ( A120/'Sect. 4 (coefficients)'!$C$3 )^2 * ( 'Sect. 4 (coefficients)'!$J$12 + 'Sect. 4 (coefficients)'!$J$13*((C120/'Sect. 4 (coefficients)'!$C$5-1)/'Sect. 4 (coefficients)'!$C$6) + 'Sect. 4 (coefficients)'!$J$14*((C120/'Sect. 4 (coefficients)'!$C$5-1)/'Sect. 4 (coefficients)'!$C$6)^2 ) +
    ( A120/'Sect. 4 (coefficients)'!$C$3 )^3 * ( 'Sect. 4 (coefficients)'!$J$15 + 'Sect. 4 (coefficients)'!$J$16*((C120/'Sect. 4 (coefficients)'!$C$5-1)/'Sect. 4 (coefficients)'!$C$6) ) +
    ( A120/'Sect. 4 (coefficients)'!$C$3 )^4 * ( 'Sect. 4 (coefficients)'!$J$17 ) +
( (B120+273.15) / 'Sect. 4 (coefficients)'!$C$4 )^1*
    (                                                   ( 'Sect. 4 (coefficients)'!$J$18 + 'Sect. 4 (coefficients)'!$J$19*((C120/'Sect. 4 (coefficients)'!$C$5-1)/'Sect. 4 (coefficients)'!$C$6) + 'Sect. 4 (coefficients)'!$J$20*((C120/'Sect. 4 (coefficients)'!$C$5-1)/'Sect. 4 (coefficients)'!$C$6)^2 + 'Sect. 4 (coefficients)'!$J$21 * ((C120/'Sect. 4 (coefficients)'!$C$5-1)/'Sect. 4 (coefficients)'!$C$6)^3 ) +
    ( A120/'Sect. 4 (coefficients)'!$C$3 )^1 * ( 'Sect. 4 (coefficients)'!$J$22 + 'Sect. 4 (coefficients)'!$J$23*((C120/'Sect. 4 (coefficients)'!$C$5-1)/'Sect. 4 (coefficients)'!$C$6) + 'Sect. 4 (coefficients)'!$J$24*((C120/'Sect. 4 (coefficients)'!$C$5-1)/'Sect. 4 (coefficients)'!$C$6)^2 ) +
    ( A120/'Sect. 4 (coefficients)'!$C$3 )^2 * ( 'Sect. 4 (coefficients)'!$J$25 + 'Sect. 4 (coefficients)'!$J$26*((C120/'Sect. 4 (coefficients)'!$C$5-1)/'Sect. 4 (coefficients)'!$C$6) ) +
    ( A120/'Sect. 4 (coefficients)'!$C$3 )^3 * ( 'Sect. 4 (coefficients)'!$J$27 ) ) +
( (B120+273.15) / 'Sect. 4 (coefficients)'!$C$4 )^2*
    (                                                   ( 'Sect. 4 (coefficients)'!$J$28 + 'Sect. 4 (coefficients)'!$J$29*((C120/'Sect. 4 (coefficients)'!$C$5-1)/'Sect. 4 (coefficients)'!$C$6) + 'Sect. 4 (coefficients)'!$J$30*((C120/'Sect. 4 (coefficients)'!$C$5-1)/'Sect. 4 (coefficients)'!$C$6)^2 ) +
    ( A120/'Sect. 4 (coefficients)'!$C$3 )^1 * ( 'Sect. 4 (coefficients)'!$J$31 + 'Sect. 4 (coefficients)'!$J$32*((C120/'Sect. 4 (coefficients)'!$C$5-1)/'Sect. 4 (coefficients)'!$C$6) ) +
    ( A120/'Sect. 4 (coefficients)'!$C$3 )^2 * ( 'Sect. 4 (coefficients)'!$J$33 ) ) +
( (B120+273.15) / 'Sect. 4 (coefficients)'!$C$4 )^3*
    (                                                   ( 'Sect. 4 (coefficients)'!$J$34 + 'Sect. 4 (coefficients)'!$J$35*((C120/'Sect. 4 (coefficients)'!$C$5-1)/'Sect. 4 (coefficients)'!$C$6) ) +
    ( A120/'Sect. 4 (coefficients)'!$C$3 )^1 * ( 'Sect. 4 (coefficients)'!$J$36 ) ) +
( (B120+273.15) / 'Sect. 4 (coefficients)'!$C$4 )^4*
    (                                                   ( 'Sect. 4 (coefficients)'!$J$37 ) ) )</f>
        <v>0</v>
      </c>
      <c r="V120" s="32">
        <f t="shared" si="23"/>
        <v>0</v>
      </c>
      <c r="W120" s="36">
        <f>('Sect. 4 (coefficients)'!$L$3+'Sect. 4 (coefficients)'!$L$4*(B120+'Sect. 4 (coefficients)'!$L$7)^-2.5+'Sect. 4 (coefficients)'!$L$5*(B120+'Sect. 4 (coefficients)'!$L$7)^3)/1000</f>
        <v>-1.5230718835547918E-3</v>
      </c>
      <c r="X120" s="36">
        <f t="shared" si="24"/>
        <v>2.9274326018846608E-14</v>
      </c>
      <c r="Y120" s="32">
        <f t="shared" si="25"/>
        <v>-1.5230718835547918E-3</v>
      </c>
      <c r="Z120" s="92">
        <f t="shared" si="26"/>
        <v>6.884299410988586E-3</v>
      </c>
    </row>
    <row r="121" spans="1:26" s="37" customFormat="1">
      <c r="A121" s="172">
        <v>0</v>
      </c>
      <c r="B121" s="30">
        <v>35</v>
      </c>
      <c r="C121" s="55">
        <v>41.5</v>
      </c>
      <c r="D121" s="32">
        <v>1011.55343319</v>
      </c>
      <c r="E121" s="32">
        <f t="shared" si="34"/>
        <v>1.5173301497849999E-2</v>
      </c>
      <c r="F121" s="54" t="s">
        <v>17</v>
      </c>
      <c r="G121" s="33">
        <f t="shared" si="31"/>
        <v>1011.5519101181164</v>
      </c>
      <c r="H121" s="32">
        <v>1.5564364325961935E-2</v>
      </c>
      <c r="I121" s="54">
        <v>3572.9804115608717</v>
      </c>
      <c r="J121" s="33">
        <f t="shared" si="17"/>
        <v>-1.5230718835255175E-3</v>
      </c>
      <c r="K121" s="32">
        <f t="shared" si="18"/>
        <v>3.4670388700762367E-3</v>
      </c>
      <c r="L121" s="31" t="s">
        <v>17</v>
      </c>
      <c r="M121" s="35">
        <f t="shared" si="19"/>
        <v>0</v>
      </c>
      <c r="N121" s="66">
        <f t="shared" si="20"/>
        <v>0</v>
      </c>
      <c r="O121" s="70" t="s">
        <v>17</v>
      </c>
      <c r="P121" s="32">
        <f>('Sect. 4 (coefficients)'!$L$3+'Sect. 4 (coefficients)'!$L$4*(B121+'Sect. 4 (coefficients)'!$L$7)^-2.5+'Sect. 4 (coefficients)'!$L$5*(B121+'Sect. 4 (coefficients)'!$L$7)^3)/1000</f>
        <v>-1.5230718835547918E-3</v>
      </c>
      <c r="Q121" s="32">
        <f t="shared" si="21"/>
        <v>2.9274326018846608E-14</v>
      </c>
      <c r="R121" s="32">
        <f>LOOKUP(B121,'Sect. 4 (data)'!$B$5:$B$11,'Sect. 4 (data)'!$R$5:$R$11)</f>
        <v>2.9274326018846608E-14</v>
      </c>
      <c r="S121" s="36">
        <f t="shared" si="22"/>
        <v>0</v>
      </c>
      <c r="T121" s="32">
        <f>'Sect. 4 (coefficients)'!$C$7 * ( A121 / 'Sect. 4 (coefficients)'!$C$3 )*
  (
                                                        ( 'Sect. 4 (coefficients)'!$F$3   + 'Sect. 4 (coefficients)'!$F$4  *(A121/'Sect. 4 (coefficients)'!$C$3)^1 + 'Sect. 4 (coefficients)'!$F$5  *(A121/'Sect. 4 (coefficients)'!$C$3)^2 + 'Sect. 4 (coefficients)'!$F$6   *(A121/'Sect. 4 (coefficients)'!$C$3)^3 + 'Sect. 4 (coefficients)'!$F$7  *(A121/'Sect. 4 (coefficients)'!$C$3)^4 + 'Sect. 4 (coefficients)'!$F$8*(A121/'Sect. 4 (coefficients)'!$C$3)^5 ) +
    ( (B121+273.15) / 'Sect. 4 (coefficients)'!$C$4 )^1 * ( 'Sect. 4 (coefficients)'!$F$9   + 'Sect. 4 (coefficients)'!$F$10*(A121/'Sect. 4 (coefficients)'!$C$3)^1 + 'Sect. 4 (coefficients)'!$F$11*(A121/'Sect. 4 (coefficients)'!$C$3)^2 + 'Sect. 4 (coefficients)'!$F$12*(A121/'Sect. 4 (coefficients)'!$C$3)^3 + 'Sect. 4 (coefficients)'!$F$13*(A121/'Sect. 4 (coefficients)'!$C$3)^4 ) +
    ( (B121+273.15) / 'Sect. 4 (coefficients)'!$C$4 )^2 * ( 'Sect. 4 (coefficients)'!$F$14 + 'Sect. 4 (coefficients)'!$F$15*(A121/'Sect. 4 (coefficients)'!$C$3)^1 + 'Sect. 4 (coefficients)'!$F$16*(A121/'Sect. 4 (coefficients)'!$C$3)^2 + 'Sect. 4 (coefficients)'!$F$17*(A121/'Sect. 4 (coefficients)'!$C$3)^3 ) +
    ( (B121+273.15) / 'Sect. 4 (coefficients)'!$C$4 )^3 * ( 'Sect. 4 (coefficients)'!$F$18 + 'Sect. 4 (coefficients)'!$F$19*(A121/'Sect. 4 (coefficients)'!$C$3)^1 + 'Sect. 4 (coefficients)'!$F$20*(A121/'Sect. 4 (coefficients)'!$C$3)^2 ) +
    ( (B121+273.15) / 'Sect. 4 (coefficients)'!$C$4 )^4 * ( 'Sect. 4 (coefficients)'!$F$21 +'Sect. 4 (coefficients)'!$F$22*(A121/'Sect. 4 (coefficients)'!$C$3)^1 ) +
    ( (B121+273.15) / 'Sect. 4 (coefficients)'!$C$4 )^5 * ( 'Sect. 4 (coefficients)'!$F$23 )
  )</f>
        <v>0</v>
      </c>
      <c r="U121" s="91">
        <f xml:space="preserve"> 'Sect. 4 (coefficients)'!$C$8 * ( (C121/'Sect. 4 (coefficients)'!$C$5-1)/'Sect. 4 (coefficients)'!$C$6 ) * ( A121/'Sect. 4 (coefficients)'!$C$3 ) *
(                                                       ( 'Sect. 4 (coefficients)'!$J$3   + 'Sect. 4 (coefficients)'!$J$4  *((C121/'Sect. 4 (coefficients)'!$C$5-1)/'Sect. 4 (coefficients)'!$C$6)  + 'Sect. 4 (coefficients)'!$J$5  *((C121/'Sect. 4 (coefficients)'!$C$5-1)/'Sect. 4 (coefficients)'!$C$6)^2 + 'Sect. 4 (coefficients)'!$J$6   *((C121/'Sect. 4 (coefficients)'!$C$5-1)/'Sect. 4 (coefficients)'!$C$6)^3 + 'Sect. 4 (coefficients)'!$J$7*((C121/'Sect. 4 (coefficients)'!$C$5-1)/'Sect. 4 (coefficients)'!$C$6)^4 ) +
    ( A121/'Sect. 4 (coefficients)'!$C$3 )^1 * ( 'Sect. 4 (coefficients)'!$J$8   + 'Sect. 4 (coefficients)'!$J$9  *((C121/'Sect. 4 (coefficients)'!$C$5-1)/'Sect. 4 (coefficients)'!$C$6)  + 'Sect. 4 (coefficients)'!$J$10*((C121/'Sect. 4 (coefficients)'!$C$5-1)/'Sect. 4 (coefficients)'!$C$6)^2 + 'Sect. 4 (coefficients)'!$J$11 *((C121/'Sect. 4 (coefficients)'!$C$5-1)/'Sect. 4 (coefficients)'!$C$6)^3 ) +
    ( A121/'Sect. 4 (coefficients)'!$C$3 )^2 * ( 'Sect. 4 (coefficients)'!$J$12 + 'Sect. 4 (coefficients)'!$J$13*((C121/'Sect. 4 (coefficients)'!$C$5-1)/'Sect. 4 (coefficients)'!$C$6) + 'Sect. 4 (coefficients)'!$J$14*((C121/'Sect. 4 (coefficients)'!$C$5-1)/'Sect. 4 (coefficients)'!$C$6)^2 ) +
    ( A121/'Sect. 4 (coefficients)'!$C$3 )^3 * ( 'Sect. 4 (coefficients)'!$J$15 + 'Sect. 4 (coefficients)'!$J$16*((C121/'Sect. 4 (coefficients)'!$C$5-1)/'Sect. 4 (coefficients)'!$C$6) ) +
    ( A121/'Sect. 4 (coefficients)'!$C$3 )^4 * ( 'Sect. 4 (coefficients)'!$J$17 ) +
( (B121+273.15) / 'Sect. 4 (coefficients)'!$C$4 )^1*
    (                                                   ( 'Sect. 4 (coefficients)'!$J$18 + 'Sect. 4 (coefficients)'!$J$19*((C121/'Sect. 4 (coefficients)'!$C$5-1)/'Sect. 4 (coefficients)'!$C$6) + 'Sect. 4 (coefficients)'!$J$20*((C121/'Sect. 4 (coefficients)'!$C$5-1)/'Sect. 4 (coefficients)'!$C$6)^2 + 'Sect. 4 (coefficients)'!$J$21 * ((C121/'Sect. 4 (coefficients)'!$C$5-1)/'Sect. 4 (coefficients)'!$C$6)^3 ) +
    ( A121/'Sect. 4 (coefficients)'!$C$3 )^1 * ( 'Sect. 4 (coefficients)'!$J$22 + 'Sect. 4 (coefficients)'!$J$23*((C121/'Sect. 4 (coefficients)'!$C$5-1)/'Sect. 4 (coefficients)'!$C$6) + 'Sect. 4 (coefficients)'!$J$24*((C121/'Sect. 4 (coefficients)'!$C$5-1)/'Sect. 4 (coefficients)'!$C$6)^2 ) +
    ( A121/'Sect. 4 (coefficients)'!$C$3 )^2 * ( 'Sect. 4 (coefficients)'!$J$25 + 'Sect. 4 (coefficients)'!$J$26*((C121/'Sect. 4 (coefficients)'!$C$5-1)/'Sect. 4 (coefficients)'!$C$6) ) +
    ( A121/'Sect. 4 (coefficients)'!$C$3 )^3 * ( 'Sect. 4 (coefficients)'!$J$27 ) ) +
( (B121+273.15) / 'Sect. 4 (coefficients)'!$C$4 )^2*
    (                                                   ( 'Sect. 4 (coefficients)'!$J$28 + 'Sect. 4 (coefficients)'!$J$29*((C121/'Sect. 4 (coefficients)'!$C$5-1)/'Sect. 4 (coefficients)'!$C$6) + 'Sect. 4 (coefficients)'!$J$30*((C121/'Sect. 4 (coefficients)'!$C$5-1)/'Sect. 4 (coefficients)'!$C$6)^2 ) +
    ( A121/'Sect. 4 (coefficients)'!$C$3 )^1 * ( 'Sect. 4 (coefficients)'!$J$31 + 'Sect. 4 (coefficients)'!$J$32*((C121/'Sect. 4 (coefficients)'!$C$5-1)/'Sect. 4 (coefficients)'!$C$6) ) +
    ( A121/'Sect. 4 (coefficients)'!$C$3 )^2 * ( 'Sect. 4 (coefficients)'!$J$33 ) ) +
( (B121+273.15) / 'Sect. 4 (coefficients)'!$C$4 )^3*
    (                                                   ( 'Sect. 4 (coefficients)'!$J$34 + 'Sect. 4 (coefficients)'!$J$35*((C121/'Sect. 4 (coefficients)'!$C$5-1)/'Sect. 4 (coefficients)'!$C$6) ) +
    ( A121/'Sect. 4 (coefficients)'!$C$3 )^1 * ( 'Sect. 4 (coefficients)'!$J$36 ) ) +
( (B121+273.15) / 'Sect. 4 (coefficients)'!$C$4 )^4*
    (                                                   ( 'Sect. 4 (coefficients)'!$J$37 ) ) )</f>
        <v>0</v>
      </c>
      <c r="V121" s="32">
        <f t="shared" si="23"/>
        <v>0</v>
      </c>
      <c r="W121" s="36">
        <f>('Sect. 4 (coefficients)'!$L$3+'Sect. 4 (coefficients)'!$L$4*(B121+'Sect. 4 (coefficients)'!$L$7)^-2.5+'Sect. 4 (coefficients)'!$L$5*(B121+'Sect. 4 (coefficients)'!$L$7)^3)/1000</f>
        <v>-1.5230718835547918E-3</v>
      </c>
      <c r="X121" s="36">
        <f t="shared" si="24"/>
        <v>2.9274326018846608E-14</v>
      </c>
      <c r="Y121" s="32">
        <f t="shared" si="25"/>
        <v>-1.5230718835547918E-3</v>
      </c>
      <c r="Z121" s="92">
        <f t="shared" si="26"/>
        <v>6.9340777401524735E-3</v>
      </c>
    </row>
    <row r="122" spans="1:26" s="37" customFormat="1">
      <c r="A122" s="172">
        <v>0</v>
      </c>
      <c r="B122" s="30">
        <v>35</v>
      </c>
      <c r="C122" s="55">
        <v>52</v>
      </c>
      <c r="D122" s="32">
        <v>1015.76958172</v>
      </c>
      <c r="E122" s="32">
        <f t="shared" si="34"/>
        <v>1.52365437258E-2</v>
      </c>
      <c r="F122" s="54" t="s">
        <v>17</v>
      </c>
      <c r="G122" s="33">
        <f t="shared" si="31"/>
        <v>1015.7680586481165</v>
      </c>
      <c r="H122" s="32">
        <v>1.5633555014424427E-2</v>
      </c>
      <c r="I122" s="54">
        <v>3629.6184955529134</v>
      </c>
      <c r="J122" s="33">
        <f t="shared" si="17"/>
        <v>-1.5230718835255175E-3</v>
      </c>
      <c r="K122" s="32">
        <f t="shared" si="18"/>
        <v>3.5008252856747655E-3</v>
      </c>
      <c r="L122" s="31" t="s">
        <v>17</v>
      </c>
      <c r="M122" s="35">
        <f t="shared" si="19"/>
        <v>0</v>
      </c>
      <c r="N122" s="66">
        <f t="shared" si="20"/>
        <v>0</v>
      </c>
      <c r="O122" s="70" t="s">
        <v>17</v>
      </c>
      <c r="P122" s="32">
        <f>('Sect. 4 (coefficients)'!$L$3+'Sect. 4 (coefficients)'!$L$4*(B122+'Sect. 4 (coefficients)'!$L$7)^-2.5+'Sect. 4 (coefficients)'!$L$5*(B122+'Sect. 4 (coefficients)'!$L$7)^3)/1000</f>
        <v>-1.5230718835547918E-3</v>
      </c>
      <c r="Q122" s="32">
        <f t="shared" si="21"/>
        <v>2.9274326018846608E-14</v>
      </c>
      <c r="R122" s="32">
        <f>LOOKUP(B122,'Sect. 4 (data)'!$B$5:$B$11,'Sect. 4 (data)'!$R$5:$R$11)</f>
        <v>2.9274326018846608E-14</v>
      </c>
      <c r="S122" s="36">
        <f t="shared" si="22"/>
        <v>0</v>
      </c>
      <c r="T122" s="32">
        <f>'Sect. 4 (coefficients)'!$C$7 * ( A122 / 'Sect. 4 (coefficients)'!$C$3 )*
  (
                                                        ( 'Sect. 4 (coefficients)'!$F$3   + 'Sect. 4 (coefficients)'!$F$4  *(A122/'Sect. 4 (coefficients)'!$C$3)^1 + 'Sect. 4 (coefficients)'!$F$5  *(A122/'Sect. 4 (coefficients)'!$C$3)^2 + 'Sect. 4 (coefficients)'!$F$6   *(A122/'Sect. 4 (coefficients)'!$C$3)^3 + 'Sect. 4 (coefficients)'!$F$7  *(A122/'Sect. 4 (coefficients)'!$C$3)^4 + 'Sect. 4 (coefficients)'!$F$8*(A122/'Sect. 4 (coefficients)'!$C$3)^5 ) +
    ( (B122+273.15) / 'Sect. 4 (coefficients)'!$C$4 )^1 * ( 'Sect. 4 (coefficients)'!$F$9   + 'Sect. 4 (coefficients)'!$F$10*(A122/'Sect. 4 (coefficients)'!$C$3)^1 + 'Sect. 4 (coefficients)'!$F$11*(A122/'Sect. 4 (coefficients)'!$C$3)^2 + 'Sect. 4 (coefficients)'!$F$12*(A122/'Sect. 4 (coefficients)'!$C$3)^3 + 'Sect. 4 (coefficients)'!$F$13*(A122/'Sect. 4 (coefficients)'!$C$3)^4 ) +
    ( (B122+273.15) / 'Sect. 4 (coefficients)'!$C$4 )^2 * ( 'Sect. 4 (coefficients)'!$F$14 + 'Sect. 4 (coefficients)'!$F$15*(A122/'Sect. 4 (coefficients)'!$C$3)^1 + 'Sect. 4 (coefficients)'!$F$16*(A122/'Sect. 4 (coefficients)'!$C$3)^2 + 'Sect. 4 (coefficients)'!$F$17*(A122/'Sect. 4 (coefficients)'!$C$3)^3 ) +
    ( (B122+273.15) / 'Sect. 4 (coefficients)'!$C$4 )^3 * ( 'Sect. 4 (coefficients)'!$F$18 + 'Sect. 4 (coefficients)'!$F$19*(A122/'Sect. 4 (coefficients)'!$C$3)^1 + 'Sect. 4 (coefficients)'!$F$20*(A122/'Sect. 4 (coefficients)'!$C$3)^2 ) +
    ( (B122+273.15) / 'Sect. 4 (coefficients)'!$C$4 )^4 * ( 'Sect. 4 (coefficients)'!$F$21 +'Sect. 4 (coefficients)'!$F$22*(A122/'Sect. 4 (coefficients)'!$C$3)^1 ) +
    ( (B122+273.15) / 'Sect. 4 (coefficients)'!$C$4 )^5 * ( 'Sect. 4 (coefficients)'!$F$23 )
  )</f>
        <v>0</v>
      </c>
      <c r="U122" s="91">
        <f xml:space="preserve"> 'Sect. 4 (coefficients)'!$C$8 * ( (C122/'Sect. 4 (coefficients)'!$C$5-1)/'Sect. 4 (coefficients)'!$C$6 ) * ( A122/'Sect. 4 (coefficients)'!$C$3 ) *
(                                                       ( 'Sect. 4 (coefficients)'!$J$3   + 'Sect. 4 (coefficients)'!$J$4  *((C122/'Sect. 4 (coefficients)'!$C$5-1)/'Sect. 4 (coefficients)'!$C$6)  + 'Sect. 4 (coefficients)'!$J$5  *((C122/'Sect. 4 (coefficients)'!$C$5-1)/'Sect. 4 (coefficients)'!$C$6)^2 + 'Sect. 4 (coefficients)'!$J$6   *((C122/'Sect. 4 (coefficients)'!$C$5-1)/'Sect. 4 (coefficients)'!$C$6)^3 + 'Sect. 4 (coefficients)'!$J$7*((C122/'Sect. 4 (coefficients)'!$C$5-1)/'Sect. 4 (coefficients)'!$C$6)^4 ) +
    ( A122/'Sect. 4 (coefficients)'!$C$3 )^1 * ( 'Sect. 4 (coefficients)'!$J$8   + 'Sect. 4 (coefficients)'!$J$9  *((C122/'Sect. 4 (coefficients)'!$C$5-1)/'Sect. 4 (coefficients)'!$C$6)  + 'Sect. 4 (coefficients)'!$J$10*((C122/'Sect. 4 (coefficients)'!$C$5-1)/'Sect. 4 (coefficients)'!$C$6)^2 + 'Sect. 4 (coefficients)'!$J$11 *((C122/'Sect. 4 (coefficients)'!$C$5-1)/'Sect. 4 (coefficients)'!$C$6)^3 ) +
    ( A122/'Sect. 4 (coefficients)'!$C$3 )^2 * ( 'Sect. 4 (coefficients)'!$J$12 + 'Sect. 4 (coefficients)'!$J$13*((C122/'Sect. 4 (coefficients)'!$C$5-1)/'Sect. 4 (coefficients)'!$C$6) + 'Sect. 4 (coefficients)'!$J$14*((C122/'Sect. 4 (coefficients)'!$C$5-1)/'Sect. 4 (coefficients)'!$C$6)^2 ) +
    ( A122/'Sect. 4 (coefficients)'!$C$3 )^3 * ( 'Sect. 4 (coefficients)'!$J$15 + 'Sect. 4 (coefficients)'!$J$16*((C122/'Sect. 4 (coefficients)'!$C$5-1)/'Sect. 4 (coefficients)'!$C$6) ) +
    ( A122/'Sect. 4 (coefficients)'!$C$3 )^4 * ( 'Sect. 4 (coefficients)'!$J$17 ) +
( (B122+273.15) / 'Sect. 4 (coefficients)'!$C$4 )^1*
    (                                                   ( 'Sect. 4 (coefficients)'!$J$18 + 'Sect. 4 (coefficients)'!$J$19*((C122/'Sect. 4 (coefficients)'!$C$5-1)/'Sect. 4 (coefficients)'!$C$6) + 'Sect. 4 (coefficients)'!$J$20*((C122/'Sect. 4 (coefficients)'!$C$5-1)/'Sect. 4 (coefficients)'!$C$6)^2 + 'Sect. 4 (coefficients)'!$J$21 * ((C122/'Sect. 4 (coefficients)'!$C$5-1)/'Sect. 4 (coefficients)'!$C$6)^3 ) +
    ( A122/'Sect. 4 (coefficients)'!$C$3 )^1 * ( 'Sect. 4 (coefficients)'!$J$22 + 'Sect. 4 (coefficients)'!$J$23*((C122/'Sect. 4 (coefficients)'!$C$5-1)/'Sect. 4 (coefficients)'!$C$6) + 'Sect. 4 (coefficients)'!$J$24*((C122/'Sect. 4 (coefficients)'!$C$5-1)/'Sect. 4 (coefficients)'!$C$6)^2 ) +
    ( A122/'Sect. 4 (coefficients)'!$C$3 )^2 * ( 'Sect. 4 (coefficients)'!$J$25 + 'Sect. 4 (coefficients)'!$J$26*((C122/'Sect. 4 (coefficients)'!$C$5-1)/'Sect. 4 (coefficients)'!$C$6) ) +
    ( A122/'Sect. 4 (coefficients)'!$C$3 )^3 * ( 'Sect. 4 (coefficients)'!$J$27 ) ) +
( (B122+273.15) / 'Sect. 4 (coefficients)'!$C$4 )^2*
    (                                                   ( 'Sect. 4 (coefficients)'!$J$28 + 'Sect. 4 (coefficients)'!$J$29*((C122/'Sect. 4 (coefficients)'!$C$5-1)/'Sect. 4 (coefficients)'!$C$6) + 'Sect. 4 (coefficients)'!$J$30*((C122/'Sect. 4 (coefficients)'!$C$5-1)/'Sect. 4 (coefficients)'!$C$6)^2 ) +
    ( A122/'Sect. 4 (coefficients)'!$C$3 )^1 * ( 'Sect. 4 (coefficients)'!$J$31 + 'Sect. 4 (coefficients)'!$J$32*((C122/'Sect. 4 (coefficients)'!$C$5-1)/'Sect. 4 (coefficients)'!$C$6) ) +
    ( A122/'Sect. 4 (coefficients)'!$C$3 )^2 * ( 'Sect. 4 (coefficients)'!$J$33 ) ) +
( (B122+273.15) / 'Sect. 4 (coefficients)'!$C$4 )^3*
    (                                                   ( 'Sect. 4 (coefficients)'!$J$34 + 'Sect. 4 (coefficients)'!$J$35*((C122/'Sect. 4 (coefficients)'!$C$5-1)/'Sect. 4 (coefficients)'!$C$6) ) +
    ( A122/'Sect. 4 (coefficients)'!$C$3 )^1 * ( 'Sect. 4 (coefficients)'!$J$36 ) ) +
( (B122+273.15) / 'Sect. 4 (coefficients)'!$C$4 )^4*
    (                                                   ( 'Sect. 4 (coefficients)'!$J$37 ) ) )</f>
        <v>0</v>
      </c>
      <c r="V122" s="32">
        <f t="shared" si="23"/>
        <v>0</v>
      </c>
      <c r="W122" s="36">
        <f>('Sect. 4 (coefficients)'!$L$3+'Sect. 4 (coefficients)'!$L$4*(B122+'Sect. 4 (coefficients)'!$L$7)^-2.5+'Sect. 4 (coefficients)'!$L$5*(B122+'Sect. 4 (coefficients)'!$L$7)^3)/1000</f>
        <v>-1.5230718835547918E-3</v>
      </c>
      <c r="X122" s="36">
        <f t="shared" si="24"/>
        <v>2.9274326018846608E-14</v>
      </c>
      <c r="Y122" s="32">
        <f t="shared" si="25"/>
        <v>-1.5230718835547918E-3</v>
      </c>
      <c r="Z122" s="92">
        <f t="shared" si="26"/>
        <v>7.0016505713495309E-3</v>
      </c>
    </row>
    <row r="123" spans="1:26" s="29" customFormat="1" ht="15.75" thickBot="1">
      <c r="A123" s="26">
        <v>0</v>
      </c>
      <c r="B123" s="20">
        <v>35</v>
      </c>
      <c r="C123" s="59">
        <v>65</v>
      </c>
      <c r="D123" s="22">
        <v>1020.87229655</v>
      </c>
      <c r="E123" s="22">
        <f t="shared" si="34"/>
        <v>1.5313084448250001E-2</v>
      </c>
      <c r="F123" s="58" t="s">
        <v>17</v>
      </c>
      <c r="G123" s="24">
        <f t="shared" si="31"/>
        <v>1020.8707734781165</v>
      </c>
      <c r="H123" s="22">
        <v>1.5718243678112889E-2</v>
      </c>
      <c r="I123" s="58">
        <v>3691.7058326741667</v>
      </c>
      <c r="J123" s="24">
        <f t="shared" si="17"/>
        <v>-1.5230718835255175E-3</v>
      </c>
      <c r="K123" s="22">
        <f t="shared" si="18"/>
        <v>3.5457903216772071E-3</v>
      </c>
      <c r="L123" s="21" t="s">
        <v>17</v>
      </c>
      <c r="M123" s="60">
        <f t="shared" si="19"/>
        <v>0</v>
      </c>
      <c r="N123" s="72">
        <f t="shared" si="20"/>
        <v>0</v>
      </c>
      <c r="O123" s="73" t="s">
        <v>17</v>
      </c>
      <c r="P123" s="22">
        <f>('Sect. 4 (coefficients)'!$L$3+'Sect. 4 (coefficients)'!$L$4*(B123+'Sect. 4 (coefficients)'!$L$7)^-2.5+'Sect. 4 (coefficients)'!$L$5*(B123+'Sect. 4 (coefficients)'!$L$7)^3)/1000</f>
        <v>-1.5230718835547918E-3</v>
      </c>
      <c r="Q123" s="22">
        <f t="shared" si="21"/>
        <v>2.9274326018846608E-14</v>
      </c>
      <c r="R123" s="22">
        <f>LOOKUP(B123,'Sect. 4 (data)'!$B$5:$B$11,'Sect. 4 (data)'!$R$5:$R$11)</f>
        <v>2.9274326018846608E-14</v>
      </c>
      <c r="S123" s="27">
        <f t="shared" si="22"/>
        <v>0</v>
      </c>
      <c r="T123" s="22">
        <f>'Sect. 4 (coefficients)'!$C$7 * ( A123 / 'Sect. 4 (coefficients)'!$C$3 )*
  (
                                                        ( 'Sect. 4 (coefficients)'!$F$3   + 'Sect. 4 (coefficients)'!$F$4  *(A123/'Sect. 4 (coefficients)'!$C$3)^1 + 'Sect. 4 (coefficients)'!$F$5  *(A123/'Sect. 4 (coefficients)'!$C$3)^2 + 'Sect. 4 (coefficients)'!$F$6   *(A123/'Sect. 4 (coefficients)'!$C$3)^3 + 'Sect. 4 (coefficients)'!$F$7  *(A123/'Sect. 4 (coefficients)'!$C$3)^4 + 'Sect. 4 (coefficients)'!$F$8*(A123/'Sect. 4 (coefficients)'!$C$3)^5 ) +
    ( (B123+273.15) / 'Sect. 4 (coefficients)'!$C$4 )^1 * ( 'Sect. 4 (coefficients)'!$F$9   + 'Sect. 4 (coefficients)'!$F$10*(A123/'Sect. 4 (coefficients)'!$C$3)^1 + 'Sect. 4 (coefficients)'!$F$11*(A123/'Sect. 4 (coefficients)'!$C$3)^2 + 'Sect. 4 (coefficients)'!$F$12*(A123/'Sect. 4 (coefficients)'!$C$3)^3 + 'Sect. 4 (coefficients)'!$F$13*(A123/'Sect. 4 (coefficients)'!$C$3)^4 ) +
    ( (B123+273.15) / 'Sect. 4 (coefficients)'!$C$4 )^2 * ( 'Sect. 4 (coefficients)'!$F$14 + 'Sect. 4 (coefficients)'!$F$15*(A123/'Sect. 4 (coefficients)'!$C$3)^1 + 'Sect. 4 (coefficients)'!$F$16*(A123/'Sect. 4 (coefficients)'!$C$3)^2 + 'Sect. 4 (coefficients)'!$F$17*(A123/'Sect. 4 (coefficients)'!$C$3)^3 ) +
    ( (B123+273.15) / 'Sect. 4 (coefficients)'!$C$4 )^3 * ( 'Sect. 4 (coefficients)'!$F$18 + 'Sect. 4 (coefficients)'!$F$19*(A123/'Sect. 4 (coefficients)'!$C$3)^1 + 'Sect. 4 (coefficients)'!$F$20*(A123/'Sect. 4 (coefficients)'!$C$3)^2 ) +
    ( (B123+273.15) / 'Sect. 4 (coefficients)'!$C$4 )^4 * ( 'Sect. 4 (coefficients)'!$F$21 +'Sect. 4 (coefficients)'!$F$22*(A123/'Sect. 4 (coefficients)'!$C$3)^1 ) +
    ( (B123+273.15) / 'Sect. 4 (coefficients)'!$C$4 )^5 * ( 'Sect. 4 (coefficients)'!$F$23 )
  )</f>
        <v>0</v>
      </c>
      <c r="U123" s="95">
        <f xml:space="preserve"> 'Sect. 4 (coefficients)'!$C$8 * ( (C123/'Sect. 4 (coefficients)'!$C$5-1)/'Sect. 4 (coefficients)'!$C$6 ) * ( A123/'Sect. 4 (coefficients)'!$C$3 ) *
(                                                       ( 'Sect. 4 (coefficients)'!$J$3   + 'Sect. 4 (coefficients)'!$J$4  *((C123/'Sect. 4 (coefficients)'!$C$5-1)/'Sect. 4 (coefficients)'!$C$6)  + 'Sect. 4 (coefficients)'!$J$5  *((C123/'Sect. 4 (coefficients)'!$C$5-1)/'Sect. 4 (coefficients)'!$C$6)^2 + 'Sect. 4 (coefficients)'!$J$6   *((C123/'Sect. 4 (coefficients)'!$C$5-1)/'Sect. 4 (coefficients)'!$C$6)^3 + 'Sect. 4 (coefficients)'!$J$7*((C123/'Sect. 4 (coefficients)'!$C$5-1)/'Sect. 4 (coefficients)'!$C$6)^4 ) +
    ( A123/'Sect. 4 (coefficients)'!$C$3 )^1 * ( 'Sect. 4 (coefficients)'!$J$8   + 'Sect. 4 (coefficients)'!$J$9  *((C123/'Sect. 4 (coefficients)'!$C$5-1)/'Sect. 4 (coefficients)'!$C$6)  + 'Sect. 4 (coefficients)'!$J$10*((C123/'Sect. 4 (coefficients)'!$C$5-1)/'Sect. 4 (coefficients)'!$C$6)^2 + 'Sect. 4 (coefficients)'!$J$11 *((C123/'Sect. 4 (coefficients)'!$C$5-1)/'Sect. 4 (coefficients)'!$C$6)^3 ) +
    ( A123/'Sect. 4 (coefficients)'!$C$3 )^2 * ( 'Sect. 4 (coefficients)'!$J$12 + 'Sect. 4 (coefficients)'!$J$13*((C123/'Sect. 4 (coefficients)'!$C$5-1)/'Sect. 4 (coefficients)'!$C$6) + 'Sect. 4 (coefficients)'!$J$14*((C123/'Sect. 4 (coefficients)'!$C$5-1)/'Sect. 4 (coefficients)'!$C$6)^2 ) +
    ( A123/'Sect. 4 (coefficients)'!$C$3 )^3 * ( 'Sect. 4 (coefficients)'!$J$15 + 'Sect. 4 (coefficients)'!$J$16*((C123/'Sect. 4 (coefficients)'!$C$5-1)/'Sect. 4 (coefficients)'!$C$6) ) +
    ( A123/'Sect. 4 (coefficients)'!$C$3 )^4 * ( 'Sect. 4 (coefficients)'!$J$17 ) +
( (B123+273.15) / 'Sect. 4 (coefficients)'!$C$4 )^1*
    (                                                   ( 'Sect. 4 (coefficients)'!$J$18 + 'Sect. 4 (coefficients)'!$J$19*((C123/'Sect. 4 (coefficients)'!$C$5-1)/'Sect. 4 (coefficients)'!$C$6) + 'Sect. 4 (coefficients)'!$J$20*((C123/'Sect. 4 (coefficients)'!$C$5-1)/'Sect. 4 (coefficients)'!$C$6)^2 + 'Sect. 4 (coefficients)'!$J$21 * ((C123/'Sect. 4 (coefficients)'!$C$5-1)/'Sect. 4 (coefficients)'!$C$6)^3 ) +
    ( A123/'Sect. 4 (coefficients)'!$C$3 )^1 * ( 'Sect. 4 (coefficients)'!$J$22 + 'Sect. 4 (coefficients)'!$J$23*((C123/'Sect. 4 (coefficients)'!$C$5-1)/'Sect. 4 (coefficients)'!$C$6) + 'Sect. 4 (coefficients)'!$J$24*((C123/'Sect. 4 (coefficients)'!$C$5-1)/'Sect. 4 (coefficients)'!$C$6)^2 ) +
    ( A123/'Sect. 4 (coefficients)'!$C$3 )^2 * ( 'Sect. 4 (coefficients)'!$J$25 + 'Sect. 4 (coefficients)'!$J$26*((C123/'Sect. 4 (coefficients)'!$C$5-1)/'Sect. 4 (coefficients)'!$C$6) ) +
    ( A123/'Sect. 4 (coefficients)'!$C$3 )^3 * ( 'Sect. 4 (coefficients)'!$J$27 ) ) +
( (B123+273.15) / 'Sect. 4 (coefficients)'!$C$4 )^2*
    (                                                   ( 'Sect. 4 (coefficients)'!$J$28 + 'Sect. 4 (coefficients)'!$J$29*((C123/'Sect. 4 (coefficients)'!$C$5-1)/'Sect. 4 (coefficients)'!$C$6) + 'Sect. 4 (coefficients)'!$J$30*((C123/'Sect. 4 (coefficients)'!$C$5-1)/'Sect. 4 (coefficients)'!$C$6)^2 ) +
    ( A123/'Sect. 4 (coefficients)'!$C$3 )^1 * ( 'Sect. 4 (coefficients)'!$J$31 + 'Sect. 4 (coefficients)'!$J$32*((C123/'Sect. 4 (coefficients)'!$C$5-1)/'Sect. 4 (coefficients)'!$C$6) ) +
    ( A123/'Sect. 4 (coefficients)'!$C$3 )^2 * ( 'Sect. 4 (coefficients)'!$J$33 ) ) +
( (B123+273.15) / 'Sect. 4 (coefficients)'!$C$4 )^3*
    (                                                   ( 'Sect. 4 (coefficients)'!$J$34 + 'Sect. 4 (coefficients)'!$J$35*((C123/'Sect. 4 (coefficients)'!$C$5-1)/'Sect. 4 (coefficients)'!$C$6) ) +
    ( A123/'Sect. 4 (coefficients)'!$C$3 )^1 * ( 'Sect. 4 (coefficients)'!$J$36 ) ) +
( (B123+273.15) / 'Sect. 4 (coefficients)'!$C$4 )^4*
    (                                                   ( 'Sect. 4 (coefficients)'!$J$37 ) ) )</f>
        <v>0</v>
      </c>
      <c r="V123" s="22">
        <f t="shared" si="23"/>
        <v>0</v>
      </c>
      <c r="W123" s="27">
        <f>('Sect. 4 (coefficients)'!$L$3+'Sect. 4 (coefficients)'!$L$4*(B123+'Sect. 4 (coefficients)'!$L$7)^-2.5+'Sect. 4 (coefficients)'!$L$5*(B123+'Sect. 4 (coefficients)'!$L$7)^3)/1000</f>
        <v>-1.5230718835547918E-3</v>
      </c>
      <c r="X123" s="27">
        <f t="shared" si="24"/>
        <v>2.9274326018846608E-14</v>
      </c>
      <c r="Y123" s="22">
        <f t="shared" si="25"/>
        <v>-1.5230718835547918E-3</v>
      </c>
      <c r="Z123" s="28">
        <f t="shared" si="26"/>
        <v>7.0915806433544141E-3</v>
      </c>
    </row>
    <row r="124" spans="1:26" s="37" customFormat="1" ht="15" customHeight="1">
      <c r="A124" s="76">
        <v>5</v>
      </c>
      <c r="B124" s="30">
        <v>5</v>
      </c>
      <c r="C124" s="55">
        <v>5</v>
      </c>
      <c r="D124" s="32">
        <v>1002.36201654</v>
      </c>
      <c r="E124" s="32">
        <f>0.001/100*D124/2</f>
        <v>5.0118100827000007E-3</v>
      </c>
      <c r="F124" s="54" t="s">
        <v>17</v>
      </c>
      <c r="G124" s="33">
        <v>1006.3127666846876</v>
      </c>
      <c r="H124" s="48">
        <v>6.0697467771613943E-3</v>
      </c>
      <c r="I124" s="61">
        <v>82.460453235687353</v>
      </c>
      <c r="J124" s="33">
        <f t="shared" si="17"/>
        <v>3.9507501446876176</v>
      </c>
      <c r="K124" s="32">
        <f t="shared" si="18"/>
        <v>3.4239722010857127E-3</v>
      </c>
      <c r="L124" s="50">
        <f t="shared" ref="L124:L187" si="35">K124^4/(H124^4/I124)</f>
        <v>8.3499590356120503</v>
      </c>
      <c r="M124" s="35">
        <f t="shared" si="19"/>
        <v>2.3571428571428572</v>
      </c>
      <c r="N124" s="66">
        <f t="shared" si="20"/>
        <v>0.23571428571428574</v>
      </c>
      <c r="O124" s="70" t="s">
        <v>17</v>
      </c>
      <c r="P124" s="32">
        <f>('Sect. 4 (coefficients)'!$L$3+'Sect. 4 (coefficients)'!$L$4*(B124+'Sect. 4 (coefficients)'!$L$7)^-2.5+'Sect. 4 (coefficients)'!$L$5*(B124+'Sect. 4 (coefficients)'!$L$7)^3)/1000</f>
        <v>-3.9457825426968806E-3</v>
      </c>
      <c r="Q124" s="32">
        <f t="shared" si="21"/>
        <v>3.9546959272303144</v>
      </c>
      <c r="R124" s="32">
        <f>LOOKUP(B124,'Sect. 4 (data)'!$B$12:$B$18,'Sect. 4 (data)'!$R$12:$R$18)</f>
        <v>3.9768297182107477</v>
      </c>
      <c r="S124" s="36">
        <f t="shared" si="22"/>
        <v>-2.2133790980433332E-2</v>
      </c>
      <c r="T124" s="32">
        <f>'Sect. 4 (coefficients)'!$C$7 * ( A124 / 'Sect. 4 (coefficients)'!$C$3 )*
  (
                                                        ( 'Sect. 4 (coefficients)'!$F$3   + 'Sect. 4 (coefficients)'!$F$4  *(A124/'Sect. 4 (coefficients)'!$C$3)^1 + 'Sect. 4 (coefficients)'!$F$5  *(A124/'Sect. 4 (coefficients)'!$C$3)^2 + 'Sect. 4 (coefficients)'!$F$6   *(A124/'Sect. 4 (coefficients)'!$C$3)^3 + 'Sect. 4 (coefficients)'!$F$7  *(A124/'Sect. 4 (coefficients)'!$C$3)^4 + 'Sect. 4 (coefficients)'!$F$8*(A124/'Sect. 4 (coefficients)'!$C$3)^5 ) +
    ( (B124+273.15) / 'Sect. 4 (coefficients)'!$C$4 )^1 * ( 'Sect. 4 (coefficients)'!$F$9   + 'Sect. 4 (coefficients)'!$F$10*(A124/'Sect. 4 (coefficients)'!$C$3)^1 + 'Sect. 4 (coefficients)'!$F$11*(A124/'Sect. 4 (coefficients)'!$C$3)^2 + 'Sect. 4 (coefficients)'!$F$12*(A124/'Sect. 4 (coefficients)'!$C$3)^3 + 'Sect. 4 (coefficients)'!$F$13*(A124/'Sect. 4 (coefficients)'!$C$3)^4 ) +
    ( (B124+273.15) / 'Sect. 4 (coefficients)'!$C$4 )^2 * ( 'Sect. 4 (coefficients)'!$F$14 + 'Sect. 4 (coefficients)'!$F$15*(A124/'Sect. 4 (coefficients)'!$C$3)^1 + 'Sect. 4 (coefficients)'!$F$16*(A124/'Sect. 4 (coefficients)'!$C$3)^2 + 'Sect. 4 (coefficients)'!$F$17*(A124/'Sect. 4 (coefficients)'!$C$3)^3 ) +
    ( (B124+273.15) / 'Sect. 4 (coefficients)'!$C$4 )^3 * ( 'Sect. 4 (coefficients)'!$F$18 + 'Sect. 4 (coefficients)'!$F$19*(A124/'Sect. 4 (coefficients)'!$C$3)^1 + 'Sect. 4 (coefficients)'!$F$20*(A124/'Sect. 4 (coefficients)'!$C$3)^2 ) +
    ( (B124+273.15) / 'Sect. 4 (coefficients)'!$C$4 )^4 * ( 'Sect. 4 (coefficients)'!$F$21 +'Sect. 4 (coefficients)'!$F$22*(A124/'Sect. 4 (coefficients)'!$C$3)^1 ) +
    ( (B124+273.15) / 'Sect. 4 (coefficients)'!$C$4 )^5 * ( 'Sect. 4 (coefficients)'!$F$23 )
  )</f>
        <v>3.9756621581244236</v>
      </c>
      <c r="U124" s="91">
        <f xml:space="preserve"> 'Sect. 4 (coefficients)'!$C$8 * ( (C124/'Sect. 4 (coefficients)'!$C$5-1)/'Sect. 4 (coefficients)'!$C$6 ) * ( A124/'Sect. 4 (coefficients)'!$C$3 ) *
(                                                       ( 'Sect. 4 (coefficients)'!$J$3   + 'Sect. 4 (coefficients)'!$J$4  *((C124/'Sect. 4 (coefficients)'!$C$5-1)/'Sect. 4 (coefficients)'!$C$6)  + 'Sect. 4 (coefficients)'!$J$5  *((C124/'Sect. 4 (coefficients)'!$C$5-1)/'Sect. 4 (coefficients)'!$C$6)^2 + 'Sect. 4 (coefficients)'!$J$6   *((C124/'Sect. 4 (coefficients)'!$C$5-1)/'Sect. 4 (coefficients)'!$C$6)^3 + 'Sect. 4 (coefficients)'!$J$7*((C124/'Sect. 4 (coefficients)'!$C$5-1)/'Sect. 4 (coefficients)'!$C$6)^4 ) +
    ( A124/'Sect. 4 (coefficients)'!$C$3 )^1 * ( 'Sect. 4 (coefficients)'!$J$8   + 'Sect. 4 (coefficients)'!$J$9  *((C124/'Sect. 4 (coefficients)'!$C$5-1)/'Sect. 4 (coefficients)'!$C$6)  + 'Sect. 4 (coefficients)'!$J$10*((C124/'Sect. 4 (coefficients)'!$C$5-1)/'Sect. 4 (coefficients)'!$C$6)^2 + 'Sect. 4 (coefficients)'!$J$11 *((C124/'Sect. 4 (coefficients)'!$C$5-1)/'Sect. 4 (coefficients)'!$C$6)^3 ) +
    ( A124/'Sect. 4 (coefficients)'!$C$3 )^2 * ( 'Sect. 4 (coefficients)'!$J$12 + 'Sect. 4 (coefficients)'!$J$13*((C124/'Sect. 4 (coefficients)'!$C$5-1)/'Sect. 4 (coefficients)'!$C$6) + 'Sect. 4 (coefficients)'!$J$14*((C124/'Sect. 4 (coefficients)'!$C$5-1)/'Sect. 4 (coefficients)'!$C$6)^2 ) +
    ( A124/'Sect. 4 (coefficients)'!$C$3 )^3 * ( 'Sect. 4 (coefficients)'!$J$15 + 'Sect. 4 (coefficients)'!$J$16*((C124/'Sect. 4 (coefficients)'!$C$5-1)/'Sect. 4 (coefficients)'!$C$6) ) +
    ( A124/'Sect. 4 (coefficients)'!$C$3 )^4 * ( 'Sect. 4 (coefficients)'!$J$17 ) +
( (B124+273.15) / 'Sect. 4 (coefficients)'!$C$4 )^1*
    (                                                   ( 'Sect. 4 (coefficients)'!$J$18 + 'Sect. 4 (coefficients)'!$J$19*((C124/'Sect. 4 (coefficients)'!$C$5-1)/'Sect. 4 (coefficients)'!$C$6) + 'Sect. 4 (coefficients)'!$J$20*((C124/'Sect. 4 (coefficients)'!$C$5-1)/'Sect. 4 (coefficients)'!$C$6)^2 + 'Sect. 4 (coefficients)'!$J$21 * ((C124/'Sect. 4 (coefficients)'!$C$5-1)/'Sect. 4 (coefficients)'!$C$6)^3 ) +
    ( A124/'Sect. 4 (coefficients)'!$C$3 )^1 * ( 'Sect. 4 (coefficients)'!$J$22 + 'Sect. 4 (coefficients)'!$J$23*((C124/'Sect. 4 (coefficients)'!$C$5-1)/'Sect. 4 (coefficients)'!$C$6) + 'Sect. 4 (coefficients)'!$J$24*((C124/'Sect. 4 (coefficients)'!$C$5-1)/'Sect. 4 (coefficients)'!$C$6)^2 ) +
    ( A124/'Sect. 4 (coefficients)'!$C$3 )^2 * ( 'Sect. 4 (coefficients)'!$J$25 + 'Sect. 4 (coefficients)'!$J$26*((C124/'Sect. 4 (coefficients)'!$C$5-1)/'Sect. 4 (coefficients)'!$C$6) ) +
    ( A124/'Sect. 4 (coefficients)'!$C$3 )^3 * ( 'Sect. 4 (coefficients)'!$J$27 ) ) +
( (B124+273.15) / 'Sect. 4 (coefficients)'!$C$4 )^2*
    (                                                   ( 'Sect. 4 (coefficients)'!$J$28 + 'Sect. 4 (coefficients)'!$J$29*((C124/'Sect. 4 (coefficients)'!$C$5-1)/'Sect. 4 (coefficients)'!$C$6) + 'Sect. 4 (coefficients)'!$J$30*((C124/'Sect. 4 (coefficients)'!$C$5-1)/'Sect. 4 (coefficients)'!$C$6)^2 ) +
    ( A124/'Sect. 4 (coefficients)'!$C$3 )^1 * ( 'Sect. 4 (coefficients)'!$J$31 + 'Sect. 4 (coefficients)'!$J$32*((C124/'Sect. 4 (coefficients)'!$C$5-1)/'Sect. 4 (coefficients)'!$C$6) ) +
    ( A124/'Sect. 4 (coefficients)'!$C$3 )^2 * ( 'Sect. 4 (coefficients)'!$J$33 ) ) +
( (B124+273.15) / 'Sect. 4 (coefficients)'!$C$4 )^3*
    (                                                   ( 'Sect. 4 (coefficients)'!$J$34 + 'Sect. 4 (coefficients)'!$J$35*((C124/'Sect. 4 (coefficients)'!$C$5-1)/'Sect. 4 (coefficients)'!$C$6) ) +
    ( A124/'Sect. 4 (coefficients)'!$C$3 )^1 * ( 'Sect. 4 (coefficients)'!$J$36 ) ) +
( (B124+273.15) / 'Sect. 4 (coefficients)'!$C$4 )^4*
    (                                                   ( 'Sect. 4 (coefficients)'!$J$37 ) ) )</f>
        <v>-2.1912478594313715E-2</v>
      </c>
      <c r="V124" s="32">
        <f t="shared" si="23"/>
        <v>3.9537496795301097</v>
      </c>
      <c r="W124" s="36">
        <f>('Sect. 4 (coefficients)'!$L$3+'Sect. 4 (coefficients)'!$L$4*(B124+'Sect. 4 (coefficients)'!$L$7)^-2.5+'Sect. 4 (coefficients)'!$L$5*(B124+'Sect. 4 (coefficients)'!$L$7)^3)/1000</f>
        <v>-3.9457825426968806E-3</v>
      </c>
      <c r="X124" s="36">
        <f t="shared" si="24"/>
        <v>9.4624770020468318E-4</v>
      </c>
      <c r="Y124" s="32">
        <f t="shared" si="25"/>
        <v>3.949803896987413</v>
      </c>
      <c r="Z124" s="92">
        <v>6.0000000000000001E-3</v>
      </c>
    </row>
    <row r="125" spans="1:26" s="37" customFormat="1" ht="15" customHeight="1">
      <c r="A125" s="76">
        <v>5</v>
      </c>
      <c r="B125" s="30">
        <v>5</v>
      </c>
      <c r="C125" s="55">
        <v>10</v>
      </c>
      <c r="D125" s="32">
        <v>1004.78012467</v>
      </c>
      <c r="E125" s="32">
        <f>0.001/100*D125/2</f>
        <v>5.0239006233500005E-3</v>
      </c>
      <c r="F125" s="54" t="s">
        <v>17</v>
      </c>
      <c r="G125" s="33">
        <v>1008.7083484156517</v>
      </c>
      <c r="H125" s="32">
        <v>6.0823071345793194E-3</v>
      </c>
      <c r="I125" s="62">
        <v>83.138710413194772</v>
      </c>
      <c r="J125" s="33">
        <f t="shared" ref="J125:J188" si="36">G125-D125</f>
        <v>3.928223745651735</v>
      </c>
      <c r="K125" s="32">
        <f t="shared" ref="K125:K188" si="37">SQRT(H125^2-E125^2)</f>
        <v>3.4285394275198242E-3</v>
      </c>
      <c r="L125" s="50">
        <f t="shared" si="35"/>
        <v>8.393952158565277</v>
      </c>
      <c r="M125" s="35">
        <f t="shared" ref="M125:M188" si="38">16.5/35*A125</f>
        <v>2.3571428571428572</v>
      </c>
      <c r="N125" s="66">
        <f t="shared" ref="N125:N188" si="39">0.1*M125</f>
        <v>0.23571428571428574</v>
      </c>
      <c r="O125" s="70" t="s">
        <v>17</v>
      </c>
      <c r="P125" s="32">
        <f>('Sect. 4 (coefficients)'!$L$3+'Sect. 4 (coefficients)'!$L$4*(B125+'Sect. 4 (coefficients)'!$L$7)^-2.5+'Sect. 4 (coefficients)'!$L$5*(B125+'Sect. 4 (coefficients)'!$L$7)^3)/1000</f>
        <v>-3.9457825426968806E-3</v>
      </c>
      <c r="Q125" s="32">
        <f t="shared" ref="Q125:Q188" si="40">J125-P125</f>
        <v>3.9321695281944318</v>
      </c>
      <c r="R125" s="32">
        <f>LOOKUP(B125,'Sect. 4 (data)'!$B$12:$B$18,'Sect. 4 (data)'!$R$12:$R$18)</f>
        <v>3.9768297182107477</v>
      </c>
      <c r="S125" s="36">
        <f t="shared" ref="S125:S188" si="41">Q125-R125</f>
        <v>-4.4660190016315937E-2</v>
      </c>
      <c r="T125" s="32">
        <f>'Sect. 4 (coefficients)'!$C$7 * ( A125 / 'Sect. 4 (coefficients)'!$C$3 )*
  (
                                                        ( 'Sect. 4 (coefficients)'!$F$3   + 'Sect. 4 (coefficients)'!$F$4  *(A125/'Sect. 4 (coefficients)'!$C$3)^1 + 'Sect. 4 (coefficients)'!$F$5  *(A125/'Sect. 4 (coefficients)'!$C$3)^2 + 'Sect. 4 (coefficients)'!$F$6   *(A125/'Sect. 4 (coefficients)'!$C$3)^3 + 'Sect. 4 (coefficients)'!$F$7  *(A125/'Sect. 4 (coefficients)'!$C$3)^4 + 'Sect. 4 (coefficients)'!$F$8*(A125/'Sect. 4 (coefficients)'!$C$3)^5 ) +
    ( (B125+273.15) / 'Sect. 4 (coefficients)'!$C$4 )^1 * ( 'Sect. 4 (coefficients)'!$F$9   + 'Sect. 4 (coefficients)'!$F$10*(A125/'Sect. 4 (coefficients)'!$C$3)^1 + 'Sect. 4 (coefficients)'!$F$11*(A125/'Sect. 4 (coefficients)'!$C$3)^2 + 'Sect. 4 (coefficients)'!$F$12*(A125/'Sect. 4 (coefficients)'!$C$3)^3 + 'Sect. 4 (coefficients)'!$F$13*(A125/'Sect. 4 (coefficients)'!$C$3)^4 ) +
    ( (B125+273.15) / 'Sect. 4 (coefficients)'!$C$4 )^2 * ( 'Sect. 4 (coefficients)'!$F$14 + 'Sect. 4 (coefficients)'!$F$15*(A125/'Sect. 4 (coefficients)'!$C$3)^1 + 'Sect. 4 (coefficients)'!$F$16*(A125/'Sect. 4 (coefficients)'!$C$3)^2 + 'Sect. 4 (coefficients)'!$F$17*(A125/'Sect. 4 (coefficients)'!$C$3)^3 ) +
    ( (B125+273.15) / 'Sect. 4 (coefficients)'!$C$4 )^3 * ( 'Sect. 4 (coefficients)'!$F$18 + 'Sect. 4 (coefficients)'!$F$19*(A125/'Sect. 4 (coefficients)'!$C$3)^1 + 'Sect. 4 (coefficients)'!$F$20*(A125/'Sect. 4 (coefficients)'!$C$3)^2 ) +
    ( (B125+273.15) / 'Sect. 4 (coefficients)'!$C$4 )^4 * ( 'Sect. 4 (coefficients)'!$F$21 +'Sect. 4 (coefficients)'!$F$22*(A125/'Sect. 4 (coefficients)'!$C$3)^1 ) +
    ( (B125+273.15) / 'Sect. 4 (coefficients)'!$C$4 )^5 * ( 'Sect. 4 (coefficients)'!$F$23 )
  )</f>
        <v>3.9756621581244236</v>
      </c>
      <c r="U125" s="91">
        <f xml:space="preserve"> 'Sect. 4 (coefficients)'!$C$8 * ( (C125/'Sect. 4 (coefficients)'!$C$5-1)/'Sect. 4 (coefficients)'!$C$6 ) * ( A125/'Sect. 4 (coefficients)'!$C$3 ) *
(                                                       ( 'Sect. 4 (coefficients)'!$J$3   + 'Sect. 4 (coefficients)'!$J$4  *((C125/'Sect. 4 (coefficients)'!$C$5-1)/'Sect. 4 (coefficients)'!$C$6)  + 'Sect. 4 (coefficients)'!$J$5  *((C125/'Sect. 4 (coefficients)'!$C$5-1)/'Sect. 4 (coefficients)'!$C$6)^2 + 'Sect. 4 (coefficients)'!$J$6   *((C125/'Sect. 4 (coefficients)'!$C$5-1)/'Sect. 4 (coefficients)'!$C$6)^3 + 'Sect. 4 (coefficients)'!$J$7*((C125/'Sect. 4 (coefficients)'!$C$5-1)/'Sect. 4 (coefficients)'!$C$6)^4 ) +
    ( A125/'Sect. 4 (coefficients)'!$C$3 )^1 * ( 'Sect. 4 (coefficients)'!$J$8   + 'Sect. 4 (coefficients)'!$J$9  *((C125/'Sect. 4 (coefficients)'!$C$5-1)/'Sect. 4 (coefficients)'!$C$6)  + 'Sect. 4 (coefficients)'!$J$10*((C125/'Sect. 4 (coefficients)'!$C$5-1)/'Sect. 4 (coefficients)'!$C$6)^2 + 'Sect. 4 (coefficients)'!$J$11 *((C125/'Sect. 4 (coefficients)'!$C$5-1)/'Sect. 4 (coefficients)'!$C$6)^3 ) +
    ( A125/'Sect. 4 (coefficients)'!$C$3 )^2 * ( 'Sect. 4 (coefficients)'!$J$12 + 'Sect. 4 (coefficients)'!$J$13*((C125/'Sect. 4 (coefficients)'!$C$5-1)/'Sect. 4 (coefficients)'!$C$6) + 'Sect. 4 (coefficients)'!$J$14*((C125/'Sect. 4 (coefficients)'!$C$5-1)/'Sect. 4 (coefficients)'!$C$6)^2 ) +
    ( A125/'Sect. 4 (coefficients)'!$C$3 )^3 * ( 'Sect. 4 (coefficients)'!$J$15 + 'Sect. 4 (coefficients)'!$J$16*((C125/'Sect. 4 (coefficients)'!$C$5-1)/'Sect. 4 (coefficients)'!$C$6) ) +
    ( A125/'Sect. 4 (coefficients)'!$C$3 )^4 * ( 'Sect. 4 (coefficients)'!$J$17 ) +
( (B125+273.15) / 'Sect. 4 (coefficients)'!$C$4 )^1*
    (                                                   ( 'Sect. 4 (coefficients)'!$J$18 + 'Sect. 4 (coefficients)'!$J$19*((C125/'Sect. 4 (coefficients)'!$C$5-1)/'Sect. 4 (coefficients)'!$C$6) + 'Sect. 4 (coefficients)'!$J$20*((C125/'Sect. 4 (coefficients)'!$C$5-1)/'Sect. 4 (coefficients)'!$C$6)^2 + 'Sect. 4 (coefficients)'!$J$21 * ((C125/'Sect. 4 (coefficients)'!$C$5-1)/'Sect. 4 (coefficients)'!$C$6)^3 ) +
    ( A125/'Sect. 4 (coefficients)'!$C$3 )^1 * ( 'Sect. 4 (coefficients)'!$J$22 + 'Sect. 4 (coefficients)'!$J$23*((C125/'Sect. 4 (coefficients)'!$C$5-1)/'Sect. 4 (coefficients)'!$C$6) + 'Sect. 4 (coefficients)'!$J$24*((C125/'Sect. 4 (coefficients)'!$C$5-1)/'Sect. 4 (coefficients)'!$C$6)^2 ) +
    ( A125/'Sect. 4 (coefficients)'!$C$3 )^2 * ( 'Sect. 4 (coefficients)'!$J$25 + 'Sect. 4 (coefficients)'!$J$26*((C125/'Sect. 4 (coefficients)'!$C$5-1)/'Sect. 4 (coefficients)'!$C$6) ) +
    ( A125/'Sect. 4 (coefficients)'!$C$3 )^3 * ( 'Sect. 4 (coefficients)'!$J$27 ) ) +
( (B125+273.15) / 'Sect. 4 (coefficients)'!$C$4 )^2*
    (                                                   ( 'Sect. 4 (coefficients)'!$J$28 + 'Sect. 4 (coefficients)'!$J$29*((C125/'Sect. 4 (coefficients)'!$C$5-1)/'Sect. 4 (coefficients)'!$C$6) + 'Sect. 4 (coefficients)'!$J$30*((C125/'Sect. 4 (coefficients)'!$C$5-1)/'Sect. 4 (coefficients)'!$C$6)^2 ) +
    ( A125/'Sect. 4 (coefficients)'!$C$3 )^1 * ( 'Sect. 4 (coefficients)'!$J$31 + 'Sect. 4 (coefficients)'!$J$32*((C125/'Sect. 4 (coefficients)'!$C$5-1)/'Sect. 4 (coefficients)'!$C$6) ) +
    ( A125/'Sect. 4 (coefficients)'!$C$3 )^2 * ( 'Sect. 4 (coefficients)'!$J$33 ) ) +
( (B125+273.15) / 'Sect. 4 (coefficients)'!$C$4 )^3*
    (                                                   ( 'Sect. 4 (coefficients)'!$J$34 + 'Sect. 4 (coefficients)'!$J$35*((C125/'Sect. 4 (coefficients)'!$C$5-1)/'Sect. 4 (coefficients)'!$C$6) ) +
    ( A125/'Sect. 4 (coefficients)'!$C$3 )^1 * ( 'Sect. 4 (coefficients)'!$J$36 ) ) +
( (B125+273.15) / 'Sect. 4 (coefficients)'!$C$4 )^4*
    (                                                   ( 'Sect. 4 (coefficients)'!$J$37 ) ) )</f>
        <v>-4.3775628376798437E-2</v>
      </c>
      <c r="V125" s="32">
        <f t="shared" ref="V125:V188" si="42">U125+T125</f>
        <v>3.9318865297476253</v>
      </c>
      <c r="W125" s="36">
        <f>('Sect. 4 (coefficients)'!$L$3+'Sect. 4 (coefficients)'!$L$4*(B125+'Sect. 4 (coefficients)'!$L$7)^-2.5+'Sect. 4 (coefficients)'!$L$5*(B125+'Sect. 4 (coefficients)'!$L$7)^3)/1000</f>
        <v>-3.9457825426968806E-3</v>
      </c>
      <c r="X125" s="36">
        <f t="shared" ref="X125:X188" si="43">Q125-V125</f>
        <v>2.8299844680645947E-4</v>
      </c>
      <c r="Y125" s="32">
        <f t="shared" ref="Y125:Y188" si="44">V125+W125</f>
        <v>3.9279407472049286</v>
      </c>
      <c r="Z125" s="92">
        <v>6.0000000000000001E-3</v>
      </c>
    </row>
    <row r="126" spans="1:26" s="37" customFormat="1" ht="15" customHeight="1">
      <c r="A126" s="76">
        <v>5</v>
      </c>
      <c r="B126" s="30">
        <v>5</v>
      </c>
      <c r="C126" s="55">
        <v>15</v>
      </c>
      <c r="D126" s="32">
        <v>1007.1715580699999</v>
      </c>
      <c r="E126" s="32">
        <f t="shared" ref="E126:E132" si="45">0.003/100*D126/2</f>
        <v>1.5107573371049999E-2</v>
      </c>
      <c r="F126" s="54" t="s">
        <v>17</v>
      </c>
      <c r="G126" s="33">
        <v>1011.0785465456743</v>
      </c>
      <c r="H126" s="32">
        <v>1.5477623730397308E-2</v>
      </c>
      <c r="I126" s="62">
        <v>3484.9994439290408</v>
      </c>
      <c r="J126" s="33">
        <f t="shared" si="36"/>
        <v>3.9069884756743249</v>
      </c>
      <c r="K126" s="32">
        <f t="shared" si="37"/>
        <v>3.3642329256605933E-3</v>
      </c>
      <c r="L126" s="50">
        <f t="shared" si="35"/>
        <v>7.7791080326914255</v>
      </c>
      <c r="M126" s="35">
        <f t="shared" si="38"/>
        <v>2.3571428571428572</v>
      </c>
      <c r="N126" s="66">
        <f t="shared" si="39"/>
        <v>0.23571428571428574</v>
      </c>
      <c r="O126" s="70" t="s">
        <v>17</v>
      </c>
      <c r="P126" s="32">
        <f>('Sect. 4 (coefficients)'!$L$3+'Sect. 4 (coefficients)'!$L$4*(B126+'Sect. 4 (coefficients)'!$L$7)^-2.5+'Sect. 4 (coefficients)'!$L$5*(B126+'Sect. 4 (coefficients)'!$L$7)^3)/1000</f>
        <v>-3.9457825426968806E-3</v>
      </c>
      <c r="Q126" s="32">
        <f t="shared" si="40"/>
        <v>3.9109342582170217</v>
      </c>
      <c r="R126" s="32">
        <f>LOOKUP(B126,'Sect. 4 (data)'!$B$12:$B$18,'Sect. 4 (data)'!$R$12:$R$18)</f>
        <v>3.9768297182107477</v>
      </c>
      <c r="S126" s="36">
        <f t="shared" si="41"/>
        <v>-6.5895459993726035E-2</v>
      </c>
      <c r="T126" s="32">
        <f>'Sect. 4 (coefficients)'!$C$7 * ( A126 / 'Sect. 4 (coefficients)'!$C$3 )*
  (
                                                        ( 'Sect. 4 (coefficients)'!$F$3   + 'Sect. 4 (coefficients)'!$F$4  *(A126/'Sect. 4 (coefficients)'!$C$3)^1 + 'Sect. 4 (coefficients)'!$F$5  *(A126/'Sect. 4 (coefficients)'!$C$3)^2 + 'Sect. 4 (coefficients)'!$F$6   *(A126/'Sect. 4 (coefficients)'!$C$3)^3 + 'Sect. 4 (coefficients)'!$F$7  *(A126/'Sect. 4 (coefficients)'!$C$3)^4 + 'Sect. 4 (coefficients)'!$F$8*(A126/'Sect. 4 (coefficients)'!$C$3)^5 ) +
    ( (B126+273.15) / 'Sect. 4 (coefficients)'!$C$4 )^1 * ( 'Sect. 4 (coefficients)'!$F$9   + 'Sect. 4 (coefficients)'!$F$10*(A126/'Sect. 4 (coefficients)'!$C$3)^1 + 'Sect. 4 (coefficients)'!$F$11*(A126/'Sect. 4 (coefficients)'!$C$3)^2 + 'Sect. 4 (coefficients)'!$F$12*(A126/'Sect. 4 (coefficients)'!$C$3)^3 + 'Sect. 4 (coefficients)'!$F$13*(A126/'Sect. 4 (coefficients)'!$C$3)^4 ) +
    ( (B126+273.15) / 'Sect. 4 (coefficients)'!$C$4 )^2 * ( 'Sect. 4 (coefficients)'!$F$14 + 'Sect. 4 (coefficients)'!$F$15*(A126/'Sect. 4 (coefficients)'!$C$3)^1 + 'Sect. 4 (coefficients)'!$F$16*(A126/'Sect. 4 (coefficients)'!$C$3)^2 + 'Sect. 4 (coefficients)'!$F$17*(A126/'Sect. 4 (coefficients)'!$C$3)^3 ) +
    ( (B126+273.15) / 'Sect. 4 (coefficients)'!$C$4 )^3 * ( 'Sect. 4 (coefficients)'!$F$18 + 'Sect. 4 (coefficients)'!$F$19*(A126/'Sect. 4 (coefficients)'!$C$3)^1 + 'Sect. 4 (coefficients)'!$F$20*(A126/'Sect. 4 (coefficients)'!$C$3)^2 ) +
    ( (B126+273.15) / 'Sect. 4 (coefficients)'!$C$4 )^4 * ( 'Sect. 4 (coefficients)'!$F$21 +'Sect. 4 (coefficients)'!$F$22*(A126/'Sect. 4 (coefficients)'!$C$3)^1 ) +
    ( (B126+273.15) / 'Sect. 4 (coefficients)'!$C$4 )^5 * ( 'Sect. 4 (coefficients)'!$F$23 )
  )</f>
        <v>3.9756621581244236</v>
      </c>
      <c r="U126" s="91">
        <f xml:space="preserve"> 'Sect. 4 (coefficients)'!$C$8 * ( (C126/'Sect. 4 (coefficients)'!$C$5-1)/'Sect. 4 (coefficients)'!$C$6 ) * ( A126/'Sect. 4 (coefficients)'!$C$3 ) *
(                                                       ( 'Sect. 4 (coefficients)'!$J$3   + 'Sect. 4 (coefficients)'!$J$4  *((C126/'Sect. 4 (coefficients)'!$C$5-1)/'Sect. 4 (coefficients)'!$C$6)  + 'Sect. 4 (coefficients)'!$J$5  *((C126/'Sect. 4 (coefficients)'!$C$5-1)/'Sect. 4 (coefficients)'!$C$6)^2 + 'Sect. 4 (coefficients)'!$J$6   *((C126/'Sect. 4 (coefficients)'!$C$5-1)/'Sect. 4 (coefficients)'!$C$6)^3 + 'Sect. 4 (coefficients)'!$J$7*((C126/'Sect. 4 (coefficients)'!$C$5-1)/'Sect. 4 (coefficients)'!$C$6)^4 ) +
    ( A126/'Sect. 4 (coefficients)'!$C$3 )^1 * ( 'Sect. 4 (coefficients)'!$J$8   + 'Sect. 4 (coefficients)'!$J$9  *((C126/'Sect. 4 (coefficients)'!$C$5-1)/'Sect. 4 (coefficients)'!$C$6)  + 'Sect. 4 (coefficients)'!$J$10*((C126/'Sect. 4 (coefficients)'!$C$5-1)/'Sect. 4 (coefficients)'!$C$6)^2 + 'Sect. 4 (coefficients)'!$J$11 *((C126/'Sect. 4 (coefficients)'!$C$5-1)/'Sect. 4 (coefficients)'!$C$6)^3 ) +
    ( A126/'Sect. 4 (coefficients)'!$C$3 )^2 * ( 'Sect. 4 (coefficients)'!$J$12 + 'Sect. 4 (coefficients)'!$J$13*((C126/'Sect. 4 (coefficients)'!$C$5-1)/'Sect. 4 (coefficients)'!$C$6) + 'Sect. 4 (coefficients)'!$J$14*((C126/'Sect. 4 (coefficients)'!$C$5-1)/'Sect. 4 (coefficients)'!$C$6)^2 ) +
    ( A126/'Sect. 4 (coefficients)'!$C$3 )^3 * ( 'Sect. 4 (coefficients)'!$J$15 + 'Sect. 4 (coefficients)'!$J$16*((C126/'Sect. 4 (coefficients)'!$C$5-1)/'Sect. 4 (coefficients)'!$C$6) ) +
    ( A126/'Sect. 4 (coefficients)'!$C$3 )^4 * ( 'Sect. 4 (coefficients)'!$J$17 ) +
( (B126+273.15) / 'Sect. 4 (coefficients)'!$C$4 )^1*
    (                                                   ( 'Sect. 4 (coefficients)'!$J$18 + 'Sect. 4 (coefficients)'!$J$19*((C126/'Sect. 4 (coefficients)'!$C$5-1)/'Sect. 4 (coefficients)'!$C$6) + 'Sect. 4 (coefficients)'!$J$20*((C126/'Sect. 4 (coefficients)'!$C$5-1)/'Sect. 4 (coefficients)'!$C$6)^2 + 'Sect. 4 (coefficients)'!$J$21 * ((C126/'Sect. 4 (coefficients)'!$C$5-1)/'Sect. 4 (coefficients)'!$C$6)^3 ) +
    ( A126/'Sect. 4 (coefficients)'!$C$3 )^1 * ( 'Sect. 4 (coefficients)'!$J$22 + 'Sect. 4 (coefficients)'!$J$23*((C126/'Sect. 4 (coefficients)'!$C$5-1)/'Sect. 4 (coefficients)'!$C$6) + 'Sect. 4 (coefficients)'!$J$24*((C126/'Sect. 4 (coefficients)'!$C$5-1)/'Sect. 4 (coefficients)'!$C$6)^2 ) +
    ( A126/'Sect. 4 (coefficients)'!$C$3 )^2 * ( 'Sect. 4 (coefficients)'!$J$25 + 'Sect. 4 (coefficients)'!$J$26*((C126/'Sect. 4 (coefficients)'!$C$5-1)/'Sect. 4 (coefficients)'!$C$6) ) +
    ( A126/'Sect. 4 (coefficients)'!$C$3 )^3 * ( 'Sect. 4 (coefficients)'!$J$27 ) ) +
( (B126+273.15) / 'Sect. 4 (coefficients)'!$C$4 )^2*
    (                                                   ( 'Sect. 4 (coefficients)'!$J$28 + 'Sect. 4 (coefficients)'!$J$29*((C126/'Sect. 4 (coefficients)'!$C$5-1)/'Sect. 4 (coefficients)'!$C$6) + 'Sect. 4 (coefficients)'!$J$30*((C126/'Sect. 4 (coefficients)'!$C$5-1)/'Sect. 4 (coefficients)'!$C$6)^2 ) +
    ( A126/'Sect. 4 (coefficients)'!$C$3 )^1 * ( 'Sect. 4 (coefficients)'!$J$31 + 'Sect. 4 (coefficients)'!$J$32*((C126/'Sect. 4 (coefficients)'!$C$5-1)/'Sect. 4 (coefficients)'!$C$6) ) +
    ( A126/'Sect. 4 (coefficients)'!$C$3 )^2 * ( 'Sect. 4 (coefficients)'!$J$33 ) ) +
( (B126+273.15) / 'Sect. 4 (coefficients)'!$C$4 )^3*
    (                                                   ( 'Sect. 4 (coefficients)'!$J$34 + 'Sect. 4 (coefficients)'!$J$35*((C126/'Sect. 4 (coefficients)'!$C$5-1)/'Sect. 4 (coefficients)'!$C$6) ) +
    ( A126/'Sect. 4 (coefficients)'!$C$3 )^1 * ( 'Sect. 4 (coefficients)'!$J$36 ) ) +
( (B126+273.15) / 'Sect. 4 (coefficients)'!$C$4 )^4*
    (                                                   ( 'Sect. 4 (coefficients)'!$J$37 ) ) )</f>
        <v>-6.5126388116338529E-2</v>
      </c>
      <c r="V126" s="32">
        <f t="shared" si="42"/>
        <v>3.9105357700080852</v>
      </c>
      <c r="W126" s="36">
        <f>('Sect. 4 (coefficients)'!$L$3+'Sect. 4 (coefficients)'!$L$4*(B126+'Sect. 4 (coefficients)'!$L$7)^-2.5+'Sect. 4 (coefficients)'!$L$5*(B126+'Sect. 4 (coefficients)'!$L$7)^3)/1000</f>
        <v>-3.9457825426968806E-3</v>
      </c>
      <c r="X126" s="36">
        <f t="shared" si="43"/>
        <v>3.9848820893650938E-4</v>
      </c>
      <c r="Y126" s="32">
        <f t="shared" si="44"/>
        <v>3.9065899874653884</v>
      </c>
      <c r="Z126" s="92">
        <v>6.0000000000000001E-3</v>
      </c>
    </row>
    <row r="127" spans="1:26" s="37" customFormat="1" ht="15" customHeight="1">
      <c r="A127" s="76">
        <v>5</v>
      </c>
      <c r="B127" s="30">
        <v>5</v>
      </c>
      <c r="C127" s="55">
        <v>20</v>
      </c>
      <c r="D127" s="32">
        <v>1009.5367227</v>
      </c>
      <c r="E127" s="32">
        <f t="shared" si="45"/>
        <v>1.5143050840500001E-2</v>
      </c>
      <c r="F127" s="54" t="s">
        <v>17</v>
      </c>
      <c r="G127" s="33">
        <v>1013.4234710608741</v>
      </c>
      <c r="H127" s="32">
        <v>1.5513317400162267E-2</v>
      </c>
      <c r="I127" s="62">
        <v>3514.15973656101</v>
      </c>
      <c r="J127" s="33">
        <f t="shared" si="36"/>
        <v>3.886748360874094</v>
      </c>
      <c r="K127" s="32">
        <f t="shared" si="37"/>
        <v>3.3691286707707626E-3</v>
      </c>
      <c r="L127" s="50">
        <f t="shared" si="35"/>
        <v>7.817595147731609</v>
      </c>
      <c r="M127" s="35">
        <f t="shared" si="38"/>
        <v>2.3571428571428572</v>
      </c>
      <c r="N127" s="66">
        <f t="shared" si="39"/>
        <v>0.23571428571428574</v>
      </c>
      <c r="O127" s="70" t="s">
        <v>17</v>
      </c>
      <c r="P127" s="32">
        <f>('Sect. 4 (coefficients)'!$L$3+'Sect. 4 (coefficients)'!$L$4*(B127+'Sect. 4 (coefficients)'!$L$7)^-2.5+'Sect. 4 (coefficients)'!$L$5*(B127+'Sect. 4 (coefficients)'!$L$7)^3)/1000</f>
        <v>-3.9457825426968806E-3</v>
      </c>
      <c r="Q127" s="32">
        <f t="shared" si="40"/>
        <v>3.8906941434167908</v>
      </c>
      <c r="R127" s="32">
        <f>LOOKUP(B127,'Sect. 4 (data)'!$B$12:$B$18,'Sect. 4 (data)'!$R$12:$R$18)</f>
        <v>3.9768297182107477</v>
      </c>
      <c r="S127" s="36">
        <f t="shared" si="41"/>
        <v>-8.6135574793956948E-2</v>
      </c>
      <c r="T127" s="32">
        <f>'Sect. 4 (coefficients)'!$C$7 * ( A127 / 'Sect. 4 (coefficients)'!$C$3 )*
  (
                                                        ( 'Sect. 4 (coefficients)'!$F$3   + 'Sect. 4 (coefficients)'!$F$4  *(A127/'Sect. 4 (coefficients)'!$C$3)^1 + 'Sect. 4 (coefficients)'!$F$5  *(A127/'Sect. 4 (coefficients)'!$C$3)^2 + 'Sect. 4 (coefficients)'!$F$6   *(A127/'Sect. 4 (coefficients)'!$C$3)^3 + 'Sect. 4 (coefficients)'!$F$7  *(A127/'Sect. 4 (coefficients)'!$C$3)^4 + 'Sect. 4 (coefficients)'!$F$8*(A127/'Sect. 4 (coefficients)'!$C$3)^5 ) +
    ( (B127+273.15) / 'Sect. 4 (coefficients)'!$C$4 )^1 * ( 'Sect. 4 (coefficients)'!$F$9   + 'Sect. 4 (coefficients)'!$F$10*(A127/'Sect. 4 (coefficients)'!$C$3)^1 + 'Sect. 4 (coefficients)'!$F$11*(A127/'Sect. 4 (coefficients)'!$C$3)^2 + 'Sect. 4 (coefficients)'!$F$12*(A127/'Sect. 4 (coefficients)'!$C$3)^3 + 'Sect. 4 (coefficients)'!$F$13*(A127/'Sect. 4 (coefficients)'!$C$3)^4 ) +
    ( (B127+273.15) / 'Sect. 4 (coefficients)'!$C$4 )^2 * ( 'Sect. 4 (coefficients)'!$F$14 + 'Sect. 4 (coefficients)'!$F$15*(A127/'Sect. 4 (coefficients)'!$C$3)^1 + 'Sect. 4 (coefficients)'!$F$16*(A127/'Sect. 4 (coefficients)'!$C$3)^2 + 'Sect. 4 (coefficients)'!$F$17*(A127/'Sect. 4 (coefficients)'!$C$3)^3 ) +
    ( (B127+273.15) / 'Sect. 4 (coefficients)'!$C$4 )^3 * ( 'Sect. 4 (coefficients)'!$F$18 + 'Sect. 4 (coefficients)'!$F$19*(A127/'Sect. 4 (coefficients)'!$C$3)^1 + 'Sect. 4 (coefficients)'!$F$20*(A127/'Sect. 4 (coefficients)'!$C$3)^2 ) +
    ( (B127+273.15) / 'Sect. 4 (coefficients)'!$C$4 )^4 * ( 'Sect. 4 (coefficients)'!$F$21 +'Sect. 4 (coefficients)'!$F$22*(A127/'Sect. 4 (coefficients)'!$C$3)^1 ) +
    ( (B127+273.15) / 'Sect. 4 (coefficients)'!$C$4 )^5 * ( 'Sect. 4 (coefficients)'!$F$23 )
  )</f>
        <v>3.9756621581244236</v>
      </c>
      <c r="U127" s="91">
        <f xml:space="preserve"> 'Sect. 4 (coefficients)'!$C$8 * ( (C127/'Sect. 4 (coefficients)'!$C$5-1)/'Sect. 4 (coefficients)'!$C$6 ) * ( A127/'Sect. 4 (coefficients)'!$C$3 ) *
(                                                       ( 'Sect. 4 (coefficients)'!$J$3   + 'Sect. 4 (coefficients)'!$J$4  *((C127/'Sect. 4 (coefficients)'!$C$5-1)/'Sect. 4 (coefficients)'!$C$6)  + 'Sect. 4 (coefficients)'!$J$5  *((C127/'Sect. 4 (coefficients)'!$C$5-1)/'Sect. 4 (coefficients)'!$C$6)^2 + 'Sect. 4 (coefficients)'!$J$6   *((C127/'Sect. 4 (coefficients)'!$C$5-1)/'Sect. 4 (coefficients)'!$C$6)^3 + 'Sect. 4 (coefficients)'!$J$7*((C127/'Sect. 4 (coefficients)'!$C$5-1)/'Sect. 4 (coefficients)'!$C$6)^4 ) +
    ( A127/'Sect. 4 (coefficients)'!$C$3 )^1 * ( 'Sect. 4 (coefficients)'!$J$8   + 'Sect. 4 (coefficients)'!$J$9  *((C127/'Sect. 4 (coefficients)'!$C$5-1)/'Sect. 4 (coefficients)'!$C$6)  + 'Sect. 4 (coefficients)'!$J$10*((C127/'Sect. 4 (coefficients)'!$C$5-1)/'Sect. 4 (coefficients)'!$C$6)^2 + 'Sect. 4 (coefficients)'!$J$11 *((C127/'Sect. 4 (coefficients)'!$C$5-1)/'Sect. 4 (coefficients)'!$C$6)^3 ) +
    ( A127/'Sect. 4 (coefficients)'!$C$3 )^2 * ( 'Sect. 4 (coefficients)'!$J$12 + 'Sect. 4 (coefficients)'!$J$13*((C127/'Sect. 4 (coefficients)'!$C$5-1)/'Sect. 4 (coefficients)'!$C$6) + 'Sect. 4 (coefficients)'!$J$14*((C127/'Sect. 4 (coefficients)'!$C$5-1)/'Sect. 4 (coefficients)'!$C$6)^2 ) +
    ( A127/'Sect. 4 (coefficients)'!$C$3 )^3 * ( 'Sect. 4 (coefficients)'!$J$15 + 'Sect. 4 (coefficients)'!$J$16*((C127/'Sect. 4 (coefficients)'!$C$5-1)/'Sect. 4 (coefficients)'!$C$6) ) +
    ( A127/'Sect. 4 (coefficients)'!$C$3 )^4 * ( 'Sect. 4 (coefficients)'!$J$17 ) +
( (B127+273.15) / 'Sect. 4 (coefficients)'!$C$4 )^1*
    (                                                   ( 'Sect. 4 (coefficients)'!$J$18 + 'Sect. 4 (coefficients)'!$J$19*((C127/'Sect. 4 (coefficients)'!$C$5-1)/'Sect. 4 (coefficients)'!$C$6) + 'Sect. 4 (coefficients)'!$J$20*((C127/'Sect. 4 (coefficients)'!$C$5-1)/'Sect. 4 (coefficients)'!$C$6)^2 + 'Sect. 4 (coefficients)'!$J$21 * ((C127/'Sect. 4 (coefficients)'!$C$5-1)/'Sect. 4 (coefficients)'!$C$6)^3 ) +
    ( A127/'Sect. 4 (coefficients)'!$C$3 )^1 * ( 'Sect. 4 (coefficients)'!$J$22 + 'Sect. 4 (coefficients)'!$J$23*((C127/'Sect. 4 (coefficients)'!$C$5-1)/'Sect. 4 (coefficients)'!$C$6) + 'Sect. 4 (coefficients)'!$J$24*((C127/'Sect. 4 (coefficients)'!$C$5-1)/'Sect. 4 (coefficients)'!$C$6)^2 ) +
    ( A127/'Sect. 4 (coefficients)'!$C$3 )^2 * ( 'Sect. 4 (coefficients)'!$J$25 + 'Sect. 4 (coefficients)'!$J$26*((C127/'Sect. 4 (coefficients)'!$C$5-1)/'Sect. 4 (coefficients)'!$C$6) ) +
    ( A127/'Sect. 4 (coefficients)'!$C$3 )^3 * ( 'Sect. 4 (coefficients)'!$J$27 ) ) +
( (B127+273.15) / 'Sect. 4 (coefficients)'!$C$4 )^2*
    (                                                   ( 'Sect. 4 (coefficients)'!$J$28 + 'Sect. 4 (coefficients)'!$J$29*((C127/'Sect. 4 (coefficients)'!$C$5-1)/'Sect. 4 (coefficients)'!$C$6) + 'Sect. 4 (coefficients)'!$J$30*((C127/'Sect. 4 (coefficients)'!$C$5-1)/'Sect. 4 (coefficients)'!$C$6)^2 ) +
    ( A127/'Sect. 4 (coefficients)'!$C$3 )^1 * ( 'Sect. 4 (coefficients)'!$J$31 + 'Sect. 4 (coefficients)'!$J$32*((C127/'Sect. 4 (coefficients)'!$C$5-1)/'Sect. 4 (coefficients)'!$C$6) ) +
    ( A127/'Sect. 4 (coefficients)'!$C$3 )^2 * ( 'Sect. 4 (coefficients)'!$J$33 ) ) +
( (B127+273.15) / 'Sect. 4 (coefficients)'!$C$4 )^3*
    (                                                   ( 'Sect. 4 (coefficients)'!$J$34 + 'Sect. 4 (coefficients)'!$J$35*((C127/'Sect. 4 (coefficients)'!$C$5-1)/'Sect. 4 (coefficients)'!$C$6) ) +
    ( A127/'Sect. 4 (coefficients)'!$C$3 )^1 * ( 'Sect. 4 (coefficients)'!$J$36 ) ) +
( (B127+273.15) / 'Sect. 4 (coefficients)'!$C$4 )^4*
    (                                                   ( 'Sect. 4 (coefficients)'!$J$37 ) ) )</f>
        <v>-8.5965037988999821E-2</v>
      </c>
      <c r="V127" s="32">
        <f t="shared" si="42"/>
        <v>3.8896971201354238</v>
      </c>
      <c r="W127" s="36">
        <f>('Sect. 4 (coefficients)'!$L$3+'Sect. 4 (coefficients)'!$L$4*(B127+'Sect. 4 (coefficients)'!$L$7)^-2.5+'Sect. 4 (coefficients)'!$L$5*(B127+'Sect. 4 (coefficients)'!$L$7)^3)/1000</f>
        <v>-3.9457825426968806E-3</v>
      </c>
      <c r="X127" s="36">
        <f t="shared" si="43"/>
        <v>9.9702328136697105E-4</v>
      </c>
      <c r="Y127" s="32">
        <f t="shared" si="44"/>
        <v>3.8857513375927271</v>
      </c>
      <c r="Z127" s="92">
        <v>6.0000000000000001E-3</v>
      </c>
    </row>
    <row r="128" spans="1:26" s="37" customFormat="1" ht="15" customHeight="1">
      <c r="A128" s="76">
        <v>5</v>
      </c>
      <c r="B128" s="30">
        <v>5</v>
      </c>
      <c r="C128" s="55">
        <v>26</v>
      </c>
      <c r="D128" s="32">
        <v>1012.34079411</v>
      </c>
      <c r="E128" s="32">
        <f t="shared" si="45"/>
        <v>1.5185111911650001E-2</v>
      </c>
      <c r="F128" s="54" t="s">
        <v>17</v>
      </c>
      <c r="G128" s="33">
        <v>1016.2029917690044</v>
      </c>
      <c r="H128" s="32">
        <v>1.5556686641258786E-2</v>
      </c>
      <c r="I128" s="62">
        <v>3545.3021451329182</v>
      </c>
      <c r="J128" s="33">
        <f t="shared" si="36"/>
        <v>3.8621976590043232</v>
      </c>
      <c r="K128" s="32">
        <f t="shared" si="37"/>
        <v>3.3797744725032764E-3</v>
      </c>
      <c r="L128" s="50">
        <f t="shared" si="35"/>
        <v>7.8983381626386686</v>
      </c>
      <c r="M128" s="35">
        <f t="shared" si="38"/>
        <v>2.3571428571428572</v>
      </c>
      <c r="N128" s="66">
        <f t="shared" si="39"/>
        <v>0.23571428571428574</v>
      </c>
      <c r="O128" s="70" t="s">
        <v>17</v>
      </c>
      <c r="P128" s="32">
        <f>('Sect. 4 (coefficients)'!$L$3+'Sect. 4 (coefficients)'!$L$4*(B128+'Sect. 4 (coefficients)'!$L$7)^-2.5+'Sect. 4 (coefficients)'!$L$5*(B128+'Sect. 4 (coefficients)'!$L$7)^3)/1000</f>
        <v>-3.9457825426968806E-3</v>
      </c>
      <c r="Q128" s="32">
        <f t="shared" si="40"/>
        <v>3.8661434415470199</v>
      </c>
      <c r="R128" s="32">
        <f>LOOKUP(B128,'Sect. 4 (data)'!$B$12:$B$18,'Sect. 4 (data)'!$R$12:$R$18)</f>
        <v>3.9768297182107477</v>
      </c>
      <c r="S128" s="36">
        <f t="shared" si="41"/>
        <v>-0.11068627666372777</v>
      </c>
      <c r="T128" s="32">
        <f>'Sect. 4 (coefficients)'!$C$7 * ( A128 / 'Sect. 4 (coefficients)'!$C$3 )*
  (
                                                        ( 'Sect. 4 (coefficients)'!$F$3   + 'Sect. 4 (coefficients)'!$F$4  *(A128/'Sect. 4 (coefficients)'!$C$3)^1 + 'Sect. 4 (coefficients)'!$F$5  *(A128/'Sect. 4 (coefficients)'!$C$3)^2 + 'Sect. 4 (coefficients)'!$F$6   *(A128/'Sect. 4 (coefficients)'!$C$3)^3 + 'Sect. 4 (coefficients)'!$F$7  *(A128/'Sect. 4 (coefficients)'!$C$3)^4 + 'Sect. 4 (coefficients)'!$F$8*(A128/'Sect. 4 (coefficients)'!$C$3)^5 ) +
    ( (B128+273.15) / 'Sect. 4 (coefficients)'!$C$4 )^1 * ( 'Sect. 4 (coefficients)'!$F$9   + 'Sect. 4 (coefficients)'!$F$10*(A128/'Sect. 4 (coefficients)'!$C$3)^1 + 'Sect. 4 (coefficients)'!$F$11*(A128/'Sect. 4 (coefficients)'!$C$3)^2 + 'Sect. 4 (coefficients)'!$F$12*(A128/'Sect. 4 (coefficients)'!$C$3)^3 + 'Sect. 4 (coefficients)'!$F$13*(A128/'Sect. 4 (coefficients)'!$C$3)^4 ) +
    ( (B128+273.15) / 'Sect. 4 (coefficients)'!$C$4 )^2 * ( 'Sect. 4 (coefficients)'!$F$14 + 'Sect. 4 (coefficients)'!$F$15*(A128/'Sect. 4 (coefficients)'!$C$3)^1 + 'Sect. 4 (coefficients)'!$F$16*(A128/'Sect. 4 (coefficients)'!$C$3)^2 + 'Sect. 4 (coefficients)'!$F$17*(A128/'Sect. 4 (coefficients)'!$C$3)^3 ) +
    ( (B128+273.15) / 'Sect. 4 (coefficients)'!$C$4 )^3 * ( 'Sect. 4 (coefficients)'!$F$18 + 'Sect. 4 (coefficients)'!$F$19*(A128/'Sect. 4 (coefficients)'!$C$3)^1 + 'Sect. 4 (coefficients)'!$F$20*(A128/'Sect. 4 (coefficients)'!$C$3)^2 ) +
    ( (B128+273.15) / 'Sect. 4 (coefficients)'!$C$4 )^4 * ( 'Sect. 4 (coefficients)'!$F$21 +'Sect. 4 (coefficients)'!$F$22*(A128/'Sect. 4 (coefficients)'!$C$3)^1 ) +
    ( (B128+273.15) / 'Sect. 4 (coefficients)'!$C$4 )^5 * ( 'Sect. 4 (coefficients)'!$F$23 )
  )</f>
        <v>3.9756621581244236</v>
      </c>
      <c r="U128" s="91">
        <f xml:space="preserve"> 'Sect. 4 (coefficients)'!$C$8 * ( (C128/'Sect. 4 (coefficients)'!$C$5-1)/'Sect. 4 (coefficients)'!$C$6 ) * ( A128/'Sect. 4 (coefficients)'!$C$3 ) *
(                                                       ( 'Sect. 4 (coefficients)'!$J$3   + 'Sect. 4 (coefficients)'!$J$4  *((C128/'Sect. 4 (coefficients)'!$C$5-1)/'Sect. 4 (coefficients)'!$C$6)  + 'Sect. 4 (coefficients)'!$J$5  *((C128/'Sect. 4 (coefficients)'!$C$5-1)/'Sect. 4 (coefficients)'!$C$6)^2 + 'Sect. 4 (coefficients)'!$J$6   *((C128/'Sect. 4 (coefficients)'!$C$5-1)/'Sect. 4 (coefficients)'!$C$6)^3 + 'Sect. 4 (coefficients)'!$J$7*((C128/'Sect. 4 (coefficients)'!$C$5-1)/'Sect. 4 (coefficients)'!$C$6)^4 ) +
    ( A128/'Sect. 4 (coefficients)'!$C$3 )^1 * ( 'Sect. 4 (coefficients)'!$J$8   + 'Sect. 4 (coefficients)'!$J$9  *((C128/'Sect. 4 (coefficients)'!$C$5-1)/'Sect. 4 (coefficients)'!$C$6)  + 'Sect. 4 (coefficients)'!$J$10*((C128/'Sect. 4 (coefficients)'!$C$5-1)/'Sect. 4 (coefficients)'!$C$6)^2 + 'Sect. 4 (coefficients)'!$J$11 *((C128/'Sect. 4 (coefficients)'!$C$5-1)/'Sect. 4 (coefficients)'!$C$6)^3 ) +
    ( A128/'Sect. 4 (coefficients)'!$C$3 )^2 * ( 'Sect. 4 (coefficients)'!$J$12 + 'Sect. 4 (coefficients)'!$J$13*((C128/'Sect. 4 (coefficients)'!$C$5-1)/'Sect. 4 (coefficients)'!$C$6) + 'Sect. 4 (coefficients)'!$J$14*((C128/'Sect. 4 (coefficients)'!$C$5-1)/'Sect. 4 (coefficients)'!$C$6)^2 ) +
    ( A128/'Sect. 4 (coefficients)'!$C$3 )^3 * ( 'Sect. 4 (coefficients)'!$J$15 + 'Sect. 4 (coefficients)'!$J$16*((C128/'Sect. 4 (coefficients)'!$C$5-1)/'Sect. 4 (coefficients)'!$C$6) ) +
    ( A128/'Sect. 4 (coefficients)'!$C$3 )^4 * ( 'Sect. 4 (coefficients)'!$J$17 ) +
( (B128+273.15) / 'Sect. 4 (coefficients)'!$C$4 )^1*
    (                                                   ( 'Sect. 4 (coefficients)'!$J$18 + 'Sect. 4 (coefficients)'!$J$19*((C128/'Sect. 4 (coefficients)'!$C$5-1)/'Sect. 4 (coefficients)'!$C$6) + 'Sect. 4 (coefficients)'!$J$20*((C128/'Sect. 4 (coefficients)'!$C$5-1)/'Sect. 4 (coefficients)'!$C$6)^2 + 'Sect. 4 (coefficients)'!$J$21 * ((C128/'Sect. 4 (coefficients)'!$C$5-1)/'Sect. 4 (coefficients)'!$C$6)^3 ) +
    ( A128/'Sect. 4 (coefficients)'!$C$3 )^1 * ( 'Sect. 4 (coefficients)'!$J$22 + 'Sect. 4 (coefficients)'!$J$23*((C128/'Sect. 4 (coefficients)'!$C$5-1)/'Sect. 4 (coefficients)'!$C$6) + 'Sect. 4 (coefficients)'!$J$24*((C128/'Sect. 4 (coefficients)'!$C$5-1)/'Sect. 4 (coefficients)'!$C$6)^2 ) +
    ( A128/'Sect. 4 (coefficients)'!$C$3 )^2 * ( 'Sect. 4 (coefficients)'!$J$25 + 'Sect. 4 (coefficients)'!$J$26*((C128/'Sect. 4 (coefficients)'!$C$5-1)/'Sect. 4 (coefficients)'!$C$6) ) +
    ( A128/'Sect. 4 (coefficients)'!$C$3 )^3 * ( 'Sect. 4 (coefficients)'!$J$27 ) ) +
( (B128+273.15) / 'Sect. 4 (coefficients)'!$C$4 )^2*
    (                                                   ( 'Sect. 4 (coefficients)'!$J$28 + 'Sect. 4 (coefficients)'!$J$29*((C128/'Sect. 4 (coefficients)'!$C$5-1)/'Sect. 4 (coefficients)'!$C$6) + 'Sect. 4 (coefficients)'!$J$30*((C128/'Sect. 4 (coefficients)'!$C$5-1)/'Sect. 4 (coefficients)'!$C$6)^2 ) +
    ( A128/'Sect. 4 (coefficients)'!$C$3 )^1 * ( 'Sect. 4 (coefficients)'!$J$31 + 'Sect. 4 (coefficients)'!$J$32*((C128/'Sect. 4 (coefficients)'!$C$5-1)/'Sect. 4 (coefficients)'!$C$6) ) +
    ( A128/'Sect. 4 (coefficients)'!$C$3 )^2 * ( 'Sect. 4 (coefficients)'!$J$33 ) ) +
( (B128+273.15) / 'Sect. 4 (coefficients)'!$C$4 )^3*
    (                                                   ( 'Sect. 4 (coefficients)'!$J$34 + 'Sect. 4 (coefficients)'!$J$35*((C128/'Sect. 4 (coefficients)'!$C$5-1)/'Sect. 4 (coefficients)'!$C$6) ) +
    ( A128/'Sect. 4 (coefficients)'!$C$3 )^1 * ( 'Sect. 4 (coefficients)'!$J$36 ) ) +
( (B128+273.15) / 'Sect. 4 (coefficients)'!$C$4 )^4*
    (                                                   ( 'Sect. 4 (coefficients)'!$J$37 ) ) )</f>
        <v>-0.11030232031645294</v>
      </c>
      <c r="V128" s="32">
        <f t="shared" si="42"/>
        <v>3.8653598378079708</v>
      </c>
      <c r="W128" s="36">
        <f>('Sect. 4 (coefficients)'!$L$3+'Sect. 4 (coefficients)'!$L$4*(B128+'Sect. 4 (coefficients)'!$L$7)^-2.5+'Sect. 4 (coefficients)'!$L$5*(B128+'Sect. 4 (coefficients)'!$L$7)^3)/1000</f>
        <v>-3.9457825426968806E-3</v>
      </c>
      <c r="X128" s="36">
        <f t="shared" si="43"/>
        <v>7.836037390491768E-4</v>
      </c>
      <c r="Y128" s="32">
        <f t="shared" si="44"/>
        <v>3.861414055265274</v>
      </c>
      <c r="Z128" s="92">
        <v>6.0000000000000001E-3</v>
      </c>
    </row>
    <row r="129" spans="1:26" s="37" customFormat="1" ht="15" customHeight="1">
      <c r="A129" s="76">
        <v>5</v>
      </c>
      <c r="B129" s="30">
        <v>5</v>
      </c>
      <c r="C129" s="55">
        <v>33</v>
      </c>
      <c r="D129" s="32">
        <v>1015.5659768199999</v>
      </c>
      <c r="E129" s="32">
        <f t="shared" si="45"/>
        <v>1.52334896523E-2</v>
      </c>
      <c r="F129" s="54" t="s">
        <v>17</v>
      </c>
      <c r="G129" s="33">
        <v>1019.400543910369</v>
      </c>
      <c r="H129" s="32">
        <v>1.5607985913725754E-2</v>
      </c>
      <c r="I129" s="62">
        <v>3572.253658159017</v>
      </c>
      <c r="J129" s="33">
        <f t="shared" si="36"/>
        <v>3.8345670903690916</v>
      </c>
      <c r="K129" s="32">
        <f t="shared" si="37"/>
        <v>3.39853163827121E-3</v>
      </c>
      <c r="L129" s="50">
        <f t="shared" si="35"/>
        <v>8.0300842362668092</v>
      </c>
      <c r="M129" s="35">
        <f t="shared" si="38"/>
        <v>2.3571428571428572</v>
      </c>
      <c r="N129" s="66">
        <f t="shared" si="39"/>
        <v>0.23571428571428574</v>
      </c>
      <c r="O129" s="70" t="s">
        <v>17</v>
      </c>
      <c r="P129" s="32">
        <f>('Sect. 4 (coefficients)'!$L$3+'Sect. 4 (coefficients)'!$L$4*(B129+'Sect. 4 (coefficients)'!$L$7)^-2.5+'Sect. 4 (coefficients)'!$L$5*(B129+'Sect. 4 (coefficients)'!$L$7)^3)/1000</f>
        <v>-3.9457825426968806E-3</v>
      </c>
      <c r="Q129" s="32">
        <f t="shared" si="40"/>
        <v>3.8385128729117883</v>
      </c>
      <c r="R129" s="32">
        <f>LOOKUP(B129,'Sect. 4 (data)'!$B$12:$B$18,'Sect. 4 (data)'!$R$12:$R$18)</f>
        <v>3.9768297182107477</v>
      </c>
      <c r="S129" s="36">
        <f t="shared" si="41"/>
        <v>-0.13831684529895938</v>
      </c>
      <c r="T129" s="32">
        <f>'Sect. 4 (coefficients)'!$C$7 * ( A129 / 'Sect. 4 (coefficients)'!$C$3 )*
  (
                                                        ( 'Sect. 4 (coefficients)'!$F$3   + 'Sect. 4 (coefficients)'!$F$4  *(A129/'Sect. 4 (coefficients)'!$C$3)^1 + 'Sect. 4 (coefficients)'!$F$5  *(A129/'Sect. 4 (coefficients)'!$C$3)^2 + 'Sect. 4 (coefficients)'!$F$6   *(A129/'Sect. 4 (coefficients)'!$C$3)^3 + 'Sect. 4 (coefficients)'!$F$7  *(A129/'Sect. 4 (coefficients)'!$C$3)^4 + 'Sect. 4 (coefficients)'!$F$8*(A129/'Sect. 4 (coefficients)'!$C$3)^5 ) +
    ( (B129+273.15) / 'Sect. 4 (coefficients)'!$C$4 )^1 * ( 'Sect. 4 (coefficients)'!$F$9   + 'Sect. 4 (coefficients)'!$F$10*(A129/'Sect. 4 (coefficients)'!$C$3)^1 + 'Sect. 4 (coefficients)'!$F$11*(A129/'Sect. 4 (coefficients)'!$C$3)^2 + 'Sect. 4 (coefficients)'!$F$12*(A129/'Sect. 4 (coefficients)'!$C$3)^3 + 'Sect. 4 (coefficients)'!$F$13*(A129/'Sect. 4 (coefficients)'!$C$3)^4 ) +
    ( (B129+273.15) / 'Sect. 4 (coefficients)'!$C$4 )^2 * ( 'Sect. 4 (coefficients)'!$F$14 + 'Sect. 4 (coefficients)'!$F$15*(A129/'Sect. 4 (coefficients)'!$C$3)^1 + 'Sect. 4 (coefficients)'!$F$16*(A129/'Sect. 4 (coefficients)'!$C$3)^2 + 'Sect. 4 (coefficients)'!$F$17*(A129/'Sect. 4 (coefficients)'!$C$3)^3 ) +
    ( (B129+273.15) / 'Sect. 4 (coefficients)'!$C$4 )^3 * ( 'Sect. 4 (coefficients)'!$F$18 + 'Sect. 4 (coefficients)'!$F$19*(A129/'Sect. 4 (coefficients)'!$C$3)^1 + 'Sect. 4 (coefficients)'!$F$20*(A129/'Sect. 4 (coefficients)'!$C$3)^2 ) +
    ( (B129+273.15) / 'Sect. 4 (coefficients)'!$C$4 )^4 * ( 'Sect. 4 (coefficients)'!$F$21 +'Sect. 4 (coefficients)'!$F$22*(A129/'Sect. 4 (coefficients)'!$C$3)^1 ) +
    ( (B129+273.15) / 'Sect. 4 (coefficients)'!$C$4 )^5 * ( 'Sect. 4 (coefficients)'!$F$23 )
  )</f>
        <v>3.9756621581244236</v>
      </c>
      <c r="U129" s="91">
        <f xml:space="preserve"> 'Sect. 4 (coefficients)'!$C$8 * ( (C129/'Sect. 4 (coefficients)'!$C$5-1)/'Sect. 4 (coefficients)'!$C$6 ) * ( A129/'Sect. 4 (coefficients)'!$C$3 ) *
(                                                       ( 'Sect. 4 (coefficients)'!$J$3   + 'Sect. 4 (coefficients)'!$J$4  *((C129/'Sect. 4 (coefficients)'!$C$5-1)/'Sect. 4 (coefficients)'!$C$6)  + 'Sect. 4 (coefficients)'!$J$5  *((C129/'Sect. 4 (coefficients)'!$C$5-1)/'Sect. 4 (coefficients)'!$C$6)^2 + 'Sect. 4 (coefficients)'!$J$6   *((C129/'Sect. 4 (coefficients)'!$C$5-1)/'Sect. 4 (coefficients)'!$C$6)^3 + 'Sect. 4 (coefficients)'!$J$7*((C129/'Sect. 4 (coefficients)'!$C$5-1)/'Sect. 4 (coefficients)'!$C$6)^4 ) +
    ( A129/'Sect. 4 (coefficients)'!$C$3 )^1 * ( 'Sect. 4 (coefficients)'!$J$8   + 'Sect. 4 (coefficients)'!$J$9  *((C129/'Sect. 4 (coefficients)'!$C$5-1)/'Sect. 4 (coefficients)'!$C$6)  + 'Sect. 4 (coefficients)'!$J$10*((C129/'Sect. 4 (coefficients)'!$C$5-1)/'Sect. 4 (coefficients)'!$C$6)^2 + 'Sect. 4 (coefficients)'!$J$11 *((C129/'Sect. 4 (coefficients)'!$C$5-1)/'Sect. 4 (coefficients)'!$C$6)^3 ) +
    ( A129/'Sect. 4 (coefficients)'!$C$3 )^2 * ( 'Sect. 4 (coefficients)'!$J$12 + 'Sect. 4 (coefficients)'!$J$13*((C129/'Sect. 4 (coefficients)'!$C$5-1)/'Sect. 4 (coefficients)'!$C$6) + 'Sect. 4 (coefficients)'!$J$14*((C129/'Sect. 4 (coefficients)'!$C$5-1)/'Sect. 4 (coefficients)'!$C$6)^2 ) +
    ( A129/'Sect. 4 (coefficients)'!$C$3 )^3 * ( 'Sect. 4 (coefficients)'!$J$15 + 'Sect. 4 (coefficients)'!$J$16*((C129/'Sect. 4 (coefficients)'!$C$5-1)/'Sect. 4 (coefficients)'!$C$6) ) +
    ( A129/'Sect. 4 (coefficients)'!$C$3 )^4 * ( 'Sect. 4 (coefficients)'!$J$17 ) +
( (B129+273.15) / 'Sect. 4 (coefficients)'!$C$4 )^1*
    (                                                   ( 'Sect. 4 (coefficients)'!$J$18 + 'Sect. 4 (coefficients)'!$J$19*((C129/'Sect. 4 (coefficients)'!$C$5-1)/'Sect. 4 (coefficients)'!$C$6) + 'Sect. 4 (coefficients)'!$J$20*((C129/'Sect. 4 (coefficients)'!$C$5-1)/'Sect. 4 (coefficients)'!$C$6)^2 + 'Sect. 4 (coefficients)'!$J$21 * ((C129/'Sect. 4 (coefficients)'!$C$5-1)/'Sect. 4 (coefficients)'!$C$6)^3 ) +
    ( A129/'Sect. 4 (coefficients)'!$C$3 )^1 * ( 'Sect. 4 (coefficients)'!$J$22 + 'Sect. 4 (coefficients)'!$J$23*((C129/'Sect. 4 (coefficients)'!$C$5-1)/'Sect. 4 (coefficients)'!$C$6) + 'Sect. 4 (coefficients)'!$J$24*((C129/'Sect. 4 (coefficients)'!$C$5-1)/'Sect. 4 (coefficients)'!$C$6)^2 ) +
    ( A129/'Sect. 4 (coefficients)'!$C$3 )^2 * ( 'Sect. 4 (coefficients)'!$J$25 + 'Sect. 4 (coefficients)'!$J$26*((C129/'Sect. 4 (coefficients)'!$C$5-1)/'Sect. 4 (coefficients)'!$C$6) ) +
    ( A129/'Sect. 4 (coefficients)'!$C$3 )^3 * ( 'Sect. 4 (coefficients)'!$J$27 ) ) +
( (B129+273.15) / 'Sect. 4 (coefficients)'!$C$4 )^2*
    (                                                   ( 'Sect. 4 (coefficients)'!$J$28 + 'Sect. 4 (coefficients)'!$J$29*((C129/'Sect. 4 (coefficients)'!$C$5-1)/'Sect. 4 (coefficients)'!$C$6) + 'Sect. 4 (coefficients)'!$J$30*((C129/'Sect. 4 (coefficients)'!$C$5-1)/'Sect. 4 (coefficients)'!$C$6)^2 ) +
    ( A129/'Sect. 4 (coefficients)'!$C$3 )^1 * ( 'Sect. 4 (coefficients)'!$J$31 + 'Sect. 4 (coefficients)'!$J$32*((C129/'Sect. 4 (coefficients)'!$C$5-1)/'Sect. 4 (coefficients)'!$C$6) ) +
    ( A129/'Sect. 4 (coefficients)'!$C$3 )^2 * ( 'Sect. 4 (coefficients)'!$J$33 ) ) +
( (B129+273.15) / 'Sect. 4 (coefficients)'!$C$4 )^3*
    (                                                   ( 'Sect. 4 (coefficients)'!$J$34 + 'Sect. 4 (coefficients)'!$J$35*((C129/'Sect. 4 (coefficients)'!$C$5-1)/'Sect. 4 (coefficients)'!$C$6) ) +
    ( A129/'Sect. 4 (coefficients)'!$C$3 )^1 * ( 'Sect. 4 (coefficients)'!$J$36 ) ) +
( (B129+273.15) / 'Sect. 4 (coefficients)'!$C$4 )^4*
    (                                                   ( 'Sect. 4 (coefficients)'!$J$37 ) ) )</f>
        <v>-0.13779330091092859</v>
      </c>
      <c r="V129" s="32">
        <f t="shared" si="42"/>
        <v>3.8378688572134951</v>
      </c>
      <c r="W129" s="36">
        <f>('Sect. 4 (coefficients)'!$L$3+'Sect. 4 (coefficients)'!$L$4*(B129+'Sect. 4 (coefficients)'!$L$7)^-2.5+'Sect. 4 (coefficients)'!$L$5*(B129+'Sect. 4 (coefficients)'!$L$7)^3)/1000</f>
        <v>-3.9457825426968806E-3</v>
      </c>
      <c r="X129" s="36">
        <f t="shared" si="43"/>
        <v>6.4401569829319882E-4</v>
      </c>
      <c r="Y129" s="32">
        <f t="shared" si="44"/>
        <v>3.8339230746707984</v>
      </c>
      <c r="Z129" s="92">
        <v>6.0000000000000001E-3</v>
      </c>
    </row>
    <row r="130" spans="1:26" s="37" customFormat="1" ht="15" customHeight="1">
      <c r="A130" s="76">
        <v>5</v>
      </c>
      <c r="B130" s="30">
        <v>5</v>
      </c>
      <c r="C130" s="55">
        <v>41.5</v>
      </c>
      <c r="D130" s="32">
        <v>1019.41669741</v>
      </c>
      <c r="E130" s="32">
        <f t="shared" si="45"/>
        <v>1.5291250461149999E-2</v>
      </c>
      <c r="F130" s="54" t="s">
        <v>17</v>
      </c>
      <c r="G130" s="33">
        <v>1023.2171472641865</v>
      </c>
      <c r="H130" s="32">
        <v>1.5671232693365809E-2</v>
      </c>
      <c r="I130" s="62">
        <v>3583.0756874963677</v>
      </c>
      <c r="J130" s="33">
        <f t="shared" si="36"/>
        <v>3.8004498541864677</v>
      </c>
      <c r="K130" s="32">
        <f t="shared" si="37"/>
        <v>3.4300427787415893E-3</v>
      </c>
      <c r="L130" s="50">
        <f t="shared" si="35"/>
        <v>8.2232120815403054</v>
      </c>
      <c r="M130" s="35">
        <f t="shared" si="38"/>
        <v>2.3571428571428572</v>
      </c>
      <c r="N130" s="66">
        <f t="shared" si="39"/>
        <v>0.23571428571428574</v>
      </c>
      <c r="O130" s="70" t="s">
        <v>17</v>
      </c>
      <c r="P130" s="32">
        <f>('Sect. 4 (coefficients)'!$L$3+'Sect. 4 (coefficients)'!$L$4*(B130+'Sect. 4 (coefficients)'!$L$7)^-2.5+'Sect. 4 (coefficients)'!$L$5*(B130+'Sect. 4 (coefficients)'!$L$7)^3)/1000</f>
        <v>-3.9457825426968806E-3</v>
      </c>
      <c r="Q130" s="32">
        <f t="shared" si="40"/>
        <v>3.8043956367291645</v>
      </c>
      <c r="R130" s="32">
        <f>LOOKUP(B130,'Sect. 4 (data)'!$B$12:$B$18,'Sect. 4 (data)'!$R$12:$R$18)</f>
        <v>3.9768297182107477</v>
      </c>
      <c r="S130" s="36">
        <f t="shared" si="41"/>
        <v>-0.17243408148158323</v>
      </c>
      <c r="T130" s="32">
        <f>'Sect. 4 (coefficients)'!$C$7 * ( A130 / 'Sect. 4 (coefficients)'!$C$3 )*
  (
                                                        ( 'Sect. 4 (coefficients)'!$F$3   + 'Sect. 4 (coefficients)'!$F$4  *(A130/'Sect. 4 (coefficients)'!$C$3)^1 + 'Sect. 4 (coefficients)'!$F$5  *(A130/'Sect. 4 (coefficients)'!$C$3)^2 + 'Sect. 4 (coefficients)'!$F$6   *(A130/'Sect. 4 (coefficients)'!$C$3)^3 + 'Sect. 4 (coefficients)'!$F$7  *(A130/'Sect. 4 (coefficients)'!$C$3)^4 + 'Sect. 4 (coefficients)'!$F$8*(A130/'Sect. 4 (coefficients)'!$C$3)^5 ) +
    ( (B130+273.15) / 'Sect. 4 (coefficients)'!$C$4 )^1 * ( 'Sect. 4 (coefficients)'!$F$9   + 'Sect. 4 (coefficients)'!$F$10*(A130/'Sect. 4 (coefficients)'!$C$3)^1 + 'Sect. 4 (coefficients)'!$F$11*(A130/'Sect. 4 (coefficients)'!$C$3)^2 + 'Sect. 4 (coefficients)'!$F$12*(A130/'Sect. 4 (coefficients)'!$C$3)^3 + 'Sect. 4 (coefficients)'!$F$13*(A130/'Sect. 4 (coefficients)'!$C$3)^4 ) +
    ( (B130+273.15) / 'Sect. 4 (coefficients)'!$C$4 )^2 * ( 'Sect. 4 (coefficients)'!$F$14 + 'Sect. 4 (coefficients)'!$F$15*(A130/'Sect. 4 (coefficients)'!$C$3)^1 + 'Sect. 4 (coefficients)'!$F$16*(A130/'Sect. 4 (coefficients)'!$C$3)^2 + 'Sect. 4 (coefficients)'!$F$17*(A130/'Sect. 4 (coefficients)'!$C$3)^3 ) +
    ( (B130+273.15) / 'Sect. 4 (coefficients)'!$C$4 )^3 * ( 'Sect. 4 (coefficients)'!$F$18 + 'Sect. 4 (coefficients)'!$F$19*(A130/'Sect. 4 (coefficients)'!$C$3)^1 + 'Sect. 4 (coefficients)'!$F$20*(A130/'Sect. 4 (coefficients)'!$C$3)^2 ) +
    ( (B130+273.15) / 'Sect. 4 (coefficients)'!$C$4 )^4 * ( 'Sect. 4 (coefficients)'!$F$21 +'Sect. 4 (coefficients)'!$F$22*(A130/'Sect. 4 (coefficients)'!$C$3)^1 ) +
    ( (B130+273.15) / 'Sect. 4 (coefficients)'!$C$4 )^5 * ( 'Sect. 4 (coefficients)'!$F$23 )
  )</f>
        <v>3.9756621581244236</v>
      </c>
      <c r="U130" s="91">
        <f xml:space="preserve"> 'Sect. 4 (coefficients)'!$C$8 * ( (C130/'Sect. 4 (coefficients)'!$C$5-1)/'Sect. 4 (coefficients)'!$C$6 ) * ( A130/'Sect. 4 (coefficients)'!$C$3 ) *
(                                                       ( 'Sect. 4 (coefficients)'!$J$3   + 'Sect. 4 (coefficients)'!$J$4  *((C130/'Sect. 4 (coefficients)'!$C$5-1)/'Sect. 4 (coefficients)'!$C$6)  + 'Sect. 4 (coefficients)'!$J$5  *((C130/'Sect. 4 (coefficients)'!$C$5-1)/'Sect. 4 (coefficients)'!$C$6)^2 + 'Sect. 4 (coefficients)'!$J$6   *((C130/'Sect. 4 (coefficients)'!$C$5-1)/'Sect. 4 (coefficients)'!$C$6)^3 + 'Sect. 4 (coefficients)'!$J$7*((C130/'Sect. 4 (coefficients)'!$C$5-1)/'Sect. 4 (coefficients)'!$C$6)^4 ) +
    ( A130/'Sect. 4 (coefficients)'!$C$3 )^1 * ( 'Sect. 4 (coefficients)'!$J$8   + 'Sect. 4 (coefficients)'!$J$9  *((C130/'Sect. 4 (coefficients)'!$C$5-1)/'Sect. 4 (coefficients)'!$C$6)  + 'Sect. 4 (coefficients)'!$J$10*((C130/'Sect. 4 (coefficients)'!$C$5-1)/'Sect. 4 (coefficients)'!$C$6)^2 + 'Sect. 4 (coefficients)'!$J$11 *((C130/'Sect. 4 (coefficients)'!$C$5-1)/'Sect. 4 (coefficients)'!$C$6)^3 ) +
    ( A130/'Sect. 4 (coefficients)'!$C$3 )^2 * ( 'Sect. 4 (coefficients)'!$J$12 + 'Sect. 4 (coefficients)'!$J$13*((C130/'Sect. 4 (coefficients)'!$C$5-1)/'Sect. 4 (coefficients)'!$C$6) + 'Sect. 4 (coefficients)'!$J$14*((C130/'Sect. 4 (coefficients)'!$C$5-1)/'Sect. 4 (coefficients)'!$C$6)^2 ) +
    ( A130/'Sect. 4 (coefficients)'!$C$3 )^3 * ( 'Sect. 4 (coefficients)'!$J$15 + 'Sect. 4 (coefficients)'!$J$16*((C130/'Sect. 4 (coefficients)'!$C$5-1)/'Sect. 4 (coefficients)'!$C$6) ) +
    ( A130/'Sect. 4 (coefficients)'!$C$3 )^4 * ( 'Sect. 4 (coefficients)'!$J$17 ) +
( (B130+273.15) / 'Sect. 4 (coefficients)'!$C$4 )^1*
    (                                                   ( 'Sect. 4 (coefficients)'!$J$18 + 'Sect. 4 (coefficients)'!$J$19*((C130/'Sect. 4 (coefficients)'!$C$5-1)/'Sect. 4 (coefficients)'!$C$6) + 'Sect. 4 (coefficients)'!$J$20*((C130/'Sect. 4 (coefficients)'!$C$5-1)/'Sect. 4 (coefficients)'!$C$6)^2 + 'Sect. 4 (coefficients)'!$J$21 * ((C130/'Sect. 4 (coefficients)'!$C$5-1)/'Sect. 4 (coefficients)'!$C$6)^3 ) +
    ( A130/'Sect. 4 (coefficients)'!$C$3 )^1 * ( 'Sect. 4 (coefficients)'!$J$22 + 'Sect. 4 (coefficients)'!$J$23*((C130/'Sect. 4 (coefficients)'!$C$5-1)/'Sect. 4 (coefficients)'!$C$6) + 'Sect. 4 (coefficients)'!$J$24*((C130/'Sect. 4 (coefficients)'!$C$5-1)/'Sect. 4 (coefficients)'!$C$6)^2 ) +
    ( A130/'Sect. 4 (coefficients)'!$C$3 )^2 * ( 'Sect. 4 (coefficients)'!$J$25 + 'Sect. 4 (coefficients)'!$J$26*((C130/'Sect. 4 (coefficients)'!$C$5-1)/'Sect. 4 (coefficients)'!$C$6) ) +
    ( A130/'Sect. 4 (coefficients)'!$C$3 )^3 * ( 'Sect. 4 (coefficients)'!$J$27 ) ) +
( (B130+273.15) / 'Sect. 4 (coefficients)'!$C$4 )^2*
    (                                                   ( 'Sect. 4 (coefficients)'!$J$28 + 'Sect. 4 (coefficients)'!$J$29*((C130/'Sect. 4 (coefficients)'!$C$5-1)/'Sect. 4 (coefficients)'!$C$6) + 'Sect. 4 (coefficients)'!$J$30*((C130/'Sect. 4 (coefficients)'!$C$5-1)/'Sect. 4 (coefficients)'!$C$6)^2 ) +
    ( A130/'Sect. 4 (coefficients)'!$C$3 )^1 * ( 'Sect. 4 (coefficients)'!$J$31 + 'Sect. 4 (coefficients)'!$J$32*((C130/'Sect. 4 (coefficients)'!$C$5-1)/'Sect. 4 (coefficients)'!$C$6) ) +
    ( A130/'Sect. 4 (coefficients)'!$C$3 )^2 * ( 'Sect. 4 (coefficients)'!$J$33 ) ) +
( (B130+273.15) / 'Sect. 4 (coefficients)'!$C$4 )^3*
    (                                                   ( 'Sect. 4 (coefficients)'!$J$34 + 'Sect. 4 (coefficients)'!$J$35*((C130/'Sect. 4 (coefficients)'!$C$5-1)/'Sect. 4 (coefficients)'!$C$6) ) +
    ( A130/'Sect. 4 (coefficients)'!$C$3 )^1 * ( 'Sect. 4 (coefficients)'!$J$36 ) ) +
( (B130+273.15) / 'Sect. 4 (coefficients)'!$C$4 )^4*
    (                                                   ( 'Sect. 4 (coefficients)'!$J$37 ) ) )</f>
        <v>-0.1699180165206445</v>
      </c>
      <c r="V130" s="32">
        <f t="shared" si="42"/>
        <v>3.8057441416037792</v>
      </c>
      <c r="W130" s="36">
        <f>('Sect. 4 (coefficients)'!$L$3+'Sect. 4 (coefficients)'!$L$4*(B130+'Sect. 4 (coefficients)'!$L$7)^-2.5+'Sect. 4 (coefficients)'!$L$5*(B130+'Sect. 4 (coefficients)'!$L$7)^3)/1000</f>
        <v>-3.9457825426968806E-3</v>
      </c>
      <c r="X130" s="36">
        <f t="shared" si="43"/>
        <v>-1.3485048746146866E-3</v>
      </c>
      <c r="Y130" s="32">
        <f t="shared" si="44"/>
        <v>3.8017983590610824</v>
      </c>
      <c r="Z130" s="92">
        <v>6.0000000000000001E-3</v>
      </c>
    </row>
    <row r="131" spans="1:26" s="37" customFormat="1" ht="15" customHeight="1">
      <c r="A131" s="76">
        <v>5</v>
      </c>
      <c r="B131" s="30">
        <v>5</v>
      </c>
      <c r="C131" s="55">
        <v>52</v>
      </c>
      <c r="D131" s="32">
        <v>1024.0765941100001</v>
      </c>
      <c r="E131" s="32">
        <f t="shared" si="45"/>
        <v>1.5361148911650002E-2</v>
      </c>
      <c r="F131" s="54" t="s">
        <v>17</v>
      </c>
      <c r="G131" s="33">
        <v>1027.8406518728775</v>
      </c>
      <c r="H131" s="32">
        <v>1.5750704917283146E-2</v>
      </c>
      <c r="I131" s="62">
        <v>3547.0893809272147</v>
      </c>
      <c r="J131" s="33">
        <f t="shared" si="36"/>
        <v>3.7640577628774281</v>
      </c>
      <c r="K131" s="32">
        <f t="shared" si="37"/>
        <v>3.4813516779322131E-3</v>
      </c>
      <c r="L131" s="50">
        <f t="shared" si="35"/>
        <v>8.4657168506961185</v>
      </c>
      <c r="M131" s="35">
        <f t="shared" si="38"/>
        <v>2.3571428571428572</v>
      </c>
      <c r="N131" s="66">
        <f t="shared" si="39"/>
        <v>0.23571428571428574</v>
      </c>
      <c r="O131" s="70" t="s">
        <v>17</v>
      </c>
      <c r="P131" s="32">
        <f>('Sect. 4 (coefficients)'!$L$3+'Sect. 4 (coefficients)'!$L$4*(B131+'Sect. 4 (coefficients)'!$L$7)^-2.5+'Sect. 4 (coefficients)'!$L$5*(B131+'Sect. 4 (coefficients)'!$L$7)^3)/1000</f>
        <v>-3.9457825426968806E-3</v>
      </c>
      <c r="Q131" s="32">
        <f t="shared" si="40"/>
        <v>3.7680035454201248</v>
      </c>
      <c r="R131" s="32">
        <f>LOOKUP(B131,'Sect. 4 (data)'!$B$12:$B$18,'Sect. 4 (data)'!$R$12:$R$18)</f>
        <v>3.9768297182107477</v>
      </c>
      <c r="S131" s="36">
        <f t="shared" si="41"/>
        <v>-0.20882617279062288</v>
      </c>
      <c r="T131" s="32">
        <f>'Sect. 4 (coefficients)'!$C$7 * ( A131 / 'Sect. 4 (coefficients)'!$C$3 )*
  (
                                                        ( 'Sect. 4 (coefficients)'!$F$3   + 'Sect. 4 (coefficients)'!$F$4  *(A131/'Sect. 4 (coefficients)'!$C$3)^1 + 'Sect. 4 (coefficients)'!$F$5  *(A131/'Sect. 4 (coefficients)'!$C$3)^2 + 'Sect. 4 (coefficients)'!$F$6   *(A131/'Sect. 4 (coefficients)'!$C$3)^3 + 'Sect. 4 (coefficients)'!$F$7  *(A131/'Sect. 4 (coefficients)'!$C$3)^4 + 'Sect. 4 (coefficients)'!$F$8*(A131/'Sect. 4 (coefficients)'!$C$3)^5 ) +
    ( (B131+273.15) / 'Sect. 4 (coefficients)'!$C$4 )^1 * ( 'Sect. 4 (coefficients)'!$F$9   + 'Sect. 4 (coefficients)'!$F$10*(A131/'Sect. 4 (coefficients)'!$C$3)^1 + 'Sect. 4 (coefficients)'!$F$11*(A131/'Sect. 4 (coefficients)'!$C$3)^2 + 'Sect. 4 (coefficients)'!$F$12*(A131/'Sect. 4 (coefficients)'!$C$3)^3 + 'Sect. 4 (coefficients)'!$F$13*(A131/'Sect. 4 (coefficients)'!$C$3)^4 ) +
    ( (B131+273.15) / 'Sect. 4 (coefficients)'!$C$4 )^2 * ( 'Sect. 4 (coefficients)'!$F$14 + 'Sect. 4 (coefficients)'!$F$15*(A131/'Sect. 4 (coefficients)'!$C$3)^1 + 'Sect. 4 (coefficients)'!$F$16*(A131/'Sect. 4 (coefficients)'!$C$3)^2 + 'Sect. 4 (coefficients)'!$F$17*(A131/'Sect. 4 (coefficients)'!$C$3)^3 ) +
    ( (B131+273.15) / 'Sect. 4 (coefficients)'!$C$4 )^3 * ( 'Sect. 4 (coefficients)'!$F$18 + 'Sect. 4 (coefficients)'!$F$19*(A131/'Sect. 4 (coefficients)'!$C$3)^1 + 'Sect. 4 (coefficients)'!$F$20*(A131/'Sect. 4 (coefficients)'!$C$3)^2 ) +
    ( (B131+273.15) / 'Sect. 4 (coefficients)'!$C$4 )^4 * ( 'Sect. 4 (coefficients)'!$F$21 +'Sect. 4 (coefficients)'!$F$22*(A131/'Sect. 4 (coefficients)'!$C$3)^1 ) +
    ( (B131+273.15) / 'Sect. 4 (coefficients)'!$C$4 )^5 * ( 'Sect. 4 (coefficients)'!$F$23 )
  )</f>
        <v>3.9756621581244236</v>
      </c>
      <c r="U131" s="91">
        <f xml:space="preserve"> 'Sect. 4 (coefficients)'!$C$8 * ( (C131/'Sect. 4 (coefficients)'!$C$5-1)/'Sect. 4 (coefficients)'!$C$6 ) * ( A131/'Sect. 4 (coefficients)'!$C$3 ) *
(                                                       ( 'Sect. 4 (coefficients)'!$J$3   + 'Sect. 4 (coefficients)'!$J$4  *((C131/'Sect. 4 (coefficients)'!$C$5-1)/'Sect. 4 (coefficients)'!$C$6)  + 'Sect. 4 (coefficients)'!$J$5  *((C131/'Sect. 4 (coefficients)'!$C$5-1)/'Sect. 4 (coefficients)'!$C$6)^2 + 'Sect. 4 (coefficients)'!$J$6   *((C131/'Sect. 4 (coefficients)'!$C$5-1)/'Sect. 4 (coefficients)'!$C$6)^3 + 'Sect. 4 (coefficients)'!$J$7*((C131/'Sect. 4 (coefficients)'!$C$5-1)/'Sect. 4 (coefficients)'!$C$6)^4 ) +
    ( A131/'Sect. 4 (coefficients)'!$C$3 )^1 * ( 'Sect. 4 (coefficients)'!$J$8   + 'Sect. 4 (coefficients)'!$J$9  *((C131/'Sect. 4 (coefficients)'!$C$5-1)/'Sect. 4 (coefficients)'!$C$6)  + 'Sect. 4 (coefficients)'!$J$10*((C131/'Sect. 4 (coefficients)'!$C$5-1)/'Sect. 4 (coefficients)'!$C$6)^2 + 'Sect. 4 (coefficients)'!$J$11 *((C131/'Sect. 4 (coefficients)'!$C$5-1)/'Sect. 4 (coefficients)'!$C$6)^3 ) +
    ( A131/'Sect. 4 (coefficients)'!$C$3 )^2 * ( 'Sect. 4 (coefficients)'!$J$12 + 'Sect. 4 (coefficients)'!$J$13*((C131/'Sect. 4 (coefficients)'!$C$5-1)/'Sect. 4 (coefficients)'!$C$6) + 'Sect. 4 (coefficients)'!$J$14*((C131/'Sect. 4 (coefficients)'!$C$5-1)/'Sect. 4 (coefficients)'!$C$6)^2 ) +
    ( A131/'Sect. 4 (coefficients)'!$C$3 )^3 * ( 'Sect. 4 (coefficients)'!$J$15 + 'Sect. 4 (coefficients)'!$J$16*((C131/'Sect. 4 (coefficients)'!$C$5-1)/'Sect. 4 (coefficients)'!$C$6) ) +
    ( A131/'Sect. 4 (coefficients)'!$C$3 )^4 * ( 'Sect. 4 (coefficients)'!$J$17 ) +
( (B131+273.15) / 'Sect. 4 (coefficients)'!$C$4 )^1*
    (                                                   ( 'Sect. 4 (coefficients)'!$J$18 + 'Sect. 4 (coefficients)'!$J$19*((C131/'Sect. 4 (coefficients)'!$C$5-1)/'Sect. 4 (coefficients)'!$C$6) + 'Sect. 4 (coefficients)'!$J$20*((C131/'Sect. 4 (coefficients)'!$C$5-1)/'Sect. 4 (coefficients)'!$C$6)^2 + 'Sect. 4 (coefficients)'!$J$21 * ((C131/'Sect. 4 (coefficients)'!$C$5-1)/'Sect. 4 (coefficients)'!$C$6)^3 ) +
    ( A131/'Sect. 4 (coefficients)'!$C$3 )^1 * ( 'Sect. 4 (coefficients)'!$J$22 + 'Sect. 4 (coefficients)'!$J$23*((C131/'Sect. 4 (coefficients)'!$C$5-1)/'Sect. 4 (coefficients)'!$C$6) + 'Sect. 4 (coefficients)'!$J$24*((C131/'Sect. 4 (coefficients)'!$C$5-1)/'Sect. 4 (coefficients)'!$C$6)^2 ) +
    ( A131/'Sect. 4 (coefficients)'!$C$3 )^2 * ( 'Sect. 4 (coefficients)'!$J$25 + 'Sect. 4 (coefficients)'!$J$26*((C131/'Sect. 4 (coefficients)'!$C$5-1)/'Sect. 4 (coefficients)'!$C$6) ) +
    ( A131/'Sect. 4 (coefficients)'!$C$3 )^3 * ( 'Sect. 4 (coefficients)'!$J$27 ) ) +
( (B131+273.15) / 'Sect. 4 (coefficients)'!$C$4 )^2*
    (                                                   ( 'Sect. 4 (coefficients)'!$J$28 + 'Sect. 4 (coefficients)'!$J$29*((C131/'Sect. 4 (coefficients)'!$C$5-1)/'Sect. 4 (coefficients)'!$C$6) + 'Sect. 4 (coefficients)'!$J$30*((C131/'Sect. 4 (coefficients)'!$C$5-1)/'Sect. 4 (coefficients)'!$C$6)^2 ) +
    ( A131/'Sect. 4 (coefficients)'!$C$3 )^1 * ( 'Sect. 4 (coefficients)'!$J$31 + 'Sect. 4 (coefficients)'!$J$32*((C131/'Sect. 4 (coefficients)'!$C$5-1)/'Sect. 4 (coefficients)'!$C$6) ) +
    ( A131/'Sect. 4 (coefficients)'!$C$3 )^2 * ( 'Sect. 4 (coefficients)'!$J$33 ) ) +
( (B131+273.15) / 'Sect. 4 (coefficients)'!$C$4 )^3*
    (                                                   ( 'Sect. 4 (coefficients)'!$J$34 + 'Sect. 4 (coefficients)'!$J$35*((C131/'Sect. 4 (coefficients)'!$C$5-1)/'Sect. 4 (coefficients)'!$C$6) ) +
    ( A131/'Sect. 4 (coefficients)'!$C$3 )^1 * ( 'Sect. 4 (coefficients)'!$J$36 ) ) +
( (B131+273.15) / 'Sect. 4 (coefficients)'!$C$4 )^4*
    (                                                   ( 'Sect. 4 (coefficients)'!$J$37 ) ) )</f>
        <v>-0.20781140565763778</v>
      </c>
      <c r="V131" s="32">
        <f t="shared" si="42"/>
        <v>3.7678507524667859</v>
      </c>
      <c r="W131" s="36">
        <f>('Sect. 4 (coefficients)'!$L$3+'Sect. 4 (coefficients)'!$L$4*(B131+'Sect. 4 (coefficients)'!$L$7)^-2.5+'Sect. 4 (coefficients)'!$L$5*(B131+'Sect. 4 (coefficients)'!$L$7)^3)/1000</f>
        <v>-3.9457825426968806E-3</v>
      </c>
      <c r="X131" s="36">
        <f t="shared" si="43"/>
        <v>1.5279295333892051E-4</v>
      </c>
      <c r="Y131" s="32">
        <f t="shared" si="44"/>
        <v>3.7639049699240892</v>
      </c>
      <c r="Z131" s="92">
        <v>6.0000000000000001E-3</v>
      </c>
    </row>
    <row r="132" spans="1:26" s="46" customFormat="1" ht="15" customHeight="1">
      <c r="A132" s="82">
        <v>5</v>
      </c>
      <c r="B132" s="38">
        <v>5</v>
      </c>
      <c r="C132" s="57">
        <v>65</v>
      </c>
      <c r="D132" s="40">
        <v>1029.7020710500001</v>
      </c>
      <c r="E132" s="40">
        <f t="shared" si="45"/>
        <v>1.5445531065750001E-2</v>
      </c>
      <c r="F132" s="56" t="s">
        <v>17</v>
      </c>
      <c r="G132" s="42">
        <v>1033.421367116186</v>
      </c>
      <c r="H132" s="40">
        <v>1.5850986556790264E-2</v>
      </c>
      <c r="I132" s="63">
        <v>3401.9665352938946</v>
      </c>
      <c r="J132" s="42">
        <f t="shared" si="36"/>
        <v>3.7192960661859615</v>
      </c>
      <c r="K132" s="40">
        <f t="shared" si="37"/>
        <v>3.5622106788477997E-3</v>
      </c>
      <c r="L132" s="53">
        <f t="shared" si="35"/>
        <v>8.677272807620259</v>
      </c>
      <c r="M132" s="44">
        <f t="shared" si="38"/>
        <v>2.3571428571428572</v>
      </c>
      <c r="N132" s="67">
        <f t="shared" si="39"/>
        <v>0.23571428571428574</v>
      </c>
      <c r="O132" s="71" t="s">
        <v>17</v>
      </c>
      <c r="P132" s="40">
        <f>('Sect. 4 (coefficients)'!$L$3+'Sect. 4 (coefficients)'!$L$4*(B132+'Sect. 4 (coefficients)'!$L$7)^-2.5+'Sect. 4 (coefficients)'!$L$5*(B132+'Sect. 4 (coefficients)'!$L$7)^3)/1000</f>
        <v>-3.9457825426968806E-3</v>
      </c>
      <c r="Q132" s="40">
        <f t="shared" si="40"/>
        <v>3.7232418487286583</v>
      </c>
      <c r="R132" s="40">
        <f>LOOKUP(B132,'Sect. 4 (data)'!$B$12:$B$18,'Sect. 4 (data)'!$R$12:$R$18)</f>
        <v>3.9768297182107477</v>
      </c>
      <c r="S132" s="45">
        <f t="shared" si="41"/>
        <v>-0.25358786948208945</v>
      </c>
      <c r="T132" s="40">
        <f>'Sect. 4 (coefficients)'!$C$7 * ( A132 / 'Sect. 4 (coefficients)'!$C$3 )*
  (
                                                        ( 'Sect. 4 (coefficients)'!$F$3   + 'Sect. 4 (coefficients)'!$F$4  *(A132/'Sect. 4 (coefficients)'!$C$3)^1 + 'Sect. 4 (coefficients)'!$F$5  *(A132/'Sect. 4 (coefficients)'!$C$3)^2 + 'Sect. 4 (coefficients)'!$F$6   *(A132/'Sect. 4 (coefficients)'!$C$3)^3 + 'Sect. 4 (coefficients)'!$F$7  *(A132/'Sect. 4 (coefficients)'!$C$3)^4 + 'Sect. 4 (coefficients)'!$F$8*(A132/'Sect. 4 (coefficients)'!$C$3)^5 ) +
    ( (B132+273.15) / 'Sect. 4 (coefficients)'!$C$4 )^1 * ( 'Sect. 4 (coefficients)'!$F$9   + 'Sect. 4 (coefficients)'!$F$10*(A132/'Sect. 4 (coefficients)'!$C$3)^1 + 'Sect. 4 (coefficients)'!$F$11*(A132/'Sect. 4 (coefficients)'!$C$3)^2 + 'Sect. 4 (coefficients)'!$F$12*(A132/'Sect. 4 (coefficients)'!$C$3)^3 + 'Sect. 4 (coefficients)'!$F$13*(A132/'Sect. 4 (coefficients)'!$C$3)^4 ) +
    ( (B132+273.15) / 'Sect. 4 (coefficients)'!$C$4 )^2 * ( 'Sect. 4 (coefficients)'!$F$14 + 'Sect. 4 (coefficients)'!$F$15*(A132/'Sect. 4 (coefficients)'!$C$3)^1 + 'Sect. 4 (coefficients)'!$F$16*(A132/'Sect. 4 (coefficients)'!$C$3)^2 + 'Sect. 4 (coefficients)'!$F$17*(A132/'Sect. 4 (coefficients)'!$C$3)^3 ) +
    ( (B132+273.15) / 'Sect. 4 (coefficients)'!$C$4 )^3 * ( 'Sect. 4 (coefficients)'!$F$18 + 'Sect. 4 (coefficients)'!$F$19*(A132/'Sect. 4 (coefficients)'!$C$3)^1 + 'Sect. 4 (coefficients)'!$F$20*(A132/'Sect. 4 (coefficients)'!$C$3)^2 ) +
    ( (B132+273.15) / 'Sect. 4 (coefficients)'!$C$4 )^4 * ( 'Sect. 4 (coefficients)'!$F$21 +'Sect. 4 (coefficients)'!$F$22*(A132/'Sect. 4 (coefficients)'!$C$3)^1 ) +
    ( (B132+273.15) / 'Sect. 4 (coefficients)'!$C$4 )^5 * ( 'Sect. 4 (coefficients)'!$F$23 )
  )</f>
        <v>3.9756621581244236</v>
      </c>
      <c r="U132" s="93">
        <f xml:space="preserve"> 'Sect. 4 (coefficients)'!$C$8 * ( (C132/'Sect. 4 (coefficients)'!$C$5-1)/'Sect. 4 (coefficients)'!$C$6 ) * ( A132/'Sect. 4 (coefficients)'!$C$3 ) *
(                                                       ( 'Sect. 4 (coefficients)'!$J$3   + 'Sect. 4 (coefficients)'!$J$4  *((C132/'Sect. 4 (coefficients)'!$C$5-1)/'Sect. 4 (coefficients)'!$C$6)  + 'Sect. 4 (coefficients)'!$J$5  *((C132/'Sect. 4 (coefficients)'!$C$5-1)/'Sect. 4 (coefficients)'!$C$6)^2 + 'Sect. 4 (coefficients)'!$J$6   *((C132/'Sect. 4 (coefficients)'!$C$5-1)/'Sect. 4 (coefficients)'!$C$6)^3 + 'Sect. 4 (coefficients)'!$J$7*((C132/'Sect. 4 (coefficients)'!$C$5-1)/'Sect. 4 (coefficients)'!$C$6)^4 ) +
    ( A132/'Sect. 4 (coefficients)'!$C$3 )^1 * ( 'Sect. 4 (coefficients)'!$J$8   + 'Sect. 4 (coefficients)'!$J$9  *((C132/'Sect. 4 (coefficients)'!$C$5-1)/'Sect. 4 (coefficients)'!$C$6)  + 'Sect. 4 (coefficients)'!$J$10*((C132/'Sect. 4 (coefficients)'!$C$5-1)/'Sect. 4 (coefficients)'!$C$6)^2 + 'Sect. 4 (coefficients)'!$J$11 *((C132/'Sect. 4 (coefficients)'!$C$5-1)/'Sect. 4 (coefficients)'!$C$6)^3 ) +
    ( A132/'Sect. 4 (coefficients)'!$C$3 )^2 * ( 'Sect. 4 (coefficients)'!$J$12 + 'Sect. 4 (coefficients)'!$J$13*((C132/'Sect. 4 (coefficients)'!$C$5-1)/'Sect. 4 (coefficients)'!$C$6) + 'Sect. 4 (coefficients)'!$J$14*((C132/'Sect. 4 (coefficients)'!$C$5-1)/'Sect. 4 (coefficients)'!$C$6)^2 ) +
    ( A132/'Sect. 4 (coefficients)'!$C$3 )^3 * ( 'Sect. 4 (coefficients)'!$J$15 + 'Sect. 4 (coefficients)'!$J$16*((C132/'Sect. 4 (coefficients)'!$C$5-1)/'Sect. 4 (coefficients)'!$C$6) ) +
    ( A132/'Sect. 4 (coefficients)'!$C$3 )^4 * ( 'Sect. 4 (coefficients)'!$J$17 ) +
( (B132+273.15) / 'Sect. 4 (coefficients)'!$C$4 )^1*
    (                                                   ( 'Sect. 4 (coefficients)'!$J$18 + 'Sect. 4 (coefficients)'!$J$19*((C132/'Sect. 4 (coefficients)'!$C$5-1)/'Sect. 4 (coefficients)'!$C$6) + 'Sect. 4 (coefficients)'!$J$20*((C132/'Sect. 4 (coefficients)'!$C$5-1)/'Sect. 4 (coefficients)'!$C$6)^2 + 'Sect. 4 (coefficients)'!$J$21 * ((C132/'Sect. 4 (coefficients)'!$C$5-1)/'Sect. 4 (coefficients)'!$C$6)^3 ) +
    ( A132/'Sect. 4 (coefficients)'!$C$3 )^1 * ( 'Sect. 4 (coefficients)'!$J$22 + 'Sect. 4 (coefficients)'!$J$23*((C132/'Sect. 4 (coefficients)'!$C$5-1)/'Sect. 4 (coefficients)'!$C$6) + 'Sect. 4 (coefficients)'!$J$24*((C132/'Sect. 4 (coefficients)'!$C$5-1)/'Sect. 4 (coefficients)'!$C$6)^2 ) +
    ( A132/'Sect. 4 (coefficients)'!$C$3 )^2 * ( 'Sect. 4 (coefficients)'!$J$25 + 'Sect. 4 (coefficients)'!$J$26*((C132/'Sect. 4 (coefficients)'!$C$5-1)/'Sect. 4 (coefficients)'!$C$6) ) +
    ( A132/'Sect. 4 (coefficients)'!$C$3 )^3 * ( 'Sect. 4 (coefficients)'!$J$27 ) ) +
( (B132+273.15) / 'Sect. 4 (coefficients)'!$C$4 )^2*
    (                                                   ( 'Sect. 4 (coefficients)'!$J$28 + 'Sect. 4 (coefficients)'!$J$29*((C132/'Sect. 4 (coefficients)'!$C$5-1)/'Sect. 4 (coefficients)'!$C$6) + 'Sect. 4 (coefficients)'!$J$30*((C132/'Sect. 4 (coefficients)'!$C$5-1)/'Sect. 4 (coefficients)'!$C$6)^2 ) +
    ( A132/'Sect. 4 (coefficients)'!$C$3 )^1 * ( 'Sect. 4 (coefficients)'!$J$31 + 'Sect. 4 (coefficients)'!$J$32*((C132/'Sect. 4 (coefficients)'!$C$5-1)/'Sect. 4 (coefficients)'!$C$6) ) +
    ( A132/'Sect. 4 (coefficients)'!$C$3 )^2 * ( 'Sect. 4 (coefficients)'!$J$33 ) ) +
( (B132+273.15) / 'Sect. 4 (coefficients)'!$C$4 )^3*
    (                                                   ( 'Sect. 4 (coefficients)'!$J$34 + 'Sect. 4 (coefficients)'!$J$35*((C132/'Sect. 4 (coefficients)'!$C$5-1)/'Sect. 4 (coefficients)'!$C$6) ) +
    ( A132/'Sect. 4 (coefficients)'!$C$3 )^1 * ( 'Sect. 4 (coefficients)'!$J$36 ) ) +
( (B132+273.15) / 'Sect. 4 (coefficients)'!$C$4 )^4*
    (                                                   ( 'Sect. 4 (coefficients)'!$J$37 ) ) )</f>
        <v>-0.25222531485965172</v>
      </c>
      <c r="V132" s="40">
        <f t="shared" si="42"/>
        <v>3.7234368432647718</v>
      </c>
      <c r="W132" s="45">
        <f>('Sect. 4 (coefficients)'!$L$3+'Sect. 4 (coefficients)'!$L$4*(B132+'Sect. 4 (coefficients)'!$L$7)^-2.5+'Sect. 4 (coefficients)'!$L$5*(B132+'Sect. 4 (coefficients)'!$L$7)^3)/1000</f>
        <v>-3.9457825426968806E-3</v>
      </c>
      <c r="X132" s="45">
        <f t="shared" si="43"/>
        <v>-1.9499453611349082E-4</v>
      </c>
      <c r="Y132" s="40">
        <f t="shared" si="44"/>
        <v>3.719491060722075</v>
      </c>
      <c r="Z132" s="94">
        <v>6.0000000000000001E-3</v>
      </c>
    </row>
    <row r="133" spans="1:26" s="37" customFormat="1" ht="15" customHeight="1">
      <c r="A133" s="76">
        <v>5</v>
      </c>
      <c r="B133" s="30">
        <v>10</v>
      </c>
      <c r="C133" s="55">
        <v>5</v>
      </c>
      <c r="D133" s="32">
        <v>1002.0313406</v>
      </c>
      <c r="E133" s="32">
        <f>0.001/100*D133/2</f>
        <v>5.0101567030000002E-3</v>
      </c>
      <c r="F133" s="54" t="s">
        <v>17</v>
      </c>
      <c r="G133" s="33">
        <v>1005.9137318394075</v>
      </c>
      <c r="H133" s="32">
        <v>6.070961769341166E-3</v>
      </c>
      <c r="I133" s="62">
        <v>82.526674276906164</v>
      </c>
      <c r="J133" s="33">
        <f t="shared" si="36"/>
        <v>3.8823912394075251</v>
      </c>
      <c r="K133" s="32">
        <f t="shared" si="37"/>
        <v>3.4285429290277511E-3</v>
      </c>
      <c r="L133" s="50">
        <f t="shared" si="35"/>
        <v>8.394652413967389</v>
      </c>
      <c r="M133" s="35">
        <f t="shared" si="38"/>
        <v>2.3571428571428572</v>
      </c>
      <c r="N133" s="66">
        <f t="shared" si="39"/>
        <v>0.23571428571428574</v>
      </c>
      <c r="O133" s="70" t="s">
        <v>17</v>
      </c>
      <c r="P133" s="32">
        <f>('Sect. 4 (coefficients)'!$L$3+'Sect. 4 (coefficients)'!$L$4*(B133+'Sect. 4 (coefficients)'!$L$7)^-2.5+'Sect. 4 (coefficients)'!$L$5*(B133+'Sect. 4 (coefficients)'!$L$7)^3)/1000</f>
        <v>-3.3446902568376059E-3</v>
      </c>
      <c r="Q133" s="32">
        <f t="shared" si="40"/>
        <v>3.8857359296643628</v>
      </c>
      <c r="R133" s="32">
        <f>LOOKUP(B133,'Sect. 4 (data)'!$B$12:$B$18,'Sect. 4 (data)'!$R$12:$R$18)</f>
        <v>3.9034335534565363</v>
      </c>
      <c r="S133" s="36">
        <f t="shared" si="41"/>
        <v>-1.7697623792173545E-2</v>
      </c>
      <c r="T133" s="32">
        <f>'Sect. 4 (coefficients)'!$C$7 * ( A133 / 'Sect. 4 (coefficients)'!$C$3 )*
  (
                                                        ( 'Sect. 4 (coefficients)'!$F$3   + 'Sect. 4 (coefficients)'!$F$4  *(A133/'Sect. 4 (coefficients)'!$C$3)^1 + 'Sect. 4 (coefficients)'!$F$5  *(A133/'Sect. 4 (coefficients)'!$C$3)^2 + 'Sect. 4 (coefficients)'!$F$6   *(A133/'Sect. 4 (coefficients)'!$C$3)^3 + 'Sect. 4 (coefficients)'!$F$7  *(A133/'Sect. 4 (coefficients)'!$C$3)^4 + 'Sect. 4 (coefficients)'!$F$8*(A133/'Sect. 4 (coefficients)'!$C$3)^5 ) +
    ( (B133+273.15) / 'Sect. 4 (coefficients)'!$C$4 )^1 * ( 'Sect. 4 (coefficients)'!$F$9   + 'Sect. 4 (coefficients)'!$F$10*(A133/'Sect. 4 (coefficients)'!$C$3)^1 + 'Sect. 4 (coefficients)'!$F$11*(A133/'Sect. 4 (coefficients)'!$C$3)^2 + 'Sect. 4 (coefficients)'!$F$12*(A133/'Sect. 4 (coefficients)'!$C$3)^3 + 'Sect. 4 (coefficients)'!$F$13*(A133/'Sect. 4 (coefficients)'!$C$3)^4 ) +
    ( (B133+273.15) / 'Sect. 4 (coefficients)'!$C$4 )^2 * ( 'Sect. 4 (coefficients)'!$F$14 + 'Sect. 4 (coefficients)'!$F$15*(A133/'Sect. 4 (coefficients)'!$C$3)^1 + 'Sect. 4 (coefficients)'!$F$16*(A133/'Sect. 4 (coefficients)'!$C$3)^2 + 'Sect. 4 (coefficients)'!$F$17*(A133/'Sect. 4 (coefficients)'!$C$3)^3 ) +
    ( (B133+273.15) / 'Sect. 4 (coefficients)'!$C$4 )^3 * ( 'Sect. 4 (coefficients)'!$F$18 + 'Sect. 4 (coefficients)'!$F$19*(A133/'Sect. 4 (coefficients)'!$C$3)^1 + 'Sect. 4 (coefficients)'!$F$20*(A133/'Sect. 4 (coefficients)'!$C$3)^2 ) +
    ( (B133+273.15) / 'Sect. 4 (coefficients)'!$C$4 )^4 * ( 'Sect. 4 (coefficients)'!$F$21 +'Sect. 4 (coefficients)'!$F$22*(A133/'Sect. 4 (coefficients)'!$C$3)^1 ) +
    ( (B133+273.15) / 'Sect. 4 (coefficients)'!$C$4 )^5 * ( 'Sect. 4 (coefficients)'!$F$23 )
  )</f>
        <v>3.9043257863732652</v>
      </c>
      <c r="U133" s="91">
        <f xml:space="preserve"> 'Sect. 4 (coefficients)'!$C$8 * ( (C133/'Sect. 4 (coefficients)'!$C$5-1)/'Sect. 4 (coefficients)'!$C$6 ) * ( A133/'Sect. 4 (coefficients)'!$C$3 ) *
(                                                       ( 'Sect. 4 (coefficients)'!$J$3   + 'Sect. 4 (coefficients)'!$J$4  *((C133/'Sect. 4 (coefficients)'!$C$5-1)/'Sect. 4 (coefficients)'!$C$6)  + 'Sect. 4 (coefficients)'!$J$5  *((C133/'Sect. 4 (coefficients)'!$C$5-1)/'Sect. 4 (coefficients)'!$C$6)^2 + 'Sect. 4 (coefficients)'!$J$6   *((C133/'Sect. 4 (coefficients)'!$C$5-1)/'Sect. 4 (coefficients)'!$C$6)^3 + 'Sect. 4 (coefficients)'!$J$7*((C133/'Sect. 4 (coefficients)'!$C$5-1)/'Sect. 4 (coefficients)'!$C$6)^4 ) +
    ( A133/'Sect. 4 (coefficients)'!$C$3 )^1 * ( 'Sect. 4 (coefficients)'!$J$8   + 'Sect. 4 (coefficients)'!$J$9  *((C133/'Sect. 4 (coefficients)'!$C$5-1)/'Sect. 4 (coefficients)'!$C$6)  + 'Sect. 4 (coefficients)'!$J$10*((C133/'Sect. 4 (coefficients)'!$C$5-1)/'Sect. 4 (coefficients)'!$C$6)^2 + 'Sect. 4 (coefficients)'!$J$11 *((C133/'Sect. 4 (coefficients)'!$C$5-1)/'Sect. 4 (coefficients)'!$C$6)^3 ) +
    ( A133/'Sect. 4 (coefficients)'!$C$3 )^2 * ( 'Sect. 4 (coefficients)'!$J$12 + 'Sect. 4 (coefficients)'!$J$13*((C133/'Sect. 4 (coefficients)'!$C$5-1)/'Sect. 4 (coefficients)'!$C$6) + 'Sect. 4 (coefficients)'!$J$14*((C133/'Sect. 4 (coefficients)'!$C$5-1)/'Sect. 4 (coefficients)'!$C$6)^2 ) +
    ( A133/'Sect. 4 (coefficients)'!$C$3 )^3 * ( 'Sect. 4 (coefficients)'!$J$15 + 'Sect. 4 (coefficients)'!$J$16*((C133/'Sect. 4 (coefficients)'!$C$5-1)/'Sect. 4 (coefficients)'!$C$6) ) +
    ( A133/'Sect. 4 (coefficients)'!$C$3 )^4 * ( 'Sect. 4 (coefficients)'!$J$17 ) +
( (B133+273.15) / 'Sect. 4 (coefficients)'!$C$4 )^1*
    (                                                   ( 'Sect. 4 (coefficients)'!$J$18 + 'Sect. 4 (coefficients)'!$J$19*((C133/'Sect. 4 (coefficients)'!$C$5-1)/'Sect. 4 (coefficients)'!$C$6) + 'Sect. 4 (coefficients)'!$J$20*((C133/'Sect. 4 (coefficients)'!$C$5-1)/'Sect. 4 (coefficients)'!$C$6)^2 + 'Sect. 4 (coefficients)'!$J$21 * ((C133/'Sect. 4 (coefficients)'!$C$5-1)/'Sect. 4 (coefficients)'!$C$6)^3 ) +
    ( A133/'Sect. 4 (coefficients)'!$C$3 )^1 * ( 'Sect. 4 (coefficients)'!$J$22 + 'Sect. 4 (coefficients)'!$J$23*((C133/'Sect. 4 (coefficients)'!$C$5-1)/'Sect. 4 (coefficients)'!$C$6) + 'Sect. 4 (coefficients)'!$J$24*((C133/'Sect. 4 (coefficients)'!$C$5-1)/'Sect. 4 (coefficients)'!$C$6)^2 ) +
    ( A133/'Sect. 4 (coefficients)'!$C$3 )^2 * ( 'Sect. 4 (coefficients)'!$J$25 + 'Sect. 4 (coefficients)'!$J$26*((C133/'Sect. 4 (coefficients)'!$C$5-1)/'Sect. 4 (coefficients)'!$C$6) ) +
    ( A133/'Sect. 4 (coefficients)'!$C$3 )^3 * ( 'Sect. 4 (coefficients)'!$J$27 ) ) +
( (B133+273.15) / 'Sect. 4 (coefficients)'!$C$4 )^2*
    (                                                   ( 'Sect. 4 (coefficients)'!$J$28 + 'Sect. 4 (coefficients)'!$J$29*((C133/'Sect. 4 (coefficients)'!$C$5-1)/'Sect. 4 (coefficients)'!$C$6) + 'Sect. 4 (coefficients)'!$J$30*((C133/'Sect. 4 (coefficients)'!$C$5-1)/'Sect. 4 (coefficients)'!$C$6)^2 ) +
    ( A133/'Sect. 4 (coefficients)'!$C$3 )^1 * ( 'Sect. 4 (coefficients)'!$J$31 + 'Sect. 4 (coefficients)'!$J$32*((C133/'Sect. 4 (coefficients)'!$C$5-1)/'Sect. 4 (coefficients)'!$C$6) ) +
    ( A133/'Sect. 4 (coefficients)'!$C$3 )^2 * ( 'Sect. 4 (coefficients)'!$J$33 ) ) +
( (B133+273.15) / 'Sect. 4 (coefficients)'!$C$4 )^3*
    (                                                   ( 'Sect. 4 (coefficients)'!$J$34 + 'Sect. 4 (coefficients)'!$J$35*((C133/'Sect. 4 (coefficients)'!$C$5-1)/'Sect. 4 (coefficients)'!$C$6) ) +
    ( A133/'Sect. 4 (coefficients)'!$C$3 )^1 * ( 'Sect. 4 (coefficients)'!$J$36 ) ) +
( (B133+273.15) / 'Sect. 4 (coefficients)'!$C$4 )^4*
    (                                                   ( 'Sect. 4 (coefficients)'!$J$37 ) ) )</f>
        <v>-1.9594311944391273E-2</v>
      </c>
      <c r="V133" s="32">
        <f t="shared" si="42"/>
        <v>3.8847314744288739</v>
      </c>
      <c r="W133" s="36">
        <f>('Sect. 4 (coefficients)'!$L$3+'Sect. 4 (coefficients)'!$L$4*(B133+'Sect. 4 (coefficients)'!$L$7)^-2.5+'Sect. 4 (coefficients)'!$L$5*(B133+'Sect. 4 (coefficients)'!$L$7)^3)/1000</f>
        <v>-3.3446902568376059E-3</v>
      </c>
      <c r="X133" s="36">
        <f t="shared" si="43"/>
        <v>1.0044552354888658E-3</v>
      </c>
      <c r="Y133" s="32">
        <f t="shared" si="44"/>
        <v>3.8813867841720362</v>
      </c>
      <c r="Z133" s="92">
        <v>6.0000000000000001E-3</v>
      </c>
    </row>
    <row r="134" spans="1:26" s="37" customFormat="1" ht="15" customHeight="1">
      <c r="A134" s="76">
        <v>5</v>
      </c>
      <c r="B134" s="30">
        <v>10</v>
      </c>
      <c r="C134" s="55">
        <v>10</v>
      </c>
      <c r="D134" s="32">
        <v>1004.3830732500001</v>
      </c>
      <c r="E134" s="32">
        <f>0.001/100*D134/2</f>
        <v>5.0219153662500009E-3</v>
      </c>
      <c r="F134" s="54" t="s">
        <v>17</v>
      </c>
      <c r="G134" s="33">
        <v>1008.2449370837166</v>
      </c>
      <c r="H134" s="32">
        <v>6.0835253874761573E-3</v>
      </c>
      <c r="I134" s="62">
        <v>83.20551696417435</v>
      </c>
      <c r="J134" s="33">
        <f t="shared" si="36"/>
        <v>3.8618638337165976</v>
      </c>
      <c r="K134" s="32">
        <f t="shared" si="37"/>
        <v>3.4336055676633922E-3</v>
      </c>
      <c r="L134" s="50">
        <f t="shared" si="35"/>
        <v>8.4436931471536596</v>
      </c>
      <c r="M134" s="35">
        <f t="shared" si="38"/>
        <v>2.3571428571428572</v>
      </c>
      <c r="N134" s="66">
        <f t="shared" si="39"/>
        <v>0.23571428571428574</v>
      </c>
      <c r="O134" s="70" t="s">
        <v>17</v>
      </c>
      <c r="P134" s="32">
        <f>('Sect. 4 (coefficients)'!$L$3+'Sect. 4 (coefficients)'!$L$4*(B134+'Sect. 4 (coefficients)'!$L$7)^-2.5+'Sect. 4 (coefficients)'!$L$5*(B134+'Sect. 4 (coefficients)'!$L$7)^3)/1000</f>
        <v>-3.3446902568376059E-3</v>
      </c>
      <c r="Q134" s="32">
        <f t="shared" si="40"/>
        <v>3.8652085239734353</v>
      </c>
      <c r="R134" s="32">
        <f>LOOKUP(B134,'Sect. 4 (data)'!$B$12:$B$18,'Sect. 4 (data)'!$R$12:$R$18)</f>
        <v>3.9034335534565363</v>
      </c>
      <c r="S134" s="36">
        <f t="shared" si="41"/>
        <v>-3.8225029483101025E-2</v>
      </c>
      <c r="T134" s="32">
        <f>'Sect. 4 (coefficients)'!$C$7 * ( A134 / 'Sect. 4 (coefficients)'!$C$3 )*
  (
                                                        ( 'Sect. 4 (coefficients)'!$F$3   + 'Sect. 4 (coefficients)'!$F$4  *(A134/'Sect. 4 (coefficients)'!$C$3)^1 + 'Sect. 4 (coefficients)'!$F$5  *(A134/'Sect. 4 (coefficients)'!$C$3)^2 + 'Sect. 4 (coefficients)'!$F$6   *(A134/'Sect. 4 (coefficients)'!$C$3)^3 + 'Sect. 4 (coefficients)'!$F$7  *(A134/'Sect. 4 (coefficients)'!$C$3)^4 + 'Sect. 4 (coefficients)'!$F$8*(A134/'Sect. 4 (coefficients)'!$C$3)^5 ) +
    ( (B134+273.15) / 'Sect. 4 (coefficients)'!$C$4 )^1 * ( 'Sect. 4 (coefficients)'!$F$9   + 'Sect. 4 (coefficients)'!$F$10*(A134/'Sect. 4 (coefficients)'!$C$3)^1 + 'Sect. 4 (coefficients)'!$F$11*(A134/'Sect. 4 (coefficients)'!$C$3)^2 + 'Sect. 4 (coefficients)'!$F$12*(A134/'Sect. 4 (coefficients)'!$C$3)^3 + 'Sect. 4 (coefficients)'!$F$13*(A134/'Sect. 4 (coefficients)'!$C$3)^4 ) +
    ( (B134+273.15) / 'Sect. 4 (coefficients)'!$C$4 )^2 * ( 'Sect. 4 (coefficients)'!$F$14 + 'Sect. 4 (coefficients)'!$F$15*(A134/'Sect. 4 (coefficients)'!$C$3)^1 + 'Sect. 4 (coefficients)'!$F$16*(A134/'Sect. 4 (coefficients)'!$C$3)^2 + 'Sect. 4 (coefficients)'!$F$17*(A134/'Sect. 4 (coefficients)'!$C$3)^3 ) +
    ( (B134+273.15) / 'Sect. 4 (coefficients)'!$C$4 )^3 * ( 'Sect. 4 (coefficients)'!$F$18 + 'Sect. 4 (coefficients)'!$F$19*(A134/'Sect. 4 (coefficients)'!$C$3)^1 + 'Sect. 4 (coefficients)'!$F$20*(A134/'Sect. 4 (coefficients)'!$C$3)^2 ) +
    ( (B134+273.15) / 'Sect. 4 (coefficients)'!$C$4 )^4 * ( 'Sect. 4 (coefficients)'!$F$21 +'Sect. 4 (coefficients)'!$F$22*(A134/'Sect. 4 (coefficients)'!$C$3)^1 ) +
    ( (B134+273.15) / 'Sect. 4 (coefficients)'!$C$4 )^5 * ( 'Sect. 4 (coefficients)'!$F$23 )
  )</f>
        <v>3.9043257863732652</v>
      </c>
      <c r="U134" s="91">
        <f xml:space="preserve"> 'Sect. 4 (coefficients)'!$C$8 * ( (C134/'Sect. 4 (coefficients)'!$C$5-1)/'Sect. 4 (coefficients)'!$C$6 ) * ( A134/'Sect. 4 (coefficients)'!$C$3 ) *
(                                                       ( 'Sect. 4 (coefficients)'!$J$3   + 'Sect. 4 (coefficients)'!$J$4  *((C134/'Sect. 4 (coefficients)'!$C$5-1)/'Sect. 4 (coefficients)'!$C$6)  + 'Sect. 4 (coefficients)'!$J$5  *((C134/'Sect. 4 (coefficients)'!$C$5-1)/'Sect. 4 (coefficients)'!$C$6)^2 + 'Sect. 4 (coefficients)'!$J$6   *((C134/'Sect. 4 (coefficients)'!$C$5-1)/'Sect. 4 (coefficients)'!$C$6)^3 + 'Sect. 4 (coefficients)'!$J$7*((C134/'Sect. 4 (coefficients)'!$C$5-1)/'Sect. 4 (coefficients)'!$C$6)^4 ) +
    ( A134/'Sect. 4 (coefficients)'!$C$3 )^1 * ( 'Sect. 4 (coefficients)'!$J$8   + 'Sect. 4 (coefficients)'!$J$9  *((C134/'Sect. 4 (coefficients)'!$C$5-1)/'Sect. 4 (coefficients)'!$C$6)  + 'Sect. 4 (coefficients)'!$J$10*((C134/'Sect. 4 (coefficients)'!$C$5-1)/'Sect. 4 (coefficients)'!$C$6)^2 + 'Sect. 4 (coefficients)'!$J$11 *((C134/'Sect. 4 (coefficients)'!$C$5-1)/'Sect. 4 (coefficients)'!$C$6)^3 ) +
    ( A134/'Sect. 4 (coefficients)'!$C$3 )^2 * ( 'Sect. 4 (coefficients)'!$J$12 + 'Sect. 4 (coefficients)'!$J$13*((C134/'Sect. 4 (coefficients)'!$C$5-1)/'Sect. 4 (coefficients)'!$C$6) + 'Sect. 4 (coefficients)'!$J$14*((C134/'Sect. 4 (coefficients)'!$C$5-1)/'Sect. 4 (coefficients)'!$C$6)^2 ) +
    ( A134/'Sect. 4 (coefficients)'!$C$3 )^3 * ( 'Sect. 4 (coefficients)'!$J$15 + 'Sect. 4 (coefficients)'!$J$16*((C134/'Sect. 4 (coefficients)'!$C$5-1)/'Sect. 4 (coefficients)'!$C$6) ) +
    ( A134/'Sect. 4 (coefficients)'!$C$3 )^4 * ( 'Sect. 4 (coefficients)'!$J$17 ) +
( (B134+273.15) / 'Sect. 4 (coefficients)'!$C$4 )^1*
    (                                                   ( 'Sect. 4 (coefficients)'!$J$18 + 'Sect. 4 (coefficients)'!$J$19*((C134/'Sect. 4 (coefficients)'!$C$5-1)/'Sect. 4 (coefficients)'!$C$6) + 'Sect. 4 (coefficients)'!$J$20*((C134/'Sect. 4 (coefficients)'!$C$5-1)/'Sect. 4 (coefficients)'!$C$6)^2 + 'Sect. 4 (coefficients)'!$J$21 * ((C134/'Sect. 4 (coefficients)'!$C$5-1)/'Sect. 4 (coefficients)'!$C$6)^3 ) +
    ( A134/'Sect. 4 (coefficients)'!$C$3 )^1 * ( 'Sect. 4 (coefficients)'!$J$22 + 'Sect. 4 (coefficients)'!$J$23*((C134/'Sect. 4 (coefficients)'!$C$5-1)/'Sect. 4 (coefficients)'!$C$6) + 'Sect. 4 (coefficients)'!$J$24*((C134/'Sect. 4 (coefficients)'!$C$5-1)/'Sect. 4 (coefficients)'!$C$6)^2 ) +
    ( A134/'Sect. 4 (coefficients)'!$C$3 )^2 * ( 'Sect. 4 (coefficients)'!$J$25 + 'Sect. 4 (coefficients)'!$J$26*((C134/'Sect. 4 (coefficients)'!$C$5-1)/'Sect. 4 (coefficients)'!$C$6) ) +
    ( A134/'Sect. 4 (coefficients)'!$C$3 )^3 * ( 'Sect. 4 (coefficients)'!$J$27 ) ) +
( (B134+273.15) / 'Sect. 4 (coefficients)'!$C$4 )^2*
    (                                                   ( 'Sect. 4 (coefficients)'!$J$28 + 'Sect. 4 (coefficients)'!$J$29*((C134/'Sect. 4 (coefficients)'!$C$5-1)/'Sect. 4 (coefficients)'!$C$6) + 'Sect. 4 (coefficients)'!$J$30*((C134/'Sect. 4 (coefficients)'!$C$5-1)/'Sect. 4 (coefficients)'!$C$6)^2 ) +
    ( A134/'Sect. 4 (coefficients)'!$C$3 )^1 * ( 'Sect. 4 (coefficients)'!$J$31 + 'Sect. 4 (coefficients)'!$J$32*((C134/'Sect. 4 (coefficients)'!$C$5-1)/'Sect. 4 (coefficients)'!$C$6) ) +
    ( A134/'Sect. 4 (coefficients)'!$C$3 )^2 * ( 'Sect. 4 (coefficients)'!$J$33 ) ) +
( (B134+273.15) / 'Sect. 4 (coefficients)'!$C$4 )^3*
    (                                                   ( 'Sect. 4 (coefficients)'!$J$34 + 'Sect. 4 (coefficients)'!$J$35*((C134/'Sect. 4 (coefficients)'!$C$5-1)/'Sect. 4 (coefficients)'!$C$6) ) +
    ( A134/'Sect. 4 (coefficients)'!$C$3 )^1 * ( 'Sect. 4 (coefficients)'!$J$36 ) ) +
( (B134+273.15) / 'Sect. 4 (coefficients)'!$C$4 )^4*
    (                                                   ( 'Sect. 4 (coefficients)'!$J$37 ) ) )</f>
        <v>-3.9150691259454237E-2</v>
      </c>
      <c r="V134" s="32">
        <f t="shared" si="42"/>
        <v>3.8651750951138109</v>
      </c>
      <c r="W134" s="36">
        <f>('Sect. 4 (coefficients)'!$L$3+'Sect. 4 (coefficients)'!$L$4*(B134+'Sect. 4 (coefficients)'!$L$7)^-2.5+'Sect. 4 (coefficients)'!$L$5*(B134+'Sect. 4 (coefficients)'!$L$7)^3)/1000</f>
        <v>-3.3446902568376059E-3</v>
      </c>
      <c r="X134" s="36">
        <f t="shared" si="43"/>
        <v>3.3428859624429208E-5</v>
      </c>
      <c r="Y134" s="32">
        <f t="shared" si="44"/>
        <v>3.8618304048569732</v>
      </c>
      <c r="Z134" s="92">
        <v>6.0000000000000001E-3</v>
      </c>
    </row>
    <row r="135" spans="1:26" s="37" customFormat="1" ht="15" customHeight="1">
      <c r="A135" s="76">
        <v>5</v>
      </c>
      <c r="B135" s="30">
        <v>10</v>
      </c>
      <c r="C135" s="55">
        <v>15</v>
      </c>
      <c r="D135" s="32">
        <v>1006.70964671</v>
      </c>
      <c r="E135" s="32">
        <f t="shared" ref="E135:E141" si="46">0.003/100*D135/2</f>
        <v>1.5100644700650001E-2</v>
      </c>
      <c r="F135" s="54" t="s">
        <v>17</v>
      </c>
      <c r="G135" s="33">
        <v>1010.5503437000289</v>
      </c>
      <c r="H135" s="32">
        <v>1.5478104763697769E-2</v>
      </c>
      <c r="I135" s="62">
        <v>3485.4401469867771</v>
      </c>
      <c r="J135" s="33">
        <f t="shared" si="36"/>
        <v>3.8406969900288459</v>
      </c>
      <c r="K135" s="32">
        <f t="shared" si="37"/>
        <v>3.3973896892665416E-3</v>
      </c>
      <c r="L135" s="50">
        <f t="shared" si="35"/>
        <v>8.0903620956327806</v>
      </c>
      <c r="M135" s="35">
        <f t="shared" si="38"/>
        <v>2.3571428571428572</v>
      </c>
      <c r="N135" s="66">
        <f t="shared" si="39"/>
        <v>0.23571428571428574</v>
      </c>
      <c r="O135" s="70" t="s">
        <v>17</v>
      </c>
      <c r="P135" s="32">
        <f>('Sect. 4 (coefficients)'!$L$3+'Sect. 4 (coefficients)'!$L$4*(B135+'Sect. 4 (coefficients)'!$L$7)^-2.5+'Sect. 4 (coefficients)'!$L$5*(B135+'Sect. 4 (coefficients)'!$L$7)^3)/1000</f>
        <v>-3.3446902568376059E-3</v>
      </c>
      <c r="Q135" s="32">
        <f t="shared" si="40"/>
        <v>3.8440416802856836</v>
      </c>
      <c r="R135" s="32">
        <f>LOOKUP(B135,'Sect. 4 (data)'!$B$12:$B$18,'Sect. 4 (data)'!$R$12:$R$18)</f>
        <v>3.9034335534565363</v>
      </c>
      <c r="S135" s="36">
        <f t="shared" si="41"/>
        <v>-5.9391873170852705E-2</v>
      </c>
      <c r="T135" s="32">
        <f>'Sect. 4 (coefficients)'!$C$7 * ( A135 / 'Sect. 4 (coefficients)'!$C$3 )*
  (
                                                        ( 'Sect. 4 (coefficients)'!$F$3   + 'Sect. 4 (coefficients)'!$F$4  *(A135/'Sect. 4 (coefficients)'!$C$3)^1 + 'Sect. 4 (coefficients)'!$F$5  *(A135/'Sect. 4 (coefficients)'!$C$3)^2 + 'Sect. 4 (coefficients)'!$F$6   *(A135/'Sect. 4 (coefficients)'!$C$3)^3 + 'Sect. 4 (coefficients)'!$F$7  *(A135/'Sect. 4 (coefficients)'!$C$3)^4 + 'Sect. 4 (coefficients)'!$F$8*(A135/'Sect. 4 (coefficients)'!$C$3)^5 ) +
    ( (B135+273.15) / 'Sect. 4 (coefficients)'!$C$4 )^1 * ( 'Sect. 4 (coefficients)'!$F$9   + 'Sect. 4 (coefficients)'!$F$10*(A135/'Sect. 4 (coefficients)'!$C$3)^1 + 'Sect. 4 (coefficients)'!$F$11*(A135/'Sect. 4 (coefficients)'!$C$3)^2 + 'Sect. 4 (coefficients)'!$F$12*(A135/'Sect. 4 (coefficients)'!$C$3)^3 + 'Sect. 4 (coefficients)'!$F$13*(A135/'Sect. 4 (coefficients)'!$C$3)^4 ) +
    ( (B135+273.15) / 'Sect. 4 (coefficients)'!$C$4 )^2 * ( 'Sect. 4 (coefficients)'!$F$14 + 'Sect. 4 (coefficients)'!$F$15*(A135/'Sect. 4 (coefficients)'!$C$3)^1 + 'Sect. 4 (coefficients)'!$F$16*(A135/'Sect. 4 (coefficients)'!$C$3)^2 + 'Sect. 4 (coefficients)'!$F$17*(A135/'Sect. 4 (coefficients)'!$C$3)^3 ) +
    ( (B135+273.15) / 'Sect. 4 (coefficients)'!$C$4 )^3 * ( 'Sect. 4 (coefficients)'!$F$18 + 'Sect. 4 (coefficients)'!$F$19*(A135/'Sect. 4 (coefficients)'!$C$3)^1 + 'Sect. 4 (coefficients)'!$F$20*(A135/'Sect. 4 (coefficients)'!$C$3)^2 ) +
    ( (B135+273.15) / 'Sect. 4 (coefficients)'!$C$4 )^4 * ( 'Sect. 4 (coefficients)'!$F$21 +'Sect. 4 (coefficients)'!$F$22*(A135/'Sect. 4 (coefficients)'!$C$3)^1 ) +
    ( (B135+273.15) / 'Sect. 4 (coefficients)'!$C$4 )^5 * ( 'Sect. 4 (coefficients)'!$F$23 )
  )</f>
        <v>3.9043257863732652</v>
      </c>
      <c r="U135" s="91">
        <f xml:space="preserve"> 'Sect. 4 (coefficients)'!$C$8 * ( (C135/'Sect. 4 (coefficients)'!$C$5-1)/'Sect. 4 (coefficients)'!$C$6 ) * ( A135/'Sect. 4 (coefficients)'!$C$3 ) *
(                                                       ( 'Sect. 4 (coefficients)'!$J$3   + 'Sect. 4 (coefficients)'!$J$4  *((C135/'Sect. 4 (coefficients)'!$C$5-1)/'Sect. 4 (coefficients)'!$C$6)  + 'Sect. 4 (coefficients)'!$J$5  *((C135/'Sect. 4 (coefficients)'!$C$5-1)/'Sect. 4 (coefficients)'!$C$6)^2 + 'Sect. 4 (coefficients)'!$J$6   *((C135/'Sect. 4 (coefficients)'!$C$5-1)/'Sect. 4 (coefficients)'!$C$6)^3 + 'Sect. 4 (coefficients)'!$J$7*((C135/'Sect. 4 (coefficients)'!$C$5-1)/'Sect. 4 (coefficients)'!$C$6)^4 ) +
    ( A135/'Sect. 4 (coefficients)'!$C$3 )^1 * ( 'Sect. 4 (coefficients)'!$J$8   + 'Sect. 4 (coefficients)'!$J$9  *((C135/'Sect. 4 (coefficients)'!$C$5-1)/'Sect. 4 (coefficients)'!$C$6)  + 'Sect. 4 (coefficients)'!$J$10*((C135/'Sect. 4 (coefficients)'!$C$5-1)/'Sect. 4 (coefficients)'!$C$6)^2 + 'Sect. 4 (coefficients)'!$J$11 *((C135/'Sect. 4 (coefficients)'!$C$5-1)/'Sect. 4 (coefficients)'!$C$6)^3 ) +
    ( A135/'Sect. 4 (coefficients)'!$C$3 )^2 * ( 'Sect. 4 (coefficients)'!$J$12 + 'Sect. 4 (coefficients)'!$J$13*((C135/'Sect. 4 (coefficients)'!$C$5-1)/'Sect. 4 (coefficients)'!$C$6) + 'Sect. 4 (coefficients)'!$J$14*((C135/'Sect. 4 (coefficients)'!$C$5-1)/'Sect. 4 (coefficients)'!$C$6)^2 ) +
    ( A135/'Sect. 4 (coefficients)'!$C$3 )^3 * ( 'Sect. 4 (coefficients)'!$J$15 + 'Sect. 4 (coefficients)'!$J$16*((C135/'Sect. 4 (coefficients)'!$C$5-1)/'Sect. 4 (coefficients)'!$C$6) ) +
    ( A135/'Sect. 4 (coefficients)'!$C$3 )^4 * ( 'Sect. 4 (coefficients)'!$J$17 ) +
( (B135+273.15) / 'Sect. 4 (coefficients)'!$C$4 )^1*
    (                                                   ( 'Sect. 4 (coefficients)'!$J$18 + 'Sect. 4 (coefficients)'!$J$19*((C135/'Sect. 4 (coefficients)'!$C$5-1)/'Sect. 4 (coefficients)'!$C$6) + 'Sect. 4 (coefficients)'!$J$20*((C135/'Sect. 4 (coefficients)'!$C$5-1)/'Sect. 4 (coefficients)'!$C$6)^2 + 'Sect. 4 (coefficients)'!$J$21 * ((C135/'Sect. 4 (coefficients)'!$C$5-1)/'Sect. 4 (coefficients)'!$C$6)^3 ) +
    ( A135/'Sect. 4 (coefficients)'!$C$3 )^1 * ( 'Sect. 4 (coefficients)'!$J$22 + 'Sect. 4 (coefficients)'!$J$23*((C135/'Sect. 4 (coefficients)'!$C$5-1)/'Sect. 4 (coefficients)'!$C$6) + 'Sect. 4 (coefficients)'!$J$24*((C135/'Sect. 4 (coefficients)'!$C$5-1)/'Sect. 4 (coefficients)'!$C$6)^2 ) +
    ( A135/'Sect. 4 (coefficients)'!$C$3 )^2 * ( 'Sect. 4 (coefficients)'!$J$25 + 'Sect. 4 (coefficients)'!$J$26*((C135/'Sect. 4 (coefficients)'!$C$5-1)/'Sect. 4 (coefficients)'!$C$6) ) +
    ( A135/'Sect. 4 (coefficients)'!$C$3 )^3 * ( 'Sect. 4 (coefficients)'!$J$27 ) ) +
( (B135+273.15) / 'Sect. 4 (coefficients)'!$C$4 )^2*
    (                                                   ( 'Sect. 4 (coefficients)'!$J$28 + 'Sect. 4 (coefficients)'!$J$29*((C135/'Sect. 4 (coefficients)'!$C$5-1)/'Sect. 4 (coefficients)'!$C$6) + 'Sect. 4 (coefficients)'!$J$30*((C135/'Sect. 4 (coefficients)'!$C$5-1)/'Sect. 4 (coefficients)'!$C$6)^2 ) +
    ( A135/'Sect. 4 (coefficients)'!$C$3 )^1 * ( 'Sect. 4 (coefficients)'!$J$31 + 'Sect. 4 (coefficients)'!$J$32*((C135/'Sect. 4 (coefficients)'!$C$5-1)/'Sect. 4 (coefficients)'!$C$6) ) +
    ( A135/'Sect. 4 (coefficients)'!$C$3 )^2 * ( 'Sect. 4 (coefficients)'!$J$33 ) ) +
( (B135+273.15) / 'Sect. 4 (coefficients)'!$C$4 )^3*
    (                                                   ( 'Sect. 4 (coefficients)'!$J$34 + 'Sect. 4 (coefficients)'!$J$35*((C135/'Sect. 4 (coefficients)'!$C$5-1)/'Sect. 4 (coefficients)'!$C$6) ) +
    ( A135/'Sect. 4 (coefficients)'!$C$3 )^1 * ( 'Sect. 4 (coefficients)'!$J$36 ) ) +
( (B135+273.15) / 'Sect. 4 (coefficients)'!$C$4 )^4*
    (                                                   ( 'Sect. 4 (coefficients)'!$J$37 ) ) )</f>
        <v>-5.8254963179016774E-2</v>
      </c>
      <c r="V135" s="32">
        <f t="shared" si="42"/>
        <v>3.8460708231942484</v>
      </c>
      <c r="W135" s="36">
        <f>('Sect. 4 (coefficients)'!$L$3+'Sect. 4 (coefficients)'!$L$4*(B135+'Sect. 4 (coefficients)'!$L$7)^-2.5+'Sect. 4 (coefficients)'!$L$5*(B135+'Sect. 4 (coefficients)'!$L$7)^3)/1000</f>
        <v>-3.3446902568376059E-3</v>
      </c>
      <c r="X135" s="36">
        <f t="shared" si="43"/>
        <v>-2.0291429085648183E-3</v>
      </c>
      <c r="Y135" s="32">
        <f t="shared" si="44"/>
        <v>3.8427261329374107</v>
      </c>
      <c r="Z135" s="92">
        <v>6.0000000000000001E-3</v>
      </c>
    </row>
    <row r="136" spans="1:26" s="37" customFormat="1" ht="15" customHeight="1">
      <c r="A136" s="76">
        <v>5</v>
      </c>
      <c r="B136" s="30">
        <v>10</v>
      </c>
      <c r="C136" s="55">
        <v>20</v>
      </c>
      <c r="D136" s="32">
        <v>1009.01145442</v>
      </c>
      <c r="E136" s="32">
        <f t="shared" si="46"/>
        <v>1.5135171816299999E-2</v>
      </c>
      <c r="F136" s="54" t="s">
        <v>17</v>
      </c>
      <c r="G136" s="33">
        <v>1012.8341327742529</v>
      </c>
      <c r="H136" s="32">
        <v>1.5513799555828534E-2</v>
      </c>
      <c r="I136" s="62">
        <v>3514.6041323477089</v>
      </c>
      <c r="J136" s="33">
        <f t="shared" si="36"/>
        <v>3.8226783542529574</v>
      </c>
      <c r="K136" s="32">
        <f t="shared" si="37"/>
        <v>3.406545280706511E-3</v>
      </c>
      <c r="L136" s="50">
        <f t="shared" si="35"/>
        <v>8.1707209028187311</v>
      </c>
      <c r="M136" s="35">
        <f t="shared" si="38"/>
        <v>2.3571428571428572</v>
      </c>
      <c r="N136" s="66">
        <f t="shared" si="39"/>
        <v>0.23571428571428574</v>
      </c>
      <c r="O136" s="70" t="s">
        <v>17</v>
      </c>
      <c r="P136" s="32">
        <f>('Sect. 4 (coefficients)'!$L$3+'Sect. 4 (coefficients)'!$L$4*(B136+'Sect. 4 (coefficients)'!$L$7)^-2.5+'Sect. 4 (coefficients)'!$L$5*(B136+'Sect. 4 (coefficients)'!$L$7)^3)/1000</f>
        <v>-3.3446902568376059E-3</v>
      </c>
      <c r="Q136" s="32">
        <f t="shared" si="40"/>
        <v>3.8260230445097951</v>
      </c>
      <c r="R136" s="32">
        <f>LOOKUP(B136,'Sect. 4 (data)'!$B$12:$B$18,'Sect. 4 (data)'!$R$12:$R$18)</f>
        <v>3.9034335534565363</v>
      </c>
      <c r="S136" s="36">
        <f t="shared" si="41"/>
        <v>-7.7410508946741174E-2</v>
      </c>
      <c r="T136" s="32">
        <f>'Sect. 4 (coefficients)'!$C$7 * ( A136 / 'Sect. 4 (coefficients)'!$C$3 )*
  (
                                                        ( 'Sect. 4 (coefficients)'!$F$3   + 'Sect. 4 (coefficients)'!$F$4  *(A136/'Sect. 4 (coefficients)'!$C$3)^1 + 'Sect. 4 (coefficients)'!$F$5  *(A136/'Sect. 4 (coefficients)'!$C$3)^2 + 'Sect. 4 (coefficients)'!$F$6   *(A136/'Sect. 4 (coefficients)'!$C$3)^3 + 'Sect. 4 (coefficients)'!$F$7  *(A136/'Sect. 4 (coefficients)'!$C$3)^4 + 'Sect. 4 (coefficients)'!$F$8*(A136/'Sect. 4 (coefficients)'!$C$3)^5 ) +
    ( (B136+273.15) / 'Sect. 4 (coefficients)'!$C$4 )^1 * ( 'Sect. 4 (coefficients)'!$F$9   + 'Sect. 4 (coefficients)'!$F$10*(A136/'Sect. 4 (coefficients)'!$C$3)^1 + 'Sect. 4 (coefficients)'!$F$11*(A136/'Sect. 4 (coefficients)'!$C$3)^2 + 'Sect. 4 (coefficients)'!$F$12*(A136/'Sect. 4 (coefficients)'!$C$3)^3 + 'Sect. 4 (coefficients)'!$F$13*(A136/'Sect. 4 (coefficients)'!$C$3)^4 ) +
    ( (B136+273.15) / 'Sect. 4 (coefficients)'!$C$4 )^2 * ( 'Sect. 4 (coefficients)'!$F$14 + 'Sect. 4 (coefficients)'!$F$15*(A136/'Sect. 4 (coefficients)'!$C$3)^1 + 'Sect. 4 (coefficients)'!$F$16*(A136/'Sect. 4 (coefficients)'!$C$3)^2 + 'Sect. 4 (coefficients)'!$F$17*(A136/'Sect. 4 (coefficients)'!$C$3)^3 ) +
    ( (B136+273.15) / 'Sect. 4 (coefficients)'!$C$4 )^3 * ( 'Sect. 4 (coefficients)'!$F$18 + 'Sect. 4 (coefficients)'!$F$19*(A136/'Sect. 4 (coefficients)'!$C$3)^1 + 'Sect. 4 (coefficients)'!$F$20*(A136/'Sect. 4 (coefficients)'!$C$3)^2 ) +
    ( (B136+273.15) / 'Sect. 4 (coefficients)'!$C$4 )^4 * ( 'Sect. 4 (coefficients)'!$F$21 +'Sect. 4 (coefficients)'!$F$22*(A136/'Sect. 4 (coefficients)'!$C$3)^1 ) +
    ( (B136+273.15) / 'Sect. 4 (coefficients)'!$C$4 )^5 * ( 'Sect. 4 (coefficients)'!$F$23 )
  )</f>
        <v>3.9043257863732652</v>
      </c>
      <c r="U136" s="91">
        <f xml:space="preserve"> 'Sect. 4 (coefficients)'!$C$8 * ( (C136/'Sect. 4 (coefficients)'!$C$5-1)/'Sect. 4 (coefficients)'!$C$6 ) * ( A136/'Sect. 4 (coefficients)'!$C$3 ) *
(                                                       ( 'Sect. 4 (coefficients)'!$J$3   + 'Sect. 4 (coefficients)'!$J$4  *((C136/'Sect. 4 (coefficients)'!$C$5-1)/'Sect. 4 (coefficients)'!$C$6)  + 'Sect. 4 (coefficients)'!$J$5  *((C136/'Sect. 4 (coefficients)'!$C$5-1)/'Sect. 4 (coefficients)'!$C$6)^2 + 'Sect. 4 (coefficients)'!$J$6   *((C136/'Sect. 4 (coefficients)'!$C$5-1)/'Sect. 4 (coefficients)'!$C$6)^3 + 'Sect. 4 (coefficients)'!$J$7*((C136/'Sect. 4 (coefficients)'!$C$5-1)/'Sect. 4 (coefficients)'!$C$6)^4 ) +
    ( A136/'Sect. 4 (coefficients)'!$C$3 )^1 * ( 'Sect. 4 (coefficients)'!$J$8   + 'Sect. 4 (coefficients)'!$J$9  *((C136/'Sect. 4 (coefficients)'!$C$5-1)/'Sect. 4 (coefficients)'!$C$6)  + 'Sect. 4 (coefficients)'!$J$10*((C136/'Sect. 4 (coefficients)'!$C$5-1)/'Sect. 4 (coefficients)'!$C$6)^2 + 'Sect. 4 (coefficients)'!$J$11 *((C136/'Sect. 4 (coefficients)'!$C$5-1)/'Sect. 4 (coefficients)'!$C$6)^3 ) +
    ( A136/'Sect. 4 (coefficients)'!$C$3 )^2 * ( 'Sect. 4 (coefficients)'!$J$12 + 'Sect. 4 (coefficients)'!$J$13*((C136/'Sect. 4 (coefficients)'!$C$5-1)/'Sect. 4 (coefficients)'!$C$6) + 'Sect. 4 (coefficients)'!$J$14*((C136/'Sect. 4 (coefficients)'!$C$5-1)/'Sect. 4 (coefficients)'!$C$6)^2 ) +
    ( A136/'Sect. 4 (coefficients)'!$C$3 )^3 * ( 'Sect. 4 (coefficients)'!$J$15 + 'Sect. 4 (coefficients)'!$J$16*((C136/'Sect. 4 (coefficients)'!$C$5-1)/'Sect. 4 (coefficients)'!$C$6) ) +
    ( A136/'Sect. 4 (coefficients)'!$C$3 )^4 * ( 'Sect. 4 (coefficients)'!$J$17 ) +
( (B136+273.15) / 'Sect. 4 (coefficients)'!$C$4 )^1*
    (                                                   ( 'Sect. 4 (coefficients)'!$J$18 + 'Sect. 4 (coefficients)'!$J$19*((C136/'Sect. 4 (coefficients)'!$C$5-1)/'Sect. 4 (coefficients)'!$C$6) + 'Sect. 4 (coefficients)'!$J$20*((C136/'Sect. 4 (coefficients)'!$C$5-1)/'Sect. 4 (coefficients)'!$C$6)^2 + 'Sect. 4 (coefficients)'!$J$21 * ((C136/'Sect. 4 (coefficients)'!$C$5-1)/'Sect. 4 (coefficients)'!$C$6)^3 ) +
    ( A136/'Sect. 4 (coefficients)'!$C$3 )^1 * ( 'Sect. 4 (coefficients)'!$J$22 + 'Sect. 4 (coefficients)'!$J$23*((C136/'Sect. 4 (coefficients)'!$C$5-1)/'Sect. 4 (coefficients)'!$C$6) + 'Sect. 4 (coefficients)'!$J$24*((C136/'Sect. 4 (coefficients)'!$C$5-1)/'Sect. 4 (coefficients)'!$C$6)^2 ) +
    ( A136/'Sect. 4 (coefficients)'!$C$3 )^2 * ( 'Sect. 4 (coefficients)'!$J$25 + 'Sect. 4 (coefficients)'!$J$26*((C136/'Sect. 4 (coefficients)'!$C$5-1)/'Sect. 4 (coefficients)'!$C$6) ) +
    ( A136/'Sect. 4 (coefficients)'!$C$3 )^3 * ( 'Sect. 4 (coefficients)'!$J$27 ) ) +
( (B136+273.15) / 'Sect. 4 (coefficients)'!$C$4 )^2*
    (                                                   ( 'Sect. 4 (coefficients)'!$J$28 + 'Sect. 4 (coefficients)'!$J$29*((C136/'Sect. 4 (coefficients)'!$C$5-1)/'Sect. 4 (coefficients)'!$C$6) + 'Sect. 4 (coefficients)'!$J$30*((C136/'Sect. 4 (coefficients)'!$C$5-1)/'Sect. 4 (coefficients)'!$C$6)^2 ) +
    ( A136/'Sect. 4 (coefficients)'!$C$3 )^1 * ( 'Sect. 4 (coefficients)'!$J$31 + 'Sect. 4 (coefficients)'!$J$32*((C136/'Sect. 4 (coefficients)'!$C$5-1)/'Sect. 4 (coefficients)'!$C$6) ) +
    ( A136/'Sect. 4 (coefficients)'!$C$3 )^2 * ( 'Sect. 4 (coefficients)'!$J$33 ) ) +
( (B136+273.15) / 'Sect. 4 (coefficients)'!$C$4 )^3*
    (                                                   ( 'Sect. 4 (coefficients)'!$J$34 + 'Sect. 4 (coefficients)'!$J$35*((C136/'Sect. 4 (coefficients)'!$C$5-1)/'Sect. 4 (coefficients)'!$C$6) ) +
    ( A136/'Sect. 4 (coefficients)'!$C$3 )^1 * ( 'Sect. 4 (coefficients)'!$J$36 ) ) +
( (B136+273.15) / 'Sect. 4 (coefficients)'!$C$4 )^4*
    (                                                   ( 'Sect. 4 (coefficients)'!$J$37 ) ) )</f>
        <v>-7.6907472576904001E-2</v>
      </c>
      <c r="V136" s="32">
        <f t="shared" si="42"/>
        <v>3.8274183137963611</v>
      </c>
      <c r="W136" s="36">
        <f>('Sect. 4 (coefficients)'!$L$3+'Sect. 4 (coefficients)'!$L$4*(B136+'Sect. 4 (coefficients)'!$L$7)^-2.5+'Sect. 4 (coefficients)'!$L$5*(B136+'Sect. 4 (coefficients)'!$L$7)^3)/1000</f>
        <v>-3.3446902568376059E-3</v>
      </c>
      <c r="X136" s="36">
        <f t="shared" si="43"/>
        <v>-1.3952692865659699E-3</v>
      </c>
      <c r="Y136" s="32">
        <f t="shared" si="44"/>
        <v>3.8240736235395234</v>
      </c>
      <c r="Z136" s="92">
        <v>6.0000000000000001E-3</v>
      </c>
    </row>
    <row r="137" spans="1:26" s="37" customFormat="1" ht="15" customHeight="1">
      <c r="A137" s="76">
        <v>5</v>
      </c>
      <c r="B137" s="30">
        <v>10</v>
      </c>
      <c r="C137" s="55">
        <v>26</v>
      </c>
      <c r="D137" s="32">
        <v>1011.7414644200001</v>
      </c>
      <c r="E137" s="32">
        <f t="shared" si="46"/>
        <v>1.5176121966300001E-2</v>
      </c>
      <c r="F137" s="54" t="s">
        <v>17</v>
      </c>
      <c r="G137" s="33">
        <v>1015.5454588509061</v>
      </c>
      <c r="H137" s="32">
        <v>1.5557170098913541E-2</v>
      </c>
      <c r="I137" s="62">
        <v>3545.7504195709325</v>
      </c>
      <c r="J137" s="33">
        <f t="shared" si="36"/>
        <v>3.8039944309060729</v>
      </c>
      <c r="K137" s="32">
        <f t="shared" si="37"/>
        <v>3.4221139008683145E-3</v>
      </c>
      <c r="L137" s="50">
        <f t="shared" si="35"/>
        <v>8.3016344064750349</v>
      </c>
      <c r="M137" s="35">
        <f t="shared" si="38"/>
        <v>2.3571428571428572</v>
      </c>
      <c r="N137" s="66">
        <f t="shared" si="39"/>
        <v>0.23571428571428574</v>
      </c>
      <c r="O137" s="70" t="s">
        <v>17</v>
      </c>
      <c r="P137" s="32">
        <f>('Sect. 4 (coefficients)'!$L$3+'Sect. 4 (coefficients)'!$L$4*(B137+'Sect. 4 (coefficients)'!$L$7)^-2.5+'Sect. 4 (coefficients)'!$L$5*(B137+'Sect. 4 (coefficients)'!$L$7)^3)/1000</f>
        <v>-3.3446902568376059E-3</v>
      </c>
      <c r="Q137" s="32">
        <f t="shared" si="40"/>
        <v>3.8073391211629106</v>
      </c>
      <c r="R137" s="32">
        <f>LOOKUP(B137,'Sect. 4 (data)'!$B$12:$B$18,'Sect. 4 (data)'!$R$12:$R$18)</f>
        <v>3.9034335534565363</v>
      </c>
      <c r="S137" s="36">
        <f t="shared" si="41"/>
        <v>-9.6094432293625687E-2</v>
      </c>
      <c r="T137" s="32">
        <f>'Sect. 4 (coefficients)'!$C$7 * ( A137 / 'Sect. 4 (coefficients)'!$C$3 )*
  (
                                                        ( 'Sect. 4 (coefficients)'!$F$3   + 'Sect. 4 (coefficients)'!$F$4  *(A137/'Sect. 4 (coefficients)'!$C$3)^1 + 'Sect. 4 (coefficients)'!$F$5  *(A137/'Sect. 4 (coefficients)'!$C$3)^2 + 'Sect. 4 (coefficients)'!$F$6   *(A137/'Sect. 4 (coefficients)'!$C$3)^3 + 'Sect. 4 (coefficients)'!$F$7  *(A137/'Sect. 4 (coefficients)'!$C$3)^4 + 'Sect. 4 (coefficients)'!$F$8*(A137/'Sect. 4 (coefficients)'!$C$3)^5 ) +
    ( (B137+273.15) / 'Sect. 4 (coefficients)'!$C$4 )^1 * ( 'Sect. 4 (coefficients)'!$F$9   + 'Sect. 4 (coefficients)'!$F$10*(A137/'Sect. 4 (coefficients)'!$C$3)^1 + 'Sect. 4 (coefficients)'!$F$11*(A137/'Sect. 4 (coefficients)'!$C$3)^2 + 'Sect. 4 (coefficients)'!$F$12*(A137/'Sect. 4 (coefficients)'!$C$3)^3 + 'Sect. 4 (coefficients)'!$F$13*(A137/'Sect. 4 (coefficients)'!$C$3)^4 ) +
    ( (B137+273.15) / 'Sect. 4 (coefficients)'!$C$4 )^2 * ( 'Sect. 4 (coefficients)'!$F$14 + 'Sect. 4 (coefficients)'!$F$15*(A137/'Sect. 4 (coefficients)'!$C$3)^1 + 'Sect. 4 (coefficients)'!$F$16*(A137/'Sect. 4 (coefficients)'!$C$3)^2 + 'Sect. 4 (coefficients)'!$F$17*(A137/'Sect. 4 (coefficients)'!$C$3)^3 ) +
    ( (B137+273.15) / 'Sect. 4 (coefficients)'!$C$4 )^3 * ( 'Sect. 4 (coefficients)'!$F$18 + 'Sect. 4 (coefficients)'!$F$19*(A137/'Sect. 4 (coefficients)'!$C$3)^1 + 'Sect. 4 (coefficients)'!$F$20*(A137/'Sect. 4 (coefficients)'!$C$3)^2 ) +
    ( (B137+273.15) / 'Sect. 4 (coefficients)'!$C$4 )^4 * ( 'Sect. 4 (coefficients)'!$F$21 +'Sect. 4 (coefficients)'!$F$22*(A137/'Sect. 4 (coefficients)'!$C$3)^1 ) +
    ( (B137+273.15) / 'Sect. 4 (coefficients)'!$C$4 )^5 * ( 'Sect. 4 (coefficients)'!$F$23 )
  )</f>
        <v>3.9043257863732652</v>
      </c>
      <c r="U137" s="91">
        <f xml:space="preserve"> 'Sect. 4 (coefficients)'!$C$8 * ( (C137/'Sect. 4 (coefficients)'!$C$5-1)/'Sect. 4 (coefficients)'!$C$6 ) * ( A137/'Sect. 4 (coefficients)'!$C$3 ) *
(                                                       ( 'Sect. 4 (coefficients)'!$J$3   + 'Sect. 4 (coefficients)'!$J$4  *((C137/'Sect. 4 (coefficients)'!$C$5-1)/'Sect. 4 (coefficients)'!$C$6)  + 'Sect. 4 (coefficients)'!$J$5  *((C137/'Sect. 4 (coefficients)'!$C$5-1)/'Sect. 4 (coefficients)'!$C$6)^2 + 'Sect. 4 (coefficients)'!$J$6   *((C137/'Sect. 4 (coefficients)'!$C$5-1)/'Sect. 4 (coefficients)'!$C$6)^3 + 'Sect. 4 (coefficients)'!$J$7*((C137/'Sect. 4 (coefficients)'!$C$5-1)/'Sect. 4 (coefficients)'!$C$6)^4 ) +
    ( A137/'Sect. 4 (coefficients)'!$C$3 )^1 * ( 'Sect. 4 (coefficients)'!$J$8   + 'Sect. 4 (coefficients)'!$J$9  *((C137/'Sect. 4 (coefficients)'!$C$5-1)/'Sect. 4 (coefficients)'!$C$6)  + 'Sect. 4 (coefficients)'!$J$10*((C137/'Sect. 4 (coefficients)'!$C$5-1)/'Sect. 4 (coefficients)'!$C$6)^2 + 'Sect. 4 (coefficients)'!$J$11 *((C137/'Sect. 4 (coefficients)'!$C$5-1)/'Sect. 4 (coefficients)'!$C$6)^3 ) +
    ( A137/'Sect. 4 (coefficients)'!$C$3 )^2 * ( 'Sect. 4 (coefficients)'!$J$12 + 'Sect. 4 (coefficients)'!$J$13*((C137/'Sect. 4 (coefficients)'!$C$5-1)/'Sect. 4 (coefficients)'!$C$6) + 'Sect. 4 (coefficients)'!$J$14*((C137/'Sect. 4 (coefficients)'!$C$5-1)/'Sect. 4 (coefficients)'!$C$6)^2 ) +
    ( A137/'Sect. 4 (coefficients)'!$C$3 )^3 * ( 'Sect. 4 (coefficients)'!$J$15 + 'Sect. 4 (coefficients)'!$J$16*((C137/'Sect. 4 (coefficients)'!$C$5-1)/'Sect. 4 (coefficients)'!$C$6) ) +
    ( A137/'Sect. 4 (coefficients)'!$C$3 )^4 * ( 'Sect. 4 (coefficients)'!$J$17 ) +
( (B137+273.15) / 'Sect. 4 (coefficients)'!$C$4 )^1*
    (                                                   ( 'Sect. 4 (coefficients)'!$J$18 + 'Sect. 4 (coefficients)'!$J$19*((C137/'Sect. 4 (coefficients)'!$C$5-1)/'Sect. 4 (coefficients)'!$C$6) + 'Sect. 4 (coefficients)'!$J$20*((C137/'Sect. 4 (coefficients)'!$C$5-1)/'Sect. 4 (coefficients)'!$C$6)^2 + 'Sect. 4 (coefficients)'!$J$21 * ((C137/'Sect. 4 (coefficients)'!$C$5-1)/'Sect. 4 (coefficients)'!$C$6)^3 ) +
    ( A137/'Sect. 4 (coefficients)'!$C$3 )^1 * ( 'Sect. 4 (coefficients)'!$J$22 + 'Sect. 4 (coefficients)'!$J$23*((C137/'Sect. 4 (coefficients)'!$C$5-1)/'Sect. 4 (coefficients)'!$C$6) + 'Sect. 4 (coefficients)'!$J$24*((C137/'Sect. 4 (coefficients)'!$C$5-1)/'Sect. 4 (coefficients)'!$C$6)^2 ) +
    ( A137/'Sect. 4 (coefficients)'!$C$3 )^2 * ( 'Sect. 4 (coefficients)'!$J$25 + 'Sect. 4 (coefficients)'!$J$26*((C137/'Sect. 4 (coefficients)'!$C$5-1)/'Sect. 4 (coefficients)'!$C$6) ) +
    ( A137/'Sect. 4 (coefficients)'!$C$3 )^3 * ( 'Sect. 4 (coefficients)'!$J$27 ) ) +
( (B137+273.15) / 'Sect. 4 (coefficients)'!$C$4 )^2*
    (                                                   ( 'Sect. 4 (coefficients)'!$J$28 + 'Sect. 4 (coefficients)'!$J$29*((C137/'Sect. 4 (coefficients)'!$C$5-1)/'Sect. 4 (coefficients)'!$C$6) + 'Sect. 4 (coefficients)'!$J$30*((C137/'Sect. 4 (coefficients)'!$C$5-1)/'Sect. 4 (coefficients)'!$C$6)^2 ) +
    ( A137/'Sect. 4 (coefficients)'!$C$3 )^1 * ( 'Sect. 4 (coefficients)'!$J$31 + 'Sect. 4 (coefficients)'!$J$32*((C137/'Sect. 4 (coefficients)'!$C$5-1)/'Sect. 4 (coefficients)'!$C$6) ) +
    ( A137/'Sect. 4 (coefficients)'!$C$3 )^2 * ( 'Sect. 4 (coefficients)'!$J$33 ) ) +
( (B137+273.15) / 'Sect. 4 (coefficients)'!$C$4 )^3*
    (                                                   ( 'Sect. 4 (coefficients)'!$J$34 + 'Sect. 4 (coefficients)'!$J$35*((C137/'Sect. 4 (coefficients)'!$C$5-1)/'Sect. 4 (coefficients)'!$C$6) ) +
    ( A137/'Sect. 4 (coefficients)'!$C$3 )^1 * ( 'Sect. 4 (coefficients)'!$J$36 ) ) +
( (B137+273.15) / 'Sect. 4 (coefficients)'!$C$4 )^4*
    (                                                   ( 'Sect. 4 (coefficients)'!$J$37 ) ) )</f>
        <v>-9.8700738892415374E-2</v>
      </c>
      <c r="V137" s="32">
        <f t="shared" si="42"/>
        <v>3.80562504748085</v>
      </c>
      <c r="W137" s="36">
        <f>('Sect. 4 (coefficients)'!$L$3+'Sect. 4 (coefficients)'!$L$4*(B137+'Sect. 4 (coefficients)'!$L$7)^-2.5+'Sect. 4 (coefficients)'!$L$5*(B137+'Sect. 4 (coefficients)'!$L$7)^3)/1000</f>
        <v>-3.3446902568376059E-3</v>
      </c>
      <c r="X137" s="36">
        <f t="shared" si="43"/>
        <v>1.7140736820606683E-3</v>
      </c>
      <c r="Y137" s="32">
        <f t="shared" si="44"/>
        <v>3.8022803572240123</v>
      </c>
      <c r="Z137" s="92">
        <v>6.0000000000000001E-3</v>
      </c>
    </row>
    <row r="138" spans="1:26" s="37" customFormat="1" ht="15" customHeight="1">
      <c r="A138" s="76">
        <v>5</v>
      </c>
      <c r="B138" s="30">
        <v>10</v>
      </c>
      <c r="C138" s="55">
        <v>33</v>
      </c>
      <c r="D138" s="32">
        <v>1014.88292802</v>
      </c>
      <c r="E138" s="32">
        <f t="shared" si="46"/>
        <v>1.52232439203E-2</v>
      </c>
      <c r="F138" s="54" t="s">
        <v>17</v>
      </c>
      <c r="G138" s="33">
        <v>1018.6628657517714</v>
      </c>
      <c r="H138" s="32">
        <v>1.5608470830542271E-2</v>
      </c>
      <c r="I138" s="62">
        <v>3572.7051743205943</v>
      </c>
      <c r="J138" s="33">
        <f t="shared" si="36"/>
        <v>3.7799377317713834</v>
      </c>
      <c r="K138" s="32">
        <f t="shared" si="37"/>
        <v>3.4463322838835546E-3</v>
      </c>
      <c r="L138" s="50">
        <f t="shared" si="35"/>
        <v>8.4914986320681702</v>
      </c>
      <c r="M138" s="35">
        <f t="shared" si="38"/>
        <v>2.3571428571428572</v>
      </c>
      <c r="N138" s="66">
        <f t="shared" si="39"/>
        <v>0.23571428571428574</v>
      </c>
      <c r="O138" s="70" t="s">
        <v>17</v>
      </c>
      <c r="P138" s="32">
        <f>('Sect. 4 (coefficients)'!$L$3+'Sect. 4 (coefficients)'!$L$4*(B138+'Sect. 4 (coefficients)'!$L$7)^-2.5+'Sect. 4 (coefficients)'!$L$5*(B138+'Sect. 4 (coefficients)'!$L$7)^3)/1000</f>
        <v>-3.3446902568376059E-3</v>
      </c>
      <c r="Q138" s="32">
        <f t="shared" si="40"/>
        <v>3.7832824220282211</v>
      </c>
      <c r="R138" s="32">
        <f>LOOKUP(B138,'Sect. 4 (data)'!$B$12:$B$18,'Sect. 4 (data)'!$R$12:$R$18)</f>
        <v>3.9034335534565363</v>
      </c>
      <c r="S138" s="36">
        <f t="shared" si="41"/>
        <v>-0.12015113142831524</v>
      </c>
      <c r="T138" s="32">
        <f>'Sect. 4 (coefficients)'!$C$7 * ( A138 / 'Sect. 4 (coefficients)'!$C$3 )*
  (
                                                        ( 'Sect. 4 (coefficients)'!$F$3   + 'Sect. 4 (coefficients)'!$F$4  *(A138/'Sect. 4 (coefficients)'!$C$3)^1 + 'Sect. 4 (coefficients)'!$F$5  *(A138/'Sect. 4 (coefficients)'!$C$3)^2 + 'Sect. 4 (coefficients)'!$F$6   *(A138/'Sect. 4 (coefficients)'!$C$3)^3 + 'Sect. 4 (coefficients)'!$F$7  *(A138/'Sect. 4 (coefficients)'!$C$3)^4 + 'Sect. 4 (coefficients)'!$F$8*(A138/'Sect. 4 (coefficients)'!$C$3)^5 ) +
    ( (B138+273.15) / 'Sect. 4 (coefficients)'!$C$4 )^1 * ( 'Sect. 4 (coefficients)'!$F$9   + 'Sect. 4 (coefficients)'!$F$10*(A138/'Sect. 4 (coefficients)'!$C$3)^1 + 'Sect. 4 (coefficients)'!$F$11*(A138/'Sect. 4 (coefficients)'!$C$3)^2 + 'Sect. 4 (coefficients)'!$F$12*(A138/'Sect. 4 (coefficients)'!$C$3)^3 + 'Sect. 4 (coefficients)'!$F$13*(A138/'Sect. 4 (coefficients)'!$C$3)^4 ) +
    ( (B138+273.15) / 'Sect. 4 (coefficients)'!$C$4 )^2 * ( 'Sect. 4 (coefficients)'!$F$14 + 'Sect. 4 (coefficients)'!$F$15*(A138/'Sect. 4 (coefficients)'!$C$3)^1 + 'Sect. 4 (coefficients)'!$F$16*(A138/'Sect. 4 (coefficients)'!$C$3)^2 + 'Sect. 4 (coefficients)'!$F$17*(A138/'Sect. 4 (coefficients)'!$C$3)^3 ) +
    ( (B138+273.15) / 'Sect. 4 (coefficients)'!$C$4 )^3 * ( 'Sect. 4 (coefficients)'!$F$18 + 'Sect. 4 (coefficients)'!$F$19*(A138/'Sect. 4 (coefficients)'!$C$3)^1 + 'Sect. 4 (coefficients)'!$F$20*(A138/'Sect. 4 (coefficients)'!$C$3)^2 ) +
    ( (B138+273.15) / 'Sect. 4 (coefficients)'!$C$4 )^4 * ( 'Sect. 4 (coefficients)'!$F$21 +'Sect. 4 (coefficients)'!$F$22*(A138/'Sect. 4 (coefficients)'!$C$3)^1 ) +
    ( (B138+273.15) / 'Sect. 4 (coefficients)'!$C$4 )^5 * ( 'Sect. 4 (coefficients)'!$F$23 )
  )</f>
        <v>3.9043257863732652</v>
      </c>
      <c r="U138" s="91">
        <f xml:space="preserve"> 'Sect. 4 (coefficients)'!$C$8 * ( (C138/'Sect. 4 (coefficients)'!$C$5-1)/'Sect. 4 (coefficients)'!$C$6 ) * ( A138/'Sect. 4 (coefficients)'!$C$3 ) *
(                                                       ( 'Sect. 4 (coefficients)'!$J$3   + 'Sect. 4 (coefficients)'!$J$4  *((C138/'Sect. 4 (coefficients)'!$C$5-1)/'Sect. 4 (coefficients)'!$C$6)  + 'Sect. 4 (coefficients)'!$J$5  *((C138/'Sect. 4 (coefficients)'!$C$5-1)/'Sect. 4 (coefficients)'!$C$6)^2 + 'Sect. 4 (coefficients)'!$J$6   *((C138/'Sect. 4 (coefficients)'!$C$5-1)/'Sect. 4 (coefficients)'!$C$6)^3 + 'Sect. 4 (coefficients)'!$J$7*((C138/'Sect. 4 (coefficients)'!$C$5-1)/'Sect. 4 (coefficients)'!$C$6)^4 ) +
    ( A138/'Sect. 4 (coefficients)'!$C$3 )^1 * ( 'Sect. 4 (coefficients)'!$J$8   + 'Sect. 4 (coefficients)'!$J$9  *((C138/'Sect. 4 (coefficients)'!$C$5-1)/'Sect. 4 (coefficients)'!$C$6)  + 'Sect. 4 (coefficients)'!$J$10*((C138/'Sect. 4 (coefficients)'!$C$5-1)/'Sect. 4 (coefficients)'!$C$6)^2 + 'Sect. 4 (coefficients)'!$J$11 *((C138/'Sect. 4 (coefficients)'!$C$5-1)/'Sect. 4 (coefficients)'!$C$6)^3 ) +
    ( A138/'Sect. 4 (coefficients)'!$C$3 )^2 * ( 'Sect. 4 (coefficients)'!$J$12 + 'Sect. 4 (coefficients)'!$J$13*((C138/'Sect. 4 (coefficients)'!$C$5-1)/'Sect. 4 (coefficients)'!$C$6) + 'Sect. 4 (coefficients)'!$J$14*((C138/'Sect. 4 (coefficients)'!$C$5-1)/'Sect. 4 (coefficients)'!$C$6)^2 ) +
    ( A138/'Sect. 4 (coefficients)'!$C$3 )^3 * ( 'Sect. 4 (coefficients)'!$J$15 + 'Sect. 4 (coefficients)'!$J$16*((C138/'Sect. 4 (coefficients)'!$C$5-1)/'Sect. 4 (coefficients)'!$C$6) ) +
    ( A138/'Sect. 4 (coefficients)'!$C$3 )^4 * ( 'Sect. 4 (coefficients)'!$J$17 ) +
( (B138+273.15) / 'Sect. 4 (coefficients)'!$C$4 )^1*
    (                                                   ( 'Sect. 4 (coefficients)'!$J$18 + 'Sect. 4 (coefficients)'!$J$19*((C138/'Sect. 4 (coefficients)'!$C$5-1)/'Sect. 4 (coefficients)'!$C$6) + 'Sect. 4 (coefficients)'!$J$20*((C138/'Sect. 4 (coefficients)'!$C$5-1)/'Sect. 4 (coefficients)'!$C$6)^2 + 'Sect. 4 (coefficients)'!$J$21 * ((C138/'Sect. 4 (coefficients)'!$C$5-1)/'Sect. 4 (coefficients)'!$C$6)^3 ) +
    ( A138/'Sect. 4 (coefficients)'!$C$3 )^1 * ( 'Sect. 4 (coefficients)'!$J$22 + 'Sect. 4 (coefficients)'!$J$23*((C138/'Sect. 4 (coefficients)'!$C$5-1)/'Sect. 4 (coefficients)'!$C$6) + 'Sect. 4 (coefficients)'!$J$24*((C138/'Sect. 4 (coefficients)'!$C$5-1)/'Sect. 4 (coefficients)'!$C$6)^2 ) +
    ( A138/'Sect. 4 (coefficients)'!$C$3 )^2 * ( 'Sect. 4 (coefficients)'!$J$25 + 'Sect. 4 (coefficients)'!$J$26*((C138/'Sect. 4 (coefficients)'!$C$5-1)/'Sect. 4 (coefficients)'!$C$6) ) +
    ( A138/'Sect. 4 (coefficients)'!$C$3 )^3 * ( 'Sect. 4 (coefficients)'!$J$27 ) ) +
( (B138+273.15) / 'Sect. 4 (coefficients)'!$C$4 )^2*
    (                                                   ( 'Sect. 4 (coefficients)'!$J$28 + 'Sect. 4 (coefficients)'!$J$29*((C138/'Sect. 4 (coefficients)'!$C$5-1)/'Sect. 4 (coefficients)'!$C$6) + 'Sect. 4 (coefficients)'!$J$30*((C138/'Sect. 4 (coefficients)'!$C$5-1)/'Sect. 4 (coefficients)'!$C$6)^2 ) +
    ( A138/'Sect. 4 (coefficients)'!$C$3 )^1 * ( 'Sect. 4 (coefficients)'!$J$31 + 'Sect. 4 (coefficients)'!$J$32*((C138/'Sect. 4 (coefficients)'!$C$5-1)/'Sect. 4 (coefficients)'!$C$6) ) +
    ( A138/'Sect. 4 (coefficients)'!$C$3 )^2 * ( 'Sect. 4 (coefficients)'!$J$33 ) ) +
( (B138+273.15) / 'Sect. 4 (coefficients)'!$C$4 )^3*
    (                                                   ( 'Sect. 4 (coefficients)'!$J$34 + 'Sect. 4 (coefficients)'!$J$35*((C138/'Sect. 4 (coefficients)'!$C$5-1)/'Sect. 4 (coefficients)'!$C$6) ) +
    ( A138/'Sect. 4 (coefficients)'!$C$3 )^1 * ( 'Sect. 4 (coefficients)'!$J$36 ) ) +
( (B138+273.15) / 'Sect. 4 (coefficients)'!$C$4 )^4*
    (                                                   ( 'Sect. 4 (coefficients)'!$J$37 ) ) )</f>
        <v>-0.12333196209557724</v>
      </c>
      <c r="V138" s="32">
        <f t="shared" si="42"/>
        <v>3.7809938242776879</v>
      </c>
      <c r="W138" s="36">
        <f>('Sect. 4 (coefficients)'!$L$3+'Sect. 4 (coefficients)'!$L$4*(B138+'Sect. 4 (coefficients)'!$L$7)^-2.5+'Sect. 4 (coefficients)'!$L$5*(B138+'Sect. 4 (coefficients)'!$L$7)^3)/1000</f>
        <v>-3.3446902568376059E-3</v>
      </c>
      <c r="X138" s="36">
        <f t="shared" si="43"/>
        <v>2.288597750533139E-3</v>
      </c>
      <c r="Y138" s="32">
        <f t="shared" si="44"/>
        <v>3.7776491340208502</v>
      </c>
      <c r="Z138" s="92">
        <v>6.0000000000000001E-3</v>
      </c>
    </row>
    <row r="139" spans="1:26" s="37" customFormat="1" ht="15" customHeight="1">
      <c r="A139" s="76">
        <v>5</v>
      </c>
      <c r="B139" s="30">
        <v>10</v>
      </c>
      <c r="C139" s="55">
        <v>41.5</v>
      </c>
      <c r="D139" s="32">
        <v>1018.63583342</v>
      </c>
      <c r="E139" s="32">
        <f t="shared" si="46"/>
        <v>1.5279537501300001E-2</v>
      </c>
      <c r="F139" s="54" t="s">
        <v>17</v>
      </c>
      <c r="G139" s="33">
        <v>1022.3883006374986</v>
      </c>
      <c r="H139" s="32">
        <v>1.567171929869433E-2</v>
      </c>
      <c r="I139" s="62">
        <v>3583.5282196036896</v>
      </c>
      <c r="J139" s="33">
        <f t="shared" si="36"/>
        <v>3.7524672174985199</v>
      </c>
      <c r="K139" s="32">
        <f t="shared" si="37"/>
        <v>3.4840378188870495E-3</v>
      </c>
      <c r="L139" s="50">
        <f t="shared" si="35"/>
        <v>8.7533782203002239</v>
      </c>
      <c r="M139" s="35">
        <f t="shared" si="38"/>
        <v>2.3571428571428572</v>
      </c>
      <c r="N139" s="66">
        <f t="shared" si="39"/>
        <v>0.23571428571428574</v>
      </c>
      <c r="O139" s="70" t="s">
        <v>17</v>
      </c>
      <c r="P139" s="32">
        <f>('Sect. 4 (coefficients)'!$L$3+'Sect. 4 (coefficients)'!$L$4*(B139+'Sect. 4 (coefficients)'!$L$7)^-2.5+'Sect. 4 (coefficients)'!$L$5*(B139+'Sect. 4 (coefficients)'!$L$7)^3)/1000</f>
        <v>-3.3446902568376059E-3</v>
      </c>
      <c r="Q139" s="32">
        <f t="shared" si="40"/>
        <v>3.7558119077553576</v>
      </c>
      <c r="R139" s="32">
        <f>LOOKUP(B139,'Sect. 4 (data)'!$B$12:$B$18,'Sect. 4 (data)'!$R$12:$R$18)</f>
        <v>3.9034335534565363</v>
      </c>
      <c r="S139" s="36">
        <f t="shared" si="41"/>
        <v>-0.14762164570117875</v>
      </c>
      <c r="T139" s="32">
        <f>'Sect. 4 (coefficients)'!$C$7 * ( A139 / 'Sect. 4 (coefficients)'!$C$3 )*
  (
                                                        ( 'Sect. 4 (coefficients)'!$F$3   + 'Sect. 4 (coefficients)'!$F$4  *(A139/'Sect. 4 (coefficients)'!$C$3)^1 + 'Sect. 4 (coefficients)'!$F$5  *(A139/'Sect. 4 (coefficients)'!$C$3)^2 + 'Sect. 4 (coefficients)'!$F$6   *(A139/'Sect. 4 (coefficients)'!$C$3)^3 + 'Sect. 4 (coefficients)'!$F$7  *(A139/'Sect. 4 (coefficients)'!$C$3)^4 + 'Sect. 4 (coefficients)'!$F$8*(A139/'Sect. 4 (coefficients)'!$C$3)^5 ) +
    ( (B139+273.15) / 'Sect. 4 (coefficients)'!$C$4 )^1 * ( 'Sect. 4 (coefficients)'!$F$9   + 'Sect. 4 (coefficients)'!$F$10*(A139/'Sect. 4 (coefficients)'!$C$3)^1 + 'Sect. 4 (coefficients)'!$F$11*(A139/'Sect. 4 (coefficients)'!$C$3)^2 + 'Sect. 4 (coefficients)'!$F$12*(A139/'Sect. 4 (coefficients)'!$C$3)^3 + 'Sect. 4 (coefficients)'!$F$13*(A139/'Sect. 4 (coefficients)'!$C$3)^4 ) +
    ( (B139+273.15) / 'Sect. 4 (coefficients)'!$C$4 )^2 * ( 'Sect. 4 (coefficients)'!$F$14 + 'Sect. 4 (coefficients)'!$F$15*(A139/'Sect. 4 (coefficients)'!$C$3)^1 + 'Sect. 4 (coefficients)'!$F$16*(A139/'Sect. 4 (coefficients)'!$C$3)^2 + 'Sect. 4 (coefficients)'!$F$17*(A139/'Sect. 4 (coefficients)'!$C$3)^3 ) +
    ( (B139+273.15) / 'Sect. 4 (coefficients)'!$C$4 )^3 * ( 'Sect. 4 (coefficients)'!$F$18 + 'Sect. 4 (coefficients)'!$F$19*(A139/'Sect. 4 (coefficients)'!$C$3)^1 + 'Sect. 4 (coefficients)'!$F$20*(A139/'Sect. 4 (coefficients)'!$C$3)^2 ) +
    ( (B139+273.15) / 'Sect. 4 (coefficients)'!$C$4 )^4 * ( 'Sect. 4 (coefficients)'!$F$21 +'Sect. 4 (coefficients)'!$F$22*(A139/'Sect. 4 (coefficients)'!$C$3)^1 ) +
    ( (B139+273.15) / 'Sect. 4 (coefficients)'!$C$4 )^5 * ( 'Sect. 4 (coefficients)'!$F$23 )
  )</f>
        <v>3.9043257863732652</v>
      </c>
      <c r="U139" s="91">
        <f xml:space="preserve"> 'Sect. 4 (coefficients)'!$C$8 * ( (C139/'Sect. 4 (coefficients)'!$C$5-1)/'Sect. 4 (coefficients)'!$C$6 ) * ( A139/'Sect. 4 (coefficients)'!$C$3 ) *
(                                                       ( 'Sect. 4 (coefficients)'!$J$3   + 'Sect. 4 (coefficients)'!$J$4  *((C139/'Sect. 4 (coefficients)'!$C$5-1)/'Sect. 4 (coefficients)'!$C$6)  + 'Sect. 4 (coefficients)'!$J$5  *((C139/'Sect. 4 (coefficients)'!$C$5-1)/'Sect. 4 (coefficients)'!$C$6)^2 + 'Sect. 4 (coefficients)'!$J$6   *((C139/'Sect. 4 (coefficients)'!$C$5-1)/'Sect. 4 (coefficients)'!$C$6)^3 + 'Sect. 4 (coefficients)'!$J$7*((C139/'Sect. 4 (coefficients)'!$C$5-1)/'Sect. 4 (coefficients)'!$C$6)^4 ) +
    ( A139/'Sect. 4 (coefficients)'!$C$3 )^1 * ( 'Sect. 4 (coefficients)'!$J$8   + 'Sect. 4 (coefficients)'!$J$9  *((C139/'Sect. 4 (coefficients)'!$C$5-1)/'Sect. 4 (coefficients)'!$C$6)  + 'Sect. 4 (coefficients)'!$J$10*((C139/'Sect. 4 (coefficients)'!$C$5-1)/'Sect. 4 (coefficients)'!$C$6)^2 + 'Sect. 4 (coefficients)'!$J$11 *((C139/'Sect. 4 (coefficients)'!$C$5-1)/'Sect. 4 (coefficients)'!$C$6)^3 ) +
    ( A139/'Sect. 4 (coefficients)'!$C$3 )^2 * ( 'Sect. 4 (coefficients)'!$J$12 + 'Sect. 4 (coefficients)'!$J$13*((C139/'Sect. 4 (coefficients)'!$C$5-1)/'Sect. 4 (coefficients)'!$C$6) + 'Sect. 4 (coefficients)'!$J$14*((C139/'Sect. 4 (coefficients)'!$C$5-1)/'Sect. 4 (coefficients)'!$C$6)^2 ) +
    ( A139/'Sect. 4 (coefficients)'!$C$3 )^3 * ( 'Sect. 4 (coefficients)'!$J$15 + 'Sect. 4 (coefficients)'!$J$16*((C139/'Sect. 4 (coefficients)'!$C$5-1)/'Sect. 4 (coefficients)'!$C$6) ) +
    ( A139/'Sect. 4 (coefficients)'!$C$3 )^4 * ( 'Sect. 4 (coefficients)'!$J$17 ) +
( (B139+273.15) / 'Sect. 4 (coefficients)'!$C$4 )^1*
    (                                                   ( 'Sect. 4 (coefficients)'!$J$18 + 'Sect. 4 (coefficients)'!$J$19*((C139/'Sect. 4 (coefficients)'!$C$5-1)/'Sect. 4 (coefficients)'!$C$6) + 'Sect. 4 (coefficients)'!$J$20*((C139/'Sect. 4 (coefficients)'!$C$5-1)/'Sect. 4 (coefficients)'!$C$6)^2 + 'Sect. 4 (coefficients)'!$J$21 * ((C139/'Sect. 4 (coefficients)'!$C$5-1)/'Sect. 4 (coefficients)'!$C$6)^3 ) +
    ( A139/'Sect. 4 (coefficients)'!$C$3 )^1 * ( 'Sect. 4 (coefficients)'!$J$22 + 'Sect. 4 (coefficients)'!$J$23*((C139/'Sect. 4 (coefficients)'!$C$5-1)/'Sect. 4 (coefficients)'!$C$6) + 'Sect. 4 (coefficients)'!$J$24*((C139/'Sect. 4 (coefficients)'!$C$5-1)/'Sect. 4 (coefficients)'!$C$6)^2 ) +
    ( A139/'Sect. 4 (coefficients)'!$C$3 )^2 * ( 'Sect. 4 (coefficients)'!$J$25 + 'Sect. 4 (coefficients)'!$J$26*((C139/'Sect. 4 (coefficients)'!$C$5-1)/'Sect. 4 (coefficients)'!$C$6) ) +
    ( A139/'Sect. 4 (coefficients)'!$C$3 )^3 * ( 'Sect. 4 (coefficients)'!$J$27 ) ) +
( (B139+273.15) / 'Sect. 4 (coefficients)'!$C$4 )^2*
    (                                                   ( 'Sect. 4 (coefficients)'!$J$28 + 'Sect. 4 (coefficients)'!$J$29*((C139/'Sect. 4 (coefficients)'!$C$5-1)/'Sect. 4 (coefficients)'!$C$6) + 'Sect. 4 (coefficients)'!$J$30*((C139/'Sect. 4 (coefficients)'!$C$5-1)/'Sect. 4 (coefficients)'!$C$6)^2 ) +
    ( A139/'Sect. 4 (coefficients)'!$C$3 )^1 * ( 'Sect. 4 (coefficients)'!$J$31 + 'Sect. 4 (coefficients)'!$J$32*((C139/'Sect. 4 (coefficients)'!$C$5-1)/'Sect. 4 (coefficients)'!$C$6) ) +
    ( A139/'Sect. 4 (coefficients)'!$C$3 )^2 * ( 'Sect. 4 (coefficients)'!$J$33 ) ) +
( (B139+273.15) / 'Sect. 4 (coefficients)'!$C$4 )^3*
    (                                                   ( 'Sect. 4 (coefficients)'!$J$34 + 'Sect. 4 (coefficients)'!$J$35*((C139/'Sect. 4 (coefficients)'!$C$5-1)/'Sect. 4 (coefficients)'!$C$6) ) +
    ( A139/'Sect. 4 (coefficients)'!$C$3 )^1 * ( 'Sect. 4 (coefficients)'!$J$36 ) ) +
( (B139+273.15) / 'Sect. 4 (coefficients)'!$C$4 )^4*
    (                                                   ( 'Sect. 4 (coefficients)'!$J$37 ) ) )</f>
        <v>-0.15213752507470529</v>
      </c>
      <c r="V139" s="32">
        <f t="shared" si="42"/>
        <v>3.75218826129856</v>
      </c>
      <c r="W139" s="36">
        <f>('Sect. 4 (coefficients)'!$L$3+'Sect. 4 (coefficients)'!$L$4*(B139+'Sect. 4 (coefficients)'!$L$7)^-2.5+'Sect. 4 (coefficients)'!$L$5*(B139+'Sect. 4 (coefficients)'!$L$7)^3)/1000</f>
        <v>-3.3446902568376059E-3</v>
      </c>
      <c r="X139" s="36">
        <f t="shared" si="43"/>
        <v>3.6236464567975801E-3</v>
      </c>
      <c r="Y139" s="32">
        <f t="shared" si="44"/>
        <v>3.7488435710417223</v>
      </c>
      <c r="Z139" s="92">
        <v>6.0000000000000001E-3</v>
      </c>
    </row>
    <row r="140" spans="1:26" s="37" customFormat="1" ht="15" customHeight="1">
      <c r="A140" s="76">
        <v>5</v>
      </c>
      <c r="B140" s="30">
        <v>10</v>
      </c>
      <c r="C140" s="55">
        <v>52</v>
      </c>
      <c r="D140" s="32">
        <v>1023.1806348600001</v>
      </c>
      <c r="E140" s="32">
        <f t="shared" si="46"/>
        <v>1.53477095229E-2</v>
      </c>
      <c r="F140" s="54" t="s">
        <v>17</v>
      </c>
      <c r="G140" s="33">
        <v>1026.8973352278513</v>
      </c>
      <c r="H140" s="32">
        <v>1.575119348785884E-2</v>
      </c>
      <c r="I140" s="62">
        <v>3547.5366941958273</v>
      </c>
      <c r="J140" s="33">
        <f t="shared" si="36"/>
        <v>3.7167003678512174</v>
      </c>
      <c r="K140" s="32">
        <f t="shared" si="37"/>
        <v>3.5423027387070424E-3</v>
      </c>
      <c r="L140" s="50">
        <f t="shared" si="35"/>
        <v>9.0743542658449989</v>
      </c>
      <c r="M140" s="35">
        <f t="shared" si="38"/>
        <v>2.3571428571428572</v>
      </c>
      <c r="N140" s="66">
        <f t="shared" si="39"/>
        <v>0.23571428571428574</v>
      </c>
      <c r="O140" s="70" t="s">
        <v>17</v>
      </c>
      <c r="P140" s="32">
        <f>('Sect. 4 (coefficients)'!$L$3+'Sect. 4 (coefficients)'!$L$4*(B140+'Sect. 4 (coefficients)'!$L$7)^-2.5+'Sect. 4 (coefficients)'!$L$5*(B140+'Sect. 4 (coefficients)'!$L$7)^3)/1000</f>
        <v>-3.3446902568376059E-3</v>
      </c>
      <c r="Q140" s="32">
        <f t="shared" si="40"/>
        <v>3.7200450581080551</v>
      </c>
      <c r="R140" s="32">
        <f>LOOKUP(B140,'Sect. 4 (data)'!$B$12:$B$18,'Sect. 4 (data)'!$R$12:$R$18)</f>
        <v>3.9034335534565363</v>
      </c>
      <c r="S140" s="36">
        <f t="shared" si="41"/>
        <v>-0.18338849534848123</v>
      </c>
      <c r="T140" s="32">
        <f>'Sect. 4 (coefficients)'!$C$7 * ( A140 / 'Sect. 4 (coefficients)'!$C$3 )*
  (
                                                        ( 'Sect. 4 (coefficients)'!$F$3   + 'Sect. 4 (coefficients)'!$F$4  *(A140/'Sect. 4 (coefficients)'!$C$3)^1 + 'Sect. 4 (coefficients)'!$F$5  *(A140/'Sect. 4 (coefficients)'!$C$3)^2 + 'Sect. 4 (coefficients)'!$F$6   *(A140/'Sect. 4 (coefficients)'!$C$3)^3 + 'Sect. 4 (coefficients)'!$F$7  *(A140/'Sect. 4 (coefficients)'!$C$3)^4 + 'Sect. 4 (coefficients)'!$F$8*(A140/'Sect. 4 (coefficients)'!$C$3)^5 ) +
    ( (B140+273.15) / 'Sect. 4 (coefficients)'!$C$4 )^1 * ( 'Sect. 4 (coefficients)'!$F$9   + 'Sect. 4 (coefficients)'!$F$10*(A140/'Sect. 4 (coefficients)'!$C$3)^1 + 'Sect. 4 (coefficients)'!$F$11*(A140/'Sect. 4 (coefficients)'!$C$3)^2 + 'Sect. 4 (coefficients)'!$F$12*(A140/'Sect. 4 (coefficients)'!$C$3)^3 + 'Sect. 4 (coefficients)'!$F$13*(A140/'Sect. 4 (coefficients)'!$C$3)^4 ) +
    ( (B140+273.15) / 'Sect. 4 (coefficients)'!$C$4 )^2 * ( 'Sect. 4 (coefficients)'!$F$14 + 'Sect. 4 (coefficients)'!$F$15*(A140/'Sect. 4 (coefficients)'!$C$3)^1 + 'Sect. 4 (coefficients)'!$F$16*(A140/'Sect. 4 (coefficients)'!$C$3)^2 + 'Sect. 4 (coefficients)'!$F$17*(A140/'Sect. 4 (coefficients)'!$C$3)^3 ) +
    ( (B140+273.15) / 'Sect. 4 (coefficients)'!$C$4 )^3 * ( 'Sect. 4 (coefficients)'!$F$18 + 'Sect. 4 (coefficients)'!$F$19*(A140/'Sect. 4 (coefficients)'!$C$3)^1 + 'Sect. 4 (coefficients)'!$F$20*(A140/'Sect. 4 (coefficients)'!$C$3)^2 ) +
    ( (B140+273.15) / 'Sect. 4 (coefficients)'!$C$4 )^4 * ( 'Sect. 4 (coefficients)'!$F$21 +'Sect. 4 (coefficients)'!$F$22*(A140/'Sect. 4 (coefficients)'!$C$3)^1 ) +
    ( (B140+273.15) / 'Sect. 4 (coefficients)'!$C$4 )^5 * ( 'Sect. 4 (coefficients)'!$F$23 )
  )</f>
        <v>3.9043257863732652</v>
      </c>
      <c r="U140" s="91">
        <f xml:space="preserve"> 'Sect. 4 (coefficients)'!$C$8 * ( (C140/'Sect. 4 (coefficients)'!$C$5-1)/'Sect. 4 (coefficients)'!$C$6 ) * ( A140/'Sect. 4 (coefficients)'!$C$3 ) *
(                                                       ( 'Sect. 4 (coefficients)'!$J$3   + 'Sect. 4 (coefficients)'!$J$4  *((C140/'Sect. 4 (coefficients)'!$C$5-1)/'Sect. 4 (coefficients)'!$C$6)  + 'Sect. 4 (coefficients)'!$J$5  *((C140/'Sect. 4 (coefficients)'!$C$5-1)/'Sect. 4 (coefficients)'!$C$6)^2 + 'Sect. 4 (coefficients)'!$J$6   *((C140/'Sect. 4 (coefficients)'!$C$5-1)/'Sect. 4 (coefficients)'!$C$6)^3 + 'Sect. 4 (coefficients)'!$J$7*((C140/'Sect. 4 (coefficients)'!$C$5-1)/'Sect. 4 (coefficients)'!$C$6)^4 ) +
    ( A140/'Sect. 4 (coefficients)'!$C$3 )^1 * ( 'Sect. 4 (coefficients)'!$J$8   + 'Sect. 4 (coefficients)'!$J$9  *((C140/'Sect. 4 (coefficients)'!$C$5-1)/'Sect. 4 (coefficients)'!$C$6)  + 'Sect. 4 (coefficients)'!$J$10*((C140/'Sect. 4 (coefficients)'!$C$5-1)/'Sect. 4 (coefficients)'!$C$6)^2 + 'Sect. 4 (coefficients)'!$J$11 *((C140/'Sect. 4 (coefficients)'!$C$5-1)/'Sect. 4 (coefficients)'!$C$6)^3 ) +
    ( A140/'Sect. 4 (coefficients)'!$C$3 )^2 * ( 'Sect. 4 (coefficients)'!$J$12 + 'Sect. 4 (coefficients)'!$J$13*((C140/'Sect. 4 (coefficients)'!$C$5-1)/'Sect. 4 (coefficients)'!$C$6) + 'Sect. 4 (coefficients)'!$J$14*((C140/'Sect. 4 (coefficients)'!$C$5-1)/'Sect. 4 (coefficients)'!$C$6)^2 ) +
    ( A140/'Sect. 4 (coefficients)'!$C$3 )^3 * ( 'Sect. 4 (coefficients)'!$J$15 + 'Sect. 4 (coefficients)'!$J$16*((C140/'Sect. 4 (coefficients)'!$C$5-1)/'Sect. 4 (coefficients)'!$C$6) ) +
    ( A140/'Sect. 4 (coefficients)'!$C$3 )^4 * ( 'Sect. 4 (coefficients)'!$J$17 ) +
( (B140+273.15) / 'Sect. 4 (coefficients)'!$C$4 )^1*
    (                                                   ( 'Sect. 4 (coefficients)'!$J$18 + 'Sect. 4 (coefficients)'!$J$19*((C140/'Sect. 4 (coefficients)'!$C$5-1)/'Sect. 4 (coefficients)'!$C$6) + 'Sect. 4 (coefficients)'!$J$20*((C140/'Sect. 4 (coefficients)'!$C$5-1)/'Sect. 4 (coefficients)'!$C$6)^2 + 'Sect. 4 (coefficients)'!$J$21 * ((C140/'Sect. 4 (coefficients)'!$C$5-1)/'Sect. 4 (coefficients)'!$C$6)^3 ) +
    ( A140/'Sect. 4 (coefficients)'!$C$3 )^1 * ( 'Sect. 4 (coefficients)'!$J$22 + 'Sect. 4 (coefficients)'!$J$23*((C140/'Sect. 4 (coefficients)'!$C$5-1)/'Sect. 4 (coefficients)'!$C$6) + 'Sect. 4 (coefficients)'!$J$24*((C140/'Sect. 4 (coefficients)'!$C$5-1)/'Sect. 4 (coefficients)'!$C$6)^2 ) +
    ( A140/'Sect. 4 (coefficients)'!$C$3 )^2 * ( 'Sect. 4 (coefficients)'!$J$25 + 'Sect. 4 (coefficients)'!$J$26*((C140/'Sect. 4 (coefficients)'!$C$5-1)/'Sect. 4 (coefficients)'!$C$6) ) +
    ( A140/'Sect. 4 (coefficients)'!$C$3 )^3 * ( 'Sect. 4 (coefficients)'!$J$27 ) ) +
( (B140+273.15) / 'Sect. 4 (coefficients)'!$C$4 )^2*
    (                                                   ( 'Sect. 4 (coefficients)'!$J$28 + 'Sect. 4 (coefficients)'!$J$29*((C140/'Sect. 4 (coefficients)'!$C$5-1)/'Sect. 4 (coefficients)'!$C$6) + 'Sect. 4 (coefficients)'!$J$30*((C140/'Sect. 4 (coefficients)'!$C$5-1)/'Sect. 4 (coefficients)'!$C$6)^2 ) +
    ( A140/'Sect. 4 (coefficients)'!$C$3 )^1 * ( 'Sect. 4 (coefficients)'!$J$31 + 'Sect. 4 (coefficients)'!$J$32*((C140/'Sect. 4 (coefficients)'!$C$5-1)/'Sect. 4 (coefficients)'!$C$6) ) +
    ( A140/'Sect. 4 (coefficients)'!$C$3 )^2 * ( 'Sect. 4 (coefficients)'!$J$33 ) ) +
( (B140+273.15) / 'Sect. 4 (coefficients)'!$C$4 )^3*
    (                                                   ( 'Sect. 4 (coefficients)'!$J$34 + 'Sect. 4 (coefficients)'!$J$35*((C140/'Sect. 4 (coefficients)'!$C$5-1)/'Sect. 4 (coefficients)'!$C$6) ) +
    ( A140/'Sect. 4 (coefficients)'!$C$3 )^1 * ( 'Sect. 4 (coefficients)'!$J$36 ) ) +
( (B140+273.15) / 'Sect. 4 (coefficients)'!$C$4 )^4*
    (                                                   ( 'Sect. 4 (coefficients)'!$J$37 ) ) )</f>
        <v>-0.18615401125431064</v>
      </c>
      <c r="V140" s="32">
        <f t="shared" si="42"/>
        <v>3.7181717751189547</v>
      </c>
      <c r="W140" s="36">
        <f>('Sect. 4 (coefficients)'!$L$3+'Sect. 4 (coefficients)'!$L$4*(B140+'Sect. 4 (coefficients)'!$L$7)^-2.5+'Sect. 4 (coefficients)'!$L$5*(B140+'Sect. 4 (coefficients)'!$L$7)^3)/1000</f>
        <v>-3.3446902568376059E-3</v>
      </c>
      <c r="X140" s="36">
        <f t="shared" si="43"/>
        <v>1.8732829891003888E-3</v>
      </c>
      <c r="Y140" s="32">
        <f t="shared" si="44"/>
        <v>3.714827084862117</v>
      </c>
      <c r="Z140" s="92">
        <v>6.0000000000000001E-3</v>
      </c>
    </row>
    <row r="141" spans="1:26" s="46" customFormat="1" ht="15" customHeight="1">
      <c r="A141" s="82">
        <v>5</v>
      </c>
      <c r="B141" s="38">
        <v>10</v>
      </c>
      <c r="C141" s="57">
        <v>65</v>
      </c>
      <c r="D141" s="40">
        <v>1028.6722212100001</v>
      </c>
      <c r="E141" s="40">
        <f t="shared" si="46"/>
        <v>1.5430083318150002E-2</v>
      </c>
      <c r="F141" s="56" t="s">
        <v>17</v>
      </c>
      <c r="G141" s="42">
        <v>1032.350510948793</v>
      </c>
      <c r="H141" s="40">
        <v>1.5851477385641837E-2</v>
      </c>
      <c r="I141" s="63">
        <v>3402.3943681475748</v>
      </c>
      <c r="J141" s="42">
        <f t="shared" si="36"/>
        <v>3.6782897387929552</v>
      </c>
      <c r="K141" s="40">
        <f t="shared" si="37"/>
        <v>3.6306836962841614E-3</v>
      </c>
      <c r="L141" s="53">
        <f t="shared" si="35"/>
        <v>9.3639552386233778</v>
      </c>
      <c r="M141" s="44">
        <f t="shared" si="38"/>
        <v>2.3571428571428572</v>
      </c>
      <c r="N141" s="67">
        <f t="shared" si="39"/>
        <v>0.23571428571428574</v>
      </c>
      <c r="O141" s="71" t="s">
        <v>17</v>
      </c>
      <c r="P141" s="40">
        <f>('Sect. 4 (coefficients)'!$L$3+'Sect. 4 (coefficients)'!$L$4*(B141+'Sect. 4 (coefficients)'!$L$7)^-2.5+'Sect. 4 (coefficients)'!$L$5*(B141+'Sect. 4 (coefficients)'!$L$7)^3)/1000</f>
        <v>-3.3446902568376059E-3</v>
      </c>
      <c r="Q141" s="40">
        <f t="shared" si="40"/>
        <v>3.6816344290497929</v>
      </c>
      <c r="R141" s="40">
        <f>LOOKUP(B141,'Sect. 4 (data)'!$B$12:$B$18,'Sect. 4 (data)'!$R$12:$R$18)</f>
        <v>3.9034335534565363</v>
      </c>
      <c r="S141" s="45">
        <f t="shared" si="41"/>
        <v>-0.22179912440674343</v>
      </c>
      <c r="T141" s="40">
        <f>'Sect. 4 (coefficients)'!$C$7 * ( A141 / 'Sect. 4 (coefficients)'!$C$3 )*
  (
                                                        ( 'Sect. 4 (coefficients)'!$F$3   + 'Sect. 4 (coefficients)'!$F$4  *(A141/'Sect. 4 (coefficients)'!$C$3)^1 + 'Sect. 4 (coefficients)'!$F$5  *(A141/'Sect. 4 (coefficients)'!$C$3)^2 + 'Sect. 4 (coefficients)'!$F$6   *(A141/'Sect. 4 (coefficients)'!$C$3)^3 + 'Sect. 4 (coefficients)'!$F$7  *(A141/'Sect. 4 (coefficients)'!$C$3)^4 + 'Sect. 4 (coefficients)'!$F$8*(A141/'Sect. 4 (coefficients)'!$C$3)^5 ) +
    ( (B141+273.15) / 'Sect. 4 (coefficients)'!$C$4 )^1 * ( 'Sect. 4 (coefficients)'!$F$9   + 'Sect. 4 (coefficients)'!$F$10*(A141/'Sect. 4 (coefficients)'!$C$3)^1 + 'Sect. 4 (coefficients)'!$F$11*(A141/'Sect. 4 (coefficients)'!$C$3)^2 + 'Sect. 4 (coefficients)'!$F$12*(A141/'Sect. 4 (coefficients)'!$C$3)^3 + 'Sect. 4 (coefficients)'!$F$13*(A141/'Sect. 4 (coefficients)'!$C$3)^4 ) +
    ( (B141+273.15) / 'Sect. 4 (coefficients)'!$C$4 )^2 * ( 'Sect. 4 (coefficients)'!$F$14 + 'Sect. 4 (coefficients)'!$F$15*(A141/'Sect. 4 (coefficients)'!$C$3)^1 + 'Sect. 4 (coefficients)'!$F$16*(A141/'Sect. 4 (coefficients)'!$C$3)^2 + 'Sect. 4 (coefficients)'!$F$17*(A141/'Sect. 4 (coefficients)'!$C$3)^3 ) +
    ( (B141+273.15) / 'Sect. 4 (coefficients)'!$C$4 )^3 * ( 'Sect. 4 (coefficients)'!$F$18 + 'Sect. 4 (coefficients)'!$F$19*(A141/'Sect. 4 (coefficients)'!$C$3)^1 + 'Sect. 4 (coefficients)'!$F$20*(A141/'Sect. 4 (coefficients)'!$C$3)^2 ) +
    ( (B141+273.15) / 'Sect. 4 (coefficients)'!$C$4 )^4 * ( 'Sect. 4 (coefficients)'!$F$21 +'Sect. 4 (coefficients)'!$F$22*(A141/'Sect. 4 (coefficients)'!$C$3)^1 ) +
    ( (B141+273.15) / 'Sect. 4 (coefficients)'!$C$4 )^5 * ( 'Sect. 4 (coefficients)'!$F$23 )
  )</f>
        <v>3.9043257863732652</v>
      </c>
      <c r="U141" s="93">
        <f xml:space="preserve"> 'Sect. 4 (coefficients)'!$C$8 * ( (C141/'Sect. 4 (coefficients)'!$C$5-1)/'Sect. 4 (coefficients)'!$C$6 ) * ( A141/'Sect. 4 (coefficients)'!$C$3 ) *
(                                                       ( 'Sect. 4 (coefficients)'!$J$3   + 'Sect. 4 (coefficients)'!$J$4  *((C141/'Sect. 4 (coefficients)'!$C$5-1)/'Sect. 4 (coefficients)'!$C$6)  + 'Sect. 4 (coefficients)'!$J$5  *((C141/'Sect. 4 (coefficients)'!$C$5-1)/'Sect. 4 (coefficients)'!$C$6)^2 + 'Sect. 4 (coefficients)'!$J$6   *((C141/'Sect. 4 (coefficients)'!$C$5-1)/'Sect. 4 (coefficients)'!$C$6)^3 + 'Sect. 4 (coefficients)'!$J$7*((C141/'Sect. 4 (coefficients)'!$C$5-1)/'Sect. 4 (coefficients)'!$C$6)^4 ) +
    ( A141/'Sect. 4 (coefficients)'!$C$3 )^1 * ( 'Sect. 4 (coefficients)'!$J$8   + 'Sect. 4 (coefficients)'!$J$9  *((C141/'Sect. 4 (coefficients)'!$C$5-1)/'Sect. 4 (coefficients)'!$C$6)  + 'Sect. 4 (coefficients)'!$J$10*((C141/'Sect. 4 (coefficients)'!$C$5-1)/'Sect. 4 (coefficients)'!$C$6)^2 + 'Sect. 4 (coefficients)'!$J$11 *((C141/'Sect. 4 (coefficients)'!$C$5-1)/'Sect. 4 (coefficients)'!$C$6)^3 ) +
    ( A141/'Sect. 4 (coefficients)'!$C$3 )^2 * ( 'Sect. 4 (coefficients)'!$J$12 + 'Sect. 4 (coefficients)'!$J$13*((C141/'Sect. 4 (coefficients)'!$C$5-1)/'Sect. 4 (coefficients)'!$C$6) + 'Sect. 4 (coefficients)'!$J$14*((C141/'Sect. 4 (coefficients)'!$C$5-1)/'Sect. 4 (coefficients)'!$C$6)^2 ) +
    ( A141/'Sect. 4 (coefficients)'!$C$3 )^3 * ( 'Sect. 4 (coefficients)'!$J$15 + 'Sect. 4 (coefficients)'!$J$16*((C141/'Sect. 4 (coefficients)'!$C$5-1)/'Sect. 4 (coefficients)'!$C$6) ) +
    ( A141/'Sect. 4 (coefficients)'!$C$3 )^4 * ( 'Sect. 4 (coefficients)'!$J$17 ) +
( (B141+273.15) / 'Sect. 4 (coefficients)'!$C$4 )^1*
    (                                                   ( 'Sect. 4 (coefficients)'!$J$18 + 'Sect. 4 (coefficients)'!$J$19*((C141/'Sect. 4 (coefficients)'!$C$5-1)/'Sect. 4 (coefficients)'!$C$6) + 'Sect. 4 (coefficients)'!$J$20*((C141/'Sect. 4 (coefficients)'!$C$5-1)/'Sect. 4 (coefficients)'!$C$6)^2 + 'Sect. 4 (coefficients)'!$J$21 * ((C141/'Sect. 4 (coefficients)'!$C$5-1)/'Sect. 4 (coefficients)'!$C$6)^3 ) +
    ( A141/'Sect. 4 (coefficients)'!$C$3 )^1 * ( 'Sect. 4 (coefficients)'!$J$22 + 'Sect. 4 (coefficients)'!$J$23*((C141/'Sect. 4 (coefficients)'!$C$5-1)/'Sect. 4 (coefficients)'!$C$6) + 'Sect. 4 (coefficients)'!$J$24*((C141/'Sect. 4 (coefficients)'!$C$5-1)/'Sect. 4 (coefficients)'!$C$6)^2 ) +
    ( A141/'Sect. 4 (coefficients)'!$C$3 )^2 * ( 'Sect. 4 (coefficients)'!$J$25 + 'Sect. 4 (coefficients)'!$J$26*((C141/'Sect. 4 (coefficients)'!$C$5-1)/'Sect. 4 (coefficients)'!$C$6) ) +
    ( A141/'Sect. 4 (coefficients)'!$C$3 )^3 * ( 'Sect. 4 (coefficients)'!$J$27 ) ) +
( (B141+273.15) / 'Sect. 4 (coefficients)'!$C$4 )^2*
    (                                                   ( 'Sect. 4 (coefficients)'!$J$28 + 'Sect. 4 (coefficients)'!$J$29*((C141/'Sect. 4 (coefficients)'!$C$5-1)/'Sect. 4 (coefficients)'!$C$6) + 'Sect. 4 (coefficients)'!$J$30*((C141/'Sect. 4 (coefficients)'!$C$5-1)/'Sect. 4 (coefficients)'!$C$6)^2 ) +
    ( A141/'Sect. 4 (coefficients)'!$C$3 )^1 * ( 'Sect. 4 (coefficients)'!$J$31 + 'Sect. 4 (coefficients)'!$J$32*((C141/'Sect. 4 (coefficients)'!$C$5-1)/'Sect. 4 (coefficients)'!$C$6) ) +
    ( A141/'Sect. 4 (coefficients)'!$C$3 )^2 * ( 'Sect. 4 (coefficients)'!$J$33 ) ) +
( (B141+273.15) / 'Sect. 4 (coefficients)'!$C$4 )^3*
    (                                                   ( 'Sect. 4 (coefficients)'!$J$34 + 'Sect. 4 (coefficients)'!$J$35*((C141/'Sect. 4 (coefficients)'!$C$5-1)/'Sect. 4 (coefficients)'!$C$6) ) +
    ( A141/'Sect. 4 (coefficients)'!$C$3 )^1 * ( 'Sect. 4 (coefficients)'!$J$36 ) ) +
( (B141+273.15) / 'Sect. 4 (coefficients)'!$C$4 )^4*
    (                                                   ( 'Sect. 4 (coefficients)'!$J$37 ) ) )</f>
        <v>-0.22608585588755153</v>
      </c>
      <c r="V141" s="40">
        <f t="shared" si="42"/>
        <v>3.6782399304857138</v>
      </c>
      <c r="W141" s="45">
        <f>('Sect. 4 (coefficients)'!$L$3+'Sect. 4 (coefficients)'!$L$4*(B141+'Sect. 4 (coefficients)'!$L$7)^-2.5+'Sect. 4 (coefficients)'!$L$5*(B141+'Sect. 4 (coefficients)'!$L$7)^3)/1000</f>
        <v>-3.3446902568376059E-3</v>
      </c>
      <c r="X141" s="45">
        <f t="shared" si="43"/>
        <v>3.3944985640790293E-3</v>
      </c>
      <c r="Y141" s="40">
        <f t="shared" si="44"/>
        <v>3.6748952402288761</v>
      </c>
      <c r="Z141" s="94">
        <v>6.0000000000000001E-3</v>
      </c>
    </row>
    <row r="142" spans="1:26" s="37" customFormat="1" ht="15" customHeight="1">
      <c r="A142" s="76">
        <v>5</v>
      </c>
      <c r="B142" s="30">
        <v>15</v>
      </c>
      <c r="C142" s="55">
        <v>5</v>
      </c>
      <c r="D142" s="32">
        <v>1001.37794832</v>
      </c>
      <c r="E142" s="32">
        <f>0.001/100*D142/2</f>
        <v>5.0068897416000006E-3</v>
      </c>
      <c r="F142" s="54" t="s">
        <v>17</v>
      </c>
      <c r="G142" s="33">
        <v>1005.203694414546</v>
      </c>
      <c r="H142" s="32">
        <v>6.0695880390994328E-3</v>
      </c>
      <c r="I142" s="62">
        <v>82.452141524598275</v>
      </c>
      <c r="J142" s="33">
        <f t="shared" si="36"/>
        <v>3.825746094546048</v>
      </c>
      <c r="K142" s="32">
        <f t="shared" si="37"/>
        <v>3.4308824054227766E-3</v>
      </c>
      <c r="L142" s="50">
        <f t="shared" si="35"/>
        <v>8.4176024345335989</v>
      </c>
      <c r="M142" s="35">
        <f t="shared" si="38"/>
        <v>2.3571428571428572</v>
      </c>
      <c r="N142" s="66">
        <f t="shared" si="39"/>
        <v>0.23571428571428574</v>
      </c>
      <c r="O142" s="70" t="s">
        <v>17</v>
      </c>
      <c r="P142" s="32">
        <f>('Sect. 4 (coefficients)'!$L$3+'Sect. 4 (coefficients)'!$L$4*(B142+'Sect. 4 (coefficients)'!$L$7)^-2.5+'Sect. 4 (coefficients)'!$L$5*(B142+'Sect. 4 (coefficients)'!$L$7)^3)/1000</f>
        <v>-2.8498200791190241E-3</v>
      </c>
      <c r="Q142" s="32">
        <f t="shared" si="40"/>
        <v>3.8285959146251671</v>
      </c>
      <c r="R142" s="32">
        <f>LOOKUP(B142,'Sect. 4 (data)'!$B$12:$B$18,'Sect. 4 (data)'!$R$12:$R$18)</f>
        <v>3.8471911075152421</v>
      </c>
      <c r="S142" s="36">
        <f t="shared" si="41"/>
        <v>-1.8595192890074941E-2</v>
      </c>
      <c r="T142" s="32">
        <f>'Sect. 4 (coefficients)'!$C$7 * ( A142 / 'Sect. 4 (coefficients)'!$C$3 )*
  (
                                                        ( 'Sect. 4 (coefficients)'!$F$3   + 'Sect. 4 (coefficients)'!$F$4  *(A142/'Sect. 4 (coefficients)'!$C$3)^1 + 'Sect. 4 (coefficients)'!$F$5  *(A142/'Sect. 4 (coefficients)'!$C$3)^2 + 'Sect. 4 (coefficients)'!$F$6   *(A142/'Sect. 4 (coefficients)'!$C$3)^3 + 'Sect. 4 (coefficients)'!$F$7  *(A142/'Sect. 4 (coefficients)'!$C$3)^4 + 'Sect. 4 (coefficients)'!$F$8*(A142/'Sect. 4 (coefficients)'!$C$3)^5 ) +
    ( (B142+273.15) / 'Sect. 4 (coefficients)'!$C$4 )^1 * ( 'Sect. 4 (coefficients)'!$F$9   + 'Sect. 4 (coefficients)'!$F$10*(A142/'Sect. 4 (coefficients)'!$C$3)^1 + 'Sect. 4 (coefficients)'!$F$11*(A142/'Sect. 4 (coefficients)'!$C$3)^2 + 'Sect. 4 (coefficients)'!$F$12*(A142/'Sect. 4 (coefficients)'!$C$3)^3 + 'Sect. 4 (coefficients)'!$F$13*(A142/'Sect. 4 (coefficients)'!$C$3)^4 ) +
    ( (B142+273.15) / 'Sect. 4 (coefficients)'!$C$4 )^2 * ( 'Sect. 4 (coefficients)'!$F$14 + 'Sect. 4 (coefficients)'!$F$15*(A142/'Sect. 4 (coefficients)'!$C$3)^1 + 'Sect. 4 (coefficients)'!$F$16*(A142/'Sect. 4 (coefficients)'!$C$3)^2 + 'Sect. 4 (coefficients)'!$F$17*(A142/'Sect. 4 (coefficients)'!$C$3)^3 ) +
    ( (B142+273.15) / 'Sect. 4 (coefficients)'!$C$4 )^3 * ( 'Sect. 4 (coefficients)'!$F$18 + 'Sect. 4 (coefficients)'!$F$19*(A142/'Sect. 4 (coefficients)'!$C$3)^1 + 'Sect. 4 (coefficients)'!$F$20*(A142/'Sect. 4 (coefficients)'!$C$3)^2 ) +
    ( (B142+273.15) / 'Sect. 4 (coefficients)'!$C$4 )^4 * ( 'Sect. 4 (coefficients)'!$F$21 +'Sect. 4 (coefficients)'!$F$22*(A142/'Sect. 4 (coefficients)'!$C$3)^1 ) +
    ( (B142+273.15) / 'Sect. 4 (coefficients)'!$C$4 )^5 * ( 'Sect. 4 (coefficients)'!$F$23 )
  )</f>
        <v>3.8463125916921315</v>
      </c>
      <c r="U142" s="91">
        <f xml:space="preserve"> 'Sect. 4 (coefficients)'!$C$8 * ( (C142/'Sect. 4 (coefficients)'!$C$5-1)/'Sect. 4 (coefficients)'!$C$6 ) * ( A142/'Sect. 4 (coefficients)'!$C$3 ) *
(                                                       ( 'Sect. 4 (coefficients)'!$J$3   + 'Sect. 4 (coefficients)'!$J$4  *((C142/'Sect. 4 (coefficients)'!$C$5-1)/'Sect. 4 (coefficients)'!$C$6)  + 'Sect. 4 (coefficients)'!$J$5  *((C142/'Sect. 4 (coefficients)'!$C$5-1)/'Sect. 4 (coefficients)'!$C$6)^2 + 'Sect. 4 (coefficients)'!$J$6   *((C142/'Sect. 4 (coefficients)'!$C$5-1)/'Sect. 4 (coefficients)'!$C$6)^3 + 'Sect. 4 (coefficients)'!$J$7*((C142/'Sect. 4 (coefficients)'!$C$5-1)/'Sect. 4 (coefficients)'!$C$6)^4 ) +
    ( A142/'Sect. 4 (coefficients)'!$C$3 )^1 * ( 'Sect. 4 (coefficients)'!$J$8   + 'Sect. 4 (coefficients)'!$J$9  *((C142/'Sect. 4 (coefficients)'!$C$5-1)/'Sect. 4 (coefficients)'!$C$6)  + 'Sect. 4 (coefficients)'!$J$10*((C142/'Sect. 4 (coefficients)'!$C$5-1)/'Sect. 4 (coefficients)'!$C$6)^2 + 'Sect. 4 (coefficients)'!$J$11 *((C142/'Sect. 4 (coefficients)'!$C$5-1)/'Sect. 4 (coefficients)'!$C$6)^3 ) +
    ( A142/'Sect. 4 (coefficients)'!$C$3 )^2 * ( 'Sect. 4 (coefficients)'!$J$12 + 'Sect. 4 (coefficients)'!$J$13*((C142/'Sect. 4 (coefficients)'!$C$5-1)/'Sect. 4 (coefficients)'!$C$6) + 'Sect. 4 (coefficients)'!$J$14*((C142/'Sect. 4 (coefficients)'!$C$5-1)/'Sect. 4 (coefficients)'!$C$6)^2 ) +
    ( A142/'Sect. 4 (coefficients)'!$C$3 )^3 * ( 'Sect. 4 (coefficients)'!$J$15 + 'Sect. 4 (coefficients)'!$J$16*((C142/'Sect. 4 (coefficients)'!$C$5-1)/'Sect. 4 (coefficients)'!$C$6) ) +
    ( A142/'Sect. 4 (coefficients)'!$C$3 )^4 * ( 'Sect. 4 (coefficients)'!$J$17 ) +
( (B142+273.15) / 'Sect. 4 (coefficients)'!$C$4 )^1*
    (                                                   ( 'Sect. 4 (coefficients)'!$J$18 + 'Sect. 4 (coefficients)'!$J$19*((C142/'Sect. 4 (coefficients)'!$C$5-1)/'Sect. 4 (coefficients)'!$C$6) + 'Sect. 4 (coefficients)'!$J$20*((C142/'Sect. 4 (coefficients)'!$C$5-1)/'Sect. 4 (coefficients)'!$C$6)^2 + 'Sect. 4 (coefficients)'!$J$21 * ((C142/'Sect. 4 (coefficients)'!$C$5-1)/'Sect. 4 (coefficients)'!$C$6)^3 ) +
    ( A142/'Sect. 4 (coefficients)'!$C$3 )^1 * ( 'Sect. 4 (coefficients)'!$J$22 + 'Sect. 4 (coefficients)'!$J$23*((C142/'Sect. 4 (coefficients)'!$C$5-1)/'Sect. 4 (coefficients)'!$C$6) + 'Sect. 4 (coefficients)'!$J$24*((C142/'Sect. 4 (coefficients)'!$C$5-1)/'Sect. 4 (coefficients)'!$C$6)^2 ) +
    ( A142/'Sect. 4 (coefficients)'!$C$3 )^2 * ( 'Sect. 4 (coefficients)'!$J$25 + 'Sect. 4 (coefficients)'!$J$26*((C142/'Sect. 4 (coefficients)'!$C$5-1)/'Sect. 4 (coefficients)'!$C$6) ) +
    ( A142/'Sect. 4 (coefficients)'!$C$3 )^3 * ( 'Sect. 4 (coefficients)'!$J$27 ) ) +
( (B142+273.15) / 'Sect. 4 (coefficients)'!$C$4 )^2*
    (                                                   ( 'Sect. 4 (coefficients)'!$J$28 + 'Sect. 4 (coefficients)'!$J$29*((C142/'Sect. 4 (coefficients)'!$C$5-1)/'Sect. 4 (coefficients)'!$C$6) + 'Sect. 4 (coefficients)'!$J$30*((C142/'Sect. 4 (coefficients)'!$C$5-1)/'Sect. 4 (coefficients)'!$C$6)^2 ) +
    ( A142/'Sect. 4 (coefficients)'!$C$3 )^1 * ( 'Sect. 4 (coefficients)'!$J$31 + 'Sect. 4 (coefficients)'!$J$32*((C142/'Sect. 4 (coefficients)'!$C$5-1)/'Sect. 4 (coefficients)'!$C$6) ) +
    ( A142/'Sect. 4 (coefficients)'!$C$3 )^2 * ( 'Sect. 4 (coefficients)'!$J$33 ) ) +
( (B142+273.15) / 'Sect. 4 (coefficients)'!$C$4 )^3*
    (                                                   ( 'Sect. 4 (coefficients)'!$J$34 + 'Sect. 4 (coefficients)'!$J$35*((C142/'Sect. 4 (coefficients)'!$C$5-1)/'Sect. 4 (coefficients)'!$C$6) ) +
    ( A142/'Sect. 4 (coefficients)'!$C$3 )^1 * ( 'Sect. 4 (coefficients)'!$J$36 ) ) +
( (B142+273.15) / 'Sect. 4 (coefficients)'!$C$4 )^4*
    (                                                   ( 'Sect. 4 (coefficients)'!$J$37 ) ) )</f>
        <v>-1.777779679030983E-2</v>
      </c>
      <c r="V142" s="32">
        <f t="shared" si="42"/>
        <v>3.8285347949018216</v>
      </c>
      <c r="W142" s="36">
        <f>('Sect. 4 (coefficients)'!$L$3+'Sect. 4 (coefficients)'!$L$4*(B142+'Sect. 4 (coefficients)'!$L$7)^-2.5+'Sect. 4 (coefficients)'!$L$5*(B142+'Sect. 4 (coefficients)'!$L$7)^3)/1000</f>
        <v>-2.8498200791190241E-3</v>
      </c>
      <c r="X142" s="36">
        <f t="shared" si="43"/>
        <v>6.1119723345548493E-5</v>
      </c>
      <c r="Y142" s="32">
        <f t="shared" si="44"/>
        <v>3.8256849748227024</v>
      </c>
      <c r="Z142" s="92">
        <v>6.0000000000000001E-3</v>
      </c>
    </row>
    <row r="143" spans="1:26" s="37" customFormat="1" ht="15" customHeight="1">
      <c r="A143" s="76">
        <v>5</v>
      </c>
      <c r="B143" s="30">
        <v>15</v>
      </c>
      <c r="C143" s="55">
        <v>10</v>
      </c>
      <c r="D143" s="32">
        <v>1003.67605601</v>
      </c>
      <c r="E143" s="32">
        <f>0.001/100*D143/2</f>
        <v>5.0183802800500008E-3</v>
      </c>
      <c r="F143" s="54" t="s">
        <v>17</v>
      </c>
      <c r="G143" s="33">
        <v>1007.4839991728035</v>
      </c>
      <c r="H143" s="32">
        <v>6.0821483630585588E-3</v>
      </c>
      <c r="I143" s="62">
        <v>83.130346441266894</v>
      </c>
      <c r="J143" s="33">
        <f t="shared" si="36"/>
        <v>3.8079431628034399</v>
      </c>
      <c r="K143" s="32">
        <f t="shared" si="37"/>
        <v>3.4363335220931601E-3</v>
      </c>
      <c r="L143" s="50">
        <f t="shared" si="35"/>
        <v>8.4705729372256151</v>
      </c>
      <c r="M143" s="35">
        <f t="shared" si="38"/>
        <v>2.3571428571428572</v>
      </c>
      <c r="N143" s="66">
        <f t="shared" si="39"/>
        <v>0.23571428571428574</v>
      </c>
      <c r="O143" s="70" t="s">
        <v>17</v>
      </c>
      <c r="P143" s="32">
        <f>('Sect. 4 (coefficients)'!$L$3+'Sect. 4 (coefficients)'!$L$4*(B143+'Sect. 4 (coefficients)'!$L$7)^-2.5+'Sect. 4 (coefficients)'!$L$5*(B143+'Sect. 4 (coefficients)'!$L$7)^3)/1000</f>
        <v>-2.8498200791190241E-3</v>
      </c>
      <c r="Q143" s="32">
        <f t="shared" si="40"/>
        <v>3.8107929828825591</v>
      </c>
      <c r="R143" s="32">
        <f>LOOKUP(B143,'Sect. 4 (data)'!$B$12:$B$18,'Sect. 4 (data)'!$R$12:$R$18)</f>
        <v>3.8471911075152421</v>
      </c>
      <c r="S143" s="36">
        <f t="shared" si="41"/>
        <v>-3.6398124632682993E-2</v>
      </c>
      <c r="T143" s="32">
        <f>'Sect. 4 (coefficients)'!$C$7 * ( A143 / 'Sect. 4 (coefficients)'!$C$3 )*
  (
                                                        ( 'Sect. 4 (coefficients)'!$F$3   + 'Sect. 4 (coefficients)'!$F$4  *(A143/'Sect. 4 (coefficients)'!$C$3)^1 + 'Sect. 4 (coefficients)'!$F$5  *(A143/'Sect. 4 (coefficients)'!$C$3)^2 + 'Sect. 4 (coefficients)'!$F$6   *(A143/'Sect. 4 (coefficients)'!$C$3)^3 + 'Sect. 4 (coefficients)'!$F$7  *(A143/'Sect. 4 (coefficients)'!$C$3)^4 + 'Sect. 4 (coefficients)'!$F$8*(A143/'Sect. 4 (coefficients)'!$C$3)^5 ) +
    ( (B143+273.15) / 'Sect. 4 (coefficients)'!$C$4 )^1 * ( 'Sect. 4 (coefficients)'!$F$9   + 'Sect. 4 (coefficients)'!$F$10*(A143/'Sect. 4 (coefficients)'!$C$3)^1 + 'Sect. 4 (coefficients)'!$F$11*(A143/'Sect. 4 (coefficients)'!$C$3)^2 + 'Sect. 4 (coefficients)'!$F$12*(A143/'Sect. 4 (coefficients)'!$C$3)^3 + 'Sect. 4 (coefficients)'!$F$13*(A143/'Sect. 4 (coefficients)'!$C$3)^4 ) +
    ( (B143+273.15) / 'Sect. 4 (coefficients)'!$C$4 )^2 * ( 'Sect. 4 (coefficients)'!$F$14 + 'Sect. 4 (coefficients)'!$F$15*(A143/'Sect. 4 (coefficients)'!$C$3)^1 + 'Sect. 4 (coefficients)'!$F$16*(A143/'Sect. 4 (coefficients)'!$C$3)^2 + 'Sect. 4 (coefficients)'!$F$17*(A143/'Sect. 4 (coefficients)'!$C$3)^3 ) +
    ( (B143+273.15) / 'Sect. 4 (coefficients)'!$C$4 )^3 * ( 'Sect. 4 (coefficients)'!$F$18 + 'Sect. 4 (coefficients)'!$F$19*(A143/'Sect. 4 (coefficients)'!$C$3)^1 + 'Sect. 4 (coefficients)'!$F$20*(A143/'Sect. 4 (coefficients)'!$C$3)^2 ) +
    ( (B143+273.15) / 'Sect. 4 (coefficients)'!$C$4 )^4 * ( 'Sect. 4 (coefficients)'!$F$21 +'Sect. 4 (coefficients)'!$F$22*(A143/'Sect. 4 (coefficients)'!$C$3)^1 ) +
    ( (B143+273.15) / 'Sect. 4 (coefficients)'!$C$4 )^5 * ( 'Sect. 4 (coefficients)'!$F$23 )
  )</f>
        <v>3.8463125916921315</v>
      </c>
      <c r="U143" s="91">
        <f xml:space="preserve"> 'Sect. 4 (coefficients)'!$C$8 * ( (C143/'Sect. 4 (coefficients)'!$C$5-1)/'Sect. 4 (coefficients)'!$C$6 ) * ( A143/'Sect. 4 (coefficients)'!$C$3 ) *
(                                                       ( 'Sect. 4 (coefficients)'!$J$3   + 'Sect. 4 (coefficients)'!$J$4  *((C143/'Sect. 4 (coefficients)'!$C$5-1)/'Sect. 4 (coefficients)'!$C$6)  + 'Sect. 4 (coefficients)'!$J$5  *((C143/'Sect. 4 (coefficients)'!$C$5-1)/'Sect. 4 (coefficients)'!$C$6)^2 + 'Sect. 4 (coefficients)'!$J$6   *((C143/'Sect. 4 (coefficients)'!$C$5-1)/'Sect. 4 (coefficients)'!$C$6)^3 + 'Sect. 4 (coefficients)'!$J$7*((C143/'Sect. 4 (coefficients)'!$C$5-1)/'Sect. 4 (coefficients)'!$C$6)^4 ) +
    ( A143/'Sect. 4 (coefficients)'!$C$3 )^1 * ( 'Sect. 4 (coefficients)'!$J$8   + 'Sect. 4 (coefficients)'!$J$9  *((C143/'Sect. 4 (coefficients)'!$C$5-1)/'Sect. 4 (coefficients)'!$C$6)  + 'Sect. 4 (coefficients)'!$J$10*((C143/'Sect. 4 (coefficients)'!$C$5-1)/'Sect. 4 (coefficients)'!$C$6)^2 + 'Sect. 4 (coefficients)'!$J$11 *((C143/'Sect. 4 (coefficients)'!$C$5-1)/'Sect. 4 (coefficients)'!$C$6)^3 ) +
    ( A143/'Sect. 4 (coefficients)'!$C$3 )^2 * ( 'Sect. 4 (coefficients)'!$J$12 + 'Sect. 4 (coefficients)'!$J$13*((C143/'Sect. 4 (coefficients)'!$C$5-1)/'Sect. 4 (coefficients)'!$C$6) + 'Sect. 4 (coefficients)'!$J$14*((C143/'Sect. 4 (coefficients)'!$C$5-1)/'Sect. 4 (coefficients)'!$C$6)^2 ) +
    ( A143/'Sect. 4 (coefficients)'!$C$3 )^3 * ( 'Sect. 4 (coefficients)'!$J$15 + 'Sect. 4 (coefficients)'!$J$16*((C143/'Sect. 4 (coefficients)'!$C$5-1)/'Sect. 4 (coefficients)'!$C$6) ) +
    ( A143/'Sect. 4 (coefficients)'!$C$3 )^4 * ( 'Sect. 4 (coefficients)'!$J$17 ) +
( (B143+273.15) / 'Sect. 4 (coefficients)'!$C$4 )^1*
    (                                                   ( 'Sect. 4 (coefficients)'!$J$18 + 'Sect. 4 (coefficients)'!$J$19*((C143/'Sect. 4 (coefficients)'!$C$5-1)/'Sect. 4 (coefficients)'!$C$6) + 'Sect. 4 (coefficients)'!$J$20*((C143/'Sect. 4 (coefficients)'!$C$5-1)/'Sect. 4 (coefficients)'!$C$6)^2 + 'Sect. 4 (coefficients)'!$J$21 * ((C143/'Sect. 4 (coefficients)'!$C$5-1)/'Sect. 4 (coefficients)'!$C$6)^3 ) +
    ( A143/'Sect. 4 (coefficients)'!$C$3 )^1 * ( 'Sect. 4 (coefficients)'!$J$22 + 'Sect. 4 (coefficients)'!$J$23*((C143/'Sect. 4 (coefficients)'!$C$5-1)/'Sect. 4 (coefficients)'!$C$6) + 'Sect. 4 (coefficients)'!$J$24*((C143/'Sect. 4 (coefficients)'!$C$5-1)/'Sect. 4 (coefficients)'!$C$6)^2 ) +
    ( A143/'Sect. 4 (coefficients)'!$C$3 )^2 * ( 'Sect. 4 (coefficients)'!$J$25 + 'Sect. 4 (coefficients)'!$J$26*((C143/'Sect. 4 (coefficients)'!$C$5-1)/'Sect. 4 (coefficients)'!$C$6) ) +
    ( A143/'Sect. 4 (coefficients)'!$C$3 )^3 * ( 'Sect. 4 (coefficients)'!$J$27 ) ) +
( (B143+273.15) / 'Sect. 4 (coefficients)'!$C$4 )^2*
    (                                                   ( 'Sect. 4 (coefficients)'!$J$28 + 'Sect. 4 (coefficients)'!$J$29*((C143/'Sect. 4 (coefficients)'!$C$5-1)/'Sect. 4 (coefficients)'!$C$6) + 'Sect. 4 (coefficients)'!$J$30*((C143/'Sect. 4 (coefficients)'!$C$5-1)/'Sect. 4 (coefficients)'!$C$6)^2 ) +
    ( A143/'Sect. 4 (coefficients)'!$C$3 )^1 * ( 'Sect. 4 (coefficients)'!$J$31 + 'Sect. 4 (coefficients)'!$J$32*((C143/'Sect. 4 (coefficients)'!$C$5-1)/'Sect. 4 (coefficients)'!$C$6) ) +
    ( A143/'Sect. 4 (coefficients)'!$C$3 )^2 * ( 'Sect. 4 (coefficients)'!$J$33 ) ) +
( (B143+273.15) / 'Sect. 4 (coefficients)'!$C$4 )^3*
    (                                                   ( 'Sect. 4 (coefficients)'!$J$34 + 'Sect. 4 (coefficients)'!$J$35*((C143/'Sect. 4 (coefficients)'!$C$5-1)/'Sect. 4 (coefficients)'!$C$6) ) +
    ( A143/'Sect. 4 (coefficients)'!$C$3 )^1 * ( 'Sect. 4 (coefficients)'!$J$36 ) ) +
( (B143+273.15) / 'Sect. 4 (coefficients)'!$C$4 )^4*
    (                                                   ( 'Sect. 4 (coefficients)'!$J$37 ) ) )</f>
        <v>-3.5521914039299662E-2</v>
      </c>
      <c r="V143" s="32">
        <f t="shared" si="42"/>
        <v>3.810790677652832</v>
      </c>
      <c r="W143" s="36">
        <f>('Sect. 4 (coefficients)'!$L$3+'Sect. 4 (coefficients)'!$L$4*(B143+'Sect. 4 (coefficients)'!$L$7)^-2.5+'Sect. 4 (coefficients)'!$L$5*(B143+'Sect. 4 (coefficients)'!$L$7)^3)/1000</f>
        <v>-2.8498200791190241E-3</v>
      </c>
      <c r="X143" s="36">
        <f t="shared" si="43"/>
        <v>2.3052297271064504E-6</v>
      </c>
      <c r="Y143" s="32">
        <f t="shared" si="44"/>
        <v>3.8079408575737128</v>
      </c>
      <c r="Z143" s="92">
        <v>6.0000000000000001E-3</v>
      </c>
    </row>
    <row r="144" spans="1:26" s="37" customFormat="1" ht="15" customHeight="1">
      <c r="A144" s="76">
        <v>5</v>
      </c>
      <c r="B144" s="30">
        <v>15</v>
      </c>
      <c r="C144" s="55">
        <v>15</v>
      </c>
      <c r="D144" s="32">
        <v>1005.95004324</v>
      </c>
      <c r="E144" s="32">
        <f t="shared" ref="E144:E150" si="47">0.003/100*D144/2</f>
        <v>1.50892506486E-2</v>
      </c>
      <c r="F144" s="54" t="s">
        <v>17</v>
      </c>
      <c r="G144" s="33">
        <v>1009.7400905603109</v>
      </c>
      <c r="H144" s="32">
        <v>1.5477561200190657E-2</v>
      </c>
      <c r="I144" s="62">
        <v>3484.9563959307166</v>
      </c>
      <c r="J144" s="33">
        <f t="shared" si="36"/>
        <v>3.7900473203109186</v>
      </c>
      <c r="K144" s="32">
        <f t="shared" si="37"/>
        <v>3.44520181838041E-3</v>
      </c>
      <c r="L144" s="50">
        <f t="shared" si="35"/>
        <v>8.555509932624755</v>
      </c>
      <c r="M144" s="35">
        <f t="shared" si="38"/>
        <v>2.3571428571428572</v>
      </c>
      <c r="N144" s="66">
        <f t="shared" si="39"/>
        <v>0.23571428571428574</v>
      </c>
      <c r="O144" s="70" t="s">
        <v>17</v>
      </c>
      <c r="P144" s="32">
        <f>('Sect. 4 (coefficients)'!$L$3+'Sect. 4 (coefficients)'!$L$4*(B144+'Sect. 4 (coefficients)'!$L$7)^-2.5+'Sect. 4 (coefficients)'!$L$5*(B144+'Sect. 4 (coefficients)'!$L$7)^3)/1000</f>
        <v>-2.8498200791190241E-3</v>
      </c>
      <c r="Q144" s="32">
        <f t="shared" si="40"/>
        <v>3.7928971403900378</v>
      </c>
      <c r="R144" s="32">
        <f>LOOKUP(B144,'Sect. 4 (data)'!$B$12:$B$18,'Sect. 4 (data)'!$R$12:$R$18)</f>
        <v>3.8471911075152421</v>
      </c>
      <c r="S144" s="36">
        <f t="shared" si="41"/>
        <v>-5.429396712520429E-2</v>
      </c>
      <c r="T144" s="32">
        <f>'Sect. 4 (coefficients)'!$C$7 * ( A144 / 'Sect. 4 (coefficients)'!$C$3 )*
  (
                                                        ( 'Sect. 4 (coefficients)'!$F$3   + 'Sect. 4 (coefficients)'!$F$4  *(A144/'Sect. 4 (coefficients)'!$C$3)^1 + 'Sect. 4 (coefficients)'!$F$5  *(A144/'Sect. 4 (coefficients)'!$C$3)^2 + 'Sect. 4 (coefficients)'!$F$6   *(A144/'Sect. 4 (coefficients)'!$C$3)^3 + 'Sect. 4 (coefficients)'!$F$7  *(A144/'Sect. 4 (coefficients)'!$C$3)^4 + 'Sect. 4 (coefficients)'!$F$8*(A144/'Sect. 4 (coefficients)'!$C$3)^5 ) +
    ( (B144+273.15) / 'Sect. 4 (coefficients)'!$C$4 )^1 * ( 'Sect. 4 (coefficients)'!$F$9   + 'Sect. 4 (coefficients)'!$F$10*(A144/'Sect. 4 (coefficients)'!$C$3)^1 + 'Sect. 4 (coefficients)'!$F$11*(A144/'Sect. 4 (coefficients)'!$C$3)^2 + 'Sect. 4 (coefficients)'!$F$12*(A144/'Sect. 4 (coefficients)'!$C$3)^3 + 'Sect. 4 (coefficients)'!$F$13*(A144/'Sect. 4 (coefficients)'!$C$3)^4 ) +
    ( (B144+273.15) / 'Sect. 4 (coefficients)'!$C$4 )^2 * ( 'Sect. 4 (coefficients)'!$F$14 + 'Sect. 4 (coefficients)'!$F$15*(A144/'Sect. 4 (coefficients)'!$C$3)^1 + 'Sect. 4 (coefficients)'!$F$16*(A144/'Sect. 4 (coefficients)'!$C$3)^2 + 'Sect. 4 (coefficients)'!$F$17*(A144/'Sect. 4 (coefficients)'!$C$3)^3 ) +
    ( (B144+273.15) / 'Sect. 4 (coefficients)'!$C$4 )^3 * ( 'Sect. 4 (coefficients)'!$F$18 + 'Sect. 4 (coefficients)'!$F$19*(A144/'Sect. 4 (coefficients)'!$C$3)^1 + 'Sect. 4 (coefficients)'!$F$20*(A144/'Sect. 4 (coefficients)'!$C$3)^2 ) +
    ( (B144+273.15) / 'Sect. 4 (coefficients)'!$C$4 )^4 * ( 'Sect. 4 (coefficients)'!$F$21 +'Sect. 4 (coefficients)'!$F$22*(A144/'Sect. 4 (coefficients)'!$C$3)^1 ) +
    ( (B144+273.15) / 'Sect. 4 (coefficients)'!$C$4 )^5 * ( 'Sect. 4 (coefficients)'!$F$23 )
  )</f>
        <v>3.8463125916921315</v>
      </c>
      <c r="U144" s="91">
        <f xml:space="preserve"> 'Sect. 4 (coefficients)'!$C$8 * ( (C144/'Sect. 4 (coefficients)'!$C$5-1)/'Sect. 4 (coefficients)'!$C$6 ) * ( A144/'Sect. 4 (coefficients)'!$C$3 ) *
(                                                       ( 'Sect. 4 (coefficients)'!$J$3   + 'Sect. 4 (coefficients)'!$J$4  *((C144/'Sect. 4 (coefficients)'!$C$5-1)/'Sect. 4 (coefficients)'!$C$6)  + 'Sect. 4 (coefficients)'!$J$5  *((C144/'Sect. 4 (coefficients)'!$C$5-1)/'Sect. 4 (coefficients)'!$C$6)^2 + 'Sect. 4 (coefficients)'!$J$6   *((C144/'Sect. 4 (coefficients)'!$C$5-1)/'Sect. 4 (coefficients)'!$C$6)^3 + 'Sect. 4 (coefficients)'!$J$7*((C144/'Sect. 4 (coefficients)'!$C$5-1)/'Sect. 4 (coefficients)'!$C$6)^4 ) +
    ( A144/'Sect. 4 (coefficients)'!$C$3 )^1 * ( 'Sect. 4 (coefficients)'!$J$8   + 'Sect. 4 (coefficients)'!$J$9  *((C144/'Sect. 4 (coefficients)'!$C$5-1)/'Sect. 4 (coefficients)'!$C$6)  + 'Sect. 4 (coefficients)'!$J$10*((C144/'Sect. 4 (coefficients)'!$C$5-1)/'Sect. 4 (coefficients)'!$C$6)^2 + 'Sect. 4 (coefficients)'!$J$11 *((C144/'Sect. 4 (coefficients)'!$C$5-1)/'Sect. 4 (coefficients)'!$C$6)^3 ) +
    ( A144/'Sect. 4 (coefficients)'!$C$3 )^2 * ( 'Sect. 4 (coefficients)'!$J$12 + 'Sect. 4 (coefficients)'!$J$13*((C144/'Sect. 4 (coefficients)'!$C$5-1)/'Sect. 4 (coefficients)'!$C$6) + 'Sect. 4 (coefficients)'!$J$14*((C144/'Sect. 4 (coefficients)'!$C$5-1)/'Sect. 4 (coefficients)'!$C$6)^2 ) +
    ( A144/'Sect. 4 (coefficients)'!$C$3 )^3 * ( 'Sect. 4 (coefficients)'!$J$15 + 'Sect. 4 (coefficients)'!$J$16*((C144/'Sect. 4 (coefficients)'!$C$5-1)/'Sect. 4 (coefficients)'!$C$6) ) +
    ( A144/'Sect. 4 (coefficients)'!$C$3 )^4 * ( 'Sect. 4 (coefficients)'!$J$17 ) +
( (B144+273.15) / 'Sect. 4 (coefficients)'!$C$4 )^1*
    (                                                   ( 'Sect. 4 (coefficients)'!$J$18 + 'Sect. 4 (coefficients)'!$J$19*((C144/'Sect. 4 (coefficients)'!$C$5-1)/'Sect. 4 (coefficients)'!$C$6) + 'Sect. 4 (coefficients)'!$J$20*((C144/'Sect. 4 (coefficients)'!$C$5-1)/'Sect. 4 (coefficients)'!$C$6)^2 + 'Sect. 4 (coefficients)'!$J$21 * ((C144/'Sect. 4 (coefficients)'!$C$5-1)/'Sect. 4 (coefficients)'!$C$6)^3 ) +
    ( A144/'Sect. 4 (coefficients)'!$C$3 )^1 * ( 'Sect. 4 (coefficients)'!$J$22 + 'Sect. 4 (coefficients)'!$J$23*((C144/'Sect. 4 (coefficients)'!$C$5-1)/'Sect. 4 (coefficients)'!$C$6) + 'Sect. 4 (coefficients)'!$J$24*((C144/'Sect. 4 (coefficients)'!$C$5-1)/'Sect. 4 (coefficients)'!$C$6)^2 ) +
    ( A144/'Sect. 4 (coefficients)'!$C$3 )^2 * ( 'Sect. 4 (coefficients)'!$J$25 + 'Sect. 4 (coefficients)'!$J$26*((C144/'Sect. 4 (coefficients)'!$C$5-1)/'Sect. 4 (coefficients)'!$C$6) ) +
    ( A144/'Sect. 4 (coefficients)'!$C$3 )^3 * ( 'Sect. 4 (coefficients)'!$J$27 ) ) +
( (B144+273.15) / 'Sect. 4 (coefficients)'!$C$4 )^2*
    (                                                   ( 'Sect. 4 (coefficients)'!$J$28 + 'Sect. 4 (coefficients)'!$J$29*((C144/'Sect. 4 (coefficients)'!$C$5-1)/'Sect. 4 (coefficients)'!$C$6) + 'Sect. 4 (coefficients)'!$J$30*((C144/'Sect. 4 (coefficients)'!$C$5-1)/'Sect. 4 (coefficients)'!$C$6)^2 ) +
    ( A144/'Sect. 4 (coefficients)'!$C$3 )^1 * ( 'Sect. 4 (coefficients)'!$J$31 + 'Sect. 4 (coefficients)'!$J$32*((C144/'Sect. 4 (coefficients)'!$C$5-1)/'Sect. 4 (coefficients)'!$C$6) ) +
    ( A144/'Sect. 4 (coefficients)'!$C$3 )^2 * ( 'Sect. 4 (coefficients)'!$J$33 ) ) +
( (B144+273.15) / 'Sect. 4 (coefficients)'!$C$4 )^3*
    (                                                   ( 'Sect. 4 (coefficients)'!$J$34 + 'Sect. 4 (coefficients)'!$J$35*((C144/'Sect. 4 (coefficients)'!$C$5-1)/'Sect. 4 (coefficients)'!$C$6) ) +
    ( A144/'Sect. 4 (coefficients)'!$C$3 )^1 * ( 'Sect. 4 (coefficients)'!$J$36 ) ) +
( (B144+273.15) / 'Sect. 4 (coefficients)'!$C$4 )^4*
    (                                                   ( 'Sect. 4 (coefficients)'!$J$37 ) ) )</f>
        <v>-5.285685378195213E-2</v>
      </c>
      <c r="V144" s="32">
        <f t="shared" si="42"/>
        <v>3.7934557379101794</v>
      </c>
      <c r="W144" s="36">
        <f>('Sect. 4 (coefficients)'!$L$3+'Sect. 4 (coefficients)'!$L$4*(B144+'Sect. 4 (coefficients)'!$L$7)^-2.5+'Sect. 4 (coefficients)'!$L$5*(B144+'Sect. 4 (coefficients)'!$L$7)^3)/1000</f>
        <v>-2.8498200791190241E-3</v>
      </c>
      <c r="X144" s="36">
        <f t="shared" si="43"/>
        <v>-5.5859752014164599E-4</v>
      </c>
      <c r="Y144" s="32">
        <f t="shared" si="44"/>
        <v>3.7906059178310603</v>
      </c>
      <c r="Z144" s="92">
        <v>6.0000000000000001E-3</v>
      </c>
    </row>
    <row r="145" spans="1:26" s="37" customFormat="1" ht="15" customHeight="1">
      <c r="A145" s="76">
        <v>5</v>
      </c>
      <c r="B145" s="30">
        <v>15</v>
      </c>
      <c r="C145" s="55">
        <v>20</v>
      </c>
      <c r="D145" s="32">
        <v>1008.20030563</v>
      </c>
      <c r="E145" s="32">
        <f t="shared" si="47"/>
        <v>1.5123004584450001E-2</v>
      </c>
      <c r="F145" s="54" t="s">
        <v>17</v>
      </c>
      <c r="G145" s="33">
        <v>1011.9722524510832</v>
      </c>
      <c r="H145" s="32">
        <v>1.5513254880654257E-2</v>
      </c>
      <c r="I145" s="62">
        <v>3514.1164569307712</v>
      </c>
      <c r="J145" s="33">
        <f t="shared" si="36"/>
        <v>3.7719468210832474</v>
      </c>
      <c r="K145" s="32">
        <f t="shared" si="37"/>
        <v>3.4577173584385648E-3</v>
      </c>
      <c r="L145" s="50">
        <f t="shared" si="35"/>
        <v>8.6728612545142276</v>
      </c>
      <c r="M145" s="35">
        <f t="shared" si="38"/>
        <v>2.3571428571428572</v>
      </c>
      <c r="N145" s="66">
        <f t="shared" si="39"/>
        <v>0.23571428571428574</v>
      </c>
      <c r="O145" s="70" t="s">
        <v>17</v>
      </c>
      <c r="P145" s="32">
        <f>('Sect. 4 (coefficients)'!$L$3+'Sect. 4 (coefficients)'!$L$4*(B145+'Sect. 4 (coefficients)'!$L$7)^-2.5+'Sect. 4 (coefficients)'!$L$5*(B145+'Sect. 4 (coefficients)'!$L$7)^3)/1000</f>
        <v>-2.8498200791190241E-3</v>
      </c>
      <c r="Q145" s="32">
        <f t="shared" si="40"/>
        <v>3.7747966411623666</v>
      </c>
      <c r="R145" s="32">
        <f>LOOKUP(B145,'Sect. 4 (data)'!$B$12:$B$18,'Sect. 4 (data)'!$R$12:$R$18)</f>
        <v>3.8471911075152421</v>
      </c>
      <c r="S145" s="36">
        <f t="shared" si="41"/>
        <v>-7.2394466352875497E-2</v>
      </c>
      <c r="T145" s="32">
        <f>'Sect. 4 (coefficients)'!$C$7 * ( A145 / 'Sect. 4 (coefficients)'!$C$3 )*
  (
                                                        ( 'Sect. 4 (coefficients)'!$F$3   + 'Sect. 4 (coefficients)'!$F$4  *(A145/'Sect. 4 (coefficients)'!$C$3)^1 + 'Sect. 4 (coefficients)'!$F$5  *(A145/'Sect. 4 (coefficients)'!$C$3)^2 + 'Sect. 4 (coefficients)'!$F$6   *(A145/'Sect. 4 (coefficients)'!$C$3)^3 + 'Sect. 4 (coefficients)'!$F$7  *(A145/'Sect. 4 (coefficients)'!$C$3)^4 + 'Sect. 4 (coefficients)'!$F$8*(A145/'Sect. 4 (coefficients)'!$C$3)^5 ) +
    ( (B145+273.15) / 'Sect. 4 (coefficients)'!$C$4 )^1 * ( 'Sect. 4 (coefficients)'!$F$9   + 'Sect. 4 (coefficients)'!$F$10*(A145/'Sect. 4 (coefficients)'!$C$3)^1 + 'Sect. 4 (coefficients)'!$F$11*(A145/'Sect. 4 (coefficients)'!$C$3)^2 + 'Sect. 4 (coefficients)'!$F$12*(A145/'Sect. 4 (coefficients)'!$C$3)^3 + 'Sect. 4 (coefficients)'!$F$13*(A145/'Sect. 4 (coefficients)'!$C$3)^4 ) +
    ( (B145+273.15) / 'Sect. 4 (coefficients)'!$C$4 )^2 * ( 'Sect. 4 (coefficients)'!$F$14 + 'Sect. 4 (coefficients)'!$F$15*(A145/'Sect. 4 (coefficients)'!$C$3)^1 + 'Sect. 4 (coefficients)'!$F$16*(A145/'Sect. 4 (coefficients)'!$C$3)^2 + 'Sect. 4 (coefficients)'!$F$17*(A145/'Sect. 4 (coefficients)'!$C$3)^3 ) +
    ( (B145+273.15) / 'Sect. 4 (coefficients)'!$C$4 )^3 * ( 'Sect. 4 (coefficients)'!$F$18 + 'Sect. 4 (coefficients)'!$F$19*(A145/'Sect. 4 (coefficients)'!$C$3)^1 + 'Sect. 4 (coefficients)'!$F$20*(A145/'Sect. 4 (coefficients)'!$C$3)^2 ) +
    ( (B145+273.15) / 'Sect. 4 (coefficients)'!$C$4 )^4 * ( 'Sect. 4 (coefficients)'!$F$21 +'Sect. 4 (coefficients)'!$F$22*(A145/'Sect. 4 (coefficients)'!$C$3)^1 ) +
    ( (B145+273.15) / 'Sect. 4 (coefficients)'!$C$4 )^5 * ( 'Sect. 4 (coefficients)'!$F$23 )
  )</f>
        <v>3.8463125916921315</v>
      </c>
      <c r="U145" s="91">
        <f xml:space="preserve"> 'Sect. 4 (coefficients)'!$C$8 * ( (C145/'Sect. 4 (coefficients)'!$C$5-1)/'Sect. 4 (coefficients)'!$C$6 ) * ( A145/'Sect. 4 (coefficients)'!$C$3 ) *
(                                                       ( 'Sect. 4 (coefficients)'!$J$3   + 'Sect. 4 (coefficients)'!$J$4  *((C145/'Sect. 4 (coefficients)'!$C$5-1)/'Sect. 4 (coefficients)'!$C$6)  + 'Sect. 4 (coefficients)'!$J$5  *((C145/'Sect. 4 (coefficients)'!$C$5-1)/'Sect. 4 (coefficients)'!$C$6)^2 + 'Sect. 4 (coefficients)'!$J$6   *((C145/'Sect. 4 (coefficients)'!$C$5-1)/'Sect. 4 (coefficients)'!$C$6)^3 + 'Sect. 4 (coefficients)'!$J$7*((C145/'Sect. 4 (coefficients)'!$C$5-1)/'Sect. 4 (coefficients)'!$C$6)^4 ) +
    ( A145/'Sect. 4 (coefficients)'!$C$3 )^1 * ( 'Sect. 4 (coefficients)'!$J$8   + 'Sect. 4 (coefficients)'!$J$9  *((C145/'Sect. 4 (coefficients)'!$C$5-1)/'Sect. 4 (coefficients)'!$C$6)  + 'Sect. 4 (coefficients)'!$J$10*((C145/'Sect. 4 (coefficients)'!$C$5-1)/'Sect. 4 (coefficients)'!$C$6)^2 + 'Sect. 4 (coefficients)'!$J$11 *((C145/'Sect. 4 (coefficients)'!$C$5-1)/'Sect. 4 (coefficients)'!$C$6)^3 ) +
    ( A145/'Sect. 4 (coefficients)'!$C$3 )^2 * ( 'Sect. 4 (coefficients)'!$J$12 + 'Sect. 4 (coefficients)'!$J$13*((C145/'Sect. 4 (coefficients)'!$C$5-1)/'Sect. 4 (coefficients)'!$C$6) + 'Sect. 4 (coefficients)'!$J$14*((C145/'Sect. 4 (coefficients)'!$C$5-1)/'Sect. 4 (coefficients)'!$C$6)^2 ) +
    ( A145/'Sect. 4 (coefficients)'!$C$3 )^3 * ( 'Sect. 4 (coefficients)'!$J$15 + 'Sect. 4 (coefficients)'!$J$16*((C145/'Sect. 4 (coefficients)'!$C$5-1)/'Sect. 4 (coefficients)'!$C$6) ) +
    ( A145/'Sect. 4 (coefficients)'!$C$3 )^4 * ( 'Sect. 4 (coefficients)'!$J$17 ) +
( (B145+273.15) / 'Sect. 4 (coefficients)'!$C$4 )^1*
    (                                                   ( 'Sect. 4 (coefficients)'!$J$18 + 'Sect. 4 (coefficients)'!$J$19*((C145/'Sect. 4 (coefficients)'!$C$5-1)/'Sect. 4 (coefficients)'!$C$6) + 'Sect. 4 (coefficients)'!$J$20*((C145/'Sect. 4 (coefficients)'!$C$5-1)/'Sect. 4 (coefficients)'!$C$6)^2 + 'Sect. 4 (coefficients)'!$J$21 * ((C145/'Sect. 4 (coefficients)'!$C$5-1)/'Sect. 4 (coefficients)'!$C$6)^3 ) +
    ( A145/'Sect. 4 (coefficients)'!$C$3 )^1 * ( 'Sect. 4 (coefficients)'!$J$22 + 'Sect. 4 (coefficients)'!$J$23*((C145/'Sect. 4 (coefficients)'!$C$5-1)/'Sect. 4 (coefficients)'!$C$6) + 'Sect. 4 (coefficients)'!$J$24*((C145/'Sect. 4 (coefficients)'!$C$5-1)/'Sect. 4 (coefficients)'!$C$6)^2 ) +
    ( A145/'Sect. 4 (coefficients)'!$C$3 )^2 * ( 'Sect. 4 (coefficients)'!$J$25 + 'Sect. 4 (coefficients)'!$J$26*((C145/'Sect. 4 (coefficients)'!$C$5-1)/'Sect. 4 (coefficients)'!$C$6) ) +
    ( A145/'Sect. 4 (coefficients)'!$C$3 )^3 * ( 'Sect. 4 (coefficients)'!$J$27 ) ) +
( (B145+273.15) / 'Sect. 4 (coefficients)'!$C$4 )^2*
    (                                                   ( 'Sect. 4 (coefficients)'!$J$28 + 'Sect. 4 (coefficients)'!$J$29*((C145/'Sect. 4 (coefficients)'!$C$5-1)/'Sect. 4 (coefficients)'!$C$6) + 'Sect. 4 (coefficients)'!$J$30*((C145/'Sect. 4 (coefficients)'!$C$5-1)/'Sect. 4 (coefficients)'!$C$6)^2 ) +
    ( A145/'Sect. 4 (coefficients)'!$C$3 )^1 * ( 'Sect. 4 (coefficients)'!$J$31 + 'Sect. 4 (coefficients)'!$J$32*((C145/'Sect. 4 (coefficients)'!$C$5-1)/'Sect. 4 (coefficients)'!$C$6) ) +
    ( A145/'Sect. 4 (coefficients)'!$C$3 )^2 * ( 'Sect. 4 (coefficients)'!$J$33 ) ) +
( (B145+273.15) / 'Sect. 4 (coefficients)'!$C$4 )^3*
    (                                                   ( 'Sect. 4 (coefficients)'!$J$34 + 'Sect. 4 (coefficients)'!$J$35*((C145/'Sect. 4 (coefficients)'!$C$5-1)/'Sect. 4 (coefficients)'!$C$6) ) +
    ( A145/'Sect. 4 (coefficients)'!$C$3 )^1 * ( 'Sect. 4 (coefficients)'!$J$36 ) ) +
( (B145+273.15) / 'Sect. 4 (coefficients)'!$C$4 )^4*
    (                                                   ( 'Sect. 4 (coefficients)'!$J$37 ) ) )</f>
        <v>-6.9783373852354114E-2</v>
      </c>
      <c r="V145" s="32">
        <f t="shared" si="42"/>
        <v>3.7765292178397774</v>
      </c>
      <c r="W145" s="36">
        <f>('Sect. 4 (coefficients)'!$L$3+'Sect. 4 (coefficients)'!$L$4*(B145+'Sect. 4 (coefficients)'!$L$7)^-2.5+'Sect. 4 (coefficients)'!$L$5*(B145+'Sect. 4 (coefficients)'!$L$7)^3)/1000</f>
        <v>-2.8498200791190241E-3</v>
      </c>
      <c r="X145" s="36">
        <f t="shared" si="43"/>
        <v>-1.7325766774107798E-3</v>
      </c>
      <c r="Y145" s="32">
        <f t="shared" si="44"/>
        <v>3.7736793977606582</v>
      </c>
      <c r="Z145" s="92">
        <v>6.0000000000000001E-3</v>
      </c>
    </row>
    <row r="146" spans="1:26" s="37" customFormat="1" ht="15" customHeight="1">
      <c r="A146" s="76">
        <v>5</v>
      </c>
      <c r="B146" s="30">
        <v>15</v>
      </c>
      <c r="C146" s="55">
        <v>26</v>
      </c>
      <c r="D146" s="32">
        <v>1010.86983823</v>
      </c>
      <c r="E146" s="32">
        <f t="shared" si="47"/>
        <v>1.516304757345E-2</v>
      </c>
      <c r="F146" s="54" t="s">
        <v>17</v>
      </c>
      <c r="G146" s="33">
        <v>1014.6225031375851</v>
      </c>
      <c r="H146" s="32">
        <v>1.5556624142469104E-2</v>
      </c>
      <c r="I146" s="62">
        <v>3545.2586285939228</v>
      </c>
      <c r="J146" s="33">
        <f t="shared" si="36"/>
        <v>3.7526649075850855</v>
      </c>
      <c r="K146" s="32">
        <f t="shared" si="37"/>
        <v>3.4771458116312367E-3</v>
      </c>
      <c r="L146" s="50">
        <f t="shared" si="35"/>
        <v>8.8486720225100459</v>
      </c>
      <c r="M146" s="35">
        <f t="shared" si="38"/>
        <v>2.3571428571428572</v>
      </c>
      <c r="N146" s="66">
        <f t="shared" si="39"/>
        <v>0.23571428571428574</v>
      </c>
      <c r="O146" s="70" t="s">
        <v>17</v>
      </c>
      <c r="P146" s="32">
        <f>('Sect. 4 (coefficients)'!$L$3+'Sect. 4 (coefficients)'!$L$4*(B146+'Sect. 4 (coefficients)'!$L$7)^-2.5+'Sect. 4 (coefficients)'!$L$5*(B146+'Sect. 4 (coefficients)'!$L$7)^3)/1000</f>
        <v>-2.8498200791190241E-3</v>
      </c>
      <c r="Q146" s="32">
        <f t="shared" si="40"/>
        <v>3.7555147276642047</v>
      </c>
      <c r="R146" s="32">
        <f>LOOKUP(B146,'Sect. 4 (data)'!$B$12:$B$18,'Sect. 4 (data)'!$R$12:$R$18)</f>
        <v>3.8471911075152421</v>
      </c>
      <c r="S146" s="36">
        <f t="shared" si="41"/>
        <v>-9.1676379851037382E-2</v>
      </c>
      <c r="T146" s="32">
        <f>'Sect. 4 (coefficients)'!$C$7 * ( A146 / 'Sect. 4 (coefficients)'!$C$3 )*
  (
                                                        ( 'Sect. 4 (coefficients)'!$F$3   + 'Sect. 4 (coefficients)'!$F$4  *(A146/'Sect. 4 (coefficients)'!$C$3)^1 + 'Sect. 4 (coefficients)'!$F$5  *(A146/'Sect. 4 (coefficients)'!$C$3)^2 + 'Sect. 4 (coefficients)'!$F$6   *(A146/'Sect. 4 (coefficients)'!$C$3)^3 + 'Sect. 4 (coefficients)'!$F$7  *(A146/'Sect. 4 (coefficients)'!$C$3)^4 + 'Sect. 4 (coefficients)'!$F$8*(A146/'Sect. 4 (coefficients)'!$C$3)^5 ) +
    ( (B146+273.15) / 'Sect. 4 (coefficients)'!$C$4 )^1 * ( 'Sect. 4 (coefficients)'!$F$9   + 'Sect. 4 (coefficients)'!$F$10*(A146/'Sect. 4 (coefficients)'!$C$3)^1 + 'Sect. 4 (coefficients)'!$F$11*(A146/'Sect. 4 (coefficients)'!$C$3)^2 + 'Sect. 4 (coefficients)'!$F$12*(A146/'Sect. 4 (coefficients)'!$C$3)^3 + 'Sect. 4 (coefficients)'!$F$13*(A146/'Sect. 4 (coefficients)'!$C$3)^4 ) +
    ( (B146+273.15) / 'Sect. 4 (coefficients)'!$C$4 )^2 * ( 'Sect. 4 (coefficients)'!$F$14 + 'Sect. 4 (coefficients)'!$F$15*(A146/'Sect. 4 (coefficients)'!$C$3)^1 + 'Sect. 4 (coefficients)'!$F$16*(A146/'Sect. 4 (coefficients)'!$C$3)^2 + 'Sect. 4 (coefficients)'!$F$17*(A146/'Sect. 4 (coefficients)'!$C$3)^3 ) +
    ( (B146+273.15) / 'Sect. 4 (coefficients)'!$C$4 )^3 * ( 'Sect. 4 (coefficients)'!$F$18 + 'Sect. 4 (coefficients)'!$F$19*(A146/'Sect. 4 (coefficients)'!$C$3)^1 + 'Sect. 4 (coefficients)'!$F$20*(A146/'Sect. 4 (coefficients)'!$C$3)^2 ) +
    ( (B146+273.15) / 'Sect. 4 (coefficients)'!$C$4 )^4 * ( 'Sect. 4 (coefficients)'!$F$21 +'Sect. 4 (coefficients)'!$F$22*(A146/'Sect. 4 (coefficients)'!$C$3)^1 ) +
    ( (B146+273.15) / 'Sect. 4 (coefficients)'!$C$4 )^5 * ( 'Sect. 4 (coefficients)'!$F$23 )
  )</f>
        <v>3.8463125916921315</v>
      </c>
      <c r="U146" s="91">
        <f xml:space="preserve"> 'Sect. 4 (coefficients)'!$C$8 * ( (C146/'Sect. 4 (coefficients)'!$C$5-1)/'Sect. 4 (coefficients)'!$C$6 ) * ( A146/'Sect. 4 (coefficients)'!$C$3 ) *
(                                                       ( 'Sect. 4 (coefficients)'!$J$3   + 'Sect. 4 (coefficients)'!$J$4  *((C146/'Sect. 4 (coefficients)'!$C$5-1)/'Sect. 4 (coefficients)'!$C$6)  + 'Sect. 4 (coefficients)'!$J$5  *((C146/'Sect. 4 (coefficients)'!$C$5-1)/'Sect. 4 (coefficients)'!$C$6)^2 + 'Sect. 4 (coefficients)'!$J$6   *((C146/'Sect. 4 (coefficients)'!$C$5-1)/'Sect. 4 (coefficients)'!$C$6)^3 + 'Sect. 4 (coefficients)'!$J$7*((C146/'Sect. 4 (coefficients)'!$C$5-1)/'Sect. 4 (coefficients)'!$C$6)^4 ) +
    ( A146/'Sect. 4 (coefficients)'!$C$3 )^1 * ( 'Sect. 4 (coefficients)'!$J$8   + 'Sect. 4 (coefficients)'!$J$9  *((C146/'Sect. 4 (coefficients)'!$C$5-1)/'Sect. 4 (coefficients)'!$C$6)  + 'Sect. 4 (coefficients)'!$J$10*((C146/'Sect. 4 (coefficients)'!$C$5-1)/'Sect. 4 (coefficients)'!$C$6)^2 + 'Sect. 4 (coefficients)'!$J$11 *((C146/'Sect. 4 (coefficients)'!$C$5-1)/'Sect. 4 (coefficients)'!$C$6)^3 ) +
    ( A146/'Sect. 4 (coefficients)'!$C$3 )^2 * ( 'Sect. 4 (coefficients)'!$J$12 + 'Sect. 4 (coefficients)'!$J$13*((C146/'Sect. 4 (coefficients)'!$C$5-1)/'Sect. 4 (coefficients)'!$C$6) + 'Sect. 4 (coefficients)'!$J$14*((C146/'Sect. 4 (coefficients)'!$C$5-1)/'Sect. 4 (coefficients)'!$C$6)^2 ) +
    ( A146/'Sect. 4 (coefficients)'!$C$3 )^3 * ( 'Sect. 4 (coefficients)'!$J$15 + 'Sect. 4 (coefficients)'!$J$16*((C146/'Sect. 4 (coefficients)'!$C$5-1)/'Sect. 4 (coefficients)'!$C$6) ) +
    ( A146/'Sect. 4 (coefficients)'!$C$3 )^4 * ( 'Sect. 4 (coefficients)'!$J$17 ) +
( (B146+273.15) / 'Sect. 4 (coefficients)'!$C$4 )^1*
    (                                                   ( 'Sect. 4 (coefficients)'!$J$18 + 'Sect. 4 (coefficients)'!$J$19*((C146/'Sect. 4 (coefficients)'!$C$5-1)/'Sect. 4 (coefficients)'!$C$6) + 'Sect. 4 (coefficients)'!$J$20*((C146/'Sect. 4 (coefficients)'!$C$5-1)/'Sect. 4 (coefficients)'!$C$6)^2 + 'Sect. 4 (coefficients)'!$J$21 * ((C146/'Sect. 4 (coefficients)'!$C$5-1)/'Sect. 4 (coefficients)'!$C$6)^3 ) +
    ( A146/'Sect. 4 (coefficients)'!$C$3 )^1 * ( 'Sect. 4 (coefficients)'!$J$22 + 'Sect. 4 (coefficients)'!$J$23*((C146/'Sect. 4 (coefficients)'!$C$5-1)/'Sect. 4 (coefficients)'!$C$6) + 'Sect. 4 (coefficients)'!$J$24*((C146/'Sect. 4 (coefficients)'!$C$5-1)/'Sect. 4 (coefficients)'!$C$6)^2 ) +
    ( A146/'Sect. 4 (coefficients)'!$C$3 )^2 * ( 'Sect. 4 (coefficients)'!$J$25 + 'Sect. 4 (coefficients)'!$J$26*((C146/'Sect. 4 (coefficients)'!$C$5-1)/'Sect. 4 (coefficients)'!$C$6) ) +
    ( A146/'Sect. 4 (coefficients)'!$C$3 )^3 * ( 'Sect. 4 (coefficients)'!$J$27 ) ) +
( (B146+273.15) / 'Sect. 4 (coefficients)'!$C$4 )^2*
    (                                                   ( 'Sect. 4 (coefficients)'!$J$28 + 'Sect. 4 (coefficients)'!$J$29*((C146/'Sect. 4 (coefficients)'!$C$5-1)/'Sect. 4 (coefficients)'!$C$6) + 'Sect. 4 (coefficients)'!$J$30*((C146/'Sect. 4 (coefficients)'!$C$5-1)/'Sect. 4 (coefficients)'!$C$6)^2 ) +
    ( A146/'Sect. 4 (coefficients)'!$C$3 )^1 * ( 'Sect. 4 (coefficients)'!$J$31 + 'Sect. 4 (coefficients)'!$J$32*((C146/'Sect. 4 (coefficients)'!$C$5-1)/'Sect. 4 (coefficients)'!$C$6) ) +
    ( A146/'Sect. 4 (coefficients)'!$C$3 )^2 * ( 'Sect. 4 (coefficients)'!$J$33 ) ) +
( (B146+273.15) / 'Sect. 4 (coefficients)'!$C$4 )^3*
    (                                                   ( 'Sect. 4 (coefficients)'!$J$34 + 'Sect. 4 (coefficients)'!$J$35*((C146/'Sect. 4 (coefficients)'!$C$5-1)/'Sect. 4 (coefficients)'!$C$6) ) +
    ( A146/'Sect. 4 (coefficients)'!$C$3 )^1 * ( 'Sect. 4 (coefficients)'!$J$36 ) ) +
( (B146+273.15) / 'Sect. 4 (coefficients)'!$C$4 )^4*
    (                                                   ( 'Sect. 4 (coefficients)'!$J$37 ) ) )</f>
        <v>-8.9562849951705534E-2</v>
      </c>
      <c r="V146" s="32">
        <f t="shared" si="42"/>
        <v>3.7567497417404261</v>
      </c>
      <c r="W146" s="36">
        <f>('Sect. 4 (coefficients)'!$L$3+'Sect. 4 (coefficients)'!$L$4*(B146+'Sect. 4 (coefficients)'!$L$7)^-2.5+'Sect. 4 (coefficients)'!$L$5*(B146+'Sect. 4 (coefficients)'!$L$7)^3)/1000</f>
        <v>-2.8498200791190241E-3</v>
      </c>
      <c r="X146" s="36">
        <f t="shared" si="43"/>
        <v>-1.2350140762213968E-3</v>
      </c>
      <c r="Y146" s="32">
        <f t="shared" si="44"/>
        <v>3.7538999216613069</v>
      </c>
      <c r="Z146" s="92">
        <v>6.0000000000000001E-3</v>
      </c>
    </row>
    <row r="147" spans="1:26" s="37" customFormat="1" ht="15" customHeight="1">
      <c r="A147" s="76">
        <v>5</v>
      </c>
      <c r="B147" s="30">
        <v>15</v>
      </c>
      <c r="C147" s="55">
        <v>33</v>
      </c>
      <c r="D147" s="32">
        <v>1013.94264737</v>
      </c>
      <c r="E147" s="32">
        <f t="shared" si="47"/>
        <v>1.5209139710550001E-2</v>
      </c>
      <c r="F147" s="54" t="s">
        <v>17</v>
      </c>
      <c r="G147" s="33">
        <v>1017.6721855024176</v>
      </c>
      <c r="H147" s="32">
        <v>1.560792344991605E-2</v>
      </c>
      <c r="I147" s="62">
        <v>3572.2099558541431</v>
      </c>
      <c r="J147" s="33">
        <f t="shared" si="36"/>
        <v>3.7295381324175878</v>
      </c>
      <c r="K147" s="32">
        <f t="shared" si="37"/>
        <v>3.5056160205319637E-3</v>
      </c>
      <c r="L147" s="50">
        <f t="shared" si="35"/>
        <v>9.0910459062190583</v>
      </c>
      <c r="M147" s="35">
        <f t="shared" si="38"/>
        <v>2.3571428571428572</v>
      </c>
      <c r="N147" s="66">
        <f t="shared" si="39"/>
        <v>0.23571428571428574</v>
      </c>
      <c r="O147" s="70" t="s">
        <v>17</v>
      </c>
      <c r="P147" s="32">
        <f>('Sect. 4 (coefficients)'!$L$3+'Sect. 4 (coefficients)'!$L$4*(B147+'Sect. 4 (coefficients)'!$L$7)^-2.5+'Sect. 4 (coefficients)'!$L$5*(B147+'Sect. 4 (coefficients)'!$L$7)^3)/1000</f>
        <v>-2.8498200791190241E-3</v>
      </c>
      <c r="Q147" s="32">
        <f t="shared" si="40"/>
        <v>3.732387952496707</v>
      </c>
      <c r="R147" s="32">
        <f>LOOKUP(B147,'Sect. 4 (data)'!$B$12:$B$18,'Sect. 4 (data)'!$R$12:$R$18)</f>
        <v>3.8471911075152421</v>
      </c>
      <c r="S147" s="36">
        <f t="shared" si="41"/>
        <v>-0.11480315501853511</v>
      </c>
      <c r="T147" s="32">
        <f>'Sect. 4 (coefficients)'!$C$7 * ( A147 / 'Sect. 4 (coefficients)'!$C$3 )*
  (
                                                        ( 'Sect. 4 (coefficients)'!$F$3   + 'Sect. 4 (coefficients)'!$F$4  *(A147/'Sect. 4 (coefficients)'!$C$3)^1 + 'Sect. 4 (coefficients)'!$F$5  *(A147/'Sect. 4 (coefficients)'!$C$3)^2 + 'Sect. 4 (coefficients)'!$F$6   *(A147/'Sect. 4 (coefficients)'!$C$3)^3 + 'Sect. 4 (coefficients)'!$F$7  *(A147/'Sect. 4 (coefficients)'!$C$3)^4 + 'Sect. 4 (coefficients)'!$F$8*(A147/'Sect. 4 (coefficients)'!$C$3)^5 ) +
    ( (B147+273.15) / 'Sect. 4 (coefficients)'!$C$4 )^1 * ( 'Sect. 4 (coefficients)'!$F$9   + 'Sect. 4 (coefficients)'!$F$10*(A147/'Sect. 4 (coefficients)'!$C$3)^1 + 'Sect. 4 (coefficients)'!$F$11*(A147/'Sect. 4 (coefficients)'!$C$3)^2 + 'Sect. 4 (coefficients)'!$F$12*(A147/'Sect. 4 (coefficients)'!$C$3)^3 + 'Sect. 4 (coefficients)'!$F$13*(A147/'Sect. 4 (coefficients)'!$C$3)^4 ) +
    ( (B147+273.15) / 'Sect. 4 (coefficients)'!$C$4 )^2 * ( 'Sect. 4 (coefficients)'!$F$14 + 'Sect. 4 (coefficients)'!$F$15*(A147/'Sect. 4 (coefficients)'!$C$3)^1 + 'Sect. 4 (coefficients)'!$F$16*(A147/'Sect. 4 (coefficients)'!$C$3)^2 + 'Sect. 4 (coefficients)'!$F$17*(A147/'Sect. 4 (coefficients)'!$C$3)^3 ) +
    ( (B147+273.15) / 'Sect. 4 (coefficients)'!$C$4 )^3 * ( 'Sect. 4 (coefficients)'!$F$18 + 'Sect. 4 (coefficients)'!$F$19*(A147/'Sect. 4 (coefficients)'!$C$3)^1 + 'Sect. 4 (coefficients)'!$F$20*(A147/'Sect. 4 (coefficients)'!$C$3)^2 ) +
    ( (B147+273.15) / 'Sect. 4 (coefficients)'!$C$4 )^4 * ( 'Sect. 4 (coefficients)'!$F$21 +'Sect. 4 (coefficients)'!$F$22*(A147/'Sect. 4 (coefficients)'!$C$3)^1 ) +
    ( (B147+273.15) / 'Sect. 4 (coefficients)'!$C$4 )^5 * ( 'Sect. 4 (coefficients)'!$F$23 )
  )</f>
        <v>3.8463125916921315</v>
      </c>
      <c r="U147" s="91">
        <f xml:space="preserve"> 'Sect. 4 (coefficients)'!$C$8 * ( (C147/'Sect. 4 (coefficients)'!$C$5-1)/'Sect. 4 (coefficients)'!$C$6 ) * ( A147/'Sect. 4 (coefficients)'!$C$3 ) *
(                                                       ( 'Sect. 4 (coefficients)'!$J$3   + 'Sect. 4 (coefficients)'!$J$4  *((C147/'Sect. 4 (coefficients)'!$C$5-1)/'Sect. 4 (coefficients)'!$C$6)  + 'Sect. 4 (coefficients)'!$J$5  *((C147/'Sect. 4 (coefficients)'!$C$5-1)/'Sect. 4 (coefficients)'!$C$6)^2 + 'Sect. 4 (coefficients)'!$J$6   *((C147/'Sect. 4 (coefficients)'!$C$5-1)/'Sect. 4 (coefficients)'!$C$6)^3 + 'Sect. 4 (coefficients)'!$J$7*((C147/'Sect. 4 (coefficients)'!$C$5-1)/'Sect. 4 (coefficients)'!$C$6)^4 ) +
    ( A147/'Sect. 4 (coefficients)'!$C$3 )^1 * ( 'Sect. 4 (coefficients)'!$J$8   + 'Sect. 4 (coefficients)'!$J$9  *((C147/'Sect. 4 (coefficients)'!$C$5-1)/'Sect. 4 (coefficients)'!$C$6)  + 'Sect. 4 (coefficients)'!$J$10*((C147/'Sect. 4 (coefficients)'!$C$5-1)/'Sect. 4 (coefficients)'!$C$6)^2 + 'Sect. 4 (coefficients)'!$J$11 *((C147/'Sect. 4 (coefficients)'!$C$5-1)/'Sect. 4 (coefficients)'!$C$6)^3 ) +
    ( A147/'Sect. 4 (coefficients)'!$C$3 )^2 * ( 'Sect. 4 (coefficients)'!$J$12 + 'Sect. 4 (coefficients)'!$J$13*((C147/'Sect. 4 (coefficients)'!$C$5-1)/'Sect. 4 (coefficients)'!$C$6) + 'Sect. 4 (coefficients)'!$J$14*((C147/'Sect. 4 (coefficients)'!$C$5-1)/'Sect. 4 (coefficients)'!$C$6)^2 ) +
    ( A147/'Sect. 4 (coefficients)'!$C$3 )^3 * ( 'Sect. 4 (coefficients)'!$J$15 + 'Sect. 4 (coefficients)'!$J$16*((C147/'Sect. 4 (coefficients)'!$C$5-1)/'Sect. 4 (coefficients)'!$C$6) ) +
    ( A147/'Sect. 4 (coefficients)'!$C$3 )^4 * ( 'Sect. 4 (coefficients)'!$J$17 ) +
( (B147+273.15) / 'Sect. 4 (coefficients)'!$C$4 )^1*
    (                                                   ( 'Sect. 4 (coefficients)'!$J$18 + 'Sect. 4 (coefficients)'!$J$19*((C147/'Sect. 4 (coefficients)'!$C$5-1)/'Sect. 4 (coefficients)'!$C$6) + 'Sect. 4 (coefficients)'!$J$20*((C147/'Sect. 4 (coefficients)'!$C$5-1)/'Sect. 4 (coefficients)'!$C$6)^2 + 'Sect. 4 (coefficients)'!$J$21 * ((C147/'Sect. 4 (coefficients)'!$C$5-1)/'Sect. 4 (coefficients)'!$C$6)^3 ) +
    ( A147/'Sect. 4 (coefficients)'!$C$3 )^1 * ( 'Sect. 4 (coefficients)'!$J$22 + 'Sect. 4 (coefficients)'!$J$23*((C147/'Sect. 4 (coefficients)'!$C$5-1)/'Sect. 4 (coefficients)'!$C$6) + 'Sect. 4 (coefficients)'!$J$24*((C147/'Sect. 4 (coefficients)'!$C$5-1)/'Sect. 4 (coefficients)'!$C$6)^2 ) +
    ( A147/'Sect. 4 (coefficients)'!$C$3 )^2 * ( 'Sect. 4 (coefficients)'!$J$25 + 'Sect. 4 (coefficients)'!$J$26*((C147/'Sect. 4 (coefficients)'!$C$5-1)/'Sect. 4 (coefficients)'!$C$6) ) +
    ( A147/'Sect. 4 (coefficients)'!$C$3 )^3 * ( 'Sect. 4 (coefficients)'!$J$27 ) ) +
( (B147+273.15) / 'Sect. 4 (coefficients)'!$C$4 )^2*
    (                                                   ( 'Sect. 4 (coefficients)'!$J$28 + 'Sect. 4 (coefficients)'!$J$29*((C147/'Sect. 4 (coefficients)'!$C$5-1)/'Sect. 4 (coefficients)'!$C$6) + 'Sect. 4 (coefficients)'!$J$30*((C147/'Sect. 4 (coefficients)'!$C$5-1)/'Sect. 4 (coefficients)'!$C$6)^2 ) +
    ( A147/'Sect. 4 (coefficients)'!$C$3 )^1 * ( 'Sect. 4 (coefficients)'!$J$31 + 'Sect. 4 (coefficients)'!$J$32*((C147/'Sect. 4 (coefficients)'!$C$5-1)/'Sect. 4 (coefficients)'!$C$6) ) +
    ( A147/'Sect. 4 (coefficients)'!$C$3 )^2 * ( 'Sect. 4 (coefficients)'!$J$33 ) ) +
( (B147+273.15) / 'Sect. 4 (coefficients)'!$C$4 )^3*
    (                                                   ( 'Sect. 4 (coefficients)'!$J$34 + 'Sect. 4 (coefficients)'!$J$35*((C147/'Sect. 4 (coefficients)'!$C$5-1)/'Sect. 4 (coefficients)'!$C$6) ) +
    ( A147/'Sect. 4 (coefficients)'!$C$3 )^1 * ( 'Sect. 4 (coefficients)'!$J$36 ) ) +
( (B147+273.15) / 'Sect. 4 (coefficients)'!$C$4 )^4*
    (                                                   ( 'Sect. 4 (coefficients)'!$J$37 ) ) )</f>
        <v>-0.11192340104207808</v>
      </c>
      <c r="V147" s="32">
        <f t="shared" si="42"/>
        <v>3.7343891906500533</v>
      </c>
      <c r="W147" s="36">
        <f>('Sect. 4 (coefficients)'!$L$3+'Sect. 4 (coefficients)'!$L$4*(B147+'Sect. 4 (coefficients)'!$L$7)^-2.5+'Sect. 4 (coefficients)'!$L$5*(B147+'Sect. 4 (coefficients)'!$L$7)^3)/1000</f>
        <v>-2.8498200791190241E-3</v>
      </c>
      <c r="X147" s="36">
        <f t="shared" si="43"/>
        <v>-2.0012381533462964E-3</v>
      </c>
      <c r="Y147" s="32">
        <f t="shared" si="44"/>
        <v>3.7315393705709341</v>
      </c>
      <c r="Z147" s="92">
        <v>6.0000000000000001E-3</v>
      </c>
    </row>
    <row r="148" spans="1:26" s="37" customFormat="1" ht="15" customHeight="1">
      <c r="A148" s="76">
        <v>5</v>
      </c>
      <c r="B148" s="30">
        <v>15</v>
      </c>
      <c r="C148" s="55">
        <v>41.5</v>
      </c>
      <c r="D148" s="32">
        <v>1017.61494547</v>
      </c>
      <c r="E148" s="32">
        <f t="shared" si="47"/>
        <v>1.526422418205E-2</v>
      </c>
      <c r="F148" s="54" t="s">
        <v>17</v>
      </c>
      <c r="G148" s="33">
        <v>1021.3178974533247</v>
      </c>
      <c r="H148" s="32">
        <v>1.5671170287546349E-2</v>
      </c>
      <c r="I148" s="62">
        <v>3583.031960633878</v>
      </c>
      <c r="J148" s="33">
        <f t="shared" si="36"/>
        <v>3.7029519833247377</v>
      </c>
      <c r="K148" s="32">
        <f t="shared" si="37"/>
        <v>3.548103479521916E-3</v>
      </c>
      <c r="L148" s="50">
        <f t="shared" si="35"/>
        <v>9.4152113325269156</v>
      </c>
      <c r="M148" s="35">
        <f t="shared" si="38"/>
        <v>2.3571428571428572</v>
      </c>
      <c r="N148" s="66">
        <f t="shared" si="39"/>
        <v>0.23571428571428574</v>
      </c>
      <c r="O148" s="70" t="s">
        <v>17</v>
      </c>
      <c r="P148" s="32">
        <f>('Sect. 4 (coefficients)'!$L$3+'Sect. 4 (coefficients)'!$L$4*(B148+'Sect. 4 (coefficients)'!$L$7)^-2.5+'Sect. 4 (coefficients)'!$L$5*(B148+'Sect. 4 (coefficients)'!$L$7)^3)/1000</f>
        <v>-2.8498200791190241E-3</v>
      </c>
      <c r="Q148" s="32">
        <f t="shared" si="40"/>
        <v>3.7058018034038569</v>
      </c>
      <c r="R148" s="32">
        <f>LOOKUP(B148,'Sect. 4 (data)'!$B$12:$B$18,'Sect. 4 (data)'!$R$12:$R$18)</f>
        <v>3.8471911075152421</v>
      </c>
      <c r="S148" s="36">
        <f t="shared" si="41"/>
        <v>-0.14138930411138517</v>
      </c>
      <c r="T148" s="32">
        <f>'Sect. 4 (coefficients)'!$C$7 * ( A148 / 'Sect. 4 (coefficients)'!$C$3 )*
  (
                                                        ( 'Sect. 4 (coefficients)'!$F$3   + 'Sect. 4 (coefficients)'!$F$4  *(A148/'Sect. 4 (coefficients)'!$C$3)^1 + 'Sect. 4 (coefficients)'!$F$5  *(A148/'Sect. 4 (coefficients)'!$C$3)^2 + 'Sect. 4 (coefficients)'!$F$6   *(A148/'Sect. 4 (coefficients)'!$C$3)^3 + 'Sect. 4 (coefficients)'!$F$7  *(A148/'Sect. 4 (coefficients)'!$C$3)^4 + 'Sect. 4 (coefficients)'!$F$8*(A148/'Sect. 4 (coefficients)'!$C$3)^5 ) +
    ( (B148+273.15) / 'Sect. 4 (coefficients)'!$C$4 )^1 * ( 'Sect. 4 (coefficients)'!$F$9   + 'Sect. 4 (coefficients)'!$F$10*(A148/'Sect. 4 (coefficients)'!$C$3)^1 + 'Sect. 4 (coefficients)'!$F$11*(A148/'Sect. 4 (coefficients)'!$C$3)^2 + 'Sect. 4 (coefficients)'!$F$12*(A148/'Sect. 4 (coefficients)'!$C$3)^3 + 'Sect. 4 (coefficients)'!$F$13*(A148/'Sect. 4 (coefficients)'!$C$3)^4 ) +
    ( (B148+273.15) / 'Sect. 4 (coefficients)'!$C$4 )^2 * ( 'Sect. 4 (coefficients)'!$F$14 + 'Sect. 4 (coefficients)'!$F$15*(A148/'Sect. 4 (coefficients)'!$C$3)^1 + 'Sect. 4 (coefficients)'!$F$16*(A148/'Sect. 4 (coefficients)'!$C$3)^2 + 'Sect. 4 (coefficients)'!$F$17*(A148/'Sect. 4 (coefficients)'!$C$3)^3 ) +
    ( (B148+273.15) / 'Sect. 4 (coefficients)'!$C$4 )^3 * ( 'Sect. 4 (coefficients)'!$F$18 + 'Sect. 4 (coefficients)'!$F$19*(A148/'Sect. 4 (coefficients)'!$C$3)^1 + 'Sect. 4 (coefficients)'!$F$20*(A148/'Sect. 4 (coefficients)'!$C$3)^2 ) +
    ( (B148+273.15) / 'Sect. 4 (coefficients)'!$C$4 )^4 * ( 'Sect. 4 (coefficients)'!$F$21 +'Sect. 4 (coefficients)'!$F$22*(A148/'Sect. 4 (coefficients)'!$C$3)^1 ) +
    ( (B148+273.15) / 'Sect. 4 (coefficients)'!$C$4 )^5 * ( 'Sect. 4 (coefficients)'!$F$23 )
  )</f>
        <v>3.8463125916921315</v>
      </c>
      <c r="U148" s="91">
        <f xml:space="preserve"> 'Sect. 4 (coefficients)'!$C$8 * ( (C148/'Sect. 4 (coefficients)'!$C$5-1)/'Sect. 4 (coefficients)'!$C$6 ) * ( A148/'Sect. 4 (coefficients)'!$C$3 ) *
(                                                       ( 'Sect. 4 (coefficients)'!$J$3   + 'Sect. 4 (coefficients)'!$J$4  *((C148/'Sect. 4 (coefficients)'!$C$5-1)/'Sect. 4 (coefficients)'!$C$6)  + 'Sect. 4 (coefficients)'!$J$5  *((C148/'Sect. 4 (coefficients)'!$C$5-1)/'Sect. 4 (coefficients)'!$C$6)^2 + 'Sect. 4 (coefficients)'!$J$6   *((C148/'Sect. 4 (coefficients)'!$C$5-1)/'Sect. 4 (coefficients)'!$C$6)^3 + 'Sect. 4 (coefficients)'!$J$7*((C148/'Sect. 4 (coefficients)'!$C$5-1)/'Sect. 4 (coefficients)'!$C$6)^4 ) +
    ( A148/'Sect. 4 (coefficients)'!$C$3 )^1 * ( 'Sect. 4 (coefficients)'!$J$8   + 'Sect. 4 (coefficients)'!$J$9  *((C148/'Sect. 4 (coefficients)'!$C$5-1)/'Sect. 4 (coefficients)'!$C$6)  + 'Sect. 4 (coefficients)'!$J$10*((C148/'Sect. 4 (coefficients)'!$C$5-1)/'Sect. 4 (coefficients)'!$C$6)^2 + 'Sect. 4 (coefficients)'!$J$11 *((C148/'Sect. 4 (coefficients)'!$C$5-1)/'Sect. 4 (coefficients)'!$C$6)^3 ) +
    ( A148/'Sect. 4 (coefficients)'!$C$3 )^2 * ( 'Sect. 4 (coefficients)'!$J$12 + 'Sect. 4 (coefficients)'!$J$13*((C148/'Sect. 4 (coefficients)'!$C$5-1)/'Sect. 4 (coefficients)'!$C$6) + 'Sect. 4 (coefficients)'!$J$14*((C148/'Sect. 4 (coefficients)'!$C$5-1)/'Sect. 4 (coefficients)'!$C$6)^2 ) +
    ( A148/'Sect. 4 (coefficients)'!$C$3 )^3 * ( 'Sect. 4 (coefficients)'!$J$15 + 'Sect. 4 (coefficients)'!$J$16*((C148/'Sect. 4 (coefficients)'!$C$5-1)/'Sect. 4 (coefficients)'!$C$6) ) +
    ( A148/'Sect. 4 (coefficients)'!$C$3 )^4 * ( 'Sect. 4 (coefficients)'!$J$17 ) +
( (B148+273.15) / 'Sect. 4 (coefficients)'!$C$4 )^1*
    (                                                   ( 'Sect. 4 (coefficients)'!$J$18 + 'Sect. 4 (coefficients)'!$J$19*((C148/'Sect. 4 (coefficients)'!$C$5-1)/'Sect. 4 (coefficients)'!$C$6) + 'Sect. 4 (coefficients)'!$J$20*((C148/'Sect. 4 (coefficients)'!$C$5-1)/'Sect. 4 (coefficients)'!$C$6)^2 + 'Sect. 4 (coefficients)'!$J$21 * ((C148/'Sect. 4 (coefficients)'!$C$5-1)/'Sect. 4 (coefficients)'!$C$6)^3 ) +
    ( A148/'Sect. 4 (coefficients)'!$C$3 )^1 * ( 'Sect. 4 (coefficients)'!$J$22 + 'Sect. 4 (coefficients)'!$J$23*((C148/'Sect. 4 (coefficients)'!$C$5-1)/'Sect. 4 (coefficients)'!$C$6) + 'Sect. 4 (coefficients)'!$J$24*((C148/'Sect. 4 (coefficients)'!$C$5-1)/'Sect. 4 (coefficients)'!$C$6)^2 ) +
    ( A148/'Sect. 4 (coefficients)'!$C$3 )^2 * ( 'Sect. 4 (coefficients)'!$J$25 + 'Sect. 4 (coefficients)'!$J$26*((C148/'Sect. 4 (coefficients)'!$C$5-1)/'Sect. 4 (coefficients)'!$C$6) ) +
    ( A148/'Sect. 4 (coefficients)'!$C$3 )^3 * ( 'Sect. 4 (coefficients)'!$J$27 ) ) +
( (B148+273.15) / 'Sect. 4 (coefficients)'!$C$4 )^2*
    (                                                   ( 'Sect. 4 (coefficients)'!$J$28 + 'Sect. 4 (coefficients)'!$J$29*((C148/'Sect. 4 (coefficients)'!$C$5-1)/'Sect. 4 (coefficients)'!$C$6) + 'Sect. 4 (coefficients)'!$J$30*((C148/'Sect. 4 (coefficients)'!$C$5-1)/'Sect. 4 (coefficients)'!$C$6)^2 ) +
    ( A148/'Sect. 4 (coefficients)'!$C$3 )^1 * ( 'Sect. 4 (coefficients)'!$J$31 + 'Sect. 4 (coefficients)'!$J$32*((C148/'Sect. 4 (coefficients)'!$C$5-1)/'Sect. 4 (coefficients)'!$C$6) ) +
    ( A148/'Sect. 4 (coefficients)'!$C$3 )^2 * ( 'Sect. 4 (coefficients)'!$J$33 ) ) +
( (B148+273.15) / 'Sect. 4 (coefficients)'!$C$4 )^3*
    (                                                   ( 'Sect. 4 (coefficients)'!$J$34 + 'Sect. 4 (coefficients)'!$J$35*((C148/'Sect. 4 (coefficients)'!$C$5-1)/'Sect. 4 (coefficients)'!$C$6) ) +
    ( A148/'Sect. 4 (coefficients)'!$C$3 )^1 * ( 'Sect. 4 (coefficients)'!$J$36 ) ) +
( (B148+273.15) / 'Sect. 4 (coefficients)'!$C$4 )^4*
    (                                                   ( 'Sect. 4 (coefficients)'!$J$37 ) ) )</f>
        <v>-0.13808371776754647</v>
      </c>
      <c r="V148" s="32">
        <f t="shared" si="42"/>
        <v>3.7082288739245852</v>
      </c>
      <c r="W148" s="36">
        <f>('Sect. 4 (coefficients)'!$L$3+'Sect. 4 (coefficients)'!$L$4*(B148+'Sect. 4 (coefficients)'!$L$7)^-2.5+'Sect. 4 (coefficients)'!$L$5*(B148+'Sect. 4 (coefficients)'!$L$7)^3)/1000</f>
        <v>-2.8498200791190241E-3</v>
      </c>
      <c r="X148" s="36">
        <f t="shared" si="43"/>
        <v>-2.427070520728325E-3</v>
      </c>
      <c r="Y148" s="32">
        <f t="shared" si="44"/>
        <v>3.7053790538454661</v>
      </c>
      <c r="Z148" s="92">
        <v>6.0000000000000001E-3</v>
      </c>
    </row>
    <row r="149" spans="1:26" s="37" customFormat="1" ht="15" customHeight="1">
      <c r="A149" s="76">
        <v>5</v>
      </c>
      <c r="B149" s="30">
        <v>15</v>
      </c>
      <c r="C149" s="55">
        <v>52</v>
      </c>
      <c r="D149" s="32">
        <v>1022.0643506500001</v>
      </c>
      <c r="E149" s="32">
        <f t="shared" si="47"/>
        <v>1.5330965259750001E-2</v>
      </c>
      <c r="F149" s="54" t="s">
        <v>17</v>
      </c>
      <c r="G149" s="33">
        <v>1025.7346363975362</v>
      </c>
      <c r="H149" s="32">
        <v>1.575064260626351E-2</v>
      </c>
      <c r="I149" s="62">
        <v>3547.0460690074938</v>
      </c>
      <c r="J149" s="33">
        <f t="shared" si="36"/>
        <v>3.670285747536127</v>
      </c>
      <c r="K149" s="32">
        <f t="shared" si="37"/>
        <v>3.611681978605257E-3</v>
      </c>
      <c r="L149" s="50">
        <f t="shared" si="35"/>
        <v>9.8064479858288944</v>
      </c>
      <c r="M149" s="35">
        <f t="shared" si="38"/>
        <v>2.3571428571428572</v>
      </c>
      <c r="N149" s="66">
        <f t="shared" si="39"/>
        <v>0.23571428571428574</v>
      </c>
      <c r="O149" s="70" t="s">
        <v>17</v>
      </c>
      <c r="P149" s="32">
        <f>('Sect. 4 (coefficients)'!$L$3+'Sect. 4 (coefficients)'!$L$4*(B149+'Sect. 4 (coefficients)'!$L$7)^-2.5+'Sect. 4 (coefficients)'!$L$5*(B149+'Sect. 4 (coefficients)'!$L$7)^3)/1000</f>
        <v>-2.8498200791190241E-3</v>
      </c>
      <c r="Q149" s="32">
        <f t="shared" si="40"/>
        <v>3.6731355676152462</v>
      </c>
      <c r="R149" s="32">
        <f>LOOKUP(B149,'Sect. 4 (data)'!$B$12:$B$18,'Sect. 4 (data)'!$R$12:$R$18)</f>
        <v>3.8471911075152421</v>
      </c>
      <c r="S149" s="36">
        <f t="shared" si="41"/>
        <v>-0.17405553989999589</v>
      </c>
      <c r="T149" s="32">
        <f>'Sect. 4 (coefficients)'!$C$7 * ( A149 / 'Sect. 4 (coefficients)'!$C$3 )*
  (
                                                        ( 'Sect. 4 (coefficients)'!$F$3   + 'Sect. 4 (coefficients)'!$F$4  *(A149/'Sect. 4 (coefficients)'!$C$3)^1 + 'Sect. 4 (coefficients)'!$F$5  *(A149/'Sect. 4 (coefficients)'!$C$3)^2 + 'Sect. 4 (coefficients)'!$F$6   *(A149/'Sect. 4 (coefficients)'!$C$3)^3 + 'Sect. 4 (coefficients)'!$F$7  *(A149/'Sect. 4 (coefficients)'!$C$3)^4 + 'Sect. 4 (coefficients)'!$F$8*(A149/'Sect. 4 (coefficients)'!$C$3)^5 ) +
    ( (B149+273.15) / 'Sect. 4 (coefficients)'!$C$4 )^1 * ( 'Sect. 4 (coefficients)'!$F$9   + 'Sect. 4 (coefficients)'!$F$10*(A149/'Sect. 4 (coefficients)'!$C$3)^1 + 'Sect. 4 (coefficients)'!$F$11*(A149/'Sect. 4 (coefficients)'!$C$3)^2 + 'Sect. 4 (coefficients)'!$F$12*(A149/'Sect. 4 (coefficients)'!$C$3)^3 + 'Sect. 4 (coefficients)'!$F$13*(A149/'Sect. 4 (coefficients)'!$C$3)^4 ) +
    ( (B149+273.15) / 'Sect. 4 (coefficients)'!$C$4 )^2 * ( 'Sect. 4 (coefficients)'!$F$14 + 'Sect. 4 (coefficients)'!$F$15*(A149/'Sect. 4 (coefficients)'!$C$3)^1 + 'Sect. 4 (coefficients)'!$F$16*(A149/'Sect. 4 (coefficients)'!$C$3)^2 + 'Sect. 4 (coefficients)'!$F$17*(A149/'Sect. 4 (coefficients)'!$C$3)^3 ) +
    ( (B149+273.15) / 'Sect. 4 (coefficients)'!$C$4 )^3 * ( 'Sect. 4 (coefficients)'!$F$18 + 'Sect. 4 (coefficients)'!$F$19*(A149/'Sect. 4 (coefficients)'!$C$3)^1 + 'Sect. 4 (coefficients)'!$F$20*(A149/'Sect. 4 (coefficients)'!$C$3)^2 ) +
    ( (B149+273.15) / 'Sect. 4 (coefficients)'!$C$4 )^4 * ( 'Sect. 4 (coefficients)'!$F$21 +'Sect. 4 (coefficients)'!$F$22*(A149/'Sect. 4 (coefficients)'!$C$3)^1 ) +
    ( (B149+273.15) / 'Sect. 4 (coefficients)'!$C$4 )^5 * ( 'Sect. 4 (coefficients)'!$F$23 )
  )</f>
        <v>3.8463125916921315</v>
      </c>
      <c r="U149" s="91">
        <f xml:space="preserve"> 'Sect. 4 (coefficients)'!$C$8 * ( (C149/'Sect. 4 (coefficients)'!$C$5-1)/'Sect. 4 (coefficients)'!$C$6 ) * ( A149/'Sect. 4 (coefficients)'!$C$3 ) *
(                                                       ( 'Sect. 4 (coefficients)'!$J$3   + 'Sect. 4 (coefficients)'!$J$4  *((C149/'Sect. 4 (coefficients)'!$C$5-1)/'Sect. 4 (coefficients)'!$C$6)  + 'Sect. 4 (coefficients)'!$J$5  *((C149/'Sect. 4 (coefficients)'!$C$5-1)/'Sect. 4 (coefficients)'!$C$6)^2 + 'Sect. 4 (coefficients)'!$J$6   *((C149/'Sect. 4 (coefficients)'!$C$5-1)/'Sect. 4 (coefficients)'!$C$6)^3 + 'Sect. 4 (coefficients)'!$J$7*((C149/'Sect. 4 (coefficients)'!$C$5-1)/'Sect. 4 (coefficients)'!$C$6)^4 ) +
    ( A149/'Sect. 4 (coefficients)'!$C$3 )^1 * ( 'Sect. 4 (coefficients)'!$J$8   + 'Sect. 4 (coefficients)'!$J$9  *((C149/'Sect. 4 (coefficients)'!$C$5-1)/'Sect. 4 (coefficients)'!$C$6)  + 'Sect. 4 (coefficients)'!$J$10*((C149/'Sect. 4 (coefficients)'!$C$5-1)/'Sect. 4 (coefficients)'!$C$6)^2 + 'Sect. 4 (coefficients)'!$J$11 *((C149/'Sect. 4 (coefficients)'!$C$5-1)/'Sect. 4 (coefficients)'!$C$6)^3 ) +
    ( A149/'Sect. 4 (coefficients)'!$C$3 )^2 * ( 'Sect. 4 (coefficients)'!$J$12 + 'Sect. 4 (coefficients)'!$J$13*((C149/'Sect. 4 (coefficients)'!$C$5-1)/'Sect. 4 (coefficients)'!$C$6) + 'Sect. 4 (coefficients)'!$J$14*((C149/'Sect. 4 (coefficients)'!$C$5-1)/'Sect. 4 (coefficients)'!$C$6)^2 ) +
    ( A149/'Sect. 4 (coefficients)'!$C$3 )^3 * ( 'Sect. 4 (coefficients)'!$J$15 + 'Sect. 4 (coefficients)'!$J$16*((C149/'Sect. 4 (coefficients)'!$C$5-1)/'Sect. 4 (coefficients)'!$C$6) ) +
    ( A149/'Sect. 4 (coefficients)'!$C$3 )^4 * ( 'Sect. 4 (coefficients)'!$J$17 ) +
( (B149+273.15) / 'Sect. 4 (coefficients)'!$C$4 )^1*
    (                                                   ( 'Sect. 4 (coefficients)'!$J$18 + 'Sect. 4 (coefficients)'!$J$19*((C149/'Sect. 4 (coefficients)'!$C$5-1)/'Sect. 4 (coefficients)'!$C$6) + 'Sect. 4 (coefficients)'!$J$20*((C149/'Sect. 4 (coefficients)'!$C$5-1)/'Sect. 4 (coefficients)'!$C$6)^2 + 'Sect. 4 (coefficients)'!$J$21 * ((C149/'Sect. 4 (coefficients)'!$C$5-1)/'Sect. 4 (coefficients)'!$C$6)^3 ) +
    ( A149/'Sect. 4 (coefficients)'!$C$3 )^1 * ( 'Sect. 4 (coefficients)'!$J$22 + 'Sect. 4 (coefficients)'!$J$23*((C149/'Sect. 4 (coefficients)'!$C$5-1)/'Sect. 4 (coefficients)'!$C$6) + 'Sect. 4 (coefficients)'!$J$24*((C149/'Sect. 4 (coefficients)'!$C$5-1)/'Sect. 4 (coefficients)'!$C$6)^2 ) +
    ( A149/'Sect. 4 (coefficients)'!$C$3 )^2 * ( 'Sect. 4 (coefficients)'!$J$25 + 'Sect. 4 (coefficients)'!$J$26*((C149/'Sect. 4 (coefficients)'!$C$5-1)/'Sect. 4 (coefficients)'!$C$6) ) +
    ( A149/'Sect. 4 (coefficients)'!$C$3 )^3 * ( 'Sect. 4 (coefficients)'!$J$27 ) ) +
( (B149+273.15) / 'Sect. 4 (coefficients)'!$C$4 )^2*
    (                                                   ( 'Sect. 4 (coefficients)'!$J$28 + 'Sect. 4 (coefficients)'!$J$29*((C149/'Sect. 4 (coefficients)'!$C$5-1)/'Sect. 4 (coefficients)'!$C$6) + 'Sect. 4 (coefficients)'!$J$30*((C149/'Sect. 4 (coefficients)'!$C$5-1)/'Sect. 4 (coefficients)'!$C$6)^2 ) +
    ( A149/'Sect. 4 (coefficients)'!$C$3 )^1 * ( 'Sect. 4 (coefficients)'!$J$31 + 'Sect. 4 (coefficients)'!$J$32*((C149/'Sect. 4 (coefficients)'!$C$5-1)/'Sect. 4 (coefficients)'!$C$6) ) +
    ( A149/'Sect. 4 (coefficients)'!$C$3 )^2 * ( 'Sect. 4 (coefficients)'!$J$33 ) ) +
( (B149+273.15) / 'Sect. 4 (coefficients)'!$C$4 )^3*
    (                                                   ( 'Sect. 4 (coefficients)'!$J$34 + 'Sect. 4 (coefficients)'!$J$35*((C149/'Sect. 4 (coefficients)'!$C$5-1)/'Sect. 4 (coefficients)'!$C$6) ) +
    ( A149/'Sect. 4 (coefficients)'!$C$3 )^1 * ( 'Sect. 4 (coefficients)'!$J$36 ) ) +
( (B149+273.15) / 'Sect. 4 (coefficients)'!$C$4 )^4*
    (                                                   ( 'Sect. 4 (coefficients)'!$J$37 ) ) )</f>
        <v>-0.16899547561774686</v>
      </c>
      <c r="V149" s="32">
        <f t="shared" si="42"/>
        <v>3.6773171160743847</v>
      </c>
      <c r="W149" s="36">
        <f>('Sect. 4 (coefficients)'!$L$3+'Sect. 4 (coefficients)'!$L$4*(B149+'Sect. 4 (coefficients)'!$L$7)^-2.5+'Sect. 4 (coefficients)'!$L$5*(B149+'Sect. 4 (coefficients)'!$L$7)^3)/1000</f>
        <v>-2.8498200791190241E-3</v>
      </c>
      <c r="X149" s="36">
        <f t="shared" si="43"/>
        <v>-4.1815484591385399E-3</v>
      </c>
      <c r="Y149" s="32">
        <f t="shared" si="44"/>
        <v>3.6744672959952656</v>
      </c>
      <c r="Z149" s="92">
        <v>6.0000000000000001E-3</v>
      </c>
    </row>
    <row r="150" spans="1:26" s="46" customFormat="1" ht="15" customHeight="1">
      <c r="A150" s="82">
        <v>5</v>
      </c>
      <c r="B150" s="38">
        <v>15</v>
      </c>
      <c r="C150" s="57">
        <v>65</v>
      </c>
      <c r="D150" s="40">
        <v>1027.44420001</v>
      </c>
      <c r="E150" s="40">
        <f t="shared" si="47"/>
        <v>1.5411663000150001E-2</v>
      </c>
      <c r="F150" s="56" t="s">
        <v>17</v>
      </c>
      <c r="G150" s="42">
        <v>1031.0795980304654</v>
      </c>
      <c r="H150" s="40">
        <v>1.5850924397809128E-2</v>
      </c>
      <c r="I150" s="63">
        <v>3401.9246679757584</v>
      </c>
      <c r="J150" s="42">
        <f t="shared" si="36"/>
        <v>3.6353980204653453</v>
      </c>
      <c r="K150" s="40">
        <f t="shared" si="37"/>
        <v>3.7057317543055033E-3</v>
      </c>
      <c r="L150" s="53">
        <f t="shared" si="35"/>
        <v>10.162539110564119</v>
      </c>
      <c r="M150" s="44">
        <f t="shared" si="38"/>
        <v>2.3571428571428572</v>
      </c>
      <c r="N150" s="67">
        <f t="shared" si="39"/>
        <v>0.23571428571428574</v>
      </c>
      <c r="O150" s="71" t="s">
        <v>17</v>
      </c>
      <c r="P150" s="40">
        <f>('Sect. 4 (coefficients)'!$L$3+'Sect. 4 (coefficients)'!$L$4*(B150+'Sect. 4 (coefficients)'!$L$7)^-2.5+'Sect. 4 (coefficients)'!$L$5*(B150+'Sect. 4 (coefficients)'!$L$7)^3)/1000</f>
        <v>-2.8498200791190241E-3</v>
      </c>
      <c r="Q150" s="40">
        <f t="shared" si="40"/>
        <v>3.6382478405444645</v>
      </c>
      <c r="R150" s="40">
        <f>LOOKUP(B150,'Sect. 4 (data)'!$B$12:$B$18,'Sect. 4 (data)'!$R$12:$R$18)</f>
        <v>3.8471911075152421</v>
      </c>
      <c r="S150" s="45">
        <f t="shared" si="41"/>
        <v>-0.20894326697077759</v>
      </c>
      <c r="T150" s="40">
        <f>'Sect. 4 (coefficients)'!$C$7 * ( A150 / 'Sect. 4 (coefficients)'!$C$3 )*
  (
                                                        ( 'Sect. 4 (coefficients)'!$F$3   + 'Sect. 4 (coefficients)'!$F$4  *(A150/'Sect. 4 (coefficients)'!$C$3)^1 + 'Sect. 4 (coefficients)'!$F$5  *(A150/'Sect. 4 (coefficients)'!$C$3)^2 + 'Sect. 4 (coefficients)'!$F$6   *(A150/'Sect. 4 (coefficients)'!$C$3)^3 + 'Sect. 4 (coefficients)'!$F$7  *(A150/'Sect. 4 (coefficients)'!$C$3)^4 + 'Sect. 4 (coefficients)'!$F$8*(A150/'Sect. 4 (coefficients)'!$C$3)^5 ) +
    ( (B150+273.15) / 'Sect. 4 (coefficients)'!$C$4 )^1 * ( 'Sect. 4 (coefficients)'!$F$9   + 'Sect. 4 (coefficients)'!$F$10*(A150/'Sect. 4 (coefficients)'!$C$3)^1 + 'Sect. 4 (coefficients)'!$F$11*(A150/'Sect. 4 (coefficients)'!$C$3)^2 + 'Sect. 4 (coefficients)'!$F$12*(A150/'Sect. 4 (coefficients)'!$C$3)^3 + 'Sect. 4 (coefficients)'!$F$13*(A150/'Sect. 4 (coefficients)'!$C$3)^4 ) +
    ( (B150+273.15) / 'Sect. 4 (coefficients)'!$C$4 )^2 * ( 'Sect. 4 (coefficients)'!$F$14 + 'Sect. 4 (coefficients)'!$F$15*(A150/'Sect. 4 (coefficients)'!$C$3)^1 + 'Sect. 4 (coefficients)'!$F$16*(A150/'Sect. 4 (coefficients)'!$C$3)^2 + 'Sect. 4 (coefficients)'!$F$17*(A150/'Sect. 4 (coefficients)'!$C$3)^3 ) +
    ( (B150+273.15) / 'Sect. 4 (coefficients)'!$C$4 )^3 * ( 'Sect. 4 (coefficients)'!$F$18 + 'Sect. 4 (coefficients)'!$F$19*(A150/'Sect. 4 (coefficients)'!$C$3)^1 + 'Sect. 4 (coefficients)'!$F$20*(A150/'Sect. 4 (coefficients)'!$C$3)^2 ) +
    ( (B150+273.15) / 'Sect. 4 (coefficients)'!$C$4 )^4 * ( 'Sect. 4 (coefficients)'!$F$21 +'Sect. 4 (coefficients)'!$F$22*(A150/'Sect. 4 (coefficients)'!$C$3)^1 ) +
    ( (B150+273.15) / 'Sect. 4 (coefficients)'!$C$4 )^5 * ( 'Sect. 4 (coefficients)'!$F$23 )
  )</f>
        <v>3.8463125916921315</v>
      </c>
      <c r="U150" s="93">
        <f xml:space="preserve"> 'Sect. 4 (coefficients)'!$C$8 * ( (C150/'Sect. 4 (coefficients)'!$C$5-1)/'Sect. 4 (coefficients)'!$C$6 ) * ( A150/'Sect. 4 (coefficients)'!$C$3 ) *
(                                                       ( 'Sect. 4 (coefficients)'!$J$3   + 'Sect. 4 (coefficients)'!$J$4  *((C150/'Sect. 4 (coefficients)'!$C$5-1)/'Sect. 4 (coefficients)'!$C$6)  + 'Sect. 4 (coefficients)'!$J$5  *((C150/'Sect. 4 (coefficients)'!$C$5-1)/'Sect. 4 (coefficients)'!$C$6)^2 + 'Sect. 4 (coefficients)'!$J$6   *((C150/'Sect. 4 (coefficients)'!$C$5-1)/'Sect. 4 (coefficients)'!$C$6)^3 + 'Sect. 4 (coefficients)'!$J$7*((C150/'Sect. 4 (coefficients)'!$C$5-1)/'Sect. 4 (coefficients)'!$C$6)^4 ) +
    ( A150/'Sect. 4 (coefficients)'!$C$3 )^1 * ( 'Sect. 4 (coefficients)'!$J$8   + 'Sect. 4 (coefficients)'!$J$9  *((C150/'Sect. 4 (coefficients)'!$C$5-1)/'Sect. 4 (coefficients)'!$C$6)  + 'Sect. 4 (coefficients)'!$J$10*((C150/'Sect. 4 (coefficients)'!$C$5-1)/'Sect. 4 (coefficients)'!$C$6)^2 + 'Sect. 4 (coefficients)'!$J$11 *((C150/'Sect. 4 (coefficients)'!$C$5-1)/'Sect. 4 (coefficients)'!$C$6)^3 ) +
    ( A150/'Sect. 4 (coefficients)'!$C$3 )^2 * ( 'Sect. 4 (coefficients)'!$J$12 + 'Sect. 4 (coefficients)'!$J$13*((C150/'Sect. 4 (coefficients)'!$C$5-1)/'Sect. 4 (coefficients)'!$C$6) + 'Sect. 4 (coefficients)'!$J$14*((C150/'Sect. 4 (coefficients)'!$C$5-1)/'Sect. 4 (coefficients)'!$C$6)^2 ) +
    ( A150/'Sect. 4 (coefficients)'!$C$3 )^3 * ( 'Sect. 4 (coefficients)'!$J$15 + 'Sect. 4 (coefficients)'!$J$16*((C150/'Sect. 4 (coefficients)'!$C$5-1)/'Sect. 4 (coefficients)'!$C$6) ) +
    ( A150/'Sect. 4 (coefficients)'!$C$3 )^4 * ( 'Sect. 4 (coefficients)'!$J$17 ) +
( (B150+273.15) / 'Sect. 4 (coefficients)'!$C$4 )^1*
    (                                                   ( 'Sect. 4 (coefficients)'!$J$18 + 'Sect. 4 (coefficients)'!$J$19*((C150/'Sect. 4 (coefficients)'!$C$5-1)/'Sect. 4 (coefficients)'!$C$6) + 'Sect. 4 (coefficients)'!$J$20*((C150/'Sect. 4 (coefficients)'!$C$5-1)/'Sect. 4 (coefficients)'!$C$6)^2 + 'Sect. 4 (coefficients)'!$J$21 * ((C150/'Sect. 4 (coefficients)'!$C$5-1)/'Sect. 4 (coefficients)'!$C$6)^3 ) +
    ( A150/'Sect. 4 (coefficients)'!$C$3 )^1 * ( 'Sect. 4 (coefficients)'!$J$22 + 'Sect. 4 (coefficients)'!$J$23*((C150/'Sect. 4 (coefficients)'!$C$5-1)/'Sect. 4 (coefficients)'!$C$6) + 'Sect. 4 (coefficients)'!$J$24*((C150/'Sect. 4 (coefficients)'!$C$5-1)/'Sect. 4 (coefficients)'!$C$6)^2 ) +
    ( A150/'Sect. 4 (coefficients)'!$C$3 )^2 * ( 'Sect. 4 (coefficients)'!$J$25 + 'Sect. 4 (coefficients)'!$J$26*((C150/'Sect. 4 (coefficients)'!$C$5-1)/'Sect. 4 (coefficients)'!$C$6) ) +
    ( A150/'Sect. 4 (coefficients)'!$C$3 )^3 * ( 'Sect. 4 (coefficients)'!$J$27 ) ) +
( (B150+273.15) / 'Sect. 4 (coefficients)'!$C$4 )^2*
    (                                                   ( 'Sect. 4 (coefficients)'!$J$28 + 'Sect. 4 (coefficients)'!$J$29*((C150/'Sect. 4 (coefficients)'!$C$5-1)/'Sect. 4 (coefficients)'!$C$6) + 'Sect. 4 (coefficients)'!$J$30*((C150/'Sect. 4 (coefficients)'!$C$5-1)/'Sect. 4 (coefficients)'!$C$6)^2 ) +
    ( A150/'Sect. 4 (coefficients)'!$C$3 )^1 * ( 'Sect. 4 (coefficients)'!$J$31 + 'Sect. 4 (coefficients)'!$J$32*((C150/'Sect. 4 (coefficients)'!$C$5-1)/'Sect. 4 (coefficients)'!$C$6) ) +
    ( A150/'Sect. 4 (coefficients)'!$C$3 )^2 * ( 'Sect. 4 (coefficients)'!$J$33 ) ) +
( (B150+273.15) / 'Sect. 4 (coefficients)'!$C$4 )^3*
    (                                                   ( 'Sect. 4 (coefficients)'!$J$34 + 'Sect. 4 (coefficients)'!$J$35*((C150/'Sect. 4 (coefficients)'!$C$5-1)/'Sect. 4 (coefficients)'!$C$6) ) +
    ( A150/'Sect. 4 (coefficients)'!$C$3 )^1 * ( 'Sect. 4 (coefficients)'!$J$36 ) ) +
( (B150+273.15) / 'Sect. 4 (coefficients)'!$C$4 )^4*
    (                                                   ( 'Sect. 4 (coefficients)'!$J$37 ) ) )</f>
        <v>-0.20531348493167778</v>
      </c>
      <c r="V150" s="40">
        <f t="shared" si="42"/>
        <v>3.6409991067604537</v>
      </c>
      <c r="W150" s="45">
        <f>('Sect. 4 (coefficients)'!$L$3+'Sect. 4 (coefficients)'!$L$4*(B150+'Sect. 4 (coefficients)'!$L$7)^-2.5+'Sect. 4 (coefficients)'!$L$5*(B150+'Sect. 4 (coefficients)'!$L$7)^3)/1000</f>
        <v>-2.8498200791190241E-3</v>
      </c>
      <c r="X150" s="45">
        <f t="shared" si="43"/>
        <v>-2.751266215989201E-3</v>
      </c>
      <c r="Y150" s="40">
        <f t="shared" si="44"/>
        <v>3.6381492866813345</v>
      </c>
      <c r="Z150" s="94">
        <v>6.0000000000000001E-3</v>
      </c>
    </row>
    <row r="151" spans="1:26" s="37" customFormat="1" ht="15" customHeight="1">
      <c r="A151" s="76">
        <v>5</v>
      </c>
      <c r="B151" s="30">
        <v>20</v>
      </c>
      <c r="C151" s="55">
        <v>5</v>
      </c>
      <c r="D151" s="32">
        <v>1000.43959904</v>
      </c>
      <c r="E151" s="32">
        <f>0.001/100*D151/2</f>
        <v>5.0021979952000004E-3</v>
      </c>
      <c r="F151" s="54" t="s">
        <v>17</v>
      </c>
      <c r="G151" s="33">
        <v>1004.2200029013095</v>
      </c>
      <c r="H151" s="32">
        <v>6.0663098904989183E-3</v>
      </c>
      <c r="I151" s="62">
        <v>82.274268200248912</v>
      </c>
      <c r="J151" s="33">
        <f t="shared" si="36"/>
        <v>3.7804038613095372</v>
      </c>
      <c r="K151" s="32">
        <f t="shared" si="37"/>
        <v>3.4319281613084639E-3</v>
      </c>
      <c r="L151" s="50">
        <f t="shared" si="35"/>
        <v>8.4278813694050374</v>
      </c>
      <c r="M151" s="35">
        <f t="shared" si="38"/>
        <v>2.3571428571428572</v>
      </c>
      <c r="N151" s="66">
        <f t="shared" si="39"/>
        <v>0.23571428571428574</v>
      </c>
      <c r="O151" s="70" t="s">
        <v>17</v>
      </c>
      <c r="P151" s="32">
        <f>('Sect. 4 (coefficients)'!$L$3+'Sect. 4 (coefficients)'!$L$4*(B151+'Sect. 4 (coefficients)'!$L$7)^-2.5+'Sect. 4 (coefficients)'!$L$5*(B151+'Sect. 4 (coefficients)'!$L$7)^3)/1000</f>
        <v>-2.4363535093284202E-3</v>
      </c>
      <c r="Q151" s="32">
        <f t="shared" si="40"/>
        <v>3.7828402148188656</v>
      </c>
      <c r="R151" s="32">
        <f>LOOKUP(B151,'Sect. 4 (data)'!$B$12:$B$18,'Sect. 4 (data)'!$R$12:$R$18)</f>
        <v>3.7974984909884637</v>
      </c>
      <c r="S151" s="36">
        <f t="shared" si="41"/>
        <v>-1.4658276169598139E-2</v>
      </c>
      <c r="T151" s="32">
        <f>'Sect. 4 (coefficients)'!$C$7 * ( A151 / 'Sect. 4 (coefficients)'!$C$3 )*
  (
                                                        ( 'Sect. 4 (coefficients)'!$F$3   + 'Sect. 4 (coefficients)'!$F$4  *(A151/'Sect. 4 (coefficients)'!$C$3)^1 + 'Sect. 4 (coefficients)'!$F$5  *(A151/'Sect. 4 (coefficients)'!$C$3)^2 + 'Sect. 4 (coefficients)'!$F$6   *(A151/'Sect. 4 (coefficients)'!$C$3)^3 + 'Sect. 4 (coefficients)'!$F$7  *(A151/'Sect. 4 (coefficients)'!$C$3)^4 + 'Sect. 4 (coefficients)'!$F$8*(A151/'Sect. 4 (coefficients)'!$C$3)^5 ) +
    ( (B151+273.15) / 'Sect. 4 (coefficients)'!$C$4 )^1 * ( 'Sect. 4 (coefficients)'!$F$9   + 'Sect. 4 (coefficients)'!$F$10*(A151/'Sect. 4 (coefficients)'!$C$3)^1 + 'Sect. 4 (coefficients)'!$F$11*(A151/'Sect. 4 (coefficients)'!$C$3)^2 + 'Sect. 4 (coefficients)'!$F$12*(A151/'Sect. 4 (coefficients)'!$C$3)^3 + 'Sect. 4 (coefficients)'!$F$13*(A151/'Sect. 4 (coefficients)'!$C$3)^4 ) +
    ( (B151+273.15) / 'Sect. 4 (coefficients)'!$C$4 )^2 * ( 'Sect. 4 (coefficients)'!$F$14 + 'Sect. 4 (coefficients)'!$F$15*(A151/'Sect. 4 (coefficients)'!$C$3)^1 + 'Sect. 4 (coefficients)'!$F$16*(A151/'Sect. 4 (coefficients)'!$C$3)^2 + 'Sect. 4 (coefficients)'!$F$17*(A151/'Sect. 4 (coefficients)'!$C$3)^3 ) +
    ( (B151+273.15) / 'Sect. 4 (coefficients)'!$C$4 )^3 * ( 'Sect. 4 (coefficients)'!$F$18 + 'Sect. 4 (coefficients)'!$F$19*(A151/'Sect. 4 (coefficients)'!$C$3)^1 + 'Sect. 4 (coefficients)'!$F$20*(A151/'Sect. 4 (coefficients)'!$C$3)^2 ) +
    ( (B151+273.15) / 'Sect. 4 (coefficients)'!$C$4 )^4 * ( 'Sect. 4 (coefficients)'!$F$21 +'Sect. 4 (coefficients)'!$F$22*(A151/'Sect. 4 (coefficients)'!$C$3)^1 ) +
    ( (B151+273.15) / 'Sect. 4 (coefficients)'!$C$4 )^5 * ( 'Sect. 4 (coefficients)'!$F$23 )
  )</f>
        <v>3.7989342738661742</v>
      </c>
      <c r="U151" s="91">
        <f xml:space="preserve"> 'Sect. 4 (coefficients)'!$C$8 * ( (C151/'Sect. 4 (coefficients)'!$C$5-1)/'Sect. 4 (coefficients)'!$C$6 ) * ( A151/'Sect. 4 (coefficients)'!$C$3 ) *
(                                                       ( 'Sect. 4 (coefficients)'!$J$3   + 'Sect. 4 (coefficients)'!$J$4  *((C151/'Sect. 4 (coefficients)'!$C$5-1)/'Sect. 4 (coefficients)'!$C$6)  + 'Sect. 4 (coefficients)'!$J$5  *((C151/'Sect. 4 (coefficients)'!$C$5-1)/'Sect. 4 (coefficients)'!$C$6)^2 + 'Sect. 4 (coefficients)'!$J$6   *((C151/'Sect. 4 (coefficients)'!$C$5-1)/'Sect. 4 (coefficients)'!$C$6)^3 + 'Sect. 4 (coefficients)'!$J$7*((C151/'Sect. 4 (coefficients)'!$C$5-1)/'Sect. 4 (coefficients)'!$C$6)^4 ) +
    ( A151/'Sect. 4 (coefficients)'!$C$3 )^1 * ( 'Sect. 4 (coefficients)'!$J$8   + 'Sect. 4 (coefficients)'!$J$9  *((C151/'Sect. 4 (coefficients)'!$C$5-1)/'Sect. 4 (coefficients)'!$C$6)  + 'Sect. 4 (coefficients)'!$J$10*((C151/'Sect. 4 (coefficients)'!$C$5-1)/'Sect. 4 (coefficients)'!$C$6)^2 + 'Sect. 4 (coefficients)'!$J$11 *((C151/'Sect. 4 (coefficients)'!$C$5-1)/'Sect. 4 (coefficients)'!$C$6)^3 ) +
    ( A151/'Sect. 4 (coefficients)'!$C$3 )^2 * ( 'Sect. 4 (coefficients)'!$J$12 + 'Sect. 4 (coefficients)'!$J$13*((C151/'Sect. 4 (coefficients)'!$C$5-1)/'Sect. 4 (coefficients)'!$C$6) + 'Sect. 4 (coefficients)'!$J$14*((C151/'Sect. 4 (coefficients)'!$C$5-1)/'Sect. 4 (coefficients)'!$C$6)^2 ) +
    ( A151/'Sect. 4 (coefficients)'!$C$3 )^3 * ( 'Sect. 4 (coefficients)'!$J$15 + 'Sect. 4 (coefficients)'!$J$16*((C151/'Sect. 4 (coefficients)'!$C$5-1)/'Sect. 4 (coefficients)'!$C$6) ) +
    ( A151/'Sect. 4 (coefficients)'!$C$3 )^4 * ( 'Sect. 4 (coefficients)'!$J$17 ) +
( (B151+273.15) / 'Sect. 4 (coefficients)'!$C$4 )^1*
    (                                                   ( 'Sect. 4 (coefficients)'!$J$18 + 'Sect. 4 (coefficients)'!$J$19*((C151/'Sect. 4 (coefficients)'!$C$5-1)/'Sect. 4 (coefficients)'!$C$6) + 'Sect. 4 (coefficients)'!$J$20*((C151/'Sect. 4 (coefficients)'!$C$5-1)/'Sect. 4 (coefficients)'!$C$6)^2 + 'Sect. 4 (coefficients)'!$J$21 * ((C151/'Sect. 4 (coefficients)'!$C$5-1)/'Sect. 4 (coefficients)'!$C$6)^3 ) +
    ( A151/'Sect. 4 (coefficients)'!$C$3 )^1 * ( 'Sect. 4 (coefficients)'!$J$22 + 'Sect. 4 (coefficients)'!$J$23*((C151/'Sect. 4 (coefficients)'!$C$5-1)/'Sect. 4 (coefficients)'!$C$6) + 'Sect. 4 (coefficients)'!$J$24*((C151/'Sect. 4 (coefficients)'!$C$5-1)/'Sect. 4 (coefficients)'!$C$6)^2 ) +
    ( A151/'Sect. 4 (coefficients)'!$C$3 )^2 * ( 'Sect. 4 (coefficients)'!$J$25 + 'Sect. 4 (coefficients)'!$J$26*((C151/'Sect. 4 (coefficients)'!$C$5-1)/'Sect. 4 (coefficients)'!$C$6) ) +
    ( A151/'Sect. 4 (coefficients)'!$C$3 )^3 * ( 'Sect. 4 (coefficients)'!$J$27 ) ) +
( (B151+273.15) / 'Sect. 4 (coefficients)'!$C$4 )^2*
    (                                                   ( 'Sect. 4 (coefficients)'!$J$28 + 'Sect. 4 (coefficients)'!$J$29*((C151/'Sect. 4 (coefficients)'!$C$5-1)/'Sect. 4 (coefficients)'!$C$6) + 'Sect. 4 (coefficients)'!$J$30*((C151/'Sect. 4 (coefficients)'!$C$5-1)/'Sect. 4 (coefficients)'!$C$6)^2 ) +
    ( A151/'Sect. 4 (coefficients)'!$C$3 )^1 * ( 'Sect. 4 (coefficients)'!$J$31 + 'Sect. 4 (coefficients)'!$J$32*((C151/'Sect. 4 (coefficients)'!$C$5-1)/'Sect. 4 (coefficients)'!$C$6) ) +
    ( A151/'Sect. 4 (coefficients)'!$C$3 )^2 * ( 'Sect. 4 (coefficients)'!$J$33 ) ) +
( (B151+273.15) / 'Sect. 4 (coefficients)'!$C$4 )^3*
    (                                                   ( 'Sect. 4 (coefficients)'!$J$34 + 'Sect. 4 (coefficients)'!$J$35*((C151/'Sect. 4 (coefficients)'!$C$5-1)/'Sect. 4 (coefficients)'!$C$6) ) +
    ( A151/'Sect. 4 (coefficients)'!$C$3 )^1 * ( 'Sect. 4 (coefficients)'!$J$36 ) ) +
( (B151+273.15) / 'Sect. 4 (coefficients)'!$C$4 )^4*
    (                                                   ( 'Sect. 4 (coefficients)'!$J$37 ) ) )</f>
        <v>-1.6366681366432097E-2</v>
      </c>
      <c r="V151" s="32">
        <f t="shared" si="42"/>
        <v>3.7825675924997419</v>
      </c>
      <c r="W151" s="36">
        <f>('Sect. 4 (coefficients)'!$L$3+'Sect. 4 (coefficients)'!$L$4*(B151+'Sect. 4 (coefficients)'!$L$7)^-2.5+'Sect. 4 (coefficients)'!$L$5*(B151+'Sect. 4 (coefficients)'!$L$7)^3)/1000</f>
        <v>-2.4363535093284202E-3</v>
      </c>
      <c r="X151" s="36">
        <f t="shared" si="43"/>
        <v>2.7262231912361656E-4</v>
      </c>
      <c r="Y151" s="32">
        <f t="shared" si="44"/>
        <v>3.7801312389904136</v>
      </c>
      <c r="Z151" s="92">
        <v>6.0000000000000001E-3</v>
      </c>
    </row>
    <row r="152" spans="1:26" s="37" customFormat="1" ht="15" customHeight="1">
      <c r="A152" s="76">
        <v>5</v>
      </c>
      <c r="B152" s="30">
        <v>20</v>
      </c>
      <c r="C152" s="55">
        <v>10</v>
      </c>
      <c r="D152" s="32">
        <v>1002.6946152100001</v>
      </c>
      <c r="E152" s="32">
        <f>0.001/100*D152/2</f>
        <v>5.0134730760500006E-3</v>
      </c>
      <c r="F152" s="54" t="s">
        <v>17</v>
      </c>
      <c r="G152" s="33">
        <v>1006.4569522296684</v>
      </c>
      <c r="H152" s="32">
        <v>6.0788771956474174E-3</v>
      </c>
      <c r="I152" s="62">
        <v>82.951761360333975</v>
      </c>
      <c r="J152" s="33">
        <f t="shared" si="36"/>
        <v>3.7623370196683936</v>
      </c>
      <c r="K152" s="32">
        <f t="shared" si="37"/>
        <v>3.4377079101465201E-3</v>
      </c>
      <c r="L152" s="50">
        <f t="shared" si="35"/>
        <v>8.4841439029937664</v>
      </c>
      <c r="M152" s="35">
        <f t="shared" si="38"/>
        <v>2.3571428571428572</v>
      </c>
      <c r="N152" s="66">
        <f t="shared" si="39"/>
        <v>0.23571428571428574</v>
      </c>
      <c r="O152" s="70" t="s">
        <v>17</v>
      </c>
      <c r="P152" s="32">
        <f>('Sect. 4 (coefficients)'!$L$3+'Sect. 4 (coefficients)'!$L$4*(B152+'Sect. 4 (coefficients)'!$L$7)^-2.5+'Sect. 4 (coefficients)'!$L$5*(B152+'Sect. 4 (coefficients)'!$L$7)^3)/1000</f>
        <v>-2.4363535093284202E-3</v>
      </c>
      <c r="Q152" s="32">
        <f t="shared" si="40"/>
        <v>3.764773373177722</v>
      </c>
      <c r="R152" s="32">
        <f>LOOKUP(B152,'Sect. 4 (data)'!$B$12:$B$18,'Sect. 4 (data)'!$R$12:$R$18)</f>
        <v>3.7974984909884637</v>
      </c>
      <c r="S152" s="36">
        <f t="shared" si="41"/>
        <v>-3.2725117810741722E-2</v>
      </c>
      <c r="T152" s="32">
        <f>'Sect. 4 (coefficients)'!$C$7 * ( A152 / 'Sect. 4 (coefficients)'!$C$3 )*
  (
                                                        ( 'Sect. 4 (coefficients)'!$F$3   + 'Sect. 4 (coefficients)'!$F$4  *(A152/'Sect. 4 (coefficients)'!$C$3)^1 + 'Sect. 4 (coefficients)'!$F$5  *(A152/'Sect. 4 (coefficients)'!$C$3)^2 + 'Sect. 4 (coefficients)'!$F$6   *(A152/'Sect. 4 (coefficients)'!$C$3)^3 + 'Sect. 4 (coefficients)'!$F$7  *(A152/'Sect. 4 (coefficients)'!$C$3)^4 + 'Sect. 4 (coefficients)'!$F$8*(A152/'Sect. 4 (coefficients)'!$C$3)^5 ) +
    ( (B152+273.15) / 'Sect. 4 (coefficients)'!$C$4 )^1 * ( 'Sect. 4 (coefficients)'!$F$9   + 'Sect. 4 (coefficients)'!$F$10*(A152/'Sect. 4 (coefficients)'!$C$3)^1 + 'Sect. 4 (coefficients)'!$F$11*(A152/'Sect. 4 (coefficients)'!$C$3)^2 + 'Sect. 4 (coefficients)'!$F$12*(A152/'Sect. 4 (coefficients)'!$C$3)^3 + 'Sect. 4 (coefficients)'!$F$13*(A152/'Sect. 4 (coefficients)'!$C$3)^4 ) +
    ( (B152+273.15) / 'Sect. 4 (coefficients)'!$C$4 )^2 * ( 'Sect. 4 (coefficients)'!$F$14 + 'Sect. 4 (coefficients)'!$F$15*(A152/'Sect. 4 (coefficients)'!$C$3)^1 + 'Sect. 4 (coefficients)'!$F$16*(A152/'Sect. 4 (coefficients)'!$C$3)^2 + 'Sect. 4 (coefficients)'!$F$17*(A152/'Sect. 4 (coefficients)'!$C$3)^3 ) +
    ( (B152+273.15) / 'Sect. 4 (coefficients)'!$C$4 )^3 * ( 'Sect. 4 (coefficients)'!$F$18 + 'Sect. 4 (coefficients)'!$F$19*(A152/'Sect. 4 (coefficients)'!$C$3)^1 + 'Sect. 4 (coefficients)'!$F$20*(A152/'Sect. 4 (coefficients)'!$C$3)^2 ) +
    ( (B152+273.15) / 'Sect. 4 (coefficients)'!$C$4 )^4 * ( 'Sect. 4 (coefficients)'!$F$21 +'Sect. 4 (coefficients)'!$F$22*(A152/'Sect. 4 (coefficients)'!$C$3)^1 ) +
    ( (B152+273.15) / 'Sect. 4 (coefficients)'!$C$4 )^5 * ( 'Sect. 4 (coefficients)'!$F$23 )
  )</f>
        <v>3.7989342738661742</v>
      </c>
      <c r="U152" s="91">
        <f xml:space="preserve"> 'Sect. 4 (coefficients)'!$C$8 * ( (C152/'Sect. 4 (coefficients)'!$C$5-1)/'Sect. 4 (coefficients)'!$C$6 ) * ( A152/'Sect. 4 (coefficients)'!$C$3 ) *
(                                                       ( 'Sect. 4 (coefficients)'!$J$3   + 'Sect. 4 (coefficients)'!$J$4  *((C152/'Sect. 4 (coefficients)'!$C$5-1)/'Sect. 4 (coefficients)'!$C$6)  + 'Sect. 4 (coefficients)'!$J$5  *((C152/'Sect. 4 (coefficients)'!$C$5-1)/'Sect. 4 (coefficients)'!$C$6)^2 + 'Sect. 4 (coefficients)'!$J$6   *((C152/'Sect. 4 (coefficients)'!$C$5-1)/'Sect. 4 (coefficients)'!$C$6)^3 + 'Sect. 4 (coefficients)'!$J$7*((C152/'Sect. 4 (coefficients)'!$C$5-1)/'Sect. 4 (coefficients)'!$C$6)^4 ) +
    ( A152/'Sect. 4 (coefficients)'!$C$3 )^1 * ( 'Sect. 4 (coefficients)'!$J$8   + 'Sect. 4 (coefficients)'!$J$9  *((C152/'Sect. 4 (coefficients)'!$C$5-1)/'Sect. 4 (coefficients)'!$C$6)  + 'Sect. 4 (coefficients)'!$J$10*((C152/'Sect. 4 (coefficients)'!$C$5-1)/'Sect. 4 (coefficients)'!$C$6)^2 + 'Sect. 4 (coefficients)'!$J$11 *((C152/'Sect. 4 (coefficients)'!$C$5-1)/'Sect. 4 (coefficients)'!$C$6)^3 ) +
    ( A152/'Sect. 4 (coefficients)'!$C$3 )^2 * ( 'Sect. 4 (coefficients)'!$J$12 + 'Sect. 4 (coefficients)'!$J$13*((C152/'Sect. 4 (coefficients)'!$C$5-1)/'Sect. 4 (coefficients)'!$C$6) + 'Sect. 4 (coefficients)'!$J$14*((C152/'Sect. 4 (coefficients)'!$C$5-1)/'Sect. 4 (coefficients)'!$C$6)^2 ) +
    ( A152/'Sect. 4 (coefficients)'!$C$3 )^3 * ( 'Sect. 4 (coefficients)'!$J$15 + 'Sect. 4 (coefficients)'!$J$16*((C152/'Sect. 4 (coefficients)'!$C$5-1)/'Sect. 4 (coefficients)'!$C$6) ) +
    ( A152/'Sect. 4 (coefficients)'!$C$3 )^4 * ( 'Sect. 4 (coefficients)'!$J$17 ) +
( (B152+273.15) / 'Sect. 4 (coefficients)'!$C$4 )^1*
    (                                                   ( 'Sect. 4 (coefficients)'!$J$18 + 'Sect. 4 (coefficients)'!$J$19*((C152/'Sect. 4 (coefficients)'!$C$5-1)/'Sect. 4 (coefficients)'!$C$6) + 'Sect. 4 (coefficients)'!$J$20*((C152/'Sect. 4 (coefficients)'!$C$5-1)/'Sect. 4 (coefficients)'!$C$6)^2 + 'Sect. 4 (coefficients)'!$J$21 * ((C152/'Sect. 4 (coefficients)'!$C$5-1)/'Sect. 4 (coefficients)'!$C$6)^3 ) +
    ( A152/'Sect. 4 (coefficients)'!$C$3 )^1 * ( 'Sect. 4 (coefficients)'!$J$22 + 'Sect. 4 (coefficients)'!$J$23*((C152/'Sect. 4 (coefficients)'!$C$5-1)/'Sect. 4 (coefficients)'!$C$6) + 'Sect. 4 (coefficients)'!$J$24*((C152/'Sect. 4 (coefficients)'!$C$5-1)/'Sect. 4 (coefficients)'!$C$6)^2 ) +
    ( A152/'Sect. 4 (coefficients)'!$C$3 )^2 * ( 'Sect. 4 (coefficients)'!$J$25 + 'Sect. 4 (coefficients)'!$J$26*((C152/'Sect. 4 (coefficients)'!$C$5-1)/'Sect. 4 (coefficients)'!$C$6) ) +
    ( A152/'Sect. 4 (coefficients)'!$C$3 )^3 * ( 'Sect. 4 (coefficients)'!$J$27 ) ) +
( (B152+273.15) / 'Sect. 4 (coefficients)'!$C$4 )^2*
    (                                                   ( 'Sect. 4 (coefficients)'!$J$28 + 'Sect. 4 (coefficients)'!$J$29*((C152/'Sect. 4 (coefficients)'!$C$5-1)/'Sect. 4 (coefficients)'!$C$6) + 'Sect. 4 (coefficients)'!$J$30*((C152/'Sect. 4 (coefficients)'!$C$5-1)/'Sect. 4 (coefficients)'!$C$6)^2 ) +
    ( A152/'Sect. 4 (coefficients)'!$C$3 )^1 * ( 'Sect. 4 (coefficients)'!$J$31 + 'Sect. 4 (coefficients)'!$J$32*((C152/'Sect. 4 (coefficients)'!$C$5-1)/'Sect. 4 (coefficients)'!$C$6) ) +
    ( A152/'Sect. 4 (coefficients)'!$C$3 )^2 * ( 'Sect. 4 (coefficients)'!$J$33 ) ) +
( (B152+273.15) / 'Sect. 4 (coefficients)'!$C$4 )^3*
    (                                                   ( 'Sect. 4 (coefficients)'!$J$34 + 'Sect. 4 (coefficients)'!$J$35*((C152/'Sect. 4 (coefficients)'!$C$5-1)/'Sect. 4 (coefficients)'!$C$6) ) +
    ( A152/'Sect. 4 (coefficients)'!$C$3 )^1 * ( 'Sect. 4 (coefficients)'!$J$36 ) ) +
( (B152+273.15) / 'Sect. 4 (coefficients)'!$C$4 )^4*
    (                                                   ( 'Sect. 4 (coefficients)'!$J$37 ) ) )</f>
        <v>-3.26972032298362E-2</v>
      </c>
      <c r="V152" s="32">
        <f t="shared" si="42"/>
        <v>3.7662370706363379</v>
      </c>
      <c r="W152" s="36">
        <f>('Sect. 4 (coefficients)'!$L$3+'Sect. 4 (coefficients)'!$L$4*(B152+'Sect. 4 (coefficients)'!$L$7)^-2.5+'Sect. 4 (coefficients)'!$L$5*(B152+'Sect. 4 (coefficients)'!$L$7)^3)/1000</f>
        <v>-2.4363535093284202E-3</v>
      </c>
      <c r="X152" s="36">
        <f t="shared" si="43"/>
        <v>-1.4636974586159646E-3</v>
      </c>
      <c r="Y152" s="32">
        <f t="shared" si="44"/>
        <v>3.7638007171270096</v>
      </c>
      <c r="Z152" s="92">
        <v>6.0000000000000001E-3</v>
      </c>
    </row>
    <row r="153" spans="1:26" s="37" customFormat="1" ht="15" customHeight="1">
      <c r="A153" s="76">
        <v>5</v>
      </c>
      <c r="B153" s="30">
        <v>20</v>
      </c>
      <c r="C153" s="55">
        <v>15</v>
      </c>
      <c r="D153" s="32">
        <v>1004.92620322</v>
      </c>
      <c r="E153" s="32">
        <f t="shared" ref="E153:E159" si="48">0.003/100*D153/2</f>
        <v>1.5073893048300001E-2</v>
      </c>
      <c r="F153" s="54" t="s">
        <v>17</v>
      </c>
      <c r="G153" s="33">
        <v>1008.6718756154301</v>
      </c>
      <c r="H153" s="32">
        <v>1.5476276117928863E-2</v>
      </c>
      <c r="I153" s="62">
        <v>3483.8037931240083</v>
      </c>
      <c r="J153" s="33">
        <f t="shared" si="36"/>
        <v>3.745672395430006</v>
      </c>
      <c r="K153" s="32">
        <f t="shared" si="37"/>
        <v>3.5061190577030067E-3</v>
      </c>
      <c r="L153" s="50">
        <f t="shared" si="35"/>
        <v>9.1768672034858518</v>
      </c>
      <c r="M153" s="35">
        <f t="shared" si="38"/>
        <v>2.3571428571428572</v>
      </c>
      <c r="N153" s="66">
        <f t="shared" si="39"/>
        <v>0.23571428571428574</v>
      </c>
      <c r="O153" s="70" t="s">
        <v>17</v>
      </c>
      <c r="P153" s="32">
        <f>('Sect. 4 (coefficients)'!$L$3+'Sect. 4 (coefficients)'!$L$4*(B153+'Sect. 4 (coefficients)'!$L$7)^-2.5+'Sect. 4 (coefficients)'!$L$5*(B153+'Sect. 4 (coefficients)'!$L$7)^3)/1000</f>
        <v>-2.4363535093284202E-3</v>
      </c>
      <c r="Q153" s="32">
        <f t="shared" si="40"/>
        <v>3.7481087489393343</v>
      </c>
      <c r="R153" s="32">
        <f>LOOKUP(B153,'Sect. 4 (data)'!$B$12:$B$18,'Sect. 4 (data)'!$R$12:$R$18)</f>
        <v>3.7974984909884637</v>
      </c>
      <c r="S153" s="36">
        <f t="shared" si="41"/>
        <v>-4.9389742049129381E-2</v>
      </c>
      <c r="T153" s="32">
        <f>'Sect. 4 (coefficients)'!$C$7 * ( A153 / 'Sect. 4 (coefficients)'!$C$3 )*
  (
                                                        ( 'Sect. 4 (coefficients)'!$F$3   + 'Sect. 4 (coefficients)'!$F$4  *(A153/'Sect. 4 (coefficients)'!$C$3)^1 + 'Sect. 4 (coefficients)'!$F$5  *(A153/'Sect. 4 (coefficients)'!$C$3)^2 + 'Sect. 4 (coefficients)'!$F$6   *(A153/'Sect. 4 (coefficients)'!$C$3)^3 + 'Sect. 4 (coefficients)'!$F$7  *(A153/'Sect. 4 (coefficients)'!$C$3)^4 + 'Sect. 4 (coefficients)'!$F$8*(A153/'Sect. 4 (coefficients)'!$C$3)^5 ) +
    ( (B153+273.15) / 'Sect. 4 (coefficients)'!$C$4 )^1 * ( 'Sect. 4 (coefficients)'!$F$9   + 'Sect. 4 (coefficients)'!$F$10*(A153/'Sect. 4 (coefficients)'!$C$3)^1 + 'Sect. 4 (coefficients)'!$F$11*(A153/'Sect. 4 (coefficients)'!$C$3)^2 + 'Sect. 4 (coefficients)'!$F$12*(A153/'Sect. 4 (coefficients)'!$C$3)^3 + 'Sect. 4 (coefficients)'!$F$13*(A153/'Sect. 4 (coefficients)'!$C$3)^4 ) +
    ( (B153+273.15) / 'Sect. 4 (coefficients)'!$C$4 )^2 * ( 'Sect. 4 (coefficients)'!$F$14 + 'Sect. 4 (coefficients)'!$F$15*(A153/'Sect. 4 (coefficients)'!$C$3)^1 + 'Sect. 4 (coefficients)'!$F$16*(A153/'Sect. 4 (coefficients)'!$C$3)^2 + 'Sect. 4 (coefficients)'!$F$17*(A153/'Sect. 4 (coefficients)'!$C$3)^3 ) +
    ( (B153+273.15) / 'Sect. 4 (coefficients)'!$C$4 )^3 * ( 'Sect. 4 (coefficients)'!$F$18 + 'Sect. 4 (coefficients)'!$F$19*(A153/'Sect. 4 (coefficients)'!$C$3)^1 + 'Sect. 4 (coefficients)'!$F$20*(A153/'Sect. 4 (coefficients)'!$C$3)^2 ) +
    ( (B153+273.15) / 'Sect. 4 (coefficients)'!$C$4 )^4 * ( 'Sect. 4 (coefficients)'!$F$21 +'Sect. 4 (coefficients)'!$F$22*(A153/'Sect. 4 (coefficients)'!$C$3)^1 ) +
    ( (B153+273.15) / 'Sect. 4 (coefficients)'!$C$4 )^5 * ( 'Sect. 4 (coefficients)'!$F$23 )
  )</f>
        <v>3.7989342738661742</v>
      </c>
      <c r="U153" s="91">
        <f xml:space="preserve"> 'Sect. 4 (coefficients)'!$C$8 * ( (C153/'Sect. 4 (coefficients)'!$C$5-1)/'Sect. 4 (coefficients)'!$C$6 ) * ( A153/'Sect. 4 (coefficients)'!$C$3 ) *
(                                                       ( 'Sect. 4 (coefficients)'!$J$3   + 'Sect. 4 (coefficients)'!$J$4  *((C153/'Sect. 4 (coefficients)'!$C$5-1)/'Sect. 4 (coefficients)'!$C$6)  + 'Sect. 4 (coefficients)'!$J$5  *((C153/'Sect. 4 (coefficients)'!$C$5-1)/'Sect. 4 (coefficients)'!$C$6)^2 + 'Sect. 4 (coefficients)'!$J$6   *((C153/'Sect. 4 (coefficients)'!$C$5-1)/'Sect. 4 (coefficients)'!$C$6)^3 + 'Sect. 4 (coefficients)'!$J$7*((C153/'Sect. 4 (coefficients)'!$C$5-1)/'Sect. 4 (coefficients)'!$C$6)^4 ) +
    ( A153/'Sect. 4 (coefficients)'!$C$3 )^1 * ( 'Sect. 4 (coefficients)'!$J$8   + 'Sect. 4 (coefficients)'!$J$9  *((C153/'Sect. 4 (coefficients)'!$C$5-1)/'Sect. 4 (coefficients)'!$C$6)  + 'Sect. 4 (coefficients)'!$J$10*((C153/'Sect. 4 (coefficients)'!$C$5-1)/'Sect. 4 (coefficients)'!$C$6)^2 + 'Sect. 4 (coefficients)'!$J$11 *((C153/'Sect. 4 (coefficients)'!$C$5-1)/'Sect. 4 (coefficients)'!$C$6)^3 ) +
    ( A153/'Sect. 4 (coefficients)'!$C$3 )^2 * ( 'Sect. 4 (coefficients)'!$J$12 + 'Sect. 4 (coefficients)'!$J$13*((C153/'Sect. 4 (coefficients)'!$C$5-1)/'Sect. 4 (coefficients)'!$C$6) + 'Sect. 4 (coefficients)'!$J$14*((C153/'Sect. 4 (coefficients)'!$C$5-1)/'Sect. 4 (coefficients)'!$C$6)^2 ) +
    ( A153/'Sect. 4 (coefficients)'!$C$3 )^3 * ( 'Sect. 4 (coefficients)'!$J$15 + 'Sect. 4 (coefficients)'!$J$16*((C153/'Sect. 4 (coefficients)'!$C$5-1)/'Sect. 4 (coefficients)'!$C$6) ) +
    ( A153/'Sect. 4 (coefficients)'!$C$3 )^4 * ( 'Sect. 4 (coefficients)'!$J$17 ) +
( (B153+273.15) / 'Sect. 4 (coefficients)'!$C$4 )^1*
    (                                                   ( 'Sect. 4 (coefficients)'!$J$18 + 'Sect. 4 (coefficients)'!$J$19*((C153/'Sect. 4 (coefficients)'!$C$5-1)/'Sect. 4 (coefficients)'!$C$6) + 'Sect. 4 (coefficients)'!$J$20*((C153/'Sect. 4 (coefficients)'!$C$5-1)/'Sect. 4 (coefficients)'!$C$6)^2 + 'Sect. 4 (coefficients)'!$J$21 * ((C153/'Sect. 4 (coefficients)'!$C$5-1)/'Sect. 4 (coefficients)'!$C$6)^3 ) +
    ( A153/'Sect. 4 (coefficients)'!$C$3 )^1 * ( 'Sect. 4 (coefficients)'!$J$22 + 'Sect. 4 (coefficients)'!$J$23*((C153/'Sect. 4 (coefficients)'!$C$5-1)/'Sect. 4 (coefficients)'!$C$6) + 'Sect. 4 (coefficients)'!$J$24*((C153/'Sect. 4 (coefficients)'!$C$5-1)/'Sect. 4 (coefficients)'!$C$6)^2 ) +
    ( A153/'Sect. 4 (coefficients)'!$C$3 )^2 * ( 'Sect. 4 (coefficients)'!$J$25 + 'Sect. 4 (coefficients)'!$J$26*((C153/'Sect. 4 (coefficients)'!$C$5-1)/'Sect. 4 (coefficients)'!$C$6) ) +
    ( A153/'Sect. 4 (coefficients)'!$C$3 )^3 * ( 'Sect. 4 (coefficients)'!$J$27 ) ) +
( (B153+273.15) / 'Sect. 4 (coefficients)'!$C$4 )^2*
    (                                                   ( 'Sect. 4 (coefficients)'!$J$28 + 'Sect. 4 (coefficients)'!$J$29*((C153/'Sect. 4 (coefficients)'!$C$5-1)/'Sect. 4 (coefficients)'!$C$6) + 'Sect. 4 (coefficients)'!$J$30*((C153/'Sect. 4 (coefficients)'!$C$5-1)/'Sect. 4 (coefficients)'!$C$6)^2 ) +
    ( A153/'Sect. 4 (coefficients)'!$C$3 )^1 * ( 'Sect. 4 (coefficients)'!$J$31 + 'Sect. 4 (coefficients)'!$J$32*((C153/'Sect. 4 (coefficients)'!$C$5-1)/'Sect. 4 (coefficients)'!$C$6) ) +
    ( A153/'Sect. 4 (coefficients)'!$C$3 )^2 * ( 'Sect. 4 (coefficients)'!$J$33 ) ) +
( (B153+273.15) / 'Sect. 4 (coefficients)'!$C$4 )^3*
    (                                                   ( 'Sect. 4 (coefficients)'!$J$34 + 'Sect. 4 (coefficients)'!$J$35*((C153/'Sect. 4 (coefficients)'!$C$5-1)/'Sect. 4 (coefficients)'!$C$6) ) +
    ( A153/'Sect. 4 (coefficients)'!$C$3 )^1 * ( 'Sect. 4 (coefficients)'!$J$36 ) ) +
( (B153+273.15) / 'Sect. 4 (coefficients)'!$C$4 )^4*
    (                                                   ( 'Sect. 4 (coefficients)'!$J$37 ) ) )</f>
        <v>-4.8646550226275273E-2</v>
      </c>
      <c r="V153" s="32">
        <f t="shared" si="42"/>
        <v>3.7502877236398988</v>
      </c>
      <c r="W153" s="36">
        <f>('Sect. 4 (coefficients)'!$L$3+'Sect. 4 (coefficients)'!$L$4*(B153+'Sect. 4 (coefficients)'!$L$7)^-2.5+'Sect. 4 (coefficients)'!$L$5*(B153+'Sect. 4 (coefficients)'!$L$7)^3)/1000</f>
        <v>-2.4363535093284202E-3</v>
      </c>
      <c r="X153" s="36">
        <f t="shared" si="43"/>
        <v>-2.1789747005644955E-3</v>
      </c>
      <c r="Y153" s="32">
        <f t="shared" si="44"/>
        <v>3.7478513701305705</v>
      </c>
      <c r="Z153" s="92">
        <v>6.0000000000000001E-3</v>
      </c>
    </row>
    <row r="154" spans="1:26" s="37" customFormat="1" ht="15" customHeight="1">
      <c r="A154" s="76">
        <v>5</v>
      </c>
      <c r="B154" s="30">
        <v>20</v>
      </c>
      <c r="C154" s="55">
        <v>20</v>
      </c>
      <c r="D154" s="32">
        <v>1007.1347702100001</v>
      </c>
      <c r="E154" s="32">
        <f t="shared" si="48"/>
        <v>1.5107021553150001E-2</v>
      </c>
      <c r="F154" s="54" t="s">
        <v>17</v>
      </c>
      <c r="G154" s="33">
        <v>1010.8647698062407</v>
      </c>
      <c r="H154" s="32">
        <v>1.5511972836731398E-2</v>
      </c>
      <c r="I154" s="62">
        <v>3512.9596426610092</v>
      </c>
      <c r="J154" s="33">
        <f t="shared" si="36"/>
        <v>3.7299995962406456</v>
      </c>
      <c r="K154" s="32">
        <f t="shared" si="37"/>
        <v>3.5212499315092731E-3</v>
      </c>
      <c r="L154" s="50">
        <f t="shared" si="35"/>
        <v>9.3280834889759596</v>
      </c>
      <c r="M154" s="35">
        <f t="shared" si="38"/>
        <v>2.3571428571428572</v>
      </c>
      <c r="N154" s="66">
        <f t="shared" si="39"/>
        <v>0.23571428571428574</v>
      </c>
      <c r="O154" s="70" t="s">
        <v>17</v>
      </c>
      <c r="P154" s="32">
        <f>('Sect. 4 (coefficients)'!$L$3+'Sect. 4 (coefficients)'!$L$4*(B154+'Sect. 4 (coefficients)'!$L$7)^-2.5+'Sect. 4 (coefficients)'!$L$5*(B154+'Sect. 4 (coefficients)'!$L$7)^3)/1000</f>
        <v>-2.4363535093284202E-3</v>
      </c>
      <c r="Q154" s="32">
        <f t="shared" si="40"/>
        <v>3.7324359497499739</v>
      </c>
      <c r="R154" s="32">
        <f>LOOKUP(B154,'Sect. 4 (data)'!$B$12:$B$18,'Sect. 4 (data)'!$R$12:$R$18)</f>
        <v>3.7974984909884637</v>
      </c>
      <c r="S154" s="36">
        <f t="shared" si="41"/>
        <v>-6.5062541238489757E-2</v>
      </c>
      <c r="T154" s="32">
        <f>'Sect. 4 (coefficients)'!$C$7 * ( A154 / 'Sect. 4 (coefficients)'!$C$3 )*
  (
                                                        ( 'Sect. 4 (coefficients)'!$F$3   + 'Sect. 4 (coefficients)'!$F$4  *(A154/'Sect. 4 (coefficients)'!$C$3)^1 + 'Sect. 4 (coefficients)'!$F$5  *(A154/'Sect. 4 (coefficients)'!$C$3)^2 + 'Sect. 4 (coefficients)'!$F$6   *(A154/'Sect. 4 (coefficients)'!$C$3)^3 + 'Sect. 4 (coefficients)'!$F$7  *(A154/'Sect. 4 (coefficients)'!$C$3)^4 + 'Sect. 4 (coefficients)'!$F$8*(A154/'Sect. 4 (coefficients)'!$C$3)^5 ) +
    ( (B154+273.15) / 'Sect. 4 (coefficients)'!$C$4 )^1 * ( 'Sect. 4 (coefficients)'!$F$9   + 'Sect. 4 (coefficients)'!$F$10*(A154/'Sect. 4 (coefficients)'!$C$3)^1 + 'Sect. 4 (coefficients)'!$F$11*(A154/'Sect. 4 (coefficients)'!$C$3)^2 + 'Sect. 4 (coefficients)'!$F$12*(A154/'Sect. 4 (coefficients)'!$C$3)^3 + 'Sect. 4 (coefficients)'!$F$13*(A154/'Sect. 4 (coefficients)'!$C$3)^4 ) +
    ( (B154+273.15) / 'Sect. 4 (coefficients)'!$C$4 )^2 * ( 'Sect. 4 (coefficients)'!$F$14 + 'Sect. 4 (coefficients)'!$F$15*(A154/'Sect. 4 (coefficients)'!$C$3)^1 + 'Sect. 4 (coefficients)'!$F$16*(A154/'Sect. 4 (coefficients)'!$C$3)^2 + 'Sect. 4 (coefficients)'!$F$17*(A154/'Sect. 4 (coefficients)'!$C$3)^3 ) +
    ( (B154+273.15) / 'Sect. 4 (coefficients)'!$C$4 )^3 * ( 'Sect. 4 (coefficients)'!$F$18 + 'Sect. 4 (coefficients)'!$F$19*(A154/'Sect. 4 (coefficients)'!$C$3)^1 + 'Sect. 4 (coefficients)'!$F$20*(A154/'Sect. 4 (coefficients)'!$C$3)^2 ) +
    ( (B154+273.15) / 'Sect. 4 (coefficients)'!$C$4 )^4 * ( 'Sect. 4 (coefficients)'!$F$21 +'Sect. 4 (coefficients)'!$F$22*(A154/'Sect. 4 (coefficients)'!$C$3)^1 ) +
    ( (B154+273.15) / 'Sect. 4 (coefficients)'!$C$4 )^5 * ( 'Sect. 4 (coefficients)'!$F$23 )
  )</f>
        <v>3.7989342738661742</v>
      </c>
      <c r="U154" s="91">
        <f xml:space="preserve"> 'Sect. 4 (coefficients)'!$C$8 * ( (C154/'Sect. 4 (coefficients)'!$C$5-1)/'Sect. 4 (coefficients)'!$C$6 ) * ( A154/'Sect. 4 (coefficients)'!$C$3 ) *
(                                                       ( 'Sect. 4 (coefficients)'!$J$3   + 'Sect. 4 (coefficients)'!$J$4  *((C154/'Sect. 4 (coefficients)'!$C$5-1)/'Sect. 4 (coefficients)'!$C$6)  + 'Sect. 4 (coefficients)'!$J$5  *((C154/'Sect. 4 (coefficients)'!$C$5-1)/'Sect. 4 (coefficients)'!$C$6)^2 + 'Sect. 4 (coefficients)'!$J$6   *((C154/'Sect. 4 (coefficients)'!$C$5-1)/'Sect. 4 (coefficients)'!$C$6)^3 + 'Sect. 4 (coefficients)'!$J$7*((C154/'Sect. 4 (coefficients)'!$C$5-1)/'Sect. 4 (coefficients)'!$C$6)^4 ) +
    ( A154/'Sect. 4 (coefficients)'!$C$3 )^1 * ( 'Sect. 4 (coefficients)'!$J$8   + 'Sect. 4 (coefficients)'!$J$9  *((C154/'Sect. 4 (coefficients)'!$C$5-1)/'Sect. 4 (coefficients)'!$C$6)  + 'Sect. 4 (coefficients)'!$J$10*((C154/'Sect. 4 (coefficients)'!$C$5-1)/'Sect. 4 (coefficients)'!$C$6)^2 + 'Sect. 4 (coefficients)'!$J$11 *((C154/'Sect. 4 (coefficients)'!$C$5-1)/'Sect. 4 (coefficients)'!$C$6)^3 ) +
    ( A154/'Sect. 4 (coefficients)'!$C$3 )^2 * ( 'Sect. 4 (coefficients)'!$J$12 + 'Sect. 4 (coefficients)'!$J$13*((C154/'Sect. 4 (coefficients)'!$C$5-1)/'Sect. 4 (coefficients)'!$C$6) + 'Sect. 4 (coefficients)'!$J$14*((C154/'Sect. 4 (coefficients)'!$C$5-1)/'Sect. 4 (coefficients)'!$C$6)^2 ) +
    ( A154/'Sect. 4 (coefficients)'!$C$3 )^3 * ( 'Sect. 4 (coefficients)'!$J$15 + 'Sect. 4 (coefficients)'!$J$16*((C154/'Sect. 4 (coefficients)'!$C$5-1)/'Sect. 4 (coefficients)'!$C$6) ) +
    ( A154/'Sect. 4 (coefficients)'!$C$3 )^4 * ( 'Sect. 4 (coefficients)'!$J$17 ) +
( (B154+273.15) / 'Sect. 4 (coefficients)'!$C$4 )^1*
    (                                                   ( 'Sect. 4 (coefficients)'!$J$18 + 'Sect. 4 (coefficients)'!$J$19*((C154/'Sect. 4 (coefficients)'!$C$5-1)/'Sect. 4 (coefficients)'!$C$6) + 'Sect. 4 (coefficients)'!$J$20*((C154/'Sect. 4 (coefficients)'!$C$5-1)/'Sect. 4 (coefficients)'!$C$6)^2 + 'Sect. 4 (coefficients)'!$J$21 * ((C154/'Sect. 4 (coefficients)'!$C$5-1)/'Sect. 4 (coefficients)'!$C$6)^3 ) +
    ( A154/'Sect. 4 (coefficients)'!$C$3 )^1 * ( 'Sect. 4 (coefficients)'!$J$22 + 'Sect. 4 (coefficients)'!$J$23*((C154/'Sect. 4 (coefficients)'!$C$5-1)/'Sect. 4 (coefficients)'!$C$6) + 'Sect. 4 (coefficients)'!$J$24*((C154/'Sect. 4 (coefficients)'!$C$5-1)/'Sect. 4 (coefficients)'!$C$6)^2 ) +
    ( A154/'Sect. 4 (coefficients)'!$C$3 )^2 * ( 'Sect. 4 (coefficients)'!$J$25 + 'Sect. 4 (coefficients)'!$J$26*((C154/'Sect. 4 (coefficients)'!$C$5-1)/'Sect. 4 (coefficients)'!$C$6) ) +
    ( A154/'Sect. 4 (coefficients)'!$C$3 )^3 * ( 'Sect. 4 (coefficients)'!$J$27 ) ) +
( (B154+273.15) / 'Sect. 4 (coefficients)'!$C$4 )^2*
    (                                                   ( 'Sect. 4 (coefficients)'!$J$28 + 'Sect. 4 (coefficients)'!$J$29*((C154/'Sect. 4 (coefficients)'!$C$5-1)/'Sect. 4 (coefficients)'!$C$6) + 'Sect. 4 (coefficients)'!$J$30*((C154/'Sect. 4 (coefficients)'!$C$5-1)/'Sect. 4 (coefficients)'!$C$6)^2 ) +
    ( A154/'Sect. 4 (coefficients)'!$C$3 )^1 * ( 'Sect. 4 (coefficients)'!$J$31 + 'Sect. 4 (coefficients)'!$J$32*((C154/'Sect. 4 (coefficients)'!$C$5-1)/'Sect. 4 (coefficients)'!$C$6) ) +
    ( A154/'Sect. 4 (coefficients)'!$C$3 )^2 * ( 'Sect. 4 (coefficients)'!$J$33 ) ) +
( (B154+273.15) / 'Sect. 4 (coefficients)'!$C$4 )^3*
    (                                                   ( 'Sect. 4 (coefficients)'!$J$34 + 'Sect. 4 (coefficients)'!$J$35*((C154/'Sect. 4 (coefficients)'!$C$5-1)/'Sect. 4 (coefficients)'!$C$6) ) +
    ( A154/'Sect. 4 (coefficients)'!$C$3 )^1 * ( 'Sect. 4 (coefficients)'!$J$36 ) ) +
( (B154+273.15) / 'Sect. 4 (coefficients)'!$C$4 )^4*
    (                                                   ( 'Sect. 4 (coefficients)'!$J$37 ) ) )</f>
        <v>-6.4216241412625386E-2</v>
      </c>
      <c r="V154" s="32">
        <f t="shared" si="42"/>
        <v>3.7347180324535487</v>
      </c>
      <c r="W154" s="36">
        <f>('Sect. 4 (coefficients)'!$L$3+'Sect. 4 (coefficients)'!$L$4*(B154+'Sect. 4 (coefficients)'!$L$7)^-2.5+'Sect. 4 (coefficients)'!$L$5*(B154+'Sect. 4 (coefficients)'!$L$7)^3)/1000</f>
        <v>-2.4363535093284202E-3</v>
      </c>
      <c r="X154" s="36">
        <f t="shared" si="43"/>
        <v>-2.2820827035747726E-3</v>
      </c>
      <c r="Y154" s="32">
        <f t="shared" si="44"/>
        <v>3.7322816789442204</v>
      </c>
      <c r="Z154" s="92">
        <v>6.0000000000000001E-3</v>
      </c>
    </row>
    <row r="155" spans="1:26" s="37" customFormat="1" ht="15" customHeight="1">
      <c r="A155" s="76">
        <v>5</v>
      </c>
      <c r="B155" s="30">
        <v>20</v>
      </c>
      <c r="C155" s="55">
        <v>26</v>
      </c>
      <c r="D155" s="32">
        <v>1009.75521277</v>
      </c>
      <c r="E155" s="32">
        <f t="shared" si="48"/>
        <v>1.514632819155E-2</v>
      </c>
      <c r="F155" s="54" t="s">
        <v>17</v>
      </c>
      <c r="G155" s="33">
        <v>1013.4647878056328</v>
      </c>
      <c r="H155" s="32">
        <v>1.5555345770347525E-2</v>
      </c>
      <c r="I155" s="62">
        <v>3544.098164213965</v>
      </c>
      <c r="J155" s="33">
        <f t="shared" si="36"/>
        <v>3.7095750356328381</v>
      </c>
      <c r="K155" s="32">
        <f t="shared" si="37"/>
        <v>3.5436597394397674E-3</v>
      </c>
      <c r="L155" s="50">
        <f t="shared" si="35"/>
        <v>9.5454217854841481</v>
      </c>
      <c r="M155" s="35">
        <f t="shared" si="38"/>
        <v>2.3571428571428572</v>
      </c>
      <c r="N155" s="66">
        <f t="shared" si="39"/>
        <v>0.23571428571428574</v>
      </c>
      <c r="O155" s="70" t="s">
        <v>17</v>
      </c>
      <c r="P155" s="32">
        <f>('Sect. 4 (coefficients)'!$L$3+'Sect. 4 (coefficients)'!$L$4*(B155+'Sect. 4 (coefficients)'!$L$7)^-2.5+'Sect. 4 (coefficients)'!$L$5*(B155+'Sect. 4 (coefficients)'!$L$7)^3)/1000</f>
        <v>-2.4363535093284202E-3</v>
      </c>
      <c r="Q155" s="32">
        <f t="shared" si="40"/>
        <v>3.7120113891421664</v>
      </c>
      <c r="R155" s="32">
        <f>LOOKUP(B155,'Sect. 4 (data)'!$B$12:$B$18,'Sect. 4 (data)'!$R$12:$R$18)</f>
        <v>3.7974984909884637</v>
      </c>
      <c r="S155" s="36">
        <f t="shared" si="41"/>
        <v>-8.5487101846297264E-2</v>
      </c>
      <c r="T155" s="32">
        <f>'Sect. 4 (coefficients)'!$C$7 * ( A155 / 'Sect. 4 (coefficients)'!$C$3 )*
  (
                                                        ( 'Sect. 4 (coefficients)'!$F$3   + 'Sect. 4 (coefficients)'!$F$4  *(A155/'Sect. 4 (coefficients)'!$C$3)^1 + 'Sect. 4 (coefficients)'!$F$5  *(A155/'Sect. 4 (coefficients)'!$C$3)^2 + 'Sect. 4 (coefficients)'!$F$6   *(A155/'Sect. 4 (coefficients)'!$C$3)^3 + 'Sect. 4 (coefficients)'!$F$7  *(A155/'Sect. 4 (coefficients)'!$C$3)^4 + 'Sect. 4 (coefficients)'!$F$8*(A155/'Sect. 4 (coefficients)'!$C$3)^5 ) +
    ( (B155+273.15) / 'Sect. 4 (coefficients)'!$C$4 )^1 * ( 'Sect. 4 (coefficients)'!$F$9   + 'Sect. 4 (coefficients)'!$F$10*(A155/'Sect. 4 (coefficients)'!$C$3)^1 + 'Sect. 4 (coefficients)'!$F$11*(A155/'Sect. 4 (coefficients)'!$C$3)^2 + 'Sect. 4 (coefficients)'!$F$12*(A155/'Sect. 4 (coefficients)'!$C$3)^3 + 'Sect. 4 (coefficients)'!$F$13*(A155/'Sect. 4 (coefficients)'!$C$3)^4 ) +
    ( (B155+273.15) / 'Sect. 4 (coefficients)'!$C$4 )^2 * ( 'Sect. 4 (coefficients)'!$F$14 + 'Sect. 4 (coefficients)'!$F$15*(A155/'Sect. 4 (coefficients)'!$C$3)^1 + 'Sect. 4 (coefficients)'!$F$16*(A155/'Sect. 4 (coefficients)'!$C$3)^2 + 'Sect. 4 (coefficients)'!$F$17*(A155/'Sect. 4 (coefficients)'!$C$3)^3 ) +
    ( (B155+273.15) / 'Sect. 4 (coefficients)'!$C$4 )^3 * ( 'Sect. 4 (coefficients)'!$F$18 + 'Sect. 4 (coefficients)'!$F$19*(A155/'Sect. 4 (coefficients)'!$C$3)^1 + 'Sect. 4 (coefficients)'!$F$20*(A155/'Sect. 4 (coefficients)'!$C$3)^2 ) +
    ( (B155+273.15) / 'Sect. 4 (coefficients)'!$C$4 )^4 * ( 'Sect. 4 (coefficients)'!$F$21 +'Sect. 4 (coefficients)'!$F$22*(A155/'Sect. 4 (coefficients)'!$C$3)^1 ) +
    ( (B155+273.15) / 'Sect. 4 (coefficients)'!$C$4 )^5 * ( 'Sect. 4 (coefficients)'!$F$23 )
  )</f>
        <v>3.7989342738661742</v>
      </c>
      <c r="U155" s="91">
        <f xml:space="preserve"> 'Sect. 4 (coefficients)'!$C$8 * ( (C155/'Sect. 4 (coefficients)'!$C$5-1)/'Sect. 4 (coefficients)'!$C$6 ) * ( A155/'Sect. 4 (coefficients)'!$C$3 ) *
(                                                       ( 'Sect. 4 (coefficients)'!$J$3   + 'Sect. 4 (coefficients)'!$J$4  *((C155/'Sect. 4 (coefficients)'!$C$5-1)/'Sect. 4 (coefficients)'!$C$6)  + 'Sect. 4 (coefficients)'!$J$5  *((C155/'Sect. 4 (coefficients)'!$C$5-1)/'Sect. 4 (coefficients)'!$C$6)^2 + 'Sect. 4 (coefficients)'!$J$6   *((C155/'Sect. 4 (coefficients)'!$C$5-1)/'Sect. 4 (coefficients)'!$C$6)^3 + 'Sect. 4 (coefficients)'!$J$7*((C155/'Sect. 4 (coefficients)'!$C$5-1)/'Sect. 4 (coefficients)'!$C$6)^4 ) +
    ( A155/'Sect. 4 (coefficients)'!$C$3 )^1 * ( 'Sect. 4 (coefficients)'!$J$8   + 'Sect. 4 (coefficients)'!$J$9  *((C155/'Sect. 4 (coefficients)'!$C$5-1)/'Sect. 4 (coefficients)'!$C$6)  + 'Sect. 4 (coefficients)'!$J$10*((C155/'Sect. 4 (coefficients)'!$C$5-1)/'Sect. 4 (coefficients)'!$C$6)^2 + 'Sect. 4 (coefficients)'!$J$11 *((C155/'Sect. 4 (coefficients)'!$C$5-1)/'Sect. 4 (coefficients)'!$C$6)^3 ) +
    ( A155/'Sect. 4 (coefficients)'!$C$3 )^2 * ( 'Sect. 4 (coefficients)'!$J$12 + 'Sect. 4 (coefficients)'!$J$13*((C155/'Sect. 4 (coefficients)'!$C$5-1)/'Sect. 4 (coefficients)'!$C$6) + 'Sect. 4 (coefficients)'!$J$14*((C155/'Sect. 4 (coefficients)'!$C$5-1)/'Sect. 4 (coefficients)'!$C$6)^2 ) +
    ( A155/'Sect. 4 (coefficients)'!$C$3 )^3 * ( 'Sect. 4 (coefficients)'!$J$15 + 'Sect. 4 (coefficients)'!$J$16*((C155/'Sect. 4 (coefficients)'!$C$5-1)/'Sect. 4 (coefficients)'!$C$6) ) +
    ( A155/'Sect. 4 (coefficients)'!$C$3 )^4 * ( 'Sect. 4 (coefficients)'!$J$17 ) +
( (B155+273.15) / 'Sect. 4 (coefficients)'!$C$4 )^1*
    (                                                   ( 'Sect. 4 (coefficients)'!$J$18 + 'Sect. 4 (coefficients)'!$J$19*((C155/'Sect. 4 (coefficients)'!$C$5-1)/'Sect. 4 (coefficients)'!$C$6) + 'Sect. 4 (coefficients)'!$J$20*((C155/'Sect. 4 (coefficients)'!$C$5-1)/'Sect. 4 (coefficients)'!$C$6)^2 + 'Sect. 4 (coefficients)'!$J$21 * ((C155/'Sect. 4 (coefficients)'!$C$5-1)/'Sect. 4 (coefficients)'!$C$6)^3 ) +
    ( A155/'Sect. 4 (coefficients)'!$C$3 )^1 * ( 'Sect. 4 (coefficients)'!$J$22 + 'Sect. 4 (coefficients)'!$J$23*((C155/'Sect. 4 (coefficients)'!$C$5-1)/'Sect. 4 (coefficients)'!$C$6) + 'Sect. 4 (coefficients)'!$J$24*((C155/'Sect. 4 (coefficients)'!$C$5-1)/'Sect. 4 (coefficients)'!$C$6)^2 ) +
    ( A155/'Sect. 4 (coefficients)'!$C$3 )^2 * ( 'Sect. 4 (coefficients)'!$J$25 + 'Sect. 4 (coefficients)'!$J$26*((C155/'Sect. 4 (coefficients)'!$C$5-1)/'Sect. 4 (coefficients)'!$C$6) ) +
    ( A155/'Sect. 4 (coefficients)'!$C$3 )^3 * ( 'Sect. 4 (coefficients)'!$J$27 ) ) +
( (B155+273.15) / 'Sect. 4 (coefficients)'!$C$4 )^2*
    (                                                   ( 'Sect. 4 (coefficients)'!$J$28 + 'Sect. 4 (coefficients)'!$J$29*((C155/'Sect. 4 (coefficients)'!$C$5-1)/'Sect. 4 (coefficients)'!$C$6) + 'Sect. 4 (coefficients)'!$J$30*((C155/'Sect. 4 (coefficients)'!$C$5-1)/'Sect. 4 (coefficients)'!$C$6)^2 ) +
    ( A155/'Sect. 4 (coefficients)'!$C$3 )^1 * ( 'Sect. 4 (coefficients)'!$J$31 + 'Sect. 4 (coefficients)'!$J$32*((C155/'Sect. 4 (coefficients)'!$C$5-1)/'Sect. 4 (coefficients)'!$C$6) ) +
    ( A155/'Sect. 4 (coefficients)'!$C$3 )^2 * ( 'Sect. 4 (coefficients)'!$J$33 ) ) +
( (B155+273.15) / 'Sect. 4 (coefficients)'!$C$4 )^3*
    (                                                   ( 'Sect. 4 (coefficients)'!$J$34 + 'Sect. 4 (coefficients)'!$J$35*((C155/'Sect. 4 (coefficients)'!$C$5-1)/'Sect. 4 (coefficients)'!$C$6) ) +
    ( A155/'Sect. 4 (coefficients)'!$C$3 )^1 * ( 'Sect. 4 (coefficients)'!$J$36 ) ) +
( (B155+273.15) / 'Sect. 4 (coefficients)'!$C$4 )^4*
    (                                                   ( 'Sect. 4 (coefficients)'!$J$37 ) ) )</f>
        <v>-8.2406165918476451E-2</v>
      </c>
      <c r="V155" s="32">
        <f t="shared" si="42"/>
        <v>3.7165281079476977</v>
      </c>
      <c r="W155" s="36">
        <f>('Sect. 4 (coefficients)'!$L$3+'Sect. 4 (coefficients)'!$L$4*(B155+'Sect. 4 (coefficients)'!$L$7)^-2.5+'Sect. 4 (coefficients)'!$L$5*(B155+'Sect. 4 (coefficients)'!$L$7)^3)/1000</f>
        <v>-2.4363535093284202E-3</v>
      </c>
      <c r="X155" s="36">
        <f t="shared" si="43"/>
        <v>-4.5167188055312835E-3</v>
      </c>
      <c r="Y155" s="32">
        <f t="shared" si="44"/>
        <v>3.7140917544383694</v>
      </c>
      <c r="Z155" s="92">
        <v>6.0000000000000001E-3</v>
      </c>
    </row>
    <row r="156" spans="1:26" s="37" customFormat="1" ht="15" customHeight="1">
      <c r="A156" s="76">
        <v>5</v>
      </c>
      <c r="B156" s="30">
        <v>20</v>
      </c>
      <c r="C156" s="55">
        <v>33</v>
      </c>
      <c r="D156" s="32">
        <v>1012.77207457</v>
      </c>
      <c r="E156" s="32">
        <f t="shared" si="48"/>
        <v>1.5191581118550001E-2</v>
      </c>
      <c r="F156" s="54" t="s">
        <v>17</v>
      </c>
      <c r="G156" s="33">
        <v>1016.4647077965479</v>
      </c>
      <c r="H156" s="32">
        <v>1.5606649393330108E-2</v>
      </c>
      <c r="I156" s="62">
        <v>3571.0484511497016</v>
      </c>
      <c r="J156" s="33">
        <f t="shared" si="36"/>
        <v>3.6926332265479687</v>
      </c>
      <c r="K156" s="32">
        <f t="shared" si="37"/>
        <v>3.5753836723974313E-3</v>
      </c>
      <c r="L156" s="50">
        <f t="shared" si="35"/>
        <v>9.8366599197932647</v>
      </c>
      <c r="M156" s="35">
        <f t="shared" si="38"/>
        <v>2.3571428571428572</v>
      </c>
      <c r="N156" s="66">
        <f t="shared" si="39"/>
        <v>0.23571428571428574</v>
      </c>
      <c r="O156" s="70" t="s">
        <v>17</v>
      </c>
      <c r="P156" s="32">
        <f>('Sect. 4 (coefficients)'!$L$3+'Sect. 4 (coefficients)'!$L$4*(B156+'Sect. 4 (coefficients)'!$L$7)^-2.5+'Sect. 4 (coefficients)'!$L$5*(B156+'Sect. 4 (coefficients)'!$L$7)^3)/1000</f>
        <v>-2.4363535093284202E-3</v>
      </c>
      <c r="Q156" s="32">
        <f t="shared" si="40"/>
        <v>3.695069580057297</v>
      </c>
      <c r="R156" s="32">
        <f>LOOKUP(B156,'Sect. 4 (data)'!$B$12:$B$18,'Sect. 4 (data)'!$R$12:$R$18)</f>
        <v>3.7974984909884637</v>
      </c>
      <c r="S156" s="36">
        <f t="shared" si="41"/>
        <v>-0.10242891093116668</v>
      </c>
      <c r="T156" s="32">
        <f>'Sect. 4 (coefficients)'!$C$7 * ( A156 / 'Sect. 4 (coefficients)'!$C$3 )*
  (
                                                        ( 'Sect. 4 (coefficients)'!$F$3   + 'Sect. 4 (coefficients)'!$F$4  *(A156/'Sect. 4 (coefficients)'!$C$3)^1 + 'Sect. 4 (coefficients)'!$F$5  *(A156/'Sect. 4 (coefficients)'!$C$3)^2 + 'Sect. 4 (coefficients)'!$F$6   *(A156/'Sect. 4 (coefficients)'!$C$3)^3 + 'Sect. 4 (coefficients)'!$F$7  *(A156/'Sect. 4 (coefficients)'!$C$3)^4 + 'Sect. 4 (coefficients)'!$F$8*(A156/'Sect. 4 (coefficients)'!$C$3)^5 ) +
    ( (B156+273.15) / 'Sect. 4 (coefficients)'!$C$4 )^1 * ( 'Sect. 4 (coefficients)'!$F$9   + 'Sect. 4 (coefficients)'!$F$10*(A156/'Sect. 4 (coefficients)'!$C$3)^1 + 'Sect. 4 (coefficients)'!$F$11*(A156/'Sect. 4 (coefficients)'!$C$3)^2 + 'Sect. 4 (coefficients)'!$F$12*(A156/'Sect. 4 (coefficients)'!$C$3)^3 + 'Sect. 4 (coefficients)'!$F$13*(A156/'Sect. 4 (coefficients)'!$C$3)^4 ) +
    ( (B156+273.15) / 'Sect. 4 (coefficients)'!$C$4 )^2 * ( 'Sect. 4 (coefficients)'!$F$14 + 'Sect. 4 (coefficients)'!$F$15*(A156/'Sect. 4 (coefficients)'!$C$3)^1 + 'Sect. 4 (coefficients)'!$F$16*(A156/'Sect. 4 (coefficients)'!$C$3)^2 + 'Sect. 4 (coefficients)'!$F$17*(A156/'Sect. 4 (coefficients)'!$C$3)^3 ) +
    ( (B156+273.15) / 'Sect. 4 (coefficients)'!$C$4 )^3 * ( 'Sect. 4 (coefficients)'!$F$18 + 'Sect. 4 (coefficients)'!$F$19*(A156/'Sect. 4 (coefficients)'!$C$3)^1 + 'Sect. 4 (coefficients)'!$F$20*(A156/'Sect. 4 (coefficients)'!$C$3)^2 ) +
    ( (B156+273.15) / 'Sect. 4 (coefficients)'!$C$4 )^4 * ( 'Sect. 4 (coefficients)'!$F$21 +'Sect. 4 (coefficients)'!$F$22*(A156/'Sect. 4 (coefficients)'!$C$3)^1 ) +
    ( (B156+273.15) / 'Sect. 4 (coefficients)'!$C$4 )^5 * ( 'Sect. 4 (coefficients)'!$F$23 )
  )</f>
        <v>3.7989342738661742</v>
      </c>
      <c r="U156" s="91">
        <f xml:space="preserve"> 'Sect. 4 (coefficients)'!$C$8 * ( (C156/'Sect. 4 (coefficients)'!$C$5-1)/'Sect. 4 (coefficients)'!$C$6 ) * ( A156/'Sect. 4 (coefficients)'!$C$3 ) *
(                                                       ( 'Sect. 4 (coefficients)'!$J$3   + 'Sect. 4 (coefficients)'!$J$4  *((C156/'Sect. 4 (coefficients)'!$C$5-1)/'Sect. 4 (coefficients)'!$C$6)  + 'Sect. 4 (coefficients)'!$J$5  *((C156/'Sect. 4 (coefficients)'!$C$5-1)/'Sect. 4 (coefficients)'!$C$6)^2 + 'Sect. 4 (coefficients)'!$J$6   *((C156/'Sect. 4 (coefficients)'!$C$5-1)/'Sect. 4 (coefficients)'!$C$6)^3 + 'Sect. 4 (coefficients)'!$J$7*((C156/'Sect. 4 (coefficients)'!$C$5-1)/'Sect. 4 (coefficients)'!$C$6)^4 ) +
    ( A156/'Sect. 4 (coefficients)'!$C$3 )^1 * ( 'Sect. 4 (coefficients)'!$J$8   + 'Sect. 4 (coefficients)'!$J$9  *((C156/'Sect. 4 (coefficients)'!$C$5-1)/'Sect. 4 (coefficients)'!$C$6)  + 'Sect. 4 (coefficients)'!$J$10*((C156/'Sect. 4 (coefficients)'!$C$5-1)/'Sect. 4 (coefficients)'!$C$6)^2 + 'Sect. 4 (coefficients)'!$J$11 *((C156/'Sect. 4 (coefficients)'!$C$5-1)/'Sect. 4 (coefficients)'!$C$6)^3 ) +
    ( A156/'Sect. 4 (coefficients)'!$C$3 )^2 * ( 'Sect. 4 (coefficients)'!$J$12 + 'Sect. 4 (coefficients)'!$J$13*((C156/'Sect. 4 (coefficients)'!$C$5-1)/'Sect. 4 (coefficients)'!$C$6) + 'Sect. 4 (coefficients)'!$J$14*((C156/'Sect. 4 (coefficients)'!$C$5-1)/'Sect. 4 (coefficients)'!$C$6)^2 ) +
    ( A156/'Sect. 4 (coefficients)'!$C$3 )^3 * ( 'Sect. 4 (coefficients)'!$J$15 + 'Sect. 4 (coefficients)'!$J$16*((C156/'Sect. 4 (coefficients)'!$C$5-1)/'Sect. 4 (coefficients)'!$C$6) ) +
    ( A156/'Sect. 4 (coefficients)'!$C$3 )^4 * ( 'Sect. 4 (coefficients)'!$J$17 ) +
( (B156+273.15) / 'Sect. 4 (coefficients)'!$C$4 )^1*
    (                                                   ( 'Sect. 4 (coefficients)'!$J$18 + 'Sect. 4 (coefficients)'!$J$19*((C156/'Sect. 4 (coefficients)'!$C$5-1)/'Sect. 4 (coefficients)'!$C$6) + 'Sect. 4 (coefficients)'!$J$20*((C156/'Sect. 4 (coefficients)'!$C$5-1)/'Sect. 4 (coefficients)'!$C$6)^2 + 'Sect. 4 (coefficients)'!$J$21 * ((C156/'Sect. 4 (coefficients)'!$C$5-1)/'Sect. 4 (coefficients)'!$C$6)^3 ) +
    ( A156/'Sect. 4 (coefficients)'!$C$3 )^1 * ( 'Sect. 4 (coefficients)'!$J$22 + 'Sect. 4 (coefficients)'!$J$23*((C156/'Sect. 4 (coefficients)'!$C$5-1)/'Sect. 4 (coefficients)'!$C$6) + 'Sect. 4 (coefficients)'!$J$24*((C156/'Sect. 4 (coefficients)'!$C$5-1)/'Sect. 4 (coefficients)'!$C$6)^2 ) +
    ( A156/'Sect. 4 (coefficients)'!$C$3 )^2 * ( 'Sect. 4 (coefficients)'!$J$25 + 'Sect. 4 (coefficients)'!$J$26*((C156/'Sect. 4 (coefficients)'!$C$5-1)/'Sect. 4 (coefficients)'!$C$6) ) +
    ( A156/'Sect. 4 (coefficients)'!$C$3 )^3 * ( 'Sect. 4 (coefficients)'!$J$27 ) ) +
( (B156+273.15) / 'Sect. 4 (coefficients)'!$C$4 )^2*
    (                                                   ( 'Sect. 4 (coefficients)'!$J$28 + 'Sect. 4 (coefficients)'!$J$29*((C156/'Sect. 4 (coefficients)'!$C$5-1)/'Sect. 4 (coefficients)'!$C$6) + 'Sect. 4 (coefficients)'!$J$30*((C156/'Sect. 4 (coefficients)'!$C$5-1)/'Sect. 4 (coefficients)'!$C$6)^2 ) +
    ( A156/'Sect. 4 (coefficients)'!$C$3 )^1 * ( 'Sect. 4 (coefficients)'!$J$31 + 'Sect. 4 (coefficients)'!$J$32*((C156/'Sect. 4 (coefficients)'!$C$5-1)/'Sect. 4 (coefficients)'!$C$6) ) +
    ( A156/'Sect. 4 (coefficients)'!$C$3 )^2 * ( 'Sect. 4 (coefficients)'!$J$33 ) ) +
( (B156+273.15) / 'Sect. 4 (coefficients)'!$C$4 )^3*
    (                                                   ( 'Sect. 4 (coefficients)'!$J$34 + 'Sect. 4 (coefficients)'!$J$35*((C156/'Sect. 4 (coefficients)'!$C$5-1)/'Sect. 4 (coefficients)'!$C$6) ) +
    ( A156/'Sect. 4 (coefficients)'!$C$3 )^1 * ( 'Sect. 4 (coefficients)'!$J$36 ) ) +
( (B156+273.15) / 'Sect. 4 (coefficients)'!$C$4 )^4*
    (                                                   ( 'Sect. 4 (coefficients)'!$J$37 ) ) )</f>
        <v>-0.10296589289788435</v>
      </c>
      <c r="V156" s="32">
        <f t="shared" si="42"/>
        <v>3.6959683809682899</v>
      </c>
      <c r="W156" s="36">
        <f>('Sect. 4 (coefficients)'!$L$3+'Sect. 4 (coefficients)'!$L$4*(B156+'Sect. 4 (coefficients)'!$L$7)^-2.5+'Sect. 4 (coefficients)'!$L$5*(B156+'Sect. 4 (coefficients)'!$L$7)^3)/1000</f>
        <v>-2.4363535093284202E-3</v>
      </c>
      <c r="X156" s="36">
        <f t="shared" si="43"/>
        <v>-8.9880091099292514E-4</v>
      </c>
      <c r="Y156" s="32">
        <f t="shared" si="44"/>
        <v>3.6935320274589616</v>
      </c>
      <c r="Z156" s="92">
        <v>6.0000000000000001E-3</v>
      </c>
    </row>
    <row r="157" spans="1:26" s="37" customFormat="1" ht="15" customHeight="1">
      <c r="A157" s="76">
        <v>5</v>
      </c>
      <c r="B157" s="30">
        <v>20</v>
      </c>
      <c r="C157" s="55">
        <v>41.5</v>
      </c>
      <c r="D157" s="32">
        <v>1016.37838814</v>
      </c>
      <c r="E157" s="32">
        <f t="shared" si="48"/>
        <v>1.5245675822099999E-2</v>
      </c>
      <c r="F157" s="54" t="s">
        <v>17</v>
      </c>
      <c r="G157" s="33">
        <v>1020.0465134929052</v>
      </c>
      <c r="H157" s="32">
        <v>1.5669901511202303E-2</v>
      </c>
      <c r="I157" s="62">
        <v>3581.8764234921591</v>
      </c>
      <c r="J157" s="33">
        <f t="shared" si="36"/>
        <v>3.6681253529052356</v>
      </c>
      <c r="K157" s="32">
        <f t="shared" si="37"/>
        <v>3.6214889338800548E-3</v>
      </c>
      <c r="L157" s="50">
        <f t="shared" si="35"/>
        <v>10.218665448982422</v>
      </c>
      <c r="M157" s="35">
        <f t="shared" si="38"/>
        <v>2.3571428571428572</v>
      </c>
      <c r="N157" s="66">
        <f t="shared" si="39"/>
        <v>0.23571428571428574</v>
      </c>
      <c r="O157" s="70" t="s">
        <v>17</v>
      </c>
      <c r="P157" s="32">
        <f>('Sect. 4 (coefficients)'!$L$3+'Sect. 4 (coefficients)'!$L$4*(B157+'Sect. 4 (coefficients)'!$L$7)^-2.5+'Sect. 4 (coefficients)'!$L$5*(B157+'Sect. 4 (coefficients)'!$L$7)^3)/1000</f>
        <v>-2.4363535093284202E-3</v>
      </c>
      <c r="Q157" s="32">
        <f t="shared" si="40"/>
        <v>3.6705617064145639</v>
      </c>
      <c r="R157" s="32">
        <f>LOOKUP(B157,'Sect. 4 (data)'!$B$12:$B$18,'Sect. 4 (data)'!$R$12:$R$18)</f>
        <v>3.7974984909884637</v>
      </c>
      <c r="S157" s="36">
        <f t="shared" si="41"/>
        <v>-0.12693678457389979</v>
      </c>
      <c r="T157" s="32">
        <f>'Sect. 4 (coefficients)'!$C$7 * ( A157 / 'Sect. 4 (coefficients)'!$C$3 )*
  (
                                                        ( 'Sect. 4 (coefficients)'!$F$3   + 'Sect. 4 (coefficients)'!$F$4  *(A157/'Sect. 4 (coefficients)'!$C$3)^1 + 'Sect. 4 (coefficients)'!$F$5  *(A157/'Sect. 4 (coefficients)'!$C$3)^2 + 'Sect. 4 (coefficients)'!$F$6   *(A157/'Sect. 4 (coefficients)'!$C$3)^3 + 'Sect. 4 (coefficients)'!$F$7  *(A157/'Sect. 4 (coefficients)'!$C$3)^4 + 'Sect. 4 (coefficients)'!$F$8*(A157/'Sect. 4 (coefficients)'!$C$3)^5 ) +
    ( (B157+273.15) / 'Sect. 4 (coefficients)'!$C$4 )^1 * ( 'Sect. 4 (coefficients)'!$F$9   + 'Sect. 4 (coefficients)'!$F$10*(A157/'Sect. 4 (coefficients)'!$C$3)^1 + 'Sect. 4 (coefficients)'!$F$11*(A157/'Sect. 4 (coefficients)'!$C$3)^2 + 'Sect. 4 (coefficients)'!$F$12*(A157/'Sect. 4 (coefficients)'!$C$3)^3 + 'Sect. 4 (coefficients)'!$F$13*(A157/'Sect. 4 (coefficients)'!$C$3)^4 ) +
    ( (B157+273.15) / 'Sect. 4 (coefficients)'!$C$4 )^2 * ( 'Sect. 4 (coefficients)'!$F$14 + 'Sect. 4 (coefficients)'!$F$15*(A157/'Sect. 4 (coefficients)'!$C$3)^1 + 'Sect. 4 (coefficients)'!$F$16*(A157/'Sect. 4 (coefficients)'!$C$3)^2 + 'Sect. 4 (coefficients)'!$F$17*(A157/'Sect. 4 (coefficients)'!$C$3)^3 ) +
    ( (B157+273.15) / 'Sect. 4 (coefficients)'!$C$4 )^3 * ( 'Sect. 4 (coefficients)'!$F$18 + 'Sect. 4 (coefficients)'!$F$19*(A157/'Sect. 4 (coefficients)'!$C$3)^1 + 'Sect. 4 (coefficients)'!$F$20*(A157/'Sect. 4 (coefficients)'!$C$3)^2 ) +
    ( (B157+273.15) / 'Sect. 4 (coefficients)'!$C$4 )^4 * ( 'Sect. 4 (coefficients)'!$F$21 +'Sect. 4 (coefficients)'!$F$22*(A157/'Sect. 4 (coefficients)'!$C$3)^1 ) +
    ( (B157+273.15) / 'Sect. 4 (coefficients)'!$C$4 )^5 * ( 'Sect. 4 (coefficients)'!$F$23 )
  )</f>
        <v>3.7989342738661742</v>
      </c>
      <c r="U157" s="91">
        <f xml:space="preserve"> 'Sect. 4 (coefficients)'!$C$8 * ( (C157/'Sect. 4 (coefficients)'!$C$5-1)/'Sect. 4 (coefficients)'!$C$6 ) * ( A157/'Sect. 4 (coefficients)'!$C$3 ) *
(                                                       ( 'Sect. 4 (coefficients)'!$J$3   + 'Sect. 4 (coefficients)'!$J$4  *((C157/'Sect. 4 (coefficients)'!$C$5-1)/'Sect. 4 (coefficients)'!$C$6)  + 'Sect. 4 (coefficients)'!$J$5  *((C157/'Sect. 4 (coefficients)'!$C$5-1)/'Sect. 4 (coefficients)'!$C$6)^2 + 'Sect. 4 (coefficients)'!$J$6   *((C157/'Sect. 4 (coefficients)'!$C$5-1)/'Sect. 4 (coefficients)'!$C$6)^3 + 'Sect. 4 (coefficients)'!$J$7*((C157/'Sect. 4 (coefficients)'!$C$5-1)/'Sect. 4 (coefficients)'!$C$6)^4 ) +
    ( A157/'Sect. 4 (coefficients)'!$C$3 )^1 * ( 'Sect. 4 (coefficients)'!$J$8   + 'Sect. 4 (coefficients)'!$J$9  *((C157/'Sect. 4 (coefficients)'!$C$5-1)/'Sect. 4 (coefficients)'!$C$6)  + 'Sect. 4 (coefficients)'!$J$10*((C157/'Sect. 4 (coefficients)'!$C$5-1)/'Sect. 4 (coefficients)'!$C$6)^2 + 'Sect. 4 (coefficients)'!$J$11 *((C157/'Sect. 4 (coefficients)'!$C$5-1)/'Sect. 4 (coefficients)'!$C$6)^3 ) +
    ( A157/'Sect. 4 (coefficients)'!$C$3 )^2 * ( 'Sect. 4 (coefficients)'!$J$12 + 'Sect. 4 (coefficients)'!$J$13*((C157/'Sect. 4 (coefficients)'!$C$5-1)/'Sect. 4 (coefficients)'!$C$6) + 'Sect. 4 (coefficients)'!$J$14*((C157/'Sect. 4 (coefficients)'!$C$5-1)/'Sect. 4 (coefficients)'!$C$6)^2 ) +
    ( A157/'Sect. 4 (coefficients)'!$C$3 )^3 * ( 'Sect. 4 (coefficients)'!$J$15 + 'Sect. 4 (coefficients)'!$J$16*((C157/'Sect. 4 (coefficients)'!$C$5-1)/'Sect. 4 (coefficients)'!$C$6) ) +
    ( A157/'Sect. 4 (coefficients)'!$C$3 )^4 * ( 'Sect. 4 (coefficients)'!$J$17 ) +
( (B157+273.15) / 'Sect. 4 (coefficients)'!$C$4 )^1*
    (                                                   ( 'Sect. 4 (coefficients)'!$J$18 + 'Sect. 4 (coefficients)'!$J$19*((C157/'Sect. 4 (coefficients)'!$C$5-1)/'Sect. 4 (coefficients)'!$C$6) + 'Sect. 4 (coefficients)'!$J$20*((C157/'Sect. 4 (coefficients)'!$C$5-1)/'Sect. 4 (coefficients)'!$C$6)^2 + 'Sect. 4 (coefficients)'!$J$21 * ((C157/'Sect. 4 (coefficients)'!$C$5-1)/'Sect. 4 (coefficients)'!$C$6)^3 ) +
    ( A157/'Sect. 4 (coefficients)'!$C$3 )^1 * ( 'Sect. 4 (coefficients)'!$J$22 + 'Sect. 4 (coefficients)'!$J$23*((C157/'Sect. 4 (coefficients)'!$C$5-1)/'Sect. 4 (coefficients)'!$C$6) + 'Sect. 4 (coefficients)'!$J$24*((C157/'Sect. 4 (coefficients)'!$C$5-1)/'Sect. 4 (coefficients)'!$C$6)^2 ) +
    ( A157/'Sect. 4 (coefficients)'!$C$3 )^2 * ( 'Sect. 4 (coefficients)'!$J$25 + 'Sect. 4 (coefficients)'!$J$26*((C157/'Sect. 4 (coefficients)'!$C$5-1)/'Sect. 4 (coefficients)'!$C$6) ) +
    ( A157/'Sect. 4 (coefficients)'!$C$3 )^3 * ( 'Sect. 4 (coefficients)'!$J$27 ) ) +
( (B157+273.15) / 'Sect. 4 (coefficients)'!$C$4 )^2*
    (                                                   ( 'Sect. 4 (coefficients)'!$J$28 + 'Sect. 4 (coefficients)'!$J$29*((C157/'Sect. 4 (coefficients)'!$C$5-1)/'Sect. 4 (coefficients)'!$C$6) + 'Sect. 4 (coefficients)'!$J$30*((C157/'Sect. 4 (coefficients)'!$C$5-1)/'Sect. 4 (coefficients)'!$C$6)^2 ) +
    ( A157/'Sect. 4 (coefficients)'!$C$3 )^1 * ( 'Sect. 4 (coefficients)'!$J$31 + 'Sect. 4 (coefficients)'!$J$32*((C157/'Sect. 4 (coefficients)'!$C$5-1)/'Sect. 4 (coefficients)'!$C$6) ) +
    ( A157/'Sect. 4 (coefficients)'!$C$3 )^2 * ( 'Sect. 4 (coefficients)'!$J$33 ) ) +
( (B157+273.15) / 'Sect. 4 (coefficients)'!$C$4 )^3*
    (                                                   ( 'Sect. 4 (coefficients)'!$J$34 + 'Sect. 4 (coefficients)'!$J$35*((C157/'Sect. 4 (coefficients)'!$C$5-1)/'Sect. 4 (coefficients)'!$C$6) ) +
    ( A157/'Sect. 4 (coefficients)'!$C$3 )^1 * ( 'Sect. 4 (coefficients)'!$J$36 ) ) +
( (B157+273.15) / 'Sect. 4 (coefficients)'!$C$4 )^4*
    (                                                   ( 'Sect. 4 (coefficients)'!$J$37 ) ) )</f>
        <v>-0.1270164728403084</v>
      </c>
      <c r="V157" s="32">
        <f t="shared" si="42"/>
        <v>3.6719178010258657</v>
      </c>
      <c r="W157" s="36">
        <f>('Sect. 4 (coefficients)'!$L$3+'Sect. 4 (coefficients)'!$L$4*(B157+'Sect. 4 (coefficients)'!$L$7)^-2.5+'Sect. 4 (coefficients)'!$L$5*(B157+'Sect. 4 (coefficients)'!$L$7)^3)/1000</f>
        <v>-2.4363535093284202E-3</v>
      </c>
      <c r="X157" s="36">
        <f t="shared" si="43"/>
        <v>-1.3560946113018169E-3</v>
      </c>
      <c r="Y157" s="32">
        <f t="shared" si="44"/>
        <v>3.6694814475165374</v>
      </c>
      <c r="Z157" s="92">
        <v>6.0000000000000001E-3</v>
      </c>
    </row>
    <row r="158" spans="1:26" s="37" customFormat="1" ht="15" customHeight="1">
      <c r="A158" s="76">
        <v>5</v>
      </c>
      <c r="B158" s="30">
        <v>20</v>
      </c>
      <c r="C158" s="55">
        <v>52</v>
      </c>
      <c r="D158" s="32">
        <v>1020.7492892400001</v>
      </c>
      <c r="E158" s="32">
        <f t="shared" si="48"/>
        <v>1.5311239338600001E-2</v>
      </c>
      <c r="F158" s="54" t="s">
        <v>17</v>
      </c>
      <c r="G158" s="33">
        <v>1024.3877817119635</v>
      </c>
      <c r="H158" s="32">
        <v>1.5749380403055721E-2</v>
      </c>
      <c r="I158" s="62">
        <v>3545.9137130908039</v>
      </c>
      <c r="J158" s="33">
        <f t="shared" si="36"/>
        <v>3.6384924719634455</v>
      </c>
      <c r="K158" s="32">
        <f t="shared" si="37"/>
        <v>3.6890287334559232E-3</v>
      </c>
      <c r="L158" s="50">
        <f t="shared" si="35"/>
        <v>10.673882639558681</v>
      </c>
      <c r="M158" s="35">
        <f t="shared" si="38"/>
        <v>2.3571428571428572</v>
      </c>
      <c r="N158" s="66">
        <f t="shared" si="39"/>
        <v>0.23571428571428574</v>
      </c>
      <c r="O158" s="70" t="s">
        <v>17</v>
      </c>
      <c r="P158" s="32">
        <f>('Sect. 4 (coefficients)'!$L$3+'Sect. 4 (coefficients)'!$L$4*(B158+'Sect. 4 (coefficients)'!$L$7)^-2.5+'Sect. 4 (coefficients)'!$L$5*(B158+'Sect. 4 (coefficients)'!$L$7)^3)/1000</f>
        <v>-2.4363535093284202E-3</v>
      </c>
      <c r="Q158" s="32">
        <f t="shared" si="40"/>
        <v>3.6409288254727739</v>
      </c>
      <c r="R158" s="32">
        <f>LOOKUP(B158,'Sect. 4 (data)'!$B$12:$B$18,'Sect. 4 (data)'!$R$12:$R$18)</f>
        <v>3.7974984909884637</v>
      </c>
      <c r="S158" s="36">
        <f t="shared" si="41"/>
        <v>-0.15656966551568985</v>
      </c>
      <c r="T158" s="32">
        <f>'Sect. 4 (coefficients)'!$C$7 * ( A158 / 'Sect. 4 (coefficients)'!$C$3 )*
  (
                                                        ( 'Sect. 4 (coefficients)'!$F$3   + 'Sect. 4 (coefficients)'!$F$4  *(A158/'Sect. 4 (coefficients)'!$C$3)^1 + 'Sect. 4 (coefficients)'!$F$5  *(A158/'Sect. 4 (coefficients)'!$C$3)^2 + 'Sect. 4 (coefficients)'!$F$6   *(A158/'Sect. 4 (coefficients)'!$C$3)^3 + 'Sect. 4 (coefficients)'!$F$7  *(A158/'Sect. 4 (coefficients)'!$C$3)^4 + 'Sect. 4 (coefficients)'!$F$8*(A158/'Sect. 4 (coefficients)'!$C$3)^5 ) +
    ( (B158+273.15) / 'Sect. 4 (coefficients)'!$C$4 )^1 * ( 'Sect. 4 (coefficients)'!$F$9   + 'Sect. 4 (coefficients)'!$F$10*(A158/'Sect. 4 (coefficients)'!$C$3)^1 + 'Sect. 4 (coefficients)'!$F$11*(A158/'Sect. 4 (coefficients)'!$C$3)^2 + 'Sect. 4 (coefficients)'!$F$12*(A158/'Sect. 4 (coefficients)'!$C$3)^3 + 'Sect. 4 (coefficients)'!$F$13*(A158/'Sect. 4 (coefficients)'!$C$3)^4 ) +
    ( (B158+273.15) / 'Sect. 4 (coefficients)'!$C$4 )^2 * ( 'Sect. 4 (coefficients)'!$F$14 + 'Sect. 4 (coefficients)'!$F$15*(A158/'Sect. 4 (coefficients)'!$C$3)^1 + 'Sect. 4 (coefficients)'!$F$16*(A158/'Sect. 4 (coefficients)'!$C$3)^2 + 'Sect. 4 (coefficients)'!$F$17*(A158/'Sect. 4 (coefficients)'!$C$3)^3 ) +
    ( (B158+273.15) / 'Sect. 4 (coefficients)'!$C$4 )^3 * ( 'Sect. 4 (coefficients)'!$F$18 + 'Sect. 4 (coefficients)'!$F$19*(A158/'Sect. 4 (coefficients)'!$C$3)^1 + 'Sect. 4 (coefficients)'!$F$20*(A158/'Sect. 4 (coefficients)'!$C$3)^2 ) +
    ( (B158+273.15) / 'Sect. 4 (coefficients)'!$C$4 )^4 * ( 'Sect. 4 (coefficients)'!$F$21 +'Sect. 4 (coefficients)'!$F$22*(A158/'Sect. 4 (coefficients)'!$C$3)^1 ) +
    ( (B158+273.15) / 'Sect. 4 (coefficients)'!$C$4 )^5 * ( 'Sect. 4 (coefficients)'!$F$23 )
  )</f>
        <v>3.7989342738661742</v>
      </c>
      <c r="U158" s="91">
        <f xml:space="preserve"> 'Sect. 4 (coefficients)'!$C$8 * ( (C158/'Sect. 4 (coefficients)'!$C$5-1)/'Sect. 4 (coefficients)'!$C$6 ) * ( A158/'Sect. 4 (coefficients)'!$C$3 ) *
(                                                       ( 'Sect. 4 (coefficients)'!$J$3   + 'Sect. 4 (coefficients)'!$J$4  *((C158/'Sect. 4 (coefficients)'!$C$5-1)/'Sect. 4 (coefficients)'!$C$6)  + 'Sect. 4 (coefficients)'!$J$5  *((C158/'Sect. 4 (coefficients)'!$C$5-1)/'Sect. 4 (coefficients)'!$C$6)^2 + 'Sect. 4 (coefficients)'!$J$6   *((C158/'Sect. 4 (coefficients)'!$C$5-1)/'Sect. 4 (coefficients)'!$C$6)^3 + 'Sect. 4 (coefficients)'!$J$7*((C158/'Sect. 4 (coefficients)'!$C$5-1)/'Sect. 4 (coefficients)'!$C$6)^4 ) +
    ( A158/'Sect. 4 (coefficients)'!$C$3 )^1 * ( 'Sect. 4 (coefficients)'!$J$8   + 'Sect. 4 (coefficients)'!$J$9  *((C158/'Sect. 4 (coefficients)'!$C$5-1)/'Sect. 4 (coefficients)'!$C$6)  + 'Sect. 4 (coefficients)'!$J$10*((C158/'Sect. 4 (coefficients)'!$C$5-1)/'Sect. 4 (coefficients)'!$C$6)^2 + 'Sect. 4 (coefficients)'!$J$11 *((C158/'Sect. 4 (coefficients)'!$C$5-1)/'Sect. 4 (coefficients)'!$C$6)^3 ) +
    ( A158/'Sect. 4 (coefficients)'!$C$3 )^2 * ( 'Sect. 4 (coefficients)'!$J$12 + 'Sect. 4 (coefficients)'!$J$13*((C158/'Sect. 4 (coefficients)'!$C$5-1)/'Sect. 4 (coefficients)'!$C$6) + 'Sect. 4 (coefficients)'!$J$14*((C158/'Sect. 4 (coefficients)'!$C$5-1)/'Sect. 4 (coefficients)'!$C$6)^2 ) +
    ( A158/'Sect. 4 (coefficients)'!$C$3 )^3 * ( 'Sect. 4 (coefficients)'!$J$15 + 'Sect. 4 (coefficients)'!$J$16*((C158/'Sect. 4 (coefficients)'!$C$5-1)/'Sect. 4 (coefficients)'!$C$6) ) +
    ( A158/'Sect. 4 (coefficients)'!$C$3 )^4 * ( 'Sect. 4 (coefficients)'!$J$17 ) +
( (B158+273.15) / 'Sect. 4 (coefficients)'!$C$4 )^1*
    (                                                   ( 'Sect. 4 (coefficients)'!$J$18 + 'Sect. 4 (coefficients)'!$J$19*((C158/'Sect. 4 (coefficients)'!$C$5-1)/'Sect. 4 (coefficients)'!$C$6) + 'Sect. 4 (coefficients)'!$J$20*((C158/'Sect. 4 (coefficients)'!$C$5-1)/'Sect. 4 (coefficients)'!$C$6)^2 + 'Sect. 4 (coefficients)'!$J$21 * ((C158/'Sect. 4 (coefficients)'!$C$5-1)/'Sect. 4 (coefficients)'!$C$6)^3 ) +
    ( A158/'Sect. 4 (coefficients)'!$C$3 )^1 * ( 'Sect. 4 (coefficients)'!$J$22 + 'Sect. 4 (coefficients)'!$J$23*((C158/'Sect. 4 (coefficients)'!$C$5-1)/'Sect. 4 (coefficients)'!$C$6) + 'Sect. 4 (coefficients)'!$J$24*((C158/'Sect. 4 (coefficients)'!$C$5-1)/'Sect. 4 (coefficients)'!$C$6)^2 ) +
    ( A158/'Sect. 4 (coefficients)'!$C$3 )^2 * ( 'Sect. 4 (coefficients)'!$J$25 + 'Sect. 4 (coefficients)'!$J$26*((C158/'Sect. 4 (coefficients)'!$C$5-1)/'Sect. 4 (coefficients)'!$C$6) ) +
    ( A158/'Sect. 4 (coefficients)'!$C$3 )^3 * ( 'Sect. 4 (coefficients)'!$J$27 ) ) +
( (B158+273.15) / 'Sect. 4 (coefficients)'!$C$4 )^2*
    (                                                   ( 'Sect. 4 (coefficients)'!$J$28 + 'Sect. 4 (coefficients)'!$J$29*((C158/'Sect. 4 (coefficients)'!$C$5-1)/'Sect. 4 (coefficients)'!$C$6) + 'Sect. 4 (coefficients)'!$J$30*((C158/'Sect. 4 (coefficients)'!$C$5-1)/'Sect. 4 (coefficients)'!$C$6)^2 ) +
    ( A158/'Sect. 4 (coefficients)'!$C$3 )^1 * ( 'Sect. 4 (coefficients)'!$J$31 + 'Sect. 4 (coefficients)'!$J$32*((C158/'Sect. 4 (coefficients)'!$C$5-1)/'Sect. 4 (coefficients)'!$C$6) ) +
    ( A158/'Sect. 4 (coefficients)'!$C$3 )^2 * ( 'Sect. 4 (coefficients)'!$J$33 ) ) +
( (B158+273.15) / 'Sect. 4 (coefficients)'!$C$4 )^3*
    (                                                   ( 'Sect. 4 (coefficients)'!$J$34 + 'Sect. 4 (coefficients)'!$J$35*((C158/'Sect. 4 (coefficients)'!$C$5-1)/'Sect. 4 (coefficients)'!$C$6) ) +
    ( A158/'Sect. 4 (coefficients)'!$C$3 )^1 * ( 'Sect. 4 (coefficients)'!$J$36 ) ) +
( (B158+273.15) / 'Sect. 4 (coefficients)'!$C$4 )^4*
    (                                                   ( 'Sect. 4 (coefficients)'!$J$37 ) ) )</f>
        <v>-0.15543439388396457</v>
      </c>
      <c r="V158" s="32">
        <f t="shared" si="42"/>
        <v>3.6434998799822096</v>
      </c>
      <c r="W158" s="36">
        <f>('Sect. 4 (coefficients)'!$L$3+'Sect. 4 (coefficients)'!$L$4*(B158+'Sect. 4 (coefficients)'!$L$7)^-2.5+'Sect. 4 (coefficients)'!$L$5*(B158+'Sect. 4 (coefficients)'!$L$7)^3)/1000</f>
        <v>-2.4363535093284202E-3</v>
      </c>
      <c r="X158" s="36">
        <f t="shared" si="43"/>
        <v>-2.5710545094357329E-3</v>
      </c>
      <c r="Y158" s="32">
        <f t="shared" si="44"/>
        <v>3.6410635264728812</v>
      </c>
      <c r="Z158" s="92">
        <v>6.0000000000000001E-3</v>
      </c>
    </row>
    <row r="159" spans="1:26" s="46" customFormat="1" ht="15" customHeight="1">
      <c r="A159" s="82">
        <v>5</v>
      </c>
      <c r="B159" s="38">
        <v>20</v>
      </c>
      <c r="C159" s="57">
        <v>65</v>
      </c>
      <c r="D159" s="40">
        <v>1026.03661324</v>
      </c>
      <c r="E159" s="40">
        <f t="shared" si="48"/>
        <v>1.5390549198599999E-2</v>
      </c>
      <c r="F159" s="56" t="s">
        <v>17</v>
      </c>
      <c r="G159" s="42">
        <v>1029.6391658949726</v>
      </c>
      <c r="H159" s="40">
        <v>1.5849670393429979E-2</v>
      </c>
      <c r="I159" s="63">
        <v>3400.8522942888189</v>
      </c>
      <c r="J159" s="42">
        <f t="shared" si="36"/>
        <v>3.6025526549726692</v>
      </c>
      <c r="K159" s="40">
        <f t="shared" si="37"/>
        <v>3.7872215337690206E-3</v>
      </c>
      <c r="L159" s="53">
        <f t="shared" si="35"/>
        <v>11.086377671041527</v>
      </c>
      <c r="M159" s="44">
        <f t="shared" si="38"/>
        <v>2.3571428571428572</v>
      </c>
      <c r="N159" s="67">
        <f t="shared" si="39"/>
        <v>0.23571428571428574</v>
      </c>
      <c r="O159" s="71" t="s">
        <v>17</v>
      </c>
      <c r="P159" s="40">
        <f>('Sect. 4 (coefficients)'!$L$3+'Sect. 4 (coefficients)'!$L$4*(B159+'Sect. 4 (coefficients)'!$L$7)^-2.5+'Sect. 4 (coefficients)'!$L$5*(B159+'Sect. 4 (coefficients)'!$L$7)^3)/1000</f>
        <v>-2.4363535093284202E-3</v>
      </c>
      <c r="Q159" s="40">
        <f t="shared" si="40"/>
        <v>3.6049890084819975</v>
      </c>
      <c r="R159" s="40">
        <f>LOOKUP(B159,'Sect. 4 (data)'!$B$12:$B$18,'Sect. 4 (data)'!$R$12:$R$18)</f>
        <v>3.7974984909884637</v>
      </c>
      <c r="S159" s="45">
        <f t="shared" si="41"/>
        <v>-0.19250948250646616</v>
      </c>
      <c r="T159" s="40">
        <f>'Sect. 4 (coefficients)'!$C$7 * ( A159 / 'Sect. 4 (coefficients)'!$C$3 )*
  (
                                                        ( 'Sect. 4 (coefficients)'!$F$3   + 'Sect. 4 (coefficients)'!$F$4  *(A159/'Sect. 4 (coefficients)'!$C$3)^1 + 'Sect. 4 (coefficients)'!$F$5  *(A159/'Sect. 4 (coefficients)'!$C$3)^2 + 'Sect. 4 (coefficients)'!$F$6   *(A159/'Sect. 4 (coefficients)'!$C$3)^3 + 'Sect. 4 (coefficients)'!$F$7  *(A159/'Sect. 4 (coefficients)'!$C$3)^4 + 'Sect. 4 (coefficients)'!$F$8*(A159/'Sect. 4 (coefficients)'!$C$3)^5 ) +
    ( (B159+273.15) / 'Sect. 4 (coefficients)'!$C$4 )^1 * ( 'Sect. 4 (coefficients)'!$F$9   + 'Sect. 4 (coefficients)'!$F$10*(A159/'Sect. 4 (coefficients)'!$C$3)^1 + 'Sect. 4 (coefficients)'!$F$11*(A159/'Sect. 4 (coefficients)'!$C$3)^2 + 'Sect. 4 (coefficients)'!$F$12*(A159/'Sect. 4 (coefficients)'!$C$3)^3 + 'Sect. 4 (coefficients)'!$F$13*(A159/'Sect. 4 (coefficients)'!$C$3)^4 ) +
    ( (B159+273.15) / 'Sect. 4 (coefficients)'!$C$4 )^2 * ( 'Sect. 4 (coefficients)'!$F$14 + 'Sect. 4 (coefficients)'!$F$15*(A159/'Sect. 4 (coefficients)'!$C$3)^1 + 'Sect. 4 (coefficients)'!$F$16*(A159/'Sect. 4 (coefficients)'!$C$3)^2 + 'Sect. 4 (coefficients)'!$F$17*(A159/'Sect. 4 (coefficients)'!$C$3)^3 ) +
    ( (B159+273.15) / 'Sect. 4 (coefficients)'!$C$4 )^3 * ( 'Sect. 4 (coefficients)'!$F$18 + 'Sect. 4 (coefficients)'!$F$19*(A159/'Sect. 4 (coefficients)'!$C$3)^1 + 'Sect. 4 (coefficients)'!$F$20*(A159/'Sect. 4 (coefficients)'!$C$3)^2 ) +
    ( (B159+273.15) / 'Sect. 4 (coefficients)'!$C$4 )^4 * ( 'Sect. 4 (coefficients)'!$F$21 +'Sect. 4 (coefficients)'!$F$22*(A159/'Sect. 4 (coefficients)'!$C$3)^1 ) +
    ( (B159+273.15) / 'Sect. 4 (coefficients)'!$C$4 )^5 * ( 'Sect. 4 (coefficients)'!$F$23 )
  )</f>
        <v>3.7989342738661742</v>
      </c>
      <c r="U159" s="93">
        <f xml:space="preserve"> 'Sect. 4 (coefficients)'!$C$8 * ( (C159/'Sect. 4 (coefficients)'!$C$5-1)/'Sect. 4 (coefficients)'!$C$6 ) * ( A159/'Sect. 4 (coefficients)'!$C$3 ) *
(                                                       ( 'Sect. 4 (coefficients)'!$J$3   + 'Sect. 4 (coefficients)'!$J$4  *((C159/'Sect. 4 (coefficients)'!$C$5-1)/'Sect. 4 (coefficients)'!$C$6)  + 'Sect. 4 (coefficients)'!$J$5  *((C159/'Sect. 4 (coefficients)'!$C$5-1)/'Sect. 4 (coefficients)'!$C$6)^2 + 'Sect. 4 (coefficients)'!$J$6   *((C159/'Sect. 4 (coefficients)'!$C$5-1)/'Sect. 4 (coefficients)'!$C$6)^3 + 'Sect. 4 (coefficients)'!$J$7*((C159/'Sect. 4 (coefficients)'!$C$5-1)/'Sect. 4 (coefficients)'!$C$6)^4 ) +
    ( A159/'Sect. 4 (coefficients)'!$C$3 )^1 * ( 'Sect. 4 (coefficients)'!$J$8   + 'Sect. 4 (coefficients)'!$J$9  *((C159/'Sect. 4 (coefficients)'!$C$5-1)/'Sect. 4 (coefficients)'!$C$6)  + 'Sect. 4 (coefficients)'!$J$10*((C159/'Sect. 4 (coefficients)'!$C$5-1)/'Sect. 4 (coefficients)'!$C$6)^2 + 'Sect. 4 (coefficients)'!$J$11 *((C159/'Sect. 4 (coefficients)'!$C$5-1)/'Sect. 4 (coefficients)'!$C$6)^3 ) +
    ( A159/'Sect. 4 (coefficients)'!$C$3 )^2 * ( 'Sect. 4 (coefficients)'!$J$12 + 'Sect. 4 (coefficients)'!$J$13*((C159/'Sect. 4 (coefficients)'!$C$5-1)/'Sect. 4 (coefficients)'!$C$6) + 'Sect. 4 (coefficients)'!$J$14*((C159/'Sect. 4 (coefficients)'!$C$5-1)/'Sect. 4 (coefficients)'!$C$6)^2 ) +
    ( A159/'Sect. 4 (coefficients)'!$C$3 )^3 * ( 'Sect. 4 (coefficients)'!$J$15 + 'Sect. 4 (coefficients)'!$J$16*((C159/'Sect. 4 (coefficients)'!$C$5-1)/'Sect. 4 (coefficients)'!$C$6) ) +
    ( A159/'Sect. 4 (coefficients)'!$C$3 )^4 * ( 'Sect. 4 (coefficients)'!$J$17 ) +
( (B159+273.15) / 'Sect. 4 (coefficients)'!$C$4 )^1*
    (                                                   ( 'Sect. 4 (coefficients)'!$J$18 + 'Sect. 4 (coefficients)'!$J$19*((C159/'Sect. 4 (coefficients)'!$C$5-1)/'Sect. 4 (coefficients)'!$C$6) + 'Sect. 4 (coefficients)'!$J$20*((C159/'Sect. 4 (coefficients)'!$C$5-1)/'Sect. 4 (coefficients)'!$C$6)^2 + 'Sect. 4 (coefficients)'!$J$21 * ((C159/'Sect. 4 (coefficients)'!$C$5-1)/'Sect. 4 (coefficients)'!$C$6)^3 ) +
    ( A159/'Sect. 4 (coefficients)'!$C$3 )^1 * ( 'Sect. 4 (coefficients)'!$J$22 + 'Sect. 4 (coefficients)'!$J$23*((C159/'Sect. 4 (coefficients)'!$C$5-1)/'Sect. 4 (coefficients)'!$C$6) + 'Sect. 4 (coefficients)'!$J$24*((C159/'Sect. 4 (coefficients)'!$C$5-1)/'Sect. 4 (coefficients)'!$C$6)^2 ) +
    ( A159/'Sect. 4 (coefficients)'!$C$3 )^2 * ( 'Sect. 4 (coefficients)'!$J$25 + 'Sect. 4 (coefficients)'!$J$26*((C159/'Sect. 4 (coefficients)'!$C$5-1)/'Sect. 4 (coefficients)'!$C$6) ) +
    ( A159/'Sect. 4 (coefficients)'!$C$3 )^3 * ( 'Sect. 4 (coefficients)'!$J$27 ) ) +
( (B159+273.15) / 'Sect. 4 (coefficients)'!$C$4 )^2*
    (                                                   ( 'Sect. 4 (coefficients)'!$J$28 + 'Sect. 4 (coefficients)'!$J$29*((C159/'Sect. 4 (coefficients)'!$C$5-1)/'Sect. 4 (coefficients)'!$C$6) + 'Sect. 4 (coefficients)'!$J$30*((C159/'Sect. 4 (coefficients)'!$C$5-1)/'Sect. 4 (coefficients)'!$C$6)^2 ) +
    ( A159/'Sect. 4 (coefficients)'!$C$3 )^1 * ( 'Sect. 4 (coefficients)'!$J$31 + 'Sect. 4 (coefficients)'!$J$32*((C159/'Sect. 4 (coefficients)'!$C$5-1)/'Sect. 4 (coefficients)'!$C$6) ) +
    ( A159/'Sect. 4 (coefficients)'!$C$3 )^2 * ( 'Sect. 4 (coefficients)'!$J$33 ) ) +
( (B159+273.15) / 'Sect. 4 (coefficients)'!$C$4 )^3*
    (                                                   ( 'Sect. 4 (coefficients)'!$J$34 + 'Sect. 4 (coefficients)'!$J$35*((C159/'Sect. 4 (coefficients)'!$C$5-1)/'Sect. 4 (coefficients)'!$C$6) ) +
    ( A159/'Sect. 4 (coefficients)'!$C$3 )^1 * ( 'Sect. 4 (coefficients)'!$J$36 ) ) +
( (B159+273.15) / 'Sect. 4 (coefficients)'!$C$4 )^4*
    (                                                   ( 'Sect. 4 (coefficients)'!$J$37 ) ) )</f>
        <v>-0.18882193314045509</v>
      </c>
      <c r="V159" s="40">
        <f t="shared" si="42"/>
        <v>3.6101123407257192</v>
      </c>
      <c r="W159" s="45">
        <f>('Sect. 4 (coefficients)'!$L$3+'Sect. 4 (coefficients)'!$L$4*(B159+'Sect. 4 (coefficients)'!$L$7)^-2.5+'Sect. 4 (coefficients)'!$L$5*(B159+'Sect. 4 (coefficients)'!$L$7)^3)/1000</f>
        <v>-2.4363535093284202E-3</v>
      </c>
      <c r="X159" s="45">
        <f t="shared" si="43"/>
        <v>-5.1233322437216344E-3</v>
      </c>
      <c r="Y159" s="40">
        <f t="shared" si="44"/>
        <v>3.6076759872163908</v>
      </c>
      <c r="Z159" s="94">
        <v>6.0000000000000001E-3</v>
      </c>
    </row>
    <row r="160" spans="1:26" s="37" customFormat="1" ht="15" customHeight="1">
      <c r="A160" s="76">
        <v>5</v>
      </c>
      <c r="B160" s="30">
        <v>25</v>
      </c>
      <c r="C160" s="55">
        <v>5</v>
      </c>
      <c r="D160" s="32">
        <v>999.246161594</v>
      </c>
      <c r="E160" s="32">
        <f>0.001/100*D160/2</f>
        <v>4.9962308079700007E-3</v>
      </c>
      <c r="F160" s="54" t="s">
        <v>17</v>
      </c>
      <c r="G160" s="33">
        <v>1002.9904083715408</v>
      </c>
      <c r="H160" s="32">
        <v>6.0697892872508888E-3</v>
      </c>
      <c r="I160" s="62">
        <v>82.463277011870616</v>
      </c>
      <c r="J160" s="33">
        <f t="shared" si="36"/>
        <v>3.7442467775407522</v>
      </c>
      <c r="K160" s="32">
        <f t="shared" si="37"/>
        <v>3.4467404464387928E-3</v>
      </c>
      <c r="L160" s="50">
        <f t="shared" si="35"/>
        <v>8.5743350911311662</v>
      </c>
      <c r="M160" s="35">
        <f t="shared" si="38"/>
        <v>2.3571428571428572</v>
      </c>
      <c r="N160" s="66">
        <f t="shared" si="39"/>
        <v>0.23571428571428574</v>
      </c>
      <c r="O160" s="70" t="s">
        <v>17</v>
      </c>
      <c r="P160" s="32">
        <f>('Sect. 4 (coefficients)'!$L$3+'Sect. 4 (coefficients)'!$L$4*(B160+'Sect. 4 (coefficients)'!$L$7)^-2.5+'Sect. 4 (coefficients)'!$L$5*(B160+'Sect. 4 (coefficients)'!$L$7)^3)/1000</f>
        <v>-2.085999999999995E-3</v>
      </c>
      <c r="Q160" s="32">
        <f t="shared" si="40"/>
        <v>3.746332777540752</v>
      </c>
      <c r="R160" s="32">
        <f>LOOKUP(B160,'Sect. 4 (data)'!$B$12:$B$18,'Sect. 4 (data)'!$R$12:$R$18)</f>
        <v>3.7618405746274362</v>
      </c>
      <c r="S160" s="36">
        <f t="shared" si="41"/>
        <v>-1.550779708668415E-2</v>
      </c>
      <c r="T160" s="32">
        <f>'Sect. 4 (coefficients)'!$C$7 * ( A160 / 'Sect. 4 (coefficients)'!$C$3 )*
  (
                                                        ( 'Sect. 4 (coefficients)'!$F$3   + 'Sect. 4 (coefficients)'!$F$4  *(A160/'Sect. 4 (coefficients)'!$C$3)^1 + 'Sect. 4 (coefficients)'!$F$5  *(A160/'Sect. 4 (coefficients)'!$C$3)^2 + 'Sect. 4 (coefficients)'!$F$6   *(A160/'Sect. 4 (coefficients)'!$C$3)^3 + 'Sect. 4 (coefficients)'!$F$7  *(A160/'Sect. 4 (coefficients)'!$C$3)^4 + 'Sect. 4 (coefficients)'!$F$8*(A160/'Sect. 4 (coefficients)'!$C$3)^5 ) +
    ( (B160+273.15) / 'Sect. 4 (coefficients)'!$C$4 )^1 * ( 'Sect. 4 (coefficients)'!$F$9   + 'Sect. 4 (coefficients)'!$F$10*(A160/'Sect. 4 (coefficients)'!$C$3)^1 + 'Sect. 4 (coefficients)'!$F$11*(A160/'Sect. 4 (coefficients)'!$C$3)^2 + 'Sect. 4 (coefficients)'!$F$12*(A160/'Sect. 4 (coefficients)'!$C$3)^3 + 'Sect. 4 (coefficients)'!$F$13*(A160/'Sect. 4 (coefficients)'!$C$3)^4 ) +
    ( (B160+273.15) / 'Sect. 4 (coefficients)'!$C$4 )^2 * ( 'Sect. 4 (coefficients)'!$F$14 + 'Sect. 4 (coefficients)'!$F$15*(A160/'Sect. 4 (coefficients)'!$C$3)^1 + 'Sect. 4 (coefficients)'!$F$16*(A160/'Sect. 4 (coefficients)'!$C$3)^2 + 'Sect. 4 (coefficients)'!$F$17*(A160/'Sect. 4 (coefficients)'!$C$3)^3 ) +
    ( (B160+273.15) / 'Sect. 4 (coefficients)'!$C$4 )^3 * ( 'Sect. 4 (coefficients)'!$F$18 + 'Sect. 4 (coefficients)'!$F$19*(A160/'Sect. 4 (coefficients)'!$C$3)^1 + 'Sect. 4 (coefficients)'!$F$20*(A160/'Sect. 4 (coefficients)'!$C$3)^2 ) +
    ( (B160+273.15) / 'Sect. 4 (coefficients)'!$C$4 )^4 * ( 'Sect. 4 (coefficients)'!$F$21 +'Sect. 4 (coefficients)'!$F$22*(A160/'Sect. 4 (coefficients)'!$C$3)^1 ) +
    ( (B160+273.15) / 'Sect. 4 (coefficients)'!$C$4 )^5 * ( 'Sect. 4 (coefficients)'!$F$23 )
  )</f>
        <v>3.7601620756987177</v>
      </c>
      <c r="U160" s="91">
        <f xml:space="preserve"> 'Sect. 4 (coefficients)'!$C$8 * ( (C160/'Sect. 4 (coefficients)'!$C$5-1)/'Sect. 4 (coefficients)'!$C$6 ) * ( A160/'Sect. 4 (coefficients)'!$C$3 ) *
(                                                       ( 'Sect. 4 (coefficients)'!$J$3   + 'Sect. 4 (coefficients)'!$J$4  *((C160/'Sect. 4 (coefficients)'!$C$5-1)/'Sect. 4 (coefficients)'!$C$6)  + 'Sect. 4 (coefficients)'!$J$5  *((C160/'Sect. 4 (coefficients)'!$C$5-1)/'Sect. 4 (coefficients)'!$C$6)^2 + 'Sect. 4 (coefficients)'!$J$6   *((C160/'Sect. 4 (coefficients)'!$C$5-1)/'Sect. 4 (coefficients)'!$C$6)^3 + 'Sect. 4 (coefficients)'!$J$7*((C160/'Sect. 4 (coefficients)'!$C$5-1)/'Sect. 4 (coefficients)'!$C$6)^4 ) +
    ( A160/'Sect. 4 (coefficients)'!$C$3 )^1 * ( 'Sect. 4 (coefficients)'!$J$8   + 'Sect. 4 (coefficients)'!$J$9  *((C160/'Sect. 4 (coefficients)'!$C$5-1)/'Sect. 4 (coefficients)'!$C$6)  + 'Sect. 4 (coefficients)'!$J$10*((C160/'Sect. 4 (coefficients)'!$C$5-1)/'Sect. 4 (coefficients)'!$C$6)^2 + 'Sect. 4 (coefficients)'!$J$11 *((C160/'Sect. 4 (coefficients)'!$C$5-1)/'Sect. 4 (coefficients)'!$C$6)^3 ) +
    ( A160/'Sect. 4 (coefficients)'!$C$3 )^2 * ( 'Sect. 4 (coefficients)'!$J$12 + 'Sect. 4 (coefficients)'!$J$13*((C160/'Sect. 4 (coefficients)'!$C$5-1)/'Sect. 4 (coefficients)'!$C$6) + 'Sect. 4 (coefficients)'!$J$14*((C160/'Sect. 4 (coefficients)'!$C$5-1)/'Sect. 4 (coefficients)'!$C$6)^2 ) +
    ( A160/'Sect. 4 (coefficients)'!$C$3 )^3 * ( 'Sect. 4 (coefficients)'!$J$15 + 'Sect. 4 (coefficients)'!$J$16*((C160/'Sect. 4 (coefficients)'!$C$5-1)/'Sect. 4 (coefficients)'!$C$6) ) +
    ( A160/'Sect. 4 (coefficients)'!$C$3 )^4 * ( 'Sect. 4 (coefficients)'!$J$17 ) +
( (B160+273.15) / 'Sect. 4 (coefficients)'!$C$4 )^1*
    (                                                   ( 'Sect. 4 (coefficients)'!$J$18 + 'Sect. 4 (coefficients)'!$J$19*((C160/'Sect. 4 (coefficients)'!$C$5-1)/'Sect. 4 (coefficients)'!$C$6) + 'Sect. 4 (coefficients)'!$J$20*((C160/'Sect. 4 (coefficients)'!$C$5-1)/'Sect. 4 (coefficients)'!$C$6)^2 + 'Sect. 4 (coefficients)'!$J$21 * ((C160/'Sect. 4 (coefficients)'!$C$5-1)/'Sect. 4 (coefficients)'!$C$6)^3 ) +
    ( A160/'Sect. 4 (coefficients)'!$C$3 )^1 * ( 'Sect. 4 (coefficients)'!$J$22 + 'Sect. 4 (coefficients)'!$J$23*((C160/'Sect. 4 (coefficients)'!$C$5-1)/'Sect. 4 (coefficients)'!$C$6) + 'Sect. 4 (coefficients)'!$J$24*((C160/'Sect. 4 (coefficients)'!$C$5-1)/'Sect. 4 (coefficients)'!$C$6)^2 ) +
    ( A160/'Sect. 4 (coefficients)'!$C$3 )^2 * ( 'Sect. 4 (coefficients)'!$J$25 + 'Sect. 4 (coefficients)'!$J$26*((C160/'Sect. 4 (coefficients)'!$C$5-1)/'Sect. 4 (coefficients)'!$C$6) ) +
    ( A160/'Sect. 4 (coefficients)'!$C$3 )^3 * ( 'Sect. 4 (coefficients)'!$J$27 ) ) +
( (B160+273.15) / 'Sect. 4 (coefficients)'!$C$4 )^2*
    (                                                   ( 'Sect. 4 (coefficients)'!$J$28 + 'Sect. 4 (coefficients)'!$J$29*((C160/'Sect. 4 (coefficients)'!$C$5-1)/'Sect. 4 (coefficients)'!$C$6) + 'Sect. 4 (coefficients)'!$J$30*((C160/'Sect. 4 (coefficients)'!$C$5-1)/'Sect. 4 (coefficients)'!$C$6)^2 ) +
    ( A160/'Sect. 4 (coefficients)'!$C$3 )^1 * ( 'Sect. 4 (coefficients)'!$J$31 + 'Sect. 4 (coefficients)'!$J$32*((C160/'Sect. 4 (coefficients)'!$C$5-1)/'Sect. 4 (coefficients)'!$C$6) ) +
    ( A160/'Sect. 4 (coefficients)'!$C$3 )^2 * ( 'Sect. 4 (coefficients)'!$J$33 ) ) +
( (B160+273.15) / 'Sect. 4 (coefficients)'!$C$4 )^3*
    (                                                   ( 'Sect. 4 (coefficients)'!$J$34 + 'Sect. 4 (coefficients)'!$J$35*((C160/'Sect. 4 (coefficients)'!$C$5-1)/'Sect. 4 (coefficients)'!$C$6) ) +
    ( A160/'Sect. 4 (coefficients)'!$C$3 )^1 * ( 'Sect. 4 (coefficients)'!$J$36 ) ) +
( (B160+273.15) / 'Sect. 4 (coefficients)'!$C$4 )^4*
    (                                                   ( 'Sect. 4 (coefficients)'!$J$37 ) ) )</f>
        <v>-1.5280005293107177E-2</v>
      </c>
      <c r="V160" s="32">
        <f t="shared" si="42"/>
        <v>3.7448820704056107</v>
      </c>
      <c r="W160" s="36">
        <f>('Sect. 4 (coefficients)'!$L$3+'Sect. 4 (coefficients)'!$L$4*(B160+'Sect. 4 (coefficients)'!$L$7)^-2.5+'Sect. 4 (coefficients)'!$L$5*(B160+'Sect. 4 (coefficients)'!$L$7)^3)/1000</f>
        <v>-2.085999999999995E-3</v>
      </c>
      <c r="X160" s="36">
        <f t="shared" si="43"/>
        <v>1.4507071351412826E-3</v>
      </c>
      <c r="Y160" s="32">
        <f t="shared" si="44"/>
        <v>3.7427960704056109</v>
      </c>
      <c r="Z160" s="92">
        <v>6.0000000000000001E-3</v>
      </c>
    </row>
    <row r="161" spans="1:26" s="37" customFormat="1" ht="15" customHeight="1">
      <c r="A161" s="76">
        <v>5</v>
      </c>
      <c r="B161" s="30">
        <v>25</v>
      </c>
      <c r="C161" s="55">
        <v>10</v>
      </c>
      <c r="D161" s="32">
        <v>1001.46696043</v>
      </c>
      <c r="E161" s="32">
        <f>0.001/100*D161/2</f>
        <v>5.0073348021500005E-3</v>
      </c>
      <c r="F161" s="54" t="s">
        <v>17</v>
      </c>
      <c r="G161" s="33">
        <v>1005.1969230710008</v>
      </c>
      <c r="H161" s="32">
        <v>6.0823503149253404E-3</v>
      </c>
      <c r="I161" s="62">
        <v>83.141589213577575</v>
      </c>
      <c r="J161" s="33">
        <f t="shared" si="36"/>
        <v>3.7299626410008386</v>
      </c>
      <c r="K161" s="32">
        <f t="shared" si="37"/>
        <v>3.4527646216691052E-3</v>
      </c>
      <c r="L161" s="50">
        <f t="shared" si="35"/>
        <v>8.6337703861377122</v>
      </c>
      <c r="M161" s="35">
        <f t="shared" si="38"/>
        <v>2.3571428571428572</v>
      </c>
      <c r="N161" s="66">
        <f t="shared" si="39"/>
        <v>0.23571428571428574</v>
      </c>
      <c r="O161" s="70" t="s">
        <v>17</v>
      </c>
      <c r="P161" s="32">
        <f>('Sect. 4 (coefficients)'!$L$3+'Sect. 4 (coefficients)'!$L$4*(B161+'Sect. 4 (coefficients)'!$L$7)^-2.5+'Sect. 4 (coefficients)'!$L$5*(B161+'Sect. 4 (coefficients)'!$L$7)^3)/1000</f>
        <v>-2.085999999999995E-3</v>
      </c>
      <c r="Q161" s="32">
        <f t="shared" si="40"/>
        <v>3.7320486410008384</v>
      </c>
      <c r="R161" s="32">
        <f>LOOKUP(B161,'Sect. 4 (data)'!$B$12:$B$18,'Sect. 4 (data)'!$R$12:$R$18)</f>
        <v>3.7618405746274362</v>
      </c>
      <c r="S161" s="36">
        <f t="shared" si="41"/>
        <v>-2.9791933626597711E-2</v>
      </c>
      <c r="T161" s="32">
        <f>'Sect. 4 (coefficients)'!$C$7 * ( A161 / 'Sect. 4 (coefficients)'!$C$3 )*
  (
                                                        ( 'Sect. 4 (coefficients)'!$F$3   + 'Sect. 4 (coefficients)'!$F$4  *(A161/'Sect. 4 (coefficients)'!$C$3)^1 + 'Sect. 4 (coefficients)'!$F$5  *(A161/'Sect. 4 (coefficients)'!$C$3)^2 + 'Sect. 4 (coefficients)'!$F$6   *(A161/'Sect. 4 (coefficients)'!$C$3)^3 + 'Sect. 4 (coefficients)'!$F$7  *(A161/'Sect. 4 (coefficients)'!$C$3)^4 + 'Sect. 4 (coefficients)'!$F$8*(A161/'Sect. 4 (coefficients)'!$C$3)^5 ) +
    ( (B161+273.15) / 'Sect. 4 (coefficients)'!$C$4 )^1 * ( 'Sect. 4 (coefficients)'!$F$9   + 'Sect. 4 (coefficients)'!$F$10*(A161/'Sect. 4 (coefficients)'!$C$3)^1 + 'Sect. 4 (coefficients)'!$F$11*(A161/'Sect. 4 (coefficients)'!$C$3)^2 + 'Sect. 4 (coefficients)'!$F$12*(A161/'Sect. 4 (coefficients)'!$C$3)^3 + 'Sect. 4 (coefficients)'!$F$13*(A161/'Sect. 4 (coefficients)'!$C$3)^4 ) +
    ( (B161+273.15) / 'Sect. 4 (coefficients)'!$C$4 )^2 * ( 'Sect. 4 (coefficients)'!$F$14 + 'Sect. 4 (coefficients)'!$F$15*(A161/'Sect. 4 (coefficients)'!$C$3)^1 + 'Sect. 4 (coefficients)'!$F$16*(A161/'Sect. 4 (coefficients)'!$C$3)^2 + 'Sect. 4 (coefficients)'!$F$17*(A161/'Sect. 4 (coefficients)'!$C$3)^3 ) +
    ( (B161+273.15) / 'Sect. 4 (coefficients)'!$C$4 )^3 * ( 'Sect. 4 (coefficients)'!$F$18 + 'Sect. 4 (coefficients)'!$F$19*(A161/'Sect. 4 (coefficients)'!$C$3)^1 + 'Sect. 4 (coefficients)'!$F$20*(A161/'Sect. 4 (coefficients)'!$C$3)^2 ) +
    ( (B161+273.15) / 'Sect. 4 (coefficients)'!$C$4 )^4 * ( 'Sect. 4 (coefficients)'!$F$21 +'Sect. 4 (coefficients)'!$F$22*(A161/'Sect. 4 (coefficients)'!$C$3)^1 ) +
    ( (B161+273.15) / 'Sect. 4 (coefficients)'!$C$4 )^5 * ( 'Sect. 4 (coefficients)'!$F$23 )
  )</f>
        <v>3.7601620756987177</v>
      </c>
      <c r="U161" s="91">
        <f xml:space="preserve"> 'Sect. 4 (coefficients)'!$C$8 * ( (C161/'Sect. 4 (coefficients)'!$C$5-1)/'Sect. 4 (coefficients)'!$C$6 ) * ( A161/'Sect. 4 (coefficients)'!$C$3 ) *
(                                                       ( 'Sect. 4 (coefficients)'!$J$3   + 'Sect. 4 (coefficients)'!$J$4  *((C161/'Sect. 4 (coefficients)'!$C$5-1)/'Sect. 4 (coefficients)'!$C$6)  + 'Sect. 4 (coefficients)'!$J$5  *((C161/'Sect. 4 (coefficients)'!$C$5-1)/'Sect. 4 (coefficients)'!$C$6)^2 + 'Sect. 4 (coefficients)'!$J$6   *((C161/'Sect. 4 (coefficients)'!$C$5-1)/'Sect. 4 (coefficients)'!$C$6)^3 + 'Sect. 4 (coefficients)'!$J$7*((C161/'Sect. 4 (coefficients)'!$C$5-1)/'Sect. 4 (coefficients)'!$C$6)^4 ) +
    ( A161/'Sect. 4 (coefficients)'!$C$3 )^1 * ( 'Sect. 4 (coefficients)'!$J$8   + 'Sect. 4 (coefficients)'!$J$9  *((C161/'Sect. 4 (coefficients)'!$C$5-1)/'Sect. 4 (coefficients)'!$C$6)  + 'Sect. 4 (coefficients)'!$J$10*((C161/'Sect. 4 (coefficients)'!$C$5-1)/'Sect. 4 (coefficients)'!$C$6)^2 + 'Sect. 4 (coefficients)'!$J$11 *((C161/'Sect. 4 (coefficients)'!$C$5-1)/'Sect. 4 (coefficients)'!$C$6)^3 ) +
    ( A161/'Sect. 4 (coefficients)'!$C$3 )^2 * ( 'Sect. 4 (coefficients)'!$J$12 + 'Sect. 4 (coefficients)'!$J$13*((C161/'Sect. 4 (coefficients)'!$C$5-1)/'Sect. 4 (coefficients)'!$C$6) + 'Sect. 4 (coefficients)'!$J$14*((C161/'Sect. 4 (coefficients)'!$C$5-1)/'Sect. 4 (coefficients)'!$C$6)^2 ) +
    ( A161/'Sect. 4 (coefficients)'!$C$3 )^3 * ( 'Sect. 4 (coefficients)'!$J$15 + 'Sect. 4 (coefficients)'!$J$16*((C161/'Sect. 4 (coefficients)'!$C$5-1)/'Sect. 4 (coefficients)'!$C$6) ) +
    ( A161/'Sect. 4 (coefficients)'!$C$3 )^4 * ( 'Sect. 4 (coefficients)'!$J$17 ) +
( (B161+273.15) / 'Sect. 4 (coefficients)'!$C$4 )^1*
    (                                                   ( 'Sect. 4 (coefficients)'!$J$18 + 'Sect. 4 (coefficients)'!$J$19*((C161/'Sect. 4 (coefficients)'!$C$5-1)/'Sect. 4 (coefficients)'!$C$6) + 'Sect. 4 (coefficients)'!$J$20*((C161/'Sect. 4 (coefficients)'!$C$5-1)/'Sect. 4 (coefficients)'!$C$6)^2 + 'Sect. 4 (coefficients)'!$J$21 * ((C161/'Sect. 4 (coefficients)'!$C$5-1)/'Sect. 4 (coefficients)'!$C$6)^3 ) +
    ( A161/'Sect. 4 (coefficients)'!$C$3 )^1 * ( 'Sect. 4 (coefficients)'!$J$22 + 'Sect. 4 (coefficients)'!$J$23*((C161/'Sect. 4 (coefficients)'!$C$5-1)/'Sect. 4 (coefficients)'!$C$6) + 'Sect. 4 (coefficients)'!$J$24*((C161/'Sect. 4 (coefficients)'!$C$5-1)/'Sect. 4 (coefficients)'!$C$6)^2 ) +
    ( A161/'Sect. 4 (coefficients)'!$C$3 )^2 * ( 'Sect. 4 (coefficients)'!$J$25 + 'Sect. 4 (coefficients)'!$J$26*((C161/'Sect. 4 (coefficients)'!$C$5-1)/'Sect. 4 (coefficients)'!$C$6) ) +
    ( A161/'Sect. 4 (coefficients)'!$C$3 )^3 * ( 'Sect. 4 (coefficients)'!$J$27 ) ) +
( (B161+273.15) / 'Sect. 4 (coefficients)'!$C$4 )^2*
    (                                                   ( 'Sect. 4 (coefficients)'!$J$28 + 'Sect. 4 (coefficients)'!$J$29*((C161/'Sect. 4 (coefficients)'!$C$5-1)/'Sect. 4 (coefficients)'!$C$6) + 'Sect. 4 (coefficients)'!$J$30*((C161/'Sect. 4 (coefficients)'!$C$5-1)/'Sect. 4 (coefficients)'!$C$6)^2 ) +
    ( A161/'Sect. 4 (coefficients)'!$C$3 )^1 * ( 'Sect. 4 (coefficients)'!$J$31 + 'Sect. 4 (coefficients)'!$J$32*((C161/'Sect. 4 (coefficients)'!$C$5-1)/'Sect. 4 (coefficients)'!$C$6) ) +
    ( A161/'Sect. 4 (coefficients)'!$C$3 )^2 * ( 'Sect. 4 (coefficients)'!$J$33 ) ) +
( (B161+273.15) / 'Sect. 4 (coefficients)'!$C$4 )^3*
    (                                                   ( 'Sect. 4 (coefficients)'!$J$34 + 'Sect. 4 (coefficients)'!$J$35*((C161/'Sect. 4 (coefficients)'!$C$5-1)/'Sect. 4 (coefficients)'!$C$6) ) +
    ( A161/'Sect. 4 (coefficients)'!$C$3 )^1 * ( 'Sect. 4 (coefficients)'!$J$36 ) ) +
( (B161+273.15) / 'Sect. 4 (coefficients)'!$C$4 )^4*
    (                                                   ( 'Sect. 4 (coefficients)'!$J$37 ) ) )</f>
        <v>-3.0515364406025612E-2</v>
      </c>
      <c r="V161" s="32">
        <f t="shared" si="42"/>
        <v>3.7296467112926921</v>
      </c>
      <c r="W161" s="36">
        <f>('Sect. 4 (coefficients)'!$L$3+'Sect. 4 (coefficients)'!$L$4*(B161+'Sect. 4 (coefficients)'!$L$7)^-2.5+'Sect. 4 (coefficients)'!$L$5*(B161+'Sect. 4 (coefficients)'!$L$7)^3)/1000</f>
        <v>-2.085999999999995E-3</v>
      </c>
      <c r="X161" s="36">
        <f t="shared" si="43"/>
        <v>2.4019297081463442E-3</v>
      </c>
      <c r="Y161" s="32">
        <f t="shared" si="44"/>
        <v>3.7275607112926923</v>
      </c>
      <c r="Z161" s="92">
        <v>6.0000000000000001E-3</v>
      </c>
    </row>
    <row r="162" spans="1:26" s="37" customFormat="1" ht="15" customHeight="1">
      <c r="A162" s="76">
        <v>5</v>
      </c>
      <c r="B162" s="30">
        <v>25</v>
      </c>
      <c r="C162" s="55">
        <v>15</v>
      </c>
      <c r="D162" s="32">
        <v>1003.6647616400001</v>
      </c>
      <c r="E162" s="32">
        <f t="shared" ref="E162:E168" si="49">0.003/100*D162/2</f>
        <v>1.5054971424600001E-2</v>
      </c>
      <c r="F162" s="54" t="s">
        <v>17</v>
      </c>
      <c r="G162" s="33">
        <v>1007.3800291876194</v>
      </c>
      <c r="H162" s="32">
        <v>1.5477640998461467E-2</v>
      </c>
      <c r="I162" s="62">
        <v>3485.0366962399303</v>
      </c>
      <c r="J162" s="33">
        <f t="shared" si="36"/>
        <v>3.7152675476193053</v>
      </c>
      <c r="K162" s="32">
        <f t="shared" si="37"/>
        <v>3.5923817004506497E-3</v>
      </c>
      <c r="L162" s="50">
        <f t="shared" si="35"/>
        <v>10.11388895427482</v>
      </c>
      <c r="M162" s="35">
        <f t="shared" si="38"/>
        <v>2.3571428571428572</v>
      </c>
      <c r="N162" s="66">
        <f t="shared" si="39"/>
        <v>0.23571428571428574</v>
      </c>
      <c r="O162" s="70" t="s">
        <v>17</v>
      </c>
      <c r="P162" s="32">
        <f>('Sect. 4 (coefficients)'!$L$3+'Sect. 4 (coefficients)'!$L$4*(B162+'Sect. 4 (coefficients)'!$L$7)^-2.5+'Sect. 4 (coefficients)'!$L$5*(B162+'Sect. 4 (coefficients)'!$L$7)^3)/1000</f>
        <v>-2.085999999999995E-3</v>
      </c>
      <c r="Q162" s="32">
        <f t="shared" si="40"/>
        <v>3.7173535476193051</v>
      </c>
      <c r="R162" s="32">
        <f>LOOKUP(B162,'Sect. 4 (data)'!$B$12:$B$18,'Sect. 4 (data)'!$R$12:$R$18)</f>
        <v>3.7618405746274362</v>
      </c>
      <c r="S162" s="36">
        <f t="shared" si="41"/>
        <v>-4.4487027008131008E-2</v>
      </c>
      <c r="T162" s="32">
        <f>'Sect. 4 (coefficients)'!$C$7 * ( A162 / 'Sect. 4 (coefficients)'!$C$3 )*
  (
                                                        ( 'Sect. 4 (coefficients)'!$F$3   + 'Sect. 4 (coefficients)'!$F$4  *(A162/'Sect. 4 (coefficients)'!$C$3)^1 + 'Sect. 4 (coefficients)'!$F$5  *(A162/'Sect. 4 (coefficients)'!$C$3)^2 + 'Sect. 4 (coefficients)'!$F$6   *(A162/'Sect. 4 (coefficients)'!$C$3)^3 + 'Sect. 4 (coefficients)'!$F$7  *(A162/'Sect. 4 (coefficients)'!$C$3)^4 + 'Sect. 4 (coefficients)'!$F$8*(A162/'Sect. 4 (coefficients)'!$C$3)^5 ) +
    ( (B162+273.15) / 'Sect. 4 (coefficients)'!$C$4 )^1 * ( 'Sect. 4 (coefficients)'!$F$9   + 'Sect. 4 (coefficients)'!$F$10*(A162/'Sect. 4 (coefficients)'!$C$3)^1 + 'Sect. 4 (coefficients)'!$F$11*(A162/'Sect. 4 (coefficients)'!$C$3)^2 + 'Sect. 4 (coefficients)'!$F$12*(A162/'Sect. 4 (coefficients)'!$C$3)^3 + 'Sect. 4 (coefficients)'!$F$13*(A162/'Sect. 4 (coefficients)'!$C$3)^4 ) +
    ( (B162+273.15) / 'Sect. 4 (coefficients)'!$C$4 )^2 * ( 'Sect. 4 (coefficients)'!$F$14 + 'Sect. 4 (coefficients)'!$F$15*(A162/'Sect. 4 (coefficients)'!$C$3)^1 + 'Sect. 4 (coefficients)'!$F$16*(A162/'Sect. 4 (coefficients)'!$C$3)^2 + 'Sect. 4 (coefficients)'!$F$17*(A162/'Sect. 4 (coefficients)'!$C$3)^3 ) +
    ( (B162+273.15) / 'Sect. 4 (coefficients)'!$C$4 )^3 * ( 'Sect. 4 (coefficients)'!$F$18 + 'Sect. 4 (coefficients)'!$F$19*(A162/'Sect. 4 (coefficients)'!$C$3)^1 + 'Sect. 4 (coefficients)'!$F$20*(A162/'Sect. 4 (coefficients)'!$C$3)^2 ) +
    ( (B162+273.15) / 'Sect. 4 (coefficients)'!$C$4 )^4 * ( 'Sect. 4 (coefficients)'!$F$21 +'Sect. 4 (coefficients)'!$F$22*(A162/'Sect. 4 (coefficients)'!$C$3)^1 ) +
    ( (B162+273.15) / 'Sect. 4 (coefficients)'!$C$4 )^5 * ( 'Sect. 4 (coefficients)'!$F$23 )
  )</f>
        <v>3.7601620756987177</v>
      </c>
      <c r="U162" s="91">
        <f xml:space="preserve"> 'Sect. 4 (coefficients)'!$C$8 * ( (C162/'Sect. 4 (coefficients)'!$C$5-1)/'Sect. 4 (coefficients)'!$C$6 ) * ( A162/'Sect. 4 (coefficients)'!$C$3 ) *
(                                                       ( 'Sect. 4 (coefficients)'!$J$3   + 'Sect. 4 (coefficients)'!$J$4  *((C162/'Sect. 4 (coefficients)'!$C$5-1)/'Sect. 4 (coefficients)'!$C$6)  + 'Sect. 4 (coefficients)'!$J$5  *((C162/'Sect. 4 (coefficients)'!$C$5-1)/'Sect. 4 (coefficients)'!$C$6)^2 + 'Sect. 4 (coefficients)'!$J$6   *((C162/'Sect. 4 (coefficients)'!$C$5-1)/'Sect. 4 (coefficients)'!$C$6)^3 + 'Sect. 4 (coefficients)'!$J$7*((C162/'Sect. 4 (coefficients)'!$C$5-1)/'Sect. 4 (coefficients)'!$C$6)^4 ) +
    ( A162/'Sect. 4 (coefficients)'!$C$3 )^1 * ( 'Sect. 4 (coefficients)'!$J$8   + 'Sect. 4 (coefficients)'!$J$9  *((C162/'Sect. 4 (coefficients)'!$C$5-1)/'Sect. 4 (coefficients)'!$C$6)  + 'Sect. 4 (coefficients)'!$J$10*((C162/'Sect. 4 (coefficients)'!$C$5-1)/'Sect. 4 (coefficients)'!$C$6)^2 + 'Sect. 4 (coefficients)'!$J$11 *((C162/'Sect. 4 (coefficients)'!$C$5-1)/'Sect. 4 (coefficients)'!$C$6)^3 ) +
    ( A162/'Sect. 4 (coefficients)'!$C$3 )^2 * ( 'Sect. 4 (coefficients)'!$J$12 + 'Sect. 4 (coefficients)'!$J$13*((C162/'Sect. 4 (coefficients)'!$C$5-1)/'Sect. 4 (coefficients)'!$C$6) + 'Sect. 4 (coefficients)'!$J$14*((C162/'Sect. 4 (coefficients)'!$C$5-1)/'Sect. 4 (coefficients)'!$C$6)^2 ) +
    ( A162/'Sect. 4 (coefficients)'!$C$3 )^3 * ( 'Sect. 4 (coefficients)'!$J$15 + 'Sect. 4 (coefficients)'!$J$16*((C162/'Sect. 4 (coefficients)'!$C$5-1)/'Sect. 4 (coefficients)'!$C$6) ) +
    ( A162/'Sect. 4 (coefficients)'!$C$3 )^4 * ( 'Sect. 4 (coefficients)'!$J$17 ) +
( (B162+273.15) / 'Sect. 4 (coefficients)'!$C$4 )^1*
    (                                                   ( 'Sect. 4 (coefficients)'!$J$18 + 'Sect. 4 (coefficients)'!$J$19*((C162/'Sect. 4 (coefficients)'!$C$5-1)/'Sect. 4 (coefficients)'!$C$6) + 'Sect. 4 (coefficients)'!$J$20*((C162/'Sect. 4 (coefficients)'!$C$5-1)/'Sect. 4 (coefficients)'!$C$6)^2 + 'Sect. 4 (coefficients)'!$J$21 * ((C162/'Sect. 4 (coefficients)'!$C$5-1)/'Sect. 4 (coefficients)'!$C$6)^3 ) +
    ( A162/'Sect. 4 (coefficients)'!$C$3 )^1 * ( 'Sect. 4 (coefficients)'!$J$22 + 'Sect. 4 (coefficients)'!$J$23*((C162/'Sect. 4 (coefficients)'!$C$5-1)/'Sect. 4 (coefficients)'!$C$6) + 'Sect. 4 (coefficients)'!$J$24*((C162/'Sect. 4 (coefficients)'!$C$5-1)/'Sect. 4 (coefficients)'!$C$6)^2 ) +
    ( A162/'Sect. 4 (coefficients)'!$C$3 )^2 * ( 'Sect. 4 (coefficients)'!$J$25 + 'Sect. 4 (coefficients)'!$J$26*((C162/'Sect. 4 (coefficients)'!$C$5-1)/'Sect. 4 (coefficients)'!$C$6) ) +
    ( A162/'Sect. 4 (coefficients)'!$C$3 )^3 * ( 'Sect. 4 (coefficients)'!$J$27 ) ) +
( (B162+273.15) / 'Sect. 4 (coefficients)'!$C$4 )^2*
    (                                                   ( 'Sect. 4 (coefficients)'!$J$28 + 'Sect. 4 (coefficients)'!$J$29*((C162/'Sect. 4 (coefficients)'!$C$5-1)/'Sect. 4 (coefficients)'!$C$6) + 'Sect. 4 (coefficients)'!$J$30*((C162/'Sect. 4 (coefficients)'!$C$5-1)/'Sect. 4 (coefficients)'!$C$6)^2 ) +
    ( A162/'Sect. 4 (coefficients)'!$C$3 )^1 * ( 'Sect. 4 (coefficients)'!$J$31 + 'Sect. 4 (coefficients)'!$J$32*((C162/'Sect. 4 (coefficients)'!$C$5-1)/'Sect. 4 (coefficients)'!$C$6) ) +
    ( A162/'Sect. 4 (coefficients)'!$C$3 )^2 * ( 'Sect. 4 (coefficients)'!$J$33 ) ) +
( (B162+273.15) / 'Sect. 4 (coefficients)'!$C$4 )^3*
    (                                                   ( 'Sect. 4 (coefficients)'!$J$34 + 'Sect. 4 (coefficients)'!$J$35*((C162/'Sect. 4 (coefficients)'!$C$5-1)/'Sect. 4 (coefficients)'!$C$6) ) +
    ( A162/'Sect. 4 (coefficients)'!$C$3 )^1 * ( 'Sect. 4 (coefficients)'!$J$36 ) ) +
( (B162+273.15) / 'Sect. 4 (coefficients)'!$C$4 )^4*
    (                                                   ( 'Sect. 4 (coefficients)'!$J$37 ) ) )</f>
        <v>-4.538504955016532E-2</v>
      </c>
      <c r="V162" s="32">
        <f t="shared" si="42"/>
        <v>3.7147770261485524</v>
      </c>
      <c r="W162" s="36">
        <f>('Sect. 4 (coefficients)'!$L$3+'Sect. 4 (coefficients)'!$L$4*(B162+'Sect. 4 (coefficients)'!$L$7)^-2.5+'Sect. 4 (coefficients)'!$L$5*(B162+'Sect. 4 (coefficients)'!$L$7)^3)/1000</f>
        <v>-2.085999999999995E-3</v>
      </c>
      <c r="X162" s="36">
        <f t="shared" si="43"/>
        <v>2.5765214707527129E-3</v>
      </c>
      <c r="Y162" s="32">
        <f t="shared" si="44"/>
        <v>3.7126910261485526</v>
      </c>
      <c r="Z162" s="92">
        <v>6.0000000000000001E-3</v>
      </c>
    </row>
    <row r="163" spans="1:26" s="37" customFormat="1" ht="15" customHeight="1">
      <c r="A163" s="76">
        <v>5</v>
      </c>
      <c r="B163" s="30">
        <v>25</v>
      </c>
      <c r="C163" s="55">
        <v>20</v>
      </c>
      <c r="D163" s="32">
        <v>1005.83998999</v>
      </c>
      <c r="E163" s="32">
        <f t="shared" si="49"/>
        <v>1.5087599849850001E-2</v>
      </c>
      <c r="F163" s="54" t="s">
        <v>17</v>
      </c>
      <c r="G163" s="33">
        <v>1009.5412019029085</v>
      </c>
      <c r="H163" s="32">
        <v>1.5513334928714383E-2</v>
      </c>
      <c r="I163" s="62">
        <v>3514.1974812440603</v>
      </c>
      <c r="J163" s="33">
        <f t="shared" si="36"/>
        <v>3.701211912908434</v>
      </c>
      <c r="K163" s="32">
        <f t="shared" si="37"/>
        <v>3.6094170417500845E-3</v>
      </c>
      <c r="L163" s="50">
        <f t="shared" si="35"/>
        <v>10.298020347648881</v>
      </c>
      <c r="M163" s="35">
        <f t="shared" si="38"/>
        <v>2.3571428571428572</v>
      </c>
      <c r="N163" s="66">
        <f t="shared" si="39"/>
        <v>0.23571428571428574</v>
      </c>
      <c r="O163" s="70" t="s">
        <v>17</v>
      </c>
      <c r="P163" s="32">
        <f>('Sect. 4 (coefficients)'!$L$3+'Sect. 4 (coefficients)'!$L$4*(B163+'Sect. 4 (coefficients)'!$L$7)^-2.5+'Sect. 4 (coefficients)'!$L$5*(B163+'Sect. 4 (coefficients)'!$L$7)^3)/1000</f>
        <v>-2.085999999999995E-3</v>
      </c>
      <c r="Q163" s="32">
        <f t="shared" si="40"/>
        <v>3.7032979129084338</v>
      </c>
      <c r="R163" s="32">
        <f>LOOKUP(B163,'Sect. 4 (data)'!$B$12:$B$18,'Sect. 4 (data)'!$R$12:$R$18)</f>
        <v>3.7618405746274362</v>
      </c>
      <c r="S163" s="36">
        <f t="shared" si="41"/>
        <v>-5.8542661719002353E-2</v>
      </c>
      <c r="T163" s="32">
        <f>'Sect. 4 (coefficients)'!$C$7 * ( A163 / 'Sect. 4 (coefficients)'!$C$3 )*
  (
                                                        ( 'Sect. 4 (coefficients)'!$F$3   + 'Sect. 4 (coefficients)'!$F$4  *(A163/'Sect. 4 (coefficients)'!$C$3)^1 + 'Sect. 4 (coefficients)'!$F$5  *(A163/'Sect. 4 (coefficients)'!$C$3)^2 + 'Sect. 4 (coefficients)'!$F$6   *(A163/'Sect. 4 (coefficients)'!$C$3)^3 + 'Sect. 4 (coefficients)'!$F$7  *(A163/'Sect. 4 (coefficients)'!$C$3)^4 + 'Sect. 4 (coefficients)'!$F$8*(A163/'Sect. 4 (coefficients)'!$C$3)^5 ) +
    ( (B163+273.15) / 'Sect. 4 (coefficients)'!$C$4 )^1 * ( 'Sect. 4 (coefficients)'!$F$9   + 'Sect. 4 (coefficients)'!$F$10*(A163/'Sect. 4 (coefficients)'!$C$3)^1 + 'Sect. 4 (coefficients)'!$F$11*(A163/'Sect. 4 (coefficients)'!$C$3)^2 + 'Sect. 4 (coefficients)'!$F$12*(A163/'Sect. 4 (coefficients)'!$C$3)^3 + 'Sect. 4 (coefficients)'!$F$13*(A163/'Sect. 4 (coefficients)'!$C$3)^4 ) +
    ( (B163+273.15) / 'Sect. 4 (coefficients)'!$C$4 )^2 * ( 'Sect. 4 (coefficients)'!$F$14 + 'Sect. 4 (coefficients)'!$F$15*(A163/'Sect. 4 (coefficients)'!$C$3)^1 + 'Sect. 4 (coefficients)'!$F$16*(A163/'Sect. 4 (coefficients)'!$C$3)^2 + 'Sect. 4 (coefficients)'!$F$17*(A163/'Sect. 4 (coefficients)'!$C$3)^3 ) +
    ( (B163+273.15) / 'Sect. 4 (coefficients)'!$C$4 )^3 * ( 'Sect. 4 (coefficients)'!$F$18 + 'Sect. 4 (coefficients)'!$F$19*(A163/'Sect. 4 (coefficients)'!$C$3)^1 + 'Sect. 4 (coefficients)'!$F$20*(A163/'Sect. 4 (coefficients)'!$C$3)^2 ) +
    ( (B163+273.15) / 'Sect. 4 (coefficients)'!$C$4 )^4 * ( 'Sect. 4 (coefficients)'!$F$21 +'Sect. 4 (coefficients)'!$F$22*(A163/'Sect. 4 (coefficients)'!$C$3)^1 ) +
    ( (B163+273.15) / 'Sect. 4 (coefficients)'!$C$4 )^5 * ( 'Sect. 4 (coefficients)'!$F$23 )
  )</f>
        <v>3.7601620756987177</v>
      </c>
      <c r="U163" s="91">
        <f xml:space="preserve"> 'Sect. 4 (coefficients)'!$C$8 * ( (C163/'Sect. 4 (coefficients)'!$C$5-1)/'Sect. 4 (coefficients)'!$C$6 ) * ( A163/'Sect. 4 (coefficients)'!$C$3 ) *
(                                                       ( 'Sect. 4 (coefficients)'!$J$3   + 'Sect. 4 (coefficients)'!$J$4  *((C163/'Sect. 4 (coefficients)'!$C$5-1)/'Sect. 4 (coefficients)'!$C$6)  + 'Sect. 4 (coefficients)'!$J$5  *((C163/'Sect. 4 (coefficients)'!$C$5-1)/'Sect. 4 (coefficients)'!$C$6)^2 + 'Sect. 4 (coefficients)'!$J$6   *((C163/'Sect. 4 (coefficients)'!$C$5-1)/'Sect. 4 (coefficients)'!$C$6)^3 + 'Sect. 4 (coefficients)'!$J$7*((C163/'Sect. 4 (coefficients)'!$C$5-1)/'Sect. 4 (coefficients)'!$C$6)^4 ) +
    ( A163/'Sect. 4 (coefficients)'!$C$3 )^1 * ( 'Sect. 4 (coefficients)'!$J$8   + 'Sect. 4 (coefficients)'!$J$9  *((C163/'Sect. 4 (coefficients)'!$C$5-1)/'Sect. 4 (coefficients)'!$C$6)  + 'Sect. 4 (coefficients)'!$J$10*((C163/'Sect. 4 (coefficients)'!$C$5-1)/'Sect. 4 (coefficients)'!$C$6)^2 + 'Sect. 4 (coefficients)'!$J$11 *((C163/'Sect. 4 (coefficients)'!$C$5-1)/'Sect. 4 (coefficients)'!$C$6)^3 ) +
    ( A163/'Sect. 4 (coefficients)'!$C$3 )^2 * ( 'Sect. 4 (coefficients)'!$J$12 + 'Sect. 4 (coefficients)'!$J$13*((C163/'Sect. 4 (coefficients)'!$C$5-1)/'Sect. 4 (coefficients)'!$C$6) + 'Sect. 4 (coefficients)'!$J$14*((C163/'Sect. 4 (coefficients)'!$C$5-1)/'Sect. 4 (coefficients)'!$C$6)^2 ) +
    ( A163/'Sect. 4 (coefficients)'!$C$3 )^3 * ( 'Sect. 4 (coefficients)'!$J$15 + 'Sect. 4 (coefficients)'!$J$16*((C163/'Sect. 4 (coefficients)'!$C$5-1)/'Sect. 4 (coefficients)'!$C$6) ) +
    ( A163/'Sect. 4 (coefficients)'!$C$3 )^4 * ( 'Sect. 4 (coefficients)'!$J$17 ) +
( (B163+273.15) / 'Sect. 4 (coefficients)'!$C$4 )^1*
    (                                                   ( 'Sect. 4 (coefficients)'!$J$18 + 'Sect. 4 (coefficients)'!$J$19*((C163/'Sect. 4 (coefficients)'!$C$5-1)/'Sect. 4 (coefficients)'!$C$6) + 'Sect. 4 (coefficients)'!$J$20*((C163/'Sect. 4 (coefficients)'!$C$5-1)/'Sect. 4 (coefficients)'!$C$6)^2 + 'Sect. 4 (coefficients)'!$J$21 * ((C163/'Sect. 4 (coefficients)'!$C$5-1)/'Sect. 4 (coefficients)'!$C$6)^3 ) +
    ( A163/'Sect. 4 (coefficients)'!$C$3 )^1 * ( 'Sect. 4 (coefficients)'!$J$22 + 'Sect. 4 (coefficients)'!$J$23*((C163/'Sect. 4 (coefficients)'!$C$5-1)/'Sect. 4 (coefficients)'!$C$6) + 'Sect. 4 (coefficients)'!$J$24*((C163/'Sect. 4 (coefficients)'!$C$5-1)/'Sect. 4 (coefficients)'!$C$6)^2 ) +
    ( A163/'Sect. 4 (coefficients)'!$C$3 )^2 * ( 'Sect. 4 (coefficients)'!$J$25 + 'Sect. 4 (coefficients)'!$J$26*((C163/'Sect. 4 (coefficients)'!$C$5-1)/'Sect. 4 (coefficients)'!$C$6) ) +
    ( A163/'Sect. 4 (coefficients)'!$C$3 )^3 * ( 'Sect. 4 (coefficients)'!$J$27 ) ) +
( (B163+273.15) / 'Sect. 4 (coefficients)'!$C$4 )^2*
    (                                                   ( 'Sect. 4 (coefficients)'!$J$28 + 'Sect. 4 (coefficients)'!$J$29*((C163/'Sect. 4 (coefficients)'!$C$5-1)/'Sect. 4 (coefficients)'!$C$6) + 'Sect. 4 (coefficients)'!$J$30*((C163/'Sect. 4 (coefficients)'!$C$5-1)/'Sect. 4 (coefficients)'!$C$6)^2 ) +
    ( A163/'Sect. 4 (coefficients)'!$C$3 )^1 * ( 'Sect. 4 (coefficients)'!$J$31 + 'Sect. 4 (coefficients)'!$J$32*((C163/'Sect. 4 (coefficients)'!$C$5-1)/'Sect. 4 (coefficients)'!$C$6) ) +
    ( A163/'Sect. 4 (coefficients)'!$C$3 )^2 * ( 'Sect. 4 (coefficients)'!$J$33 ) ) +
( (B163+273.15) / 'Sect. 4 (coefficients)'!$C$4 )^3*
    (                                                   ( 'Sect. 4 (coefficients)'!$J$34 + 'Sect. 4 (coefficients)'!$J$35*((C163/'Sect. 4 (coefficients)'!$C$5-1)/'Sect. 4 (coefficients)'!$C$6) ) +
    ( A163/'Sect. 4 (coefficients)'!$C$3 )^1 * ( 'Sect. 4 (coefficients)'!$J$36 ) ) +
( (B163+273.15) / 'Sect. 4 (coefficients)'!$C$4 )^4*
    (                                                   ( 'Sect. 4 (coefficients)'!$J$37 ) ) )</f>
        <v>-5.9891689267661814E-2</v>
      </c>
      <c r="V163" s="32">
        <f t="shared" si="42"/>
        <v>3.7002703864310558</v>
      </c>
      <c r="W163" s="36">
        <f>('Sect. 4 (coefficients)'!$L$3+'Sect. 4 (coefficients)'!$L$4*(B163+'Sect. 4 (coefficients)'!$L$7)^-2.5+'Sect. 4 (coefficients)'!$L$5*(B163+'Sect. 4 (coefficients)'!$L$7)^3)/1000</f>
        <v>-2.085999999999995E-3</v>
      </c>
      <c r="X163" s="36">
        <f t="shared" si="43"/>
        <v>3.0275264773780286E-3</v>
      </c>
      <c r="Y163" s="32">
        <f t="shared" si="44"/>
        <v>3.698184386431056</v>
      </c>
      <c r="Z163" s="92">
        <v>6.0000000000000001E-3</v>
      </c>
    </row>
    <row r="164" spans="1:26" s="37" customFormat="1" ht="15" customHeight="1">
      <c r="A164" s="76">
        <v>5</v>
      </c>
      <c r="B164" s="30">
        <v>25</v>
      </c>
      <c r="C164" s="55">
        <v>26</v>
      </c>
      <c r="D164" s="32">
        <v>1008.42104123</v>
      </c>
      <c r="E164" s="32">
        <f t="shared" si="49"/>
        <v>1.5126315618450001E-2</v>
      </c>
      <c r="F164" s="54" t="s">
        <v>17</v>
      </c>
      <c r="G164" s="33">
        <v>1012.1050773180214</v>
      </c>
      <c r="H164" s="32">
        <v>1.5556704482779677E-2</v>
      </c>
      <c r="I164" s="62">
        <v>3545.3404132997994</v>
      </c>
      <c r="J164" s="33">
        <f t="shared" si="36"/>
        <v>3.6840360880213439</v>
      </c>
      <c r="K164" s="32">
        <f t="shared" si="37"/>
        <v>3.6339551697252511E-3</v>
      </c>
      <c r="L164" s="50">
        <f t="shared" si="35"/>
        <v>10.556155888327147</v>
      </c>
      <c r="M164" s="35">
        <f t="shared" si="38"/>
        <v>2.3571428571428572</v>
      </c>
      <c r="N164" s="66">
        <f t="shared" si="39"/>
        <v>0.23571428571428574</v>
      </c>
      <c r="O164" s="70" t="s">
        <v>17</v>
      </c>
      <c r="P164" s="32">
        <f>('Sect. 4 (coefficients)'!$L$3+'Sect. 4 (coefficients)'!$L$4*(B164+'Sect. 4 (coefficients)'!$L$7)^-2.5+'Sect. 4 (coefficients)'!$L$5*(B164+'Sect. 4 (coefficients)'!$L$7)^3)/1000</f>
        <v>-2.085999999999995E-3</v>
      </c>
      <c r="Q164" s="32">
        <f t="shared" si="40"/>
        <v>3.6861220880213437</v>
      </c>
      <c r="R164" s="32">
        <f>LOOKUP(B164,'Sect. 4 (data)'!$B$12:$B$18,'Sect. 4 (data)'!$R$12:$R$18)</f>
        <v>3.7618405746274362</v>
      </c>
      <c r="S164" s="36">
        <f t="shared" si="41"/>
        <v>-7.5718486606092483E-2</v>
      </c>
      <c r="T164" s="32">
        <f>'Sect. 4 (coefficients)'!$C$7 * ( A164 / 'Sect. 4 (coefficients)'!$C$3 )*
  (
                                                        ( 'Sect. 4 (coefficients)'!$F$3   + 'Sect. 4 (coefficients)'!$F$4  *(A164/'Sect. 4 (coefficients)'!$C$3)^1 + 'Sect. 4 (coefficients)'!$F$5  *(A164/'Sect. 4 (coefficients)'!$C$3)^2 + 'Sect. 4 (coefficients)'!$F$6   *(A164/'Sect. 4 (coefficients)'!$C$3)^3 + 'Sect. 4 (coefficients)'!$F$7  *(A164/'Sect. 4 (coefficients)'!$C$3)^4 + 'Sect. 4 (coefficients)'!$F$8*(A164/'Sect. 4 (coefficients)'!$C$3)^5 ) +
    ( (B164+273.15) / 'Sect. 4 (coefficients)'!$C$4 )^1 * ( 'Sect. 4 (coefficients)'!$F$9   + 'Sect. 4 (coefficients)'!$F$10*(A164/'Sect. 4 (coefficients)'!$C$3)^1 + 'Sect. 4 (coefficients)'!$F$11*(A164/'Sect. 4 (coefficients)'!$C$3)^2 + 'Sect. 4 (coefficients)'!$F$12*(A164/'Sect. 4 (coefficients)'!$C$3)^3 + 'Sect. 4 (coefficients)'!$F$13*(A164/'Sect. 4 (coefficients)'!$C$3)^4 ) +
    ( (B164+273.15) / 'Sect. 4 (coefficients)'!$C$4 )^2 * ( 'Sect. 4 (coefficients)'!$F$14 + 'Sect. 4 (coefficients)'!$F$15*(A164/'Sect. 4 (coefficients)'!$C$3)^1 + 'Sect. 4 (coefficients)'!$F$16*(A164/'Sect. 4 (coefficients)'!$C$3)^2 + 'Sect. 4 (coefficients)'!$F$17*(A164/'Sect. 4 (coefficients)'!$C$3)^3 ) +
    ( (B164+273.15) / 'Sect. 4 (coefficients)'!$C$4 )^3 * ( 'Sect. 4 (coefficients)'!$F$18 + 'Sect. 4 (coefficients)'!$F$19*(A164/'Sect. 4 (coefficients)'!$C$3)^1 + 'Sect. 4 (coefficients)'!$F$20*(A164/'Sect. 4 (coefficients)'!$C$3)^2 ) +
    ( (B164+273.15) / 'Sect. 4 (coefficients)'!$C$4 )^4 * ( 'Sect. 4 (coefficients)'!$F$21 +'Sect. 4 (coefficients)'!$F$22*(A164/'Sect. 4 (coefficients)'!$C$3)^1 ) +
    ( (B164+273.15) / 'Sect. 4 (coefficients)'!$C$4 )^5 * ( 'Sect. 4 (coefficients)'!$F$23 )
  )</f>
        <v>3.7601620756987177</v>
      </c>
      <c r="U164" s="91">
        <f xml:space="preserve"> 'Sect. 4 (coefficients)'!$C$8 * ( (C164/'Sect. 4 (coefficients)'!$C$5-1)/'Sect. 4 (coefficients)'!$C$6 ) * ( A164/'Sect. 4 (coefficients)'!$C$3 ) *
(                                                       ( 'Sect. 4 (coefficients)'!$J$3   + 'Sect. 4 (coefficients)'!$J$4  *((C164/'Sect. 4 (coefficients)'!$C$5-1)/'Sect. 4 (coefficients)'!$C$6)  + 'Sect. 4 (coefficients)'!$J$5  *((C164/'Sect. 4 (coefficients)'!$C$5-1)/'Sect. 4 (coefficients)'!$C$6)^2 + 'Sect. 4 (coefficients)'!$J$6   *((C164/'Sect. 4 (coefficients)'!$C$5-1)/'Sect. 4 (coefficients)'!$C$6)^3 + 'Sect. 4 (coefficients)'!$J$7*((C164/'Sect. 4 (coefficients)'!$C$5-1)/'Sect. 4 (coefficients)'!$C$6)^4 ) +
    ( A164/'Sect. 4 (coefficients)'!$C$3 )^1 * ( 'Sect. 4 (coefficients)'!$J$8   + 'Sect. 4 (coefficients)'!$J$9  *((C164/'Sect. 4 (coefficients)'!$C$5-1)/'Sect. 4 (coefficients)'!$C$6)  + 'Sect. 4 (coefficients)'!$J$10*((C164/'Sect. 4 (coefficients)'!$C$5-1)/'Sect. 4 (coefficients)'!$C$6)^2 + 'Sect. 4 (coefficients)'!$J$11 *((C164/'Sect. 4 (coefficients)'!$C$5-1)/'Sect. 4 (coefficients)'!$C$6)^3 ) +
    ( A164/'Sect. 4 (coefficients)'!$C$3 )^2 * ( 'Sect. 4 (coefficients)'!$J$12 + 'Sect. 4 (coefficients)'!$J$13*((C164/'Sect. 4 (coefficients)'!$C$5-1)/'Sect. 4 (coefficients)'!$C$6) + 'Sect. 4 (coefficients)'!$J$14*((C164/'Sect. 4 (coefficients)'!$C$5-1)/'Sect. 4 (coefficients)'!$C$6)^2 ) +
    ( A164/'Sect. 4 (coefficients)'!$C$3 )^3 * ( 'Sect. 4 (coefficients)'!$J$15 + 'Sect. 4 (coefficients)'!$J$16*((C164/'Sect. 4 (coefficients)'!$C$5-1)/'Sect. 4 (coefficients)'!$C$6) ) +
    ( A164/'Sect. 4 (coefficients)'!$C$3 )^4 * ( 'Sect. 4 (coefficients)'!$J$17 ) +
( (B164+273.15) / 'Sect. 4 (coefficients)'!$C$4 )^1*
    (                                                   ( 'Sect. 4 (coefficients)'!$J$18 + 'Sect. 4 (coefficients)'!$J$19*((C164/'Sect. 4 (coefficients)'!$C$5-1)/'Sect. 4 (coefficients)'!$C$6) + 'Sect. 4 (coefficients)'!$J$20*((C164/'Sect. 4 (coefficients)'!$C$5-1)/'Sect. 4 (coefficients)'!$C$6)^2 + 'Sect. 4 (coefficients)'!$J$21 * ((C164/'Sect. 4 (coefficients)'!$C$5-1)/'Sect. 4 (coefficients)'!$C$6)^3 ) +
    ( A164/'Sect. 4 (coefficients)'!$C$3 )^1 * ( 'Sect. 4 (coefficients)'!$J$22 + 'Sect. 4 (coefficients)'!$J$23*((C164/'Sect. 4 (coefficients)'!$C$5-1)/'Sect. 4 (coefficients)'!$C$6) + 'Sect. 4 (coefficients)'!$J$24*((C164/'Sect. 4 (coefficients)'!$C$5-1)/'Sect. 4 (coefficients)'!$C$6)^2 ) +
    ( A164/'Sect. 4 (coefficients)'!$C$3 )^2 * ( 'Sect. 4 (coefficients)'!$J$25 + 'Sect. 4 (coefficients)'!$J$26*((C164/'Sect. 4 (coefficients)'!$C$5-1)/'Sect. 4 (coefficients)'!$C$6) ) +
    ( A164/'Sect. 4 (coefficients)'!$C$3 )^3 * ( 'Sect. 4 (coefficients)'!$J$27 ) ) +
( (B164+273.15) / 'Sect. 4 (coefficients)'!$C$4 )^2*
    (                                                   ( 'Sect. 4 (coefficients)'!$J$28 + 'Sect. 4 (coefficients)'!$J$29*((C164/'Sect. 4 (coefficients)'!$C$5-1)/'Sect. 4 (coefficients)'!$C$6) + 'Sect. 4 (coefficients)'!$J$30*((C164/'Sect. 4 (coefficients)'!$C$5-1)/'Sect. 4 (coefficients)'!$C$6)^2 ) +
    ( A164/'Sect. 4 (coefficients)'!$C$3 )^1 * ( 'Sect. 4 (coefficients)'!$J$31 + 'Sect. 4 (coefficients)'!$J$32*((C164/'Sect. 4 (coefficients)'!$C$5-1)/'Sect. 4 (coefficients)'!$C$6) ) +
    ( A164/'Sect. 4 (coefficients)'!$C$3 )^2 * ( 'Sect. 4 (coefficients)'!$J$33 ) ) +
( (B164+273.15) / 'Sect. 4 (coefficients)'!$C$4 )^3*
    (                                                   ( 'Sect. 4 (coefficients)'!$J$34 + 'Sect. 4 (coefficients)'!$J$35*((C164/'Sect. 4 (coefficients)'!$C$5-1)/'Sect. 4 (coefficients)'!$C$6) ) +
    ( A164/'Sect. 4 (coefficients)'!$C$3 )^1 * ( 'Sect. 4 (coefficients)'!$J$36 ) ) +
( (B164+273.15) / 'Sect. 4 (coefficients)'!$C$4 )^4*
    (                                                   ( 'Sect. 4 (coefficients)'!$J$37 ) ) )</f>
        <v>-7.6829042839981668E-2</v>
      </c>
      <c r="V164" s="32">
        <f t="shared" si="42"/>
        <v>3.6833330328587359</v>
      </c>
      <c r="W164" s="36">
        <f>('Sect. 4 (coefficients)'!$L$3+'Sect. 4 (coefficients)'!$L$4*(B164+'Sect. 4 (coefficients)'!$L$7)^-2.5+'Sect. 4 (coefficients)'!$L$5*(B164+'Sect. 4 (coefficients)'!$L$7)^3)/1000</f>
        <v>-2.085999999999995E-3</v>
      </c>
      <c r="X164" s="36">
        <f t="shared" si="43"/>
        <v>2.7890551626077453E-3</v>
      </c>
      <c r="Y164" s="32">
        <f t="shared" si="44"/>
        <v>3.6812470328587361</v>
      </c>
      <c r="Z164" s="92">
        <v>6.0000000000000001E-3</v>
      </c>
    </row>
    <row r="165" spans="1:26" s="37" customFormat="1" ht="15" customHeight="1">
      <c r="A165" s="76">
        <v>5</v>
      </c>
      <c r="B165" s="30">
        <v>25</v>
      </c>
      <c r="C165" s="55">
        <v>33</v>
      </c>
      <c r="D165" s="32">
        <v>1011.39282847</v>
      </c>
      <c r="E165" s="32">
        <f t="shared" si="49"/>
        <v>1.5170892427050001E-2</v>
      </c>
      <c r="F165" s="54" t="s">
        <v>17</v>
      </c>
      <c r="G165" s="33">
        <v>1015.0581231410387</v>
      </c>
      <c r="H165" s="32">
        <v>1.5608004121462578E-2</v>
      </c>
      <c r="I165" s="62">
        <v>3572.2923749399033</v>
      </c>
      <c r="J165" s="33">
        <f t="shared" si="36"/>
        <v>3.6652946710386232</v>
      </c>
      <c r="K165" s="32">
        <f t="shared" si="37"/>
        <v>3.6679443319753004E-3</v>
      </c>
      <c r="L165" s="50">
        <f t="shared" si="35"/>
        <v>10.895532375908349</v>
      </c>
      <c r="M165" s="35">
        <f t="shared" si="38"/>
        <v>2.3571428571428572</v>
      </c>
      <c r="N165" s="66">
        <f t="shared" si="39"/>
        <v>0.23571428571428574</v>
      </c>
      <c r="O165" s="70" t="s">
        <v>17</v>
      </c>
      <c r="P165" s="32">
        <f>('Sect. 4 (coefficients)'!$L$3+'Sect. 4 (coefficients)'!$L$4*(B165+'Sect. 4 (coefficients)'!$L$7)^-2.5+'Sect. 4 (coefficients)'!$L$5*(B165+'Sect. 4 (coefficients)'!$L$7)^3)/1000</f>
        <v>-2.085999999999995E-3</v>
      </c>
      <c r="Q165" s="32">
        <f t="shared" si="40"/>
        <v>3.667380671038623</v>
      </c>
      <c r="R165" s="32">
        <f>LOOKUP(B165,'Sect. 4 (data)'!$B$12:$B$18,'Sect. 4 (data)'!$R$12:$R$18)</f>
        <v>3.7618405746274362</v>
      </c>
      <c r="S165" s="36">
        <f t="shared" si="41"/>
        <v>-9.4459903588813177E-2</v>
      </c>
      <c r="T165" s="32">
        <f>'Sect. 4 (coefficients)'!$C$7 * ( A165 / 'Sect. 4 (coefficients)'!$C$3 )*
  (
                                                        ( 'Sect. 4 (coefficients)'!$F$3   + 'Sect. 4 (coefficients)'!$F$4  *(A165/'Sect. 4 (coefficients)'!$C$3)^1 + 'Sect. 4 (coefficients)'!$F$5  *(A165/'Sect. 4 (coefficients)'!$C$3)^2 + 'Sect. 4 (coefficients)'!$F$6   *(A165/'Sect. 4 (coefficients)'!$C$3)^3 + 'Sect. 4 (coefficients)'!$F$7  *(A165/'Sect. 4 (coefficients)'!$C$3)^4 + 'Sect. 4 (coefficients)'!$F$8*(A165/'Sect. 4 (coefficients)'!$C$3)^5 ) +
    ( (B165+273.15) / 'Sect. 4 (coefficients)'!$C$4 )^1 * ( 'Sect. 4 (coefficients)'!$F$9   + 'Sect. 4 (coefficients)'!$F$10*(A165/'Sect. 4 (coefficients)'!$C$3)^1 + 'Sect. 4 (coefficients)'!$F$11*(A165/'Sect. 4 (coefficients)'!$C$3)^2 + 'Sect. 4 (coefficients)'!$F$12*(A165/'Sect. 4 (coefficients)'!$C$3)^3 + 'Sect. 4 (coefficients)'!$F$13*(A165/'Sect. 4 (coefficients)'!$C$3)^4 ) +
    ( (B165+273.15) / 'Sect. 4 (coefficients)'!$C$4 )^2 * ( 'Sect. 4 (coefficients)'!$F$14 + 'Sect. 4 (coefficients)'!$F$15*(A165/'Sect. 4 (coefficients)'!$C$3)^1 + 'Sect. 4 (coefficients)'!$F$16*(A165/'Sect. 4 (coefficients)'!$C$3)^2 + 'Sect. 4 (coefficients)'!$F$17*(A165/'Sect. 4 (coefficients)'!$C$3)^3 ) +
    ( (B165+273.15) / 'Sect. 4 (coefficients)'!$C$4 )^3 * ( 'Sect. 4 (coefficients)'!$F$18 + 'Sect. 4 (coefficients)'!$F$19*(A165/'Sect. 4 (coefficients)'!$C$3)^1 + 'Sect. 4 (coefficients)'!$F$20*(A165/'Sect. 4 (coefficients)'!$C$3)^2 ) +
    ( (B165+273.15) / 'Sect. 4 (coefficients)'!$C$4 )^4 * ( 'Sect. 4 (coefficients)'!$F$21 +'Sect. 4 (coefficients)'!$F$22*(A165/'Sect. 4 (coefficients)'!$C$3)^1 ) +
    ( (B165+273.15) / 'Sect. 4 (coefficients)'!$C$4 )^5 * ( 'Sect. 4 (coefficients)'!$F$23 )
  )</f>
        <v>3.7601620756987177</v>
      </c>
      <c r="U165" s="91">
        <f xml:space="preserve"> 'Sect. 4 (coefficients)'!$C$8 * ( (C165/'Sect. 4 (coefficients)'!$C$5-1)/'Sect. 4 (coefficients)'!$C$6 ) * ( A165/'Sect. 4 (coefficients)'!$C$3 ) *
(                                                       ( 'Sect. 4 (coefficients)'!$J$3   + 'Sect. 4 (coefficients)'!$J$4  *((C165/'Sect. 4 (coefficients)'!$C$5-1)/'Sect. 4 (coefficients)'!$C$6)  + 'Sect. 4 (coefficients)'!$J$5  *((C165/'Sect. 4 (coefficients)'!$C$5-1)/'Sect. 4 (coefficients)'!$C$6)^2 + 'Sect. 4 (coefficients)'!$J$6   *((C165/'Sect. 4 (coefficients)'!$C$5-1)/'Sect. 4 (coefficients)'!$C$6)^3 + 'Sect. 4 (coefficients)'!$J$7*((C165/'Sect. 4 (coefficients)'!$C$5-1)/'Sect. 4 (coefficients)'!$C$6)^4 ) +
    ( A165/'Sect. 4 (coefficients)'!$C$3 )^1 * ( 'Sect. 4 (coefficients)'!$J$8   + 'Sect. 4 (coefficients)'!$J$9  *((C165/'Sect. 4 (coefficients)'!$C$5-1)/'Sect. 4 (coefficients)'!$C$6)  + 'Sect. 4 (coefficients)'!$J$10*((C165/'Sect. 4 (coefficients)'!$C$5-1)/'Sect. 4 (coefficients)'!$C$6)^2 + 'Sect. 4 (coefficients)'!$J$11 *((C165/'Sect. 4 (coefficients)'!$C$5-1)/'Sect. 4 (coefficients)'!$C$6)^3 ) +
    ( A165/'Sect. 4 (coefficients)'!$C$3 )^2 * ( 'Sect. 4 (coefficients)'!$J$12 + 'Sect. 4 (coefficients)'!$J$13*((C165/'Sect. 4 (coefficients)'!$C$5-1)/'Sect. 4 (coefficients)'!$C$6) + 'Sect. 4 (coefficients)'!$J$14*((C165/'Sect. 4 (coefficients)'!$C$5-1)/'Sect. 4 (coefficients)'!$C$6)^2 ) +
    ( A165/'Sect. 4 (coefficients)'!$C$3 )^3 * ( 'Sect. 4 (coefficients)'!$J$15 + 'Sect. 4 (coefficients)'!$J$16*((C165/'Sect. 4 (coefficients)'!$C$5-1)/'Sect. 4 (coefficients)'!$C$6) ) +
    ( A165/'Sect. 4 (coefficients)'!$C$3 )^4 * ( 'Sect. 4 (coefficients)'!$J$17 ) +
( (B165+273.15) / 'Sect. 4 (coefficients)'!$C$4 )^1*
    (                                                   ( 'Sect. 4 (coefficients)'!$J$18 + 'Sect. 4 (coefficients)'!$J$19*((C165/'Sect. 4 (coefficients)'!$C$5-1)/'Sect. 4 (coefficients)'!$C$6) + 'Sect. 4 (coefficients)'!$J$20*((C165/'Sect. 4 (coefficients)'!$C$5-1)/'Sect. 4 (coefficients)'!$C$6)^2 + 'Sect. 4 (coefficients)'!$J$21 * ((C165/'Sect. 4 (coefficients)'!$C$5-1)/'Sect. 4 (coefficients)'!$C$6)^3 ) +
    ( A165/'Sect. 4 (coefficients)'!$C$3 )^1 * ( 'Sect. 4 (coefficients)'!$J$22 + 'Sect. 4 (coefficients)'!$J$23*((C165/'Sect. 4 (coefficients)'!$C$5-1)/'Sect. 4 (coefficients)'!$C$6) + 'Sect. 4 (coefficients)'!$J$24*((C165/'Sect. 4 (coefficients)'!$C$5-1)/'Sect. 4 (coefficients)'!$C$6)^2 ) +
    ( A165/'Sect. 4 (coefficients)'!$C$3 )^2 * ( 'Sect. 4 (coefficients)'!$J$25 + 'Sect. 4 (coefficients)'!$J$26*((C165/'Sect. 4 (coefficients)'!$C$5-1)/'Sect. 4 (coefficients)'!$C$6) ) +
    ( A165/'Sect. 4 (coefficients)'!$C$3 )^3 * ( 'Sect. 4 (coefficients)'!$J$27 ) ) +
( (B165+273.15) / 'Sect. 4 (coefficients)'!$C$4 )^2*
    (                                                   ( 'Sect. 4 (coefficients)'!$J$28 + 'Sect. 4 (coefficients)'!$J$29*((C165/'Sect. 4 (coefficients)'!$C$5-1)/'Sect. 4 (coefficients)'!$C$6) + 'Sect. 4 (coefficients)'!$J$30*((C165/'Sect. 4 (coefficients)'!$C$5-1)/'Sect. 4 (coefficients)'!$C$6)^2 ) +
    ( A165/'Sect. 4 (coefficients)'!$C$3 )^1 * ( 'Sect. 4 (coefficients)'!$J$31 + 'Sect. 4 (coefficients)'!$J$32*((C165/'Sect. 4 (coefficients)'!$C$5-1)/'Sect. 4 (coefficients)'!$C$6) ) +
    ( A165/'Sect. 4 (coefficients)'!$C$3 )^2 * ( 'Sect. 4 (coefficients)'!$J$33 ) ) +
( (B165+273.15) / 'Sect. 4 (coefficients)'!$C$4 )^3*
    (                                                   ( 'Sect. 4 (coefficients)'!$J$34 + 'Sect. 4 (coefficients)'!$J$35*((C165/'Sect. 4 (coefficients)'!$C$5-1)/'Sect. 4 (coefficients)'!$C$6) ) +
    ( A165/'Sect. 4 (coefficients)'!$C$3 )^1 * ( 'Sect. 4 (coefficients)'!$J$36 ) ) +
( (B165+273.15) / 'Sect. 4 (coefficients)'!$C$4 )^4*
    (                                                   ( 'Sect. 4 (coefficients)'!$J$37 ) ) )</f>
        <v>-9.5960407179451604E-2</v>
      </c>
      <c r="V165" s="32">
        <f t="shared" si="42"/>
        <v>3.664201668519266</v>
      </c>
      <c r="W165" s="36">
        <f>('Sect. 4 (coefficients)'!$L$3+'Sect. 4 (coefficients)'!$L$4*(B165+'Sect. 4 (coefficients)'!$L$7)^-2.5+'Sect. 4 (coefficients)'!$L$5*(B165+'Sect. 4 (coefficients)'!$L$7)^3)/1000</f>
        <v>-2.085999999999995E-3</v>
      </c>
      <c r="X165" s="36">
        <f t="shared" si="43"/>
        <v>3.1790025193569882E-3</v>
      </c>
      <c r="Y165" s="32">
        <f t="shared" si="44"/>
        <v>3.6621156685192662</v>
      </c>
      <c r="Z165" s="92">
        <v>6.0000000000000001E-3</v>
      </c>
    </row>
    <row r="166" spans="1:26" s="37" customFormat="1" ht="15" customHeight="1">
      <c r="A166" s="76">
        <v>5</v>
      </c>
      <c r="B166" s="30">
        <v>25</v>
      </c>
      <c r="C166" s="55">
        <v>41.5</v>
      </c>
      <c r="D166" s="32">
        <v>1014.94573862</v>
      </c>
      <c r="E166" s="32">
        <f t="shared" si="49"/>
        <v>1.5224186079300001E-2</v>
      </c>
      <c r="F166" s="54" t="s">
        <v>17</v>
      </c>
      <c r="G166" s="33">
        <v>1018.5883528589858</v>
      </c>
      <c r="H166" s="32">
        <v>1.5671251348217993E-2</v>
      </c>
      <c r="I166" s="62">
        <v>3583.1145740775801</v>
      </c>
      <c r="J166" s="33">
        <f t="shared" si="36"/>
        <v>3.6426142389857432</v>
      </c>
      <c r="K166" s="32">
        <f t="shared" si="37"/>
        <v>3.7164871911352405E-3</v>
      </c>
      <c r="L166" s="50">
        <f t="shared" si="35"/>
        <v>11.333826285454206</v>
      </c>
      <c r="M166" s="35">
        <f t="shared" si="38"/>
        <v>2.3571428571428572</v>
      </c>
      <c r="N166" s="66">
        <f t="shared" si="39"/>
        <v>0.23571428571428574</v>
      </c>
      <c r="O166" s="70" t="s">
        <v>17</v>
      </c>
      <c r="P166" s="32">
        <f>('Sect. 4 (coefficients)'!$L$3+'Sect. 4 (coefficients)'!$L$4*(B166+'Sect. 4 (coefficients)'!$L$7)^-2.5+'Sect. 4 (coefficients)'!$L$5*(B166+'Sect. 4 (coefficients)'!$L$7)^3)/1000</f>
        <v>-2.085999999999995E-3</v>
      </c>
      <c r="Q166" s="32">
        <f t="shared" si="40"/>
        <v>3.644700238985743</v>
      </c>
      <c r="R166" s="32">
        <f>LOOKUP(B166,'Sect. 4 (data)'!$B$12:$B$18,'Sect. 4 (data)'!$R$12:$R$18)</f>
        <v>3.7618405746274362</v>
      </c>
      <c r="S166" s="36">
        <f t="shared" si="41"/>
        <v>-0.11714033564169313</v>
      </c>
      <c r="T166" s="32">
        <f>'Sect. 4 (coefficients)'!$C$7 * ( A166 / 'Sect. 4 (coefficients)'!$C$3 )*
  (
                                                        ( 'Sect. 4 (coefficients)'!$F$3   + 'Sect. 4 (coefficients)'!$F$4  *(A166/'Sect. 4 (coefficients)'!$C$3)^1 + 'Sect. 4 (coefficients)'!$F$5  *(A166/'Sect. 4 (coefficients)'!$C$3)^2 + 'Sect. 4 (coefficients)'!$F$6   *(A166/'Sect. 4 (coefficients)'!$C$3)^3 + 'Sect. 4 (coefficients)'!$F$7  *(A166/'Sect. 4 (coefficients)'!$C$3)^4 + 'Sect. 4 (coefficients)'!$F$8*(A166/'Sect. 4 (coefficients)'!$C$3)^5 ) +
    ( (B166+273.15) / 'Sect. 4 (coefficients)'!$C$4 )^1 * ( 'Sect. 4 (coefficients)'!$F$9   + 'Sect. 4 (coefficients)'!$F$10*(A166/'Sect. 4 (coefficients)'!$C$3)^1 + 'Sect. 4 (coefficients)'!$F$11*(A166/'Sect. 4 (coefficients)'!$C$3)^2 + 'Sect. 4 (coefficients)'!$F$12*(A166/'Sect. 4 (coefficients)'!$C$3)^3 + 'Sect. 4 (coefficients)'!$F$13*(A166/'Sect. 4 (coefficients)'!$C$3)^4 ) +
    ( (B166+273.15) / 'Sect. 4 (coefficients)'!$C$4 )^2 * ( 'Sect. 4 (coefficients)'!$F$14 + 'Sect. 4 (coefficients)'!$F$15*(A166/'Sect. 4 (coefficients)'!$C$3)^1 + 'Sect. 4 (coefficients)'!$F$16*(A166/'Sect. 4 (coefficients)'!$C$3)^2 + 'Sect. 4 (coefficients)'!$F$17*(A166/'Sect. 4 (coefficients)'!$C$3)^3 ) +
    ( (B166+273.15) / 'Sect. 4 (coefficients)'!$C$4 )^3 * ( 'Sect. 4 (coefficients)'!$F$18 + 'Sect. 4 (coefficients)'!$F$19*(A166/'Sect. 4 (coefficients)'!$C$3)^1 + 'Sect. 4 (coefficients)'!$F$20*(A166/'Sect. 4 (coefficients)'!$C$3)^2 ) +
    ( (B166+273.15) / 'Sect. 4 (coefficients)'!$C$4 )^4 * ( 'Sect. 4 (coefficients)'!$F$21 +'Sect. 4 (coefficients)'!$F$22*(A166/'Sect. 4 (coefficients)'!$C$3)^1 ) +
    ( (B166+273.15) / 'Sect. 4 (coefficients)'!$C$4 )^5 * ( 'Sect. 4 (coefficients)'!$F$23 )
  )</f>
        <v>3.7601620756987177</v>
      </c>
      <c r="U166" s="91">
        <f xml:space="preserve"> 'Sect. 4 (coefficients)'!$C$8 * ( (C166/'Sect. 4 (coefficients)'!$C$5-1)/'Sect. 4 (coefficients)'!$C$6 ) * ( A166/'Sect. 4 (coefficients)'!$C$3 ) *
(                                                       ( 'Sect. 4 (coefficients)'!$J$3   + 'Sect. 4 (coefficients)'!$J$4  *((C166/'Sect. 4 (coefficients)'!$C$5-1)/'Sect. 4 (coefficients)'!$C$6)  + 'Sect. 4 (coefficients)'!$J$5  *((C166/'Sect. 4 (coefficients)'!$C$5-1)/'Sect. 4 (coefficients)'!$C$6)^2 + 'Sect. 4 (coefficients)'!$J$6   *((C166/'Sect. 4 (coefficients)'!$C$5-1)/'Sect. 4 (coefficients)'!$C$6)^3 + 'Sect. 4 (coefficients)'!$J$7*((C166/'Sect. 4 (coefficients)'!$C$5-1)/'Sect. 4 (coefficients)'!$C$6)^4 ) +
    ( A166/'Sect. 4 (coefficients)'!$C$3 )^1 * ( 'Sect. 4 (coefficients)'!$J$8   + 'Sect. 4 (coefficients)'!$J$9  *((C166/'Sect. 4 (coefficients)'!$C$5-1)/'Sect. 4 (coefficients)'!$C$6)  + 'Sect. 4 (coefficients)'!$J$10*((C166/'Sect. 4 (coefficients)'!$C$5-1)/'Sect. 4 (coefficients)'!$C$6)^2 + 'Sect. 4 (coefficients)'!$J$11 *((C166/'Sect. 4 (coefficients)'!$C$5-1)/'Sect. 4 (coefficients)'!$C$6)^3 ) +
    ( A166/'Sect. 4 (coefficients)'!$C$3 )^2 * ( 'Sect. 4 (coefficients)'!$J$12 + 'Sect. 4 (coefficients)'!$J$13*((C166/'Sect. 4 (coefficients)'!$C$5-1)/'Sect. 4 (coefficients)'!$C$6) + 'Sect. 4 (coefficients)'!$J$14*((C166/'Sect. 4 (coefficients)'!$C$5-1)/'Sect. 4 (coefficients)'!$C$6)^2 ) +
    ( A166/'Sect. 4 (coefficients)'!$C$3 )^3 * ( 'Sect. 4 (coefficients)'!$J$15 + 'Sect. 4 (coefficients)'!$J$16*((C166/'Sect. 4 (coefficients)'!$C$5-1)/'Sect. 4 (coefficients)'!$C$6) ) +
    ( A166/'Sect. 4 (coefficients)'!$C$3 )^4 * ( 'Sect. 4 (coefficients)'!$J$17 ) +
( (B166+273.15) / 'Sect. 4 (coefficients)'!$C$4 )^1*
    (                                                   ( 'Sect. 4 (coefficients)'!$J$18 + 'Sect. 4 (coefficients)'!$J$19*((C166/'Sect. 4 (coefficients)'!$C$5-1)/'Sect. 4 (coefficients)'!$C$6) + 'Sect. 4 (coefficients)'!$J$20*((C166/'Sect. 4 (coefficients)'!$C$5-1)/'Sect. 4 (coefficients)'!$C$6)^2 + 'Sect. 4 (coefficients)'!$J$21 * ((C166/'Sect. 4 (coefficients)'!$C$5-1)/'Sect. 4 (coefficients)'!$C$6)^3 ) +
    ( A166/'Sect. 4 (coefficients)'!$C$3 )^1 * ( 'Sect. 4 (coefficients)'!$J$22 + 'Sect. 4 (coefficients)'!$J$23*((C166/'Sect. 4 (coefficients)'!$C$5-1)/'Sect. 4 (coefficients)'!$C$6) + 'Sect. 4 (coefficients)'!$J$24*((C166/'Sect. 4 (coefficients)'!$C$5-1)/'Sect. 4 (coefficients)'!$C$6)^2 ) +
    ( A166/'Sect. 4 (coefficients)'!$C$3 )^2 * ( 'Sect. 4 (coefficients)'!$J$25 + 'Sect. 4 (coefficients)'!$J$26*((C166/'Sect. 4 (coefficients)'!$C$5-1)/'Sect. 4 (coefficients)'!$C$6) ) +
    ( A166/'Sect. 4 (coefficients)'!$C$3 )^3 * ( 'Sect. 4 (coefficients)'!$J$27 ) ) +
( (B166+273.15) / 'Sect. 4 (coefficients)'!$C$4 )^2*
    (                                                   ( 'Sect. 4 (coefficients)'!$J$28 + 'Sect. 4 (coefficients)'!$J$29*((C166/'Sect. 4 (coefficients)'!$C$5-1)/'Sect. 4 (coefficients)'!$C$6) + 'Sect. 4 (coefficients)'!$J$30*((C166/'Sect. 4 (coefficients)'!$C$5-1)/'Sect. 4 (coefficients)'!$C$6)^2 ) +
    ( A166/'Sect. 4 (coefficients)'!$C$3 )^1 * ( 'Sect. 4 (coefficients)'!$J$31 + 'Sect. 4 (coefficients)'!$J$32*((C166/'Sect. 4 (coefficients)'!$C$5-1)/'Sect. 4 (coefficients)'!$C$6) ) +
    ( A166/'Sect. 4 (coefficients)'!$C$3 )^2 * ( 'Sect. 4 (coefficients)'!$J$33 ) ) +
( (B166+273.15) / 'Sect. 4 (coefficients)'!$C$4 )^3*
    (                                                   ( 'Sect. 4 (coefficients)'!$J$34 + 'Sect. 4 (coefficients)'!$J$35*((C166/'Sect. 4 (coefficients)'!$C$5-1)/'Sect. 4 (coefficients)'!$C$6) ) +
    ( A166/'Sect. 4 (coefficients)'!$C$3 )^1 * ( 'Sect. 4 (coefficients)'!$J$36 ) ) +
( (B166+273.15) / 'Sect. 4 (coefficients)'!$C$4 )^4*
    (                                                   ( 'Sect. 4 (coefficients)'!$J$37 ) ) )</f>
        <v>-0.11832489595122885</v>
      </c>
      <c r="V166" s="32">
        <f t="shared" si="42"/>
        <v>3.6418371797474891</v>
      </c>
      <c r="W166" s="36">
        <f>('Sect. 4 (coefficients)'!$L$3+'Sect. 4 (coefficients)'!$L$4*(B166+'Sect. 4 (coefficients)'!$L$7)^-2.5+'Sect. 4 (coefficients)'!$L$5*(B166+'Sect. 4 (coefficients)'!$L$7)^3)/1000</f>
        <v>-2.085999999999995E-3</v>
      </c>
      <c r="X166" s="36">
        <f t="shared" si="43"/>
        <v>2.8630592382539177E-3</v>
      </c>
      <c r="Y166" s="32">
        <f t="shared" si="44"/>
        <v>3.6397511797474893</v>
      </c>
      <c r="Z166" s="92">
        <v>6.0000000000000001E-3</v>
      </c>
    </row>
    <row r="167" spans="1:26" s="37" customFormat="1" ht="15" customHeight="1">
      <c r="A167" s="76">
        <v>5</v>
      </c>
      <c r="B167" s="30">
        <v>25</v>
      </c>
      <c r="C167" s="55">
        <v>52</v>
      </c>
      <c r="D167" s="32">
        <v>1019.25276844</v>
      </c>
      <c r="E167" s="32">
        <f t="shared" si="49"/>
        <v>1.5288791526599999E-2</v>
      </c>
      <c r="F167" s="54" t="s">
        <v>17</v>
      </c>
      <c r="G167" s="33">
        <v>1022.8694498530571</v>
      </c>
      <c r="H167" s="32">
        <v>1.5750724129446114E-2</v>
      </c>
      <c r="I167" s="62">
        <v>3547.1276483276679</v>
      </c>
      <c r="J167" s="33">
        <f t="shared" si="36"/>
        <v>3.6166814130571083</v>
      </c>
      <c r="K167" s="32">
        <f t="shared" si="37"/>
        <v>3.7865768522611673E-3</v>
      </c>
      <c r="L167" s="50">
        <f t="shared" si="35"/>
        <v>11.848457639027957</v>
      </c>
      <c r="M167" s="35">
        <f t="shared" si="38"/>
        <v>2.3571428571428572</v>
      </c>
      <c r="N167" s="66">
        <f t="shared" si="39"/>
        <v>0.23571428571428574</v>
      </c>
      <c r="O167" s="70" t="s">
        <v>17</v>
      </c>
      <c r="P167" s="32">
        <f>('Sect. 4 (coefficients)'!$L$3+'Sect. 4 (coefficients)'!$L$4*(B167+'Sect. 4 (coefficients)'!$L$7)^-2.5+'Sect. 4 (coefficients)'!$L$5*(B167+'Sect. 4 (coefficients)'!$L$7)^3)/1000</f>
        <v>-2.085999999999995E-3</v>
      </c>
      <c r="Q167" s="32">
        <f t="shared" si="40"/>
        <v>3.6187674130571081</v>
      </c>
      <c r="R167" s="32">
        <f>LOOKUP(B167,'Sect. 4 (data)'!$B$12:$B$18,'Sect. 4 (data)'!$R$12:$R$18)</f>
        <v>3.7618405746274362</v>
      </c>
      <c r="S167" s="36">
        <f t="shared" si="41"/>
        <v>-0.14307316157032801</v>
      </c>
      <c r="T167" s="32">
        <f>'Sect. 4 (coefficients)'!$C$7 * ( A167 / 'Sect. 4 (coefficients)'!$C$3 )*
  (
                                                        ( 'Sect. 4 (coefficients)'!$F$3   + 'Sect. 4 (coefficients)'!$F$4  *(A167/'Sect. 4 (coefficients)'!$C$3)^1 + 'Sect. 4 (coefficients)'!$F$5  *(A167/'Sect. 4 (coefficients)'!$C$3)^2 + 'Sect. 4 (coefficients)'!$F$6   *(A167/'Sect. 4 (coefficients)'!$C$3)^3 + 'Sect. 4 (coefficients)'!$F$7  *(A167/'Sect. 4 (coefficients)'!$C$3)^4 + 'Sect. 4 (coefficients)'!$F$8*(A167/'Sect. 4 (coefficients)'!$C$3)^5 ) +
    ( (B167+273.15) / 'Sect. 4 (coefficients)'!$C$4 )^1 * ( 'Sect. 4 (coefficients)'!$F$9   + 'Sect. 4 (coefficients)'!$F$10*(A167/'Sect. 4 (coefficients)'!$C$3)^1 + 'Sect. 4 (coefficients)'!$F$11*(A167/'Sect. 4 (coefficients)'!$C$3)^2 + 'Sect. 4 (coefficients)'!$F$12*(A167/'Sect. 4 (coefficients)'!$C$3)^3 + 'Sect. 4 (coefficients)'!$F$13*(A167/'Sect. 4 (coefficients)'!$C$3)^4 ) +
    ( (B167+273.15) / 'Sect. 4 (coefficients)'!$C$4 )^2 * ( 'Sect. 4 (coefficients)'!$F$14 + 'Sect. 4 (coefficients)'!$F$15*(A167/'Sect. 4 (coefficients)'!$C$3)^1 + 'Sect. 4 (coefficients)'!$F$16*(A167/'Sect. 4 (coefficients)'!$C$3)^2 + 'Sect. 4 (coefficients)'!$F$17*(A167/'Sect. 4 (coefficients)'!$C$3)^3 ) +
    ( (B167+273.15) / 'Sect. 4 (coefficients)'!$C$4 )^3 * ( 'Sect. 4 (coefficients)'!$F$18 + 'Sect. 4 (coefficients)'!$F$19*(A167/'Sect. 4 (coefficients)'!$C$3)^1 + 'Sect. 4 (coefficients)'!$F$20*(A167/'Sect. 4 (coefficients)'!$C$3)^2 ) +
    ( (B167+273.15) / 'Sect. 4 (coefficients)'!$C$4 )^4 * ( 'Sect. 4 (coefficients)'!$F$21 +'Sect. 4 (coefficients)'!$F$22*(A167/'Sect. 4 (coefficients)'!$C$3)^1 ) +
    ( (B167+273.15) / 'Sect. 4 (coefficients)'!$C$4 )^5 * ( 'Sect. 4 (coefficients)'!$F$23 )
  )</f>
        <v>3.7601620756987177</v>
      </c>
      <c r="U167" s="91">
        <f xml:space="preserve"> 'Sect. 4 (coefficients)'!$C$8 * ( (C167/'Sect. 4 (coefficients)'!$C$5-1)/'Sect. 4 (coefficients)'!$C$6 ) * ( A167/'Sect. 4 (coefficients)'!$C$3 ) *
(                                                       ( 'Sect. 4 (coefficients)'!$J$3   + 'Sect. 4 (coefficients)'!$J$4  *((C167/'Sect. 4 (coefficients)'!$C$5-1)/'Sect. 4 (coefficients)'!$C$6)  + 'Sect. 4 (coefficients)'!$J$5  *((C167/'Sect. 4 (coefficients)'!$C$5-1)/'Sect. 4 (coefficients)'!$C$6)^2 + 'Sect. 4 (coefficients)'!$J$6   *((C167/'Sect. 4 (coefficients)'!$C$5-1)/'Sect. 4 (coefficients)'!$C$6)^3 + 'Sect. 4 (coefficients)'!$J$7*((C167/'Sect. 4 (coefficients)'!$C$5-1)/'Sect. 4 (coefficients)'!$C$6)^4 ) +
    ( A167/'Sect. 4 (coefficients)'!$C$3 )^1 * ( 'Sect. 4 (coefficients)'!$J$8   + 'Sect. 4 (coefficients)'!$J$9  *((C167/'Sect. 4 (coefficients)'!$C$5-1)/'Sect. 4 (coefficients)'!$C$6)  + 'Sect. 4 (coefficients)'!$J$10*((C167/'Sect. 4 (coefficients)'!$C$5-1)/'Sect. 4 (coefficients)'!$C$6)^2 + 'Sect. 4 (coefficients)'!$J$11 *((C167/'Sect. 4 (coefficients)'!$C$5-1)/'Sect. 4 (coefficients)'!$C$6)^3 ) +
    ( A167/'Sect. 4 (coefficients)'!$C$3 )^2 * ( 'Sect. 4 (coefficients)'!$J$12 + 'Sect. 4 (coefficients)'!$J$13*((C167/'Sect. 4 (coefficients)'!$C$5-1)/'Sect. 4 (coefficients)'!$C$6) + 'Sect. 4 (coefficients)'!$J$14*((C167/'Sect. 4 (coefficients)'!$C$5-1)/'Sect. 4 (coefficients)'!$C$6)^2 ) +
    ( A167/'Sect. 4 (coefficients)'!$C$3 )^3 * ( 'Sect. 4 (coefficients)'!$J$15 + 'Sect. 4 (coefficients)'!$J$16*((C167/'Sect. 4 (coefficients)'!$C$5-1)/'Sect. 4 (coefficients)'!$C$6) ) +
    ( A167/'Sect. 4 (coefficients)'!$C$3 )^4 * ( 'Sect. 4 (coefficients)'!$J$17 ) +
( (B167+273.15) / 'Sect. 4 (coefficients)'!$C$4 )^1*
    (                                                   ( 'Sect. 4 (coefficients)'!$J$18 + 'Sect. 4 (coefficients)'!$J$19*((C167/'Sect. 4 (coefficients)'!$C$5-1)/'Sect. 4 (coefficients)'!$C$6) + 'Sect. 4 (coefficients)'!$J$20*((C167/'Sect. 4 (coefficients)'!$C$5-1)/'Sect. 4 (coefficients)'!$C$6)^2 + 'Sect. 4 (coefficients)'!$J$21 * ((C167/'Sect. 4 (coefficients)'!$C$5-1)/'Sect. 4 (coefficients)'!$C$6)^3 ) +
    ( A167/'Sect. 4 (coefficients)'!$C$3 )^1 * ( 'Sect. 4 (coefficients)'!$J$22 + 'Sect. 4 (coefficients)'!$J$23*((C167/'Sect. 4 (coefficients)'!$C$5-1)/'Sect. 4 (coefficients)'!$C$6) + 'Sect. 4 (coefficients)'!$J$24*((C167/'Sect. 4 (coefficients)'!$C$5-1)/'Sect. 4 (coefficients)'!$C$6)^2 ) +
    ( A167/'Sect. 4 (coefficients)'!$C$3 )^2 * ( 'Sect. 4 (coefficients)'!$J$25 + 'Sect. 4 (coefficients)'!$J$26*((C167/'Sect. 4 (coefficients)'!$C$5-1)/'Sect. 4 (coefficients)'!$C$6) ) +
    ( A167/'Sect. 4 (coefficients)'!$C$3 )^3 * ( 'Sect. 4 (coefficients)'!$J$27 ) ) +
( (B167+273.15) / 'Sect. 4 (coefficients)'!$C$4 )^2*
    (                                                   ( 'Sect. 4 (coefficients)'!$J$28 + 'Sect. 4 (coefficients)'!$J$29*((C167/'Sect. 4 (coefficients)'!$C$5-1)/'Sect. 4 (coefficients)'!$C$6) + 'Sect. 4 (coefficients)'!$J$30*((C167/'Sect. 4 (coefficients)'!$C$5-1)/'Sect. 4 (coefficients)'!$C$6)^2 ) +
    ( A167/'Sect. 4 (coefficients)'!$C$3 )^1 * ( 'Sect. 4 (coefficients)'!$J$31 + 'Sect. 4 (coefficients)'!$J$32*((C167/'Sect. 4 (coefficients)'!$C$5-1)/'Sect. 4 (coefficients)'!$C$6) ) +
    ( A167/'Sect. 4 (coefficients)'!$C$3 )^2 * ( 'Sect. 4 (coefficients)'!$J$33 ) ) +
( (B167+273.15) / 'Sect. 4 (coefficients)'!$C$4 )^3*
    (                                                   ( 'Sect. 4 (coefficients)'!$J$34 + 'Sect. 4 (coefficients)'!$J$35*((C167/'Sect. 4 (coefficients)'!$C$5-1)/'Sect. 4 (coefficients)'!$C$6) ) +
    ( A167/'Sect. 4 (coefficients)'!$C$3 )^1 * ( 'Sect. 4 (coefficients)'!$J$36 ) ) +
( (B167+273.15) / 'Sect. 4 (coefficients)'!$C$4 )^4*
    (                                                   ( 'Sect. 4 (coefficients)'!$J$37 ) ) )</f>
        <v>-0.14473136472449399</v>
      </c>
      <c r="V167" s="32">
        <f t="shared" si="42"/>
        <v>3.6154307109742239</v>
      </c>
      <c r="W167" s="36">
        <f>('Sect. 4 (coefficients)'!$L$3+'Sect. 4 (coefficients)'!$L$4*(B167+'Sect. 4 (coefficients)'!$L$7)^-2.5+'Sect. 4 (coefficients)'!$L$5*(B167+'Sect. 4 (coefficients)'!$L$7)^3)/1000</f>
        <v>-2.085999999999995E-3</v>
      </c>
      <c r="X167" s="36">
        <f t="shared" si="43"/>
        <v>3.3367020828842797E-3</v>
      </c>
      <c r="Y167" s="32">
        <f t="shared" si="44"/>
        <v>3.613344710974224</v>
      </c>
      <c r="Z167" s="92">
        <v>6.0000000000000001E-3</v>
      </c>
    </row>
    <row r="168" spans="1:26" s="46" customFormat="1" ht="15" customHeight="1">
      <c r="A168" s="82">
        <v>5</v>
      </c>
      <c r="B168" s="38">
        <v>25</v>
      </c>
      <c r="C168" s="57">
        <v>65</v>
      </c>
      <c r="D168" s="40">
        <v>1024.4643511100001</v>
      </c>
      <c r="E168" s="40">
        <f t="shared" si="49"/>
        <v>1.536696526665E-2</v>
      </c>
      <c r="F168" s="56" t="s">
        <v>17</v>
      </c>
      <c r="G168" s="42">
        <v>1028.0488916754375</v>
      </c>
      <c r="H168" s="40">
        <v>1.5851006468550335E-2</v>
      </c>
      <c r="I168" s="63">
        <v>3402.0024268282841</v>
      </c>
      <c r="J168" s="42">
        <f t="shared" si="36"/>
        <v>3.5845405654374645</v>
      </c>
      <c r="K168" s="40">
        <f t="shared" si="37"/>
        <v>3.8872592606613004E-3</v>
      </c>
      <c r="L168" s="53">
        <f t="shared" si="35"/>
        <v>12.304990243908861</v>
      </c>
      <c r="M168" s="44">
        <f t="shared" si="38"/>
        <v>2.3571428571428572</v>
      </c>
      <c r="N168" s="67">
        <f t="shared" si="39"/>
        <v>0.23571428571428574</v>
      </c>
      <c r="O168" s="71" t="s">
        <v>17</v>
      </c>
      <c r="P168" s="40">
        <f>('Sect. 4 (coefficients)'!$L$3+'Sect. 4 (coefficients)'!$L$4*(B168+'Sect. 4 (coefficients)'!$L$7)^-2.5+'Sect. 4 (coefficients)'!$L$5*(B168+'Sect. 4 (coefficients)'!$L$7)^3)/1000</f>
        <v>-2.085999999999995E-3</v>
      </c>
      <c r="Q168" s="40">
        <f t="shared" si="40"/>
        <v>3.5866265654374643</v>
      </c>
      <c r="R168" s="40">
        <f>LOOKUP(B168,'Sect. 4 (data)'!$B$12:$B$18,'Sect. 4 (data)'!$R$12:$R$18)</f>
        <v>3.7618405746274362</v>
      </c>
      <c r="S168" s="45">
        <f t="shared" si="41"/>
        <v>-0.17521400918997188</v>
      </c>
      <c r="T168" s="40">
        <f>'Sect. 4 (coefficients)'!$C$7 * ( A168 / 'Sect. 4 (coefficients)'!$C$3 )*
  (
                                                        ( 'Sect. 4 (coefficients)'!$F$3   + 'Sect. 4 (coefficients)'!$F$4  *(A168/'Sect. 4 (coefficients)'!$C$3)^1 + 'Sect. 4 (coefficients)'!$F$5  *(A168/'Sect. 4 (coefficients)'!$C$3)^2 + 'Sect. 4 (coefficients)'!$F$6   *(A168/'Sect. 4 (coefficients)'!$C$3)^3 + 'Sect. 4 (coefficients)'!$F$7  *(A168/'Sect. 4 (coefficients)'!$C$3)^4 + 'Sect. 4 (coefficients)'!$F$8*(A168/'Sect. 4 (coefficients)'!$C$3)^5 ) +
    ( (B168+273.15) / 'Sect. 4 (coefficients)'!$C$4 )^1 * ( 'Sect. 4 (coefficients)'!$F$9   + 'Sect. 4 (coefficients)'!$F$10*(A168/'Sect. 4 (coefficients)'!$C$3)^1 + 'Sect. 4 (coefficients)'!$F$11*(A168/'Sect. 4 (coefficients)'!$C$3)^2 + 'Sect. 4 (coefficients)'!$F$12*(A168/'Sect. 4 (coefficients)'!$C$3)^3 + 'Sect. 4 (coefficients)'!$F$13*(A168/'Sect. 4 (coefficients)'!$C$3)^4 ) +
    ( (B168+273.15) / 'Sect. 4 (coefficients)'!$C$4 )^2 * ( 'Sect. 4 (coefficients)'!$F$14 + 'Sect. 4 (coefficients)'!$F$15*(A168/'Sect. 4 (coefficients)'!$C$3)^1 + 'Sect. 4 (coefficients)'!$F$16*(A168/'Sect. 4 (coefficients)'!$C$3)^2 + 'Sect. 4 (coefficients)'!$F$17*(A168/'Sect. 4 (coefficients)'!$C$3)^3 ) +
    ( (B168+273.15) / 'Sect. 4 (coefficients)'!$C$4 )^3 * ( 'Sect. 4 (coefficients)'!$F$18 + 'Sect. 4 (coefficients)'!$F$19*(A168/'Sect. 4 (coefficients)'!$C$3)^1 + 'Sect. 4 (coefficients)'!$F$20*(A168/'Sect. 4 (coefficients)'!$C$3)^2 ) +
    ( (B168+273.15) / 'Sect. 4 (coefficients)'!$C$4 )^4 * ( 'Sect. 4 (coefficients)'!$F$21 +'Sect. 4 (coefficients)'!$F$22*(A168/'Sect. 4 (coefficients)'!$C$3)^1 ) +
    ( (B168+273.15) / 'Sect. 4 (coefficients)'!$C$4 )^5 * ( 'Sect. 4 (coefficients)'!$F$23 )
  )</f>
        <v>3.7601620756987177</v>
      </c>
      <c r="U168" s="93">
        <f xml:space="preserve"> 'Sect. 4 (coefficients)'!$C$8 * ( (C168/'Sect. 4 (coefficients)'!$C$5-1)/'Sect. 4 (coefficients)'!$C$6 ) * ( A168/'Sect. 4 (coefficients)'!$C$3 ) *
(                                                       ( 'Sect. 4 (coefficients)'!$J$3   + 'Sect. 4 (coefficients)'!$J$4  *((C168/'Sect. 4 (coefficients)'!$C$5-1)/'Sect. 4 (coefficients)'!$C$6)  + 'Sect. 4 (coefficients)'!$J$5  *((C168/'Sect. 4 (coefficients)'!$C$5-1)/'Sect. 4 (coefficients)'!$C$6)^2 + 'Sect. 4 (coefficients)'!$J$6   *((C168/'Sect. 4 (coefficients)'!$C$5-1)/'Sect. 4 (coefficients)'!$C$6)^3 + 'Sect. 4 (coefficients)'!$J$7*((C168/'Sect. 4 (coefficients)'!$C$5-1)/'Sect. 4 (coefficients)'!$C$6)^4 ) +
    ( A168/'Sect. 4 (coefficients)'!$C$3 )^1 * ( 'Sect. 4 (coefficients)'!$J$8   + 'Sect. 4 (coefficients)'!$J$9  *((C168/'Sect. 4 (coefficients)'!$C$5-1)/'Sect. 4 (coefficients)'!$C$6)  + 'Sect. 4 (coefficients)'!$J$10*((C168/'Sect. 4 (coefficients)'!$C$5-1)/'Sect. 4 (coefficients)'!$C$6)^2 + 'Sect. 4 (coefficients)'!$J$11 *((C168/'Sect. 4 (coefficients)'!$C$5-1)/'Sect. 4 (coefficients)'!$C$6)^3 ) +
    ( A168/'Sect. 4 (coefficients)'!$C$3 )^2 * ( 'Sect. 4 (coefficients)'!$J$12 + 'Sect. 4 (coefficients)'!$J$13*((C168/'Sect. 4 (coefficients)'!$C$5-1)/'Sect. 4 (coefficients)'!$C$6) + 'Sect. 4 (coefficients)'!$J$14*((C168/'Sect. 4 (coefficients)'!$C$5-1)/'Sect. 4 (coefficients)'!$C$6)^2 ) +
    ( A168/'Sect. 4 (coefficients)'!$C$3 )^3 * ( 'Sect. 4 (coefficients)'!$J$15 + 'Sect. 4 (coefficients)'!$J$16*((C168/'Sect. 4 (coefficients)'!$C$5-1)/'Sect. 4 (coefficients)'!$C$6) ) +
    ( A168/'Sect. 4 (coefficients)'!$C$3 )^4 * ( 'Sect. 4 (coefficients)'!$J$17 ) +
( (B168+273.15) / 'Sect. 4 (coefficients)'!$C$4 )^1*
    (                                                   ( 'Sect. 4 (coefficients)'!$J$18 + 'Sect. 4 (coefficients)'!$J$19*((C168/'Sect. 4 (coefficients)'!$C$5-1)/'Sect. 4 (coefficients)'!$C$6) + 'Sect. 4 (coefficients)'!$J$20*((C168/'Sect. 4 (coefficients)'!$C$5-1)/'Sect. 4 (coefficients)'!$C$6)^2 + 'Sect. 4 (coefficients)'!$J$21 * ((C168/'Sect. 4 (coefficients)'!$C$5-1)/'Sect. 4 (coefficients)'!$C$6)^3 ) +
    ( A168/'Sect. 4 (coefficients)'!$C$3 )^1 * ( 'Sect. 4 (coefficients)'!$J$22 + 'Sect. 4 (coefficients)'!$J$23*((C168/'Sect. 4 (coefficients)'!$C$5-1)/'Sect. 4 (coefficients)'!$C$6) + 'Sect. 4 (coefficients)'!$J$24*((C168/'Sect. 4 (coefficients)'!$C$5-1)/'Sect. 4 (coefficients)'!$C$6)^2 ) +
    ( A168/'Sect. 4 (coefficients)'!$C$3 )^2 * ( 'Sect. 4 (coefficients)'!$J$25 + 'Sect. 4 (coefficients)'!$J$26*((C168/'Sect. 4 (coefficients)'!$C$5-1)/'Sect. 4 (coefficients)'!$C$6) ) +
    ( A168/'Sect. 4 (coefficients)'!$C$3 )^3 * ( 'Sect. 4 (coefficients)'!$J$27 ) ) +
( (B168+273.15) / 'Sect. 4 (coefficients)'!$C$4 )^2*
    (                                                   ( 'Sect. 4 (coefficients)'!$J$28 + 'Sect. 4 (coefficients)'!$J$29*((C168/'Sect. 4 (coefficients)'!$C$5-1)/'Sect. 4 (coefficients)'!$C$6) + 'Sect. 4 (coefficients)'!$J$30*((C168/'Sect. 4 (coefficients)'!$C$5-1)/'Sect. 4 (coefficients)'!$C$6)^2 ) +
    ( A168/'Sect. 4 (coefficients)'!$C$3 )^1 * ( 'Sect. 4 (coefficients)'!$J$31 + 'Sect. 4 (coefficients)'!$J$32*((C168/'Sect. 4 (coefficients)'!$C$5-1)/'Sect. 4 (coefficients)'!$C$6) ) +
    ( A168/'Sect. 4 (coefficients)'!$C$3 )^2 * ( 'Sect. 4 (coefficients)'!$J$33 ) ) +
( (B168+273.15) / 'Sect. 4 (coefficients)'!$C$4 )^3*
    (                                                   ( 'Sect. 4 (coefficients)'!$J$34 + 'Sect. 4 (coefficients)'!$J$35*((C168/'Sect. 4 (coefficients)'!$C$5-1)/'Sect. 4 (coefficients)'!$C$6) ) +
    ( A168/'Sect. 4 (coefficients)'!$C$3 )^1 * ( 'Sect. 4 (coefficients)'!$J$36 ) ) +
( (B168+273.15) / 'Sect. 4 (coefficients)'!$C$4 )^4*
    (                                                   ( 'Sect. 4 (coefficients)'!$J$37 ) ) )</f>
        <v>-0.1757275151547083</v>
      </c>
      <c r="V168" s="40">
        <f t="shared" si="42"/>
        <v>3.5844345605440093</v>
      </c>
      <c r="W168" s="45">
        <f>('Sect. 4 (coefficients)'!$L$3+'Sect. 4 (coefficients)'!$L$4*(B168+'Sect. 4 (coefficients)'!$L$7)^-2.5+'Sect. 4 (coefficients)'!$L$5*(B168+'Sect. 4 (coefficients)'!$L$7)^3)/1000</f>
        <v>-2.085999999999995E-3</v>
      </c>
      <c r="X168" s="45">
        <f t="shared" si="43"/>
        <v>2.1920048934549463E-3</v>
      </c>
      <c r="Y168" s="40">
        <f t="shared" si="44"/>
        <v>3.5823485605440095</v>
      </c>
      <c r="Z168" s="94">
        <v>6.0000000000000001E-3</v>
      </c>
    </row>
    <row r="169" spans="1:26" s="37" customFormat="1" ht="15" customHeight="1">
      <c r="A169" s="76">
        <v>5</v>
      </c>
      <c r="B169" s="30">
        <v>30</v>
      </c>
      <c r="C169" s="55">
        <v>5</v>
      </c>
      <c r="D169" s="32">
        <v>997.82170622900003</v>
      </c>
      <c r="E169" s="32">
        <f>0.001/100*D169/2</f>
        <v>4.9891085311450003E-3</v>
      </c>
      <c r="F169" s="54" t="s">
        <v>17</v>
      </c>
      <c r="G169" s="33">
        <v>1001.5319961581155</v>
      </c>
      <c r="H169" s="32">
        <v>6.0700419336693354E-3</v>
      </c>
      <c r="I169" s="62">
        <v>82.477079426884544</v>
      </c>
      <c r="J169" s="33">
        <f t="shared" si="36"/>
        <v>3.7102899291154472</v>
      </c>
      <c r="K169" s="32">
        <f t="shared" si="37"/>
        <v>3.457485378271374E-3</v>
      </c>
      <c r="L169" s="50">
        <f t="shared" si="35"/>
        <v>8.6817628230688459</v>
      </c>
      <c r="M169" s="35">
        <f t="shared" si="38"/>
        <v>2.3571428571428572</v>
      </c>
      <c r="N169" s="66">
        <f t="shared" si="39"/>
        <v>0.23571428571428574</v>
      </c>
      <c r="O169" s="70" t="s">
        <v>17</v>
      </c>
      <c r="P169" s="32">
        <f>('Sect. 4 (coefficients)'!$L$3+'Sect. 4 (coefficients)'!$L$4*(B169+'Sect. 4 (coefficients)'!$L$7)^-2.5+'Sect. 4 (coefficients)'!$L$5*(B169+'Sect. 4 (coefficients)'!$L$7)^3)/1000</f>
        <v>-1.7850506381732198E-3</v>
      </c>
      <c r="Q169" s="32">
        <f t="shared" si="40"/>
        <v>3.7120749797536203</v>
      </c>
      <c r="R169" s="32">
        <f>LOOKUP(B169,'Sect. 4 (data)'!$B$12:$B$18,'Sect. 4 (data)'!$R$12:$R$18)</f>
        <v>3.7267089971763565</v>
      </c>
      <c r="S169" s="36">
        <f t="shared" si="41"/>
        <v>-1.4634017422736179E-2</v>
      </c>
      <c r="T169" s="32">
        <f>'Sect. 4 (coefficients)'!$C$7 * ( A169 / 'Sect. 4 (coefficients)'!$C$3 )*
  (
                                                        ( 'Sect. 4 (coefficients)'!$F$3   + 'Sect. 4 (coefficients)'!$F$4  *(A169/'Sect. 4 (coefficients)'!$C$3)^1 + 'Sect. 4 (coefficients)'!$F$5  *(A169/'Sect. 4 (coefficients)'!$C$3)^2 + 'Sect. 4 (coefficients)'!$F$6   *(A169/'Sect. 4 (coefficients)'!$C$3)^3 + 'Sect. 4 (coefficients)'!$F$7  *(A169/'Sect. 4 (coefficients)'!$C$3)^4 + 'Sect. 4 (coefficients)'!$F$8*(A169/'Sect. 4 (coefficients)'!$C$3)^5 ) +
    ( (B169+273.15) / 'Sect. 4 (coefficients)'!$C$4 )^1 * ( 'Sect. 4 (coefficients)'!$F$9   + 'Sect. 4 (coefficients)'!$F$10*(A169/'Sect. 4 (coefficients)'!$C$3)^1 + 'Sect. 4 (coefficients)'!$F$11*(A169/'Sect. 4 (coefficients)'!$C$3)^2 + 'Sect. 4 (coefficients)'!$F$12*(A169/'Sect. 4 (coefficients)'!$C$3)^3 + 'Sect. 4 (coefficients)'!$F$13*(A169/'Sect. 4 (coefficients)'!$C$3)^4 ) +
    ( (B169+273.15) / 'Sect. 4 (coefficients)'!$C$4 )^2 * ( 'Sect. 4 (coefficients)'!$F$14 + 'Sect. 4 (coefficients)'!$F$15*(A169/'Sect. 4 (coefficients)'!$C$3)^1 + 'Sect. 4 (coefficients)'!$F$16*(A169/'Sect. 4 (coefficients)'!$C$3)^2 + 'Sect. 4 (coefficients)'!$F$17*(A169/'Sect. 4 (coefficients)'!$C$3)^3 ) +
    ( (B169+273.15) / 'Sect. 4 (coefficients)'!$C$4 )^3 * ( 'Sect. 4 (coefficients)'!$F$18 + 'Sect. 4 (coefficients)'!$F$19*(A169/'Sect. 4 (coefficients)'!$C$3)^1 + 'Sect. 4 (coefficients)'!$F$20*(A169/'Sect. 4 (coefficients)'!$C$3)^2 ) +
    ( (B169+273.15) / 'Sect. 4 (coefficients)'!$C$4 )^4 * ( 'Sect. 4 (coefficients)'!$F$21 +'Sect. 4 (coefficients)'!$F$22*(A169/'Sect. 4 (coefficients)'!$C$3)^1 ) +
    ( (B169+273.15) / 'Sect. 4 (coefficients)'!$C$4 )^5 * ( 'Sect. 4 (coefficients)'!$F$23 )
  )</f>
        <v>3.7284902900612287</v>
      </c>
      <c r="U169" s="91">
        <f xml:space="preserve"> 'Sect. 4 (coefficients)'!$C$8 * ( (C169/'Sect. 4 (coefficients)'!$C$5-1)/'Sect. 4 (coefficients)'!$C$6 ) * ( A169/'Sect. 4 (coefficients)'!$C$3 ) *
(                                                       ( 'Sect. 4 (coefficients)'!$J$3   + 'Sect. 4 (coefficients)'!$J$4  *((C169/'Sect. 4 (coefficients)'!$C$5-1)/'Sect. 4 (coefficients)'!$C$6)  + 'Sect. 4 (coefficients)'!$J$5  *((C169/'Sect. 4 (coefficients)'!$C$5-1)/'Sect. 4 (coefficients)'!$C$6)^2 + 'Sect. 4 (coefficients)'!$J$6   *((C169/'Sect. 4 (coefficients)'!$C$5-1)/'Sect. 4 (coefficients)'!$C$6)^3 + 'Sect. 4 (coefficients)'!$J$7*((C169/'Sect. 4 (coefficients)'!$C$5-1)/'Sect. 4 (coefficients)'!$C$6)^4 ) +
    ( A169/'Sect. 4 (coefficients)'!$C$3 )^1 * ( 'Sect. 4 (coefficients)'!$J$8   + 'Sect. 4 (coefficients)'!$J$9  *((C169/'Sect. 4 (coefficients)'!$C$5-1)/'Sect. 4 (coefficients)'!$C$6)  + 'Sect. 4 (coefficients)'!$J$10*((C169/'Sect. 4 (coefficients)'!$C$5-1)/'Sect. 4 (coefficients)'!$C$6)^2 + 'Sect. 4 (coefficients)'!$J$11 *((C169/'Sect. 4 (coefficients)'!$C$5-1)/'Sect. 4 (coefficients)'!$C$6)^3 ) +
    ( A169/'Sect. 4 (coefficients)'!$C$3 )^2 * ( 'Sect. 4 (coefficients)'!$J$12 + 'Sect. 4 (coefficients)'!$J$13*((C169/'Sect. 4 (coefficients)'!$C$5-1)/'Sect. 4 (coefficients)'!$C$6) + 'Sect. 4 (coefficients)'!$J$14*((C169/'Sect. 4 (coefficients)'!$C$5-1)/'Sect. 4 (coefficients)'!$C$6)^2 ) +
    ( A169/'Sect. 4 (coefficients)'!$C$3 )^3 * ( 'Sect. 4 (coefficients)'!$J$15 + 'Sect. 4 (coefficients)'!$J$16*((C169/'Sect. 4 (coefficients)'!$C$5-1)/'Sect. 4 (coefficients)'!$C$6) ) +
    ( A169/'Sect. 4 (coefficients)'!$C$3 )^4 * ( 'Sect. 4 (coefficients)'!$J$17 ) +
( (B169+273.15) / 'Sect. 4 (coefficients)'!$C$4 )^1*
    (                                                   ( 'Sect. 4 (coefficients)'!$J$18 + 'Sect. 4 (coefficients)'!$J$19*((C169/'Sect. 4 (coefficients)'!$C$5-1)/'Sect. 4 (coefficients)'!$C$6) + 'Sect. 4 (coefficients)'!$J$20*((C169/'Sect. 4 (coefficients)'!$C$5-1)/'Sect. 4 (coefficients)'!$C$6)^2 + 'Sect. 4 (coefficients)'!$J$21 * ((C169/'Sect. 4 (coefficients)'!$C$5-1)/'Sect. 4 (coefficients)'!$C$6)^3 ) +
    ( A169/'Sect. 4 (coefficients)'!$C$3 )^1 * ( 'Sect. 4 (coefficients)'!$J$22 + 'Sect. 4 (coefficients)'!$J$23*((C169/'Sect. 4 (coefficients)'!$C$5-1)/'Sect. 4 (coefficients)'!$C$6) + 'Sect. 4 (coefficients)'!$J$24*((C169/'Sect. 4 (coefficients)'!$C$5-1)/'Sect. 4 (coefficients)'!$C$6)^2 ) +
    ( A169/'Sect. 4 (coefficients)'!$C$3 )^2 * ( 'Sect. 4 (coefficients)'!$J$25 + 'Sect. 4 (coefficients)'!$J$26*((C169/'Sect. 4 (coefficients)'!$C$5-1)/'Sect. 4 (coefficients)'!$C$6) ) +
    ( A169/'Sect. 4 (coefficients)'!$C$3 )^3 * ( 'Sect. 4 (coefficients)'!$J$27 ) ) +
( (B169+273.15) / 'Sect. 4 (coefficients)'!$C$4 )^2*
    (                                                   ( 'Sect. 4 (coefficients)'!$J$28 + 'Sect. 4 (coefficients)'!$J$29*((C169/'Sect. 4 (coefficients)'!$C$5-1)/'Sect. 4 (coefficients)'!$C$6) + 'Sect. 4 (coefficients)'!$J$30*((C169/'Sect. 4 (coefficients)'!$C$5-1)/'Sect. 4 (coefficients)'!$C$6)^2 ) +
    ( A169/'Sect. 4 (coefficients)'!$C$3 )^1 * ( 'Sect. 4 (coefficients)'!$J$31 + 'Sect. 4 (coefficients)'!$J$32*((C169/'Sect. 4 (coefficients)'!$C$5-1)/'Sect. 4 (coefficients)'!$C$6) ) +
    ( A169/'Sect. 4 (coefficients)'!$C$3 )^2 * ( 'Sect. 4 (coefficients)'!$J$33 ) ) +
( (B169+273.15) / 'Sect. 4 (coefficients)'!$C$4 )^3*
    (                                                   ( 'Sect. 4 (coefficients)'!$J$34 + 'Sect. 4 (coefficients)'!$J$35*((C169/'Sect. 4 (coefficients)'!$C$5-1)/'Sect. 4 (coefficients)'!$C$6) ) +
    ( A169/'Sect. 4 (coefficients)'!$C$3 )^1 * ( 'Sect. 4 (coefficients)'!$J$36 ) ) +
( (B169+273.15) / 'Sect. 4 (coefficients)'!$C$4 )^4*
    (                                                   ( 'Sect. 4 (coefficients)'!$J$37 ) ) )</f>
        <v>-1.4452099576678399E-2</v>
      </c>
      <c r="V169" s="32">
        <f t="shared" si="42"/>
        <v>3.7140381904845503</v>
      </c>
      <c r="W169" s="36">
        <f>('Sect. 4 (coefficients)'!$L$3+'Sect. 4 (coefficients)'!$L$4*(B169+'Sect. 4 (coefficients)'!$L$7)^-2.5+'Sect. 4 (coefficients)'!$L$5*(B169+'Sect. 4 (coefficients)'!$L$7)^3)/1000</f>
        <v>-1.7850506381732198E-3</v>
      </c>
      <c r="X169" s="36">
        <f t="shared" si="43"/>
        <v>-1.9632107309299762E-3</v>
      </c>
      <c r="Y169" s="32">
        <f t="shared" si="44"/>
        <v>3.7122531398463772</v>
      </c>
      <c r="Z169" s="92">
        <v>6.0000000000000001E-3</v>
      </c>
    </row>
    <row r="170" spans="1:26" s="37" customFormat="1" ht="15" customHeight="1">
      <c r="A170" s="76">
        <v>5</v>
      </c>
      <c r="B170" s="30">
        <v>30</v>
      </c>
      <c r="C170" s="55">
        <v>10</v>
      </c>
      <c r="D170" s="32">
        <v>1000.015889</v>
      </c>
      <c r="E170" s="32">
        <f>0.001/100*D170/2</f>
        <v>5.0000794450000005E-3</v>
      </c>
      <c r="F170" s="54" t="s">
        <v>17</v>
      </c>
      <c r="G170" s="33">
        <v>1003.7127901942744</v>
      </c>
      <c r="H170" s="32">
        <v>6.0826036269963201E-3</v>
      </c>
      <c r="I170" s="62">
        <v>83.155512966371305</v>
      </c>
      <c r="J170" s="33">
        <f t="shared" si="36"/>
        <v>3.6969011942743464</v>
      </c>
      <c r="K170" s="32">
        <f t="shared" si="37"/>
        <v>3.4637079014889919E-3</v>
      </c>
      <c r="L170" s="50">
        <f t="shared" si="35"/>
        <v>8.7437558416137318</v>
      </c>
      <c r="M170" s="35">
        <f t="shared" si="38"/>
        <v>2.3571428571428572</v>
      </c>
      <c r="N170" s="66">
        <f t="shared" si="39"/>
        <v>0.23571428571428574</v>
      </c>
      <c r="O170" s="70" t="s">
        <v>17</v>
      </c>
      <c r="P170" s="32">
        <f>('Sect. 4 (coefficients)'!$L$3+'Sect. 4 (coefficients)'!$L$4*(B170+'Sect. 4 (coefficients)'!$L$7)^-2.5+'Sect. 4 (coefficients)'!$L$5*(B170+'Sect. 4 (coefficients)'!$L$7)^3)/1000</f>
        <v>-1.7850506381732198E-3</v>
      </c>
      <c r="Q170" s="32">
        <f t="shared" si="40"/>
        <v>3.6986862449125195</v>
      </c>
      <c r="R170" s="32">
        <f>LOOKUP(B170,'Sect. 4 (data)'!$B$12:$B$18,'Sect. 4 (data)'!$R$12:$R$18)</f>
        <v>3.7267089971763565</v>
      </c>
      <c r="S170" s="36">
        <f t="shared" si="41"/>
        <v>-2.8022752263836992E-2</v>
      </c>
      <c r="T170" s="32">
        <f>'Sect. 4 (coefficients)'!$C$7 * ( A170 / 'Sect. 4 (coefficients)'!$C$3 )*
  (
                                                        ( 'Sect. 4 (coefficients)'!$F$3   + 'Sect. 4 (coefficients)'!$F$4  *(A170/'Sect. 4 (coefficients)'!$C$3)^1 + 'Sect. 4 (coefficients)'!$F$5  *(A170/'Sect. 4 (coefficients)'!$C$3)^2 + 'Sect. 4 (coefficients)'!$F$6   *(A170/'Sect. 4 (coefficients)'!$C$3)^3 + 'Sect. 4 (coefficients)'!$F$7  *(A170/'Sect. 4 (coefficients)'!$C$3)^4 + 'Sect. 4 (coefficients)'!$F$8*(A170/'Sect. 4 (coefficients)'!$C$3)^5 ) +
    ( (B170+273.15) / 'Sect. 4 (coefficients)'!$C$4 )^1 * ( 'Sect. 4 (coefficients)'!$F$9   + 'Sect. 4 (coefficients)'!$F$10*(A170/'Sect. 4 (coefficients)'!$C$3)^1 + 'Sect. 4 (coefficients)'!$F$11*(A170/'Sect. 4 (coefficients)'!$C$3)^2 + 'Sect. 4 (coefficients)'!$F$12*(A170/'Sect. 4 (coefficients)'!$C$3)^3 + 'Sect. 4 (coefficients)'!$F$13*(A170/'Sect. 4 (coefficients)'!$C$3)^4 ) +
    ( (B170+273.15) / 'Sect. 4 (coefficients)'!$C$4 )^2 * ( 'Sect. 4 (coefficients)'!$F$14 + 'Sect. 4 (coefficients)'!$F$15*(A170/'Sect. 4 (coefficients)'!$C$3)^1 + 'Sect. 4 (coefficients)'!$F$16*(A170/'Sect. 4 (coefficients)'!$C$3)^2 + 'Sect. 4 (coefficients)'!$F$17*(A170/'Sect. 4 (coefficients)'!$C$3)^3 ) +
    ( (B170+273.15) / 'Sect. 4 (coefficients)'!$C$4 )^3 * ( 'Sect. 4 (coefficients)'!$F$18 + 'Sect. 4 (coefficients)'!$F$19*(A170/'Sect. 4 (coefficients)'!$C$3)^1 + 'Sect. 4 (coefficients)'!$F$20*(A170/'Sect. 4 (coefficients)'!$C$3)^2 ) +
    ( (B170+273.15) / 'Sect. 4 (coefficients)'!$C$4 )^4 * ( 'Sect. 4 (coefficients)'!$F$21 +'Sect. 4 (coefficients)'!$F$22*(A170/'Sect. 4 (coefficients)'!$C$3)^1 ) +
    ( (B170+273.15) / 'Sect. 4 (coefficients)'!$C$4 )^5 * ( 'Sect. 4 (coefficients)'!$F$23 )
  )</f>
        <v>3.7284902900612287</v>
      </c>
      <c r="U170" s="91">
        <f xml:space="preserve"> 'Sect. 4 (coefficients)'!$C$8 * ( (C170/'Sect. 4 (coefficients)'!$C$5-1)/'Sect. 4 (coefficients)'!$C$6 ) * ( A170/'Sect. 4 (coefficients)'!$C$3 ) *
(                                                       ( 'Sect. 4 (coefficients)'!$J$3   + 'Sect. 4 (coefficients)'!$J$4  *((C170/'Sect. 4 (coefficients)'!$C$5-1)/'Sect. 4 (coefficients)'!$C$6)  + 'Sect. 4 (coefficients)'!$J$5  *((C170/'Sect. 4 (coefficients)'!$C$5-1)/'Sect. 4 (coefficients)'!$C$6)^2 + 'Sect. 4 (coefficients)'!$J$6   *((C170/'Sect. 4 (coefficients)'!$C$5-1)/'Sect. 4 (coefficients)'!$C$6)^3 + 'Sect. 4 (coefficients)'!$J$7*((C170/'Sect. 4 (coefficients)'!$C$5-1)/'Sect. 4 (coefficients)'!$C$6)^4 ) +
    ( A170/'Sect. 4 (coefficients)'!$C$3 )^1 * ( 'Sect. 4 (coefficients)'!$J$8   + 'Sect. 4 (coefficients)'!$J$9  *((C170/'Sect. 4 (coefficients)'!$C$5-1)/'Sect. 4 (coefficients)'!$C$6)  + 'Sect. 4 (coefficients)'!$J$10*((C170/'Sect. 4 (coefficients)'!$C$5-1)/'Sect. 4 (coefficients)'!$C$6)^2 + 'Sect. 4 (coefficients)'!$J$11 *((C170/'Sect. 4 (coefficients)'!$C$5-1)/'Sect. 4 (coefficients)'!$C$6)^3 ) +
    ( A170/'Sect. 4 (coefficients)'!$C$3 )^2 * ( 'Sect. 4 (coefficients)'!$J$12 + 'Sect. 4 (coefficients)'!$J$13*((C170/'Sect. 4 (coefficients)'!$C$5-1)/'Sect. 4 (coefficients)'!$C$6) + 'Sect. 4 (coefficients)'!$J$14*((C170/'Sect. 4 (coefficients)'!$C$5-1)/'Sect. 4 (coefficients)'!$C$6)^2 ) +
    ( A170/'Sect. 4 (coefficients)'!$C$3 )^3 * ( 'Sect. 4 (coefficients)'!$J$15 + 'Sect. 4 (coefficients)'!$J$16*((C170/'Sect. 4 (coefficients)'!$C$5-1)/'Sect. 4 (coefficients)'!$C$6) ) +
    ( A170/'Sect. 4 (coefficients)'!$C$3 )^4 * ( 'Sect. 4 (coefficients)'!$J$17 ) +
( (B170+273.15) / 'Sect. 4 (coefficients)'!$C$4 )^1*
    (                                                   ( 'Sect. 4 (coefficients)'!$J$18 + 'Sect. 4 (coefficients)'!$J$19*((C170/'Sect. 4 (coefficients)'!$C$5-1)/'Sect. 4 (coefficients)'!$C$6) + 'Sect. 4 (coefficients)'!$J$20*((C170/'Sect. 4 (coefficients)'!$C$5-1)/'Sect. 4 (coefficients)'!$C$6)^2 + 'Sect. 4 (coefficients)'!$J$21 * ((C170/'Sect. 4 (coefficients)'!$C$5-1)/'Sect. 4 (coefficients)'!$C$6)^3 ) +
    ( A170/'Sect. 4 (coefficients)'!$C$3 )^1 * ( 'Sect. 4 (coefficients)'!$J$22 + 'Sect. 4 (coefficients)'!$J$23*((C170/'Sect. 4 (coefficients)'!$C$5-1)/'Sect. 4 (coefficients)'!$C$6) + 'Sect. 4 (coefficients)'!$J$24*((C170/'Sect. 4 (coefficients)'!$C$5-1)/'Sect. 4 (coefficients)'!$C$6)^2 ) +
    ( A170/'Sect. 4 (coefficients)'!$C$3 )^2 * ( 'Sect. 4 (coefficients)'!$J$25 + 'Sect. 4 (coefficients)'!$J$26*((C170/'Sect. 4 (coefficients)'!$C$5-1)/'Sect. 4 (coefficients)'!$C$6) ) +
    ( A170/'Sect. 4 (coefficients)'!$C$3 )^3 * ( 'Sect. 4 (coefficients)'!$J$27 ) ) +
( (B170+273.15) / 'Sect. 4 (coefficients)'!$C$4 )^2*
    (                                                   ( 'Sect. 4 (coefficients)'!$J$28 + 'Sect. 4 (coefficients)'!$J$29*((C170/'Sect. 4 (coefficients)'!$C$5-1)/'Sect. 4 (coefficients)'!$C$6) + 'Sect. 4 (coefficients)'!$J$30*((C170/'Sect. 4 (coefficients)'!$C$5-1)/'Sect. 4 (coefficients)'!$C$6)^2 ) +
    ( A170/'Sect. 4 (coefficients)'!$C$3 )^1 * ( 'Sect. 4 (coefficients)'!$J$31 + 'Sect. 4 (coefficients)'!$J$32*((C170/'Sect. 4 (coefficients)'!$C$5-1)/'Sect. 4 (coefficients)'!$C$6) ) +
    ( A170/'Sect. 4 (coefficients)'!$C$3 )^2 * ( 'Sect. 4 (coefficients)'!$J$33 ) ) +
( (B170+273.15) / 'Sect. 4 (coefficients)'!$C$4 )^3*
    (                                                   ( 'Sect. 4 (coefficients)'!$J$34 + 'Sect. 4 (coefficients)'!$J$35*((C170/'Sect. 4 (coefficients)'!$C$5-1)/'Sect. 4 (coefficients)'!$C$6) ) +
    ( A170/'Sect. 4 (coefficients)'!$C$3 )^1 * ( 'Sect. 4 (coefficients)'!$J$36 ) ) +
( (B170+273.15) / 'Sect. 4 (coefficients)'!$C$4 )^4*
    (                                                   ( 'Sect. 4 (coefficients)'!$J$37 ) ) )</f>
        <v>-2.884610220437564E-2</v>
      </c>
      <c r="V170" s="32">
        <f t="shared" si="42"/>
        <v>3.6996441878568529</v>
      </c>
      <c r="W170" s="36">
        <f>('Sect. 4 (coefficients)'!$L$3+'Sect. 4 (coefficients)'!$L$4*(B170+'Sect. 4 (coefficients)'!$L$7)^-2.5+'Sect. 4 (coefficients)'!$L$5*(B170+'Sect. 4 (coefficients)'!$L$7)^3)/1000</f>
        <v>-1.7850506381732198E-3</v>
      </c>
      <c r="X170" s="36">
        <f t="shared" si="43"/>
        <v>-9.5794294433337868E-4</v>
      </c>
      <c r="Y170" s="32">
        <f t="shared" si="44"/>
        <v>3.6978591372186798</v>
      </c>
      <c r="Z170" s="92">
        <v>6.0000000000000001E-3</v>
      </c>
    </row>
    <row r="171" spans="1:26" s="37" customFormat="1" ht="15" customHeight="1">
      <c r="A171" s="76">
        <v>5</v>
      </c>
      <c r="B171" s="30">
        <v>30</v>
      </c>
      <c r="C171" s="55">
        <v>15</v>
      </c>
      <c r="D171" s="32">
        <v>1002.18729905</v>
      </c>
      <c r="E171" s="32">
        <f t="shared" ref="E171:E177" si="50">0.003/100*D171/2</f>
        <v>1.503280948575E-2</v>
      </c>
      <c r="F171" s="54" t="s">
        <v>17</v>
      </c>
      <c r="G171" s="33">
        <v>1005.8700415371403</v>
      </c>
      <c r="H171" s="32">
        <v>1.5477741008605718E-2</v>
      </c>
      <c r="I171" s="62">
        <v>3485.1298090122427</v>
      </c>
      <c r="J171" s="33">
        <f t="shared" si="36"/>
        <v>3.6827424871403309</v>
      </c>
      <c r="K171" s="32">
        <f t="shared" si="37"/>
        <v>3.684441028788486E-3</v>
      </c>
      <c r="L171" s="50">
        <f t="shared" si="35"/>
        <v>11.191159794903598</v>
      </c>
      <c r="M171" s="35">
        <f t="shared" si="38"/>
        <v>2.3571428571428572</v>
      </c>
      <c r="N171" s="66">
        <f t="shared" si="39"/>
        <v>0.23571428571428574</v>
      </c>
      <c r="O171" s="70" t="s">
        <v>17</v>
      </c>
      <c r="P171" s="32">
        <f>('Sect. 4 (coefficients)'!$L$3+'Sect. 4 (coefficients)'!$L$4*(B171+'Sect. 4 (coefficients)'!$L$7)^-2.5+'Sect. 4 (coefficients)'!$L$5*(B171+'Sect. 4 (coefficients)'!$L$7)^3)/1000</f>
        <v>-1.7850506381732198E-3</v>
      </c>
      <c r="Q171" s="32">
        <f t="shared" si="40"/>
        <v>3.6845275377785041</v>
      </c>
      <c r="R171" s="32">
        <f>LOOKUP(B171,'Sect. 4 (data)'!$B$12:$B$18,'Sect. 4 (data)'!$R$12:$R$18)</f>
        <v>3.7267089971763565</v>
      </c>
      <c r="S171" s="36">
        <f t="shared" si="41"/>
        <v>-4.218145939785245E-2</v>
      </c>
      <c r="T171" s="32">
        <f>'Sect. 4 (coefficients)'!$C$7 * ( A171 / 'Sect. 4 (coefficients)'!$C$3 )*
  (
                                                        ( 'Sect. 4 (coefficients)'!$F$3   + 'Sect. 4 (coefficients)'!$F$4  *(A171/'Sect. 4 (coefficients)'!$C$3)^1 + 'Sect. 4 (coefficients)'!$F$5  *(A171/'Sect. 4 (coefficients)'!$C$3)^2 + 'Sect. 4 (coefficients)'!$F$6   *(A171/'Sect. 4 (coefficients)'!$C$3)^3 + 'Sect. 4 (coefficients)'!$F$7  *(A171/'Sect. 4 (coefficients)'!$C$3)^4 + 'Sect. 4 (coefficients)'!$F$8*(A171/'Sect. 4 (coefficients)'!$C$3)^5 ) +
    ( (B171+273.15) / 'Sect. 4 (coefficients)'!$C$4 )^1 * ( 'Sect. 4 (coefficients)'!$F$9   + 'Sect. 4 (coefficients)'!$F$10*(A171/'Sect. 4 (coefficients)'!$C$3)^1 + 'Sect. 4 (coefficients)'!$F$11*(A171/'Sect. 4 (coefficients)'!$C$3)^2 + 'Sect. 4 (coefficients)'!$F$12*(A171/'Sect. 4 (coefficients)'!$C$3)^3 + 'Sect. 4 (coefficients)'!$F$13*(A171/'Sect. 4 (coefficients)'!$C$3)^4 ) +
    ( (B171+273.15) / 'Sect. 4 (coefficients)'!$C$4 )^2 * ( 'Sect. 4 (coefficients)'!$F$14 + 'Sect. 4 (coefficients)'!$F$15*(A171/'Sect. 4 (coefficients)'!$C$3)^1 + 'Sect. 4 (coefficients)'!$F$16*(A171/'Sect. 4 (coefficients)'!$C$3)^2 + 'Sect. 4 (coefficients)'!$F$17*(A171/'Sect. 4 (coefficients)'!$C$3)^3 ) +
    ( (B171+273.15) / 'Sect. 4 (coefficients)'!$C$4 )^3 * ( 'Sect. 4 (coefficients)'!$F$18 + 'Sect. 4 (coefficients)'!$F$19*(A171/'Sect. 4 (coefficients)'!$C$3)^1 + 'Sect. 4 (coefficients)'!$F$20*(A171/'Sect. 4 (coefficients)'!$C$3)^2 ) +
    ( (B171+273.15) / 'Sect. 4 (coefficients)'!$C$4 )^4 * ( 'Sect. 4 (coefficients)'!$F$21 +'Sect. 4 (coefficients)'!$F$22*(A171/'Sect. 4 (coefficients)'!$C$3)^1 ) +
    ( (B171+273.15) / 'Sect. 4 (coefficients)'!$C$4 )^5 * ( 'Sect. 4 (coefficients)'!$F$23 )
  )</f>
        <v>3.7284902900612287</v>
      </c>
      <c r="U171" s="91">
        <f xml:space="preserve"> 'Sect. 4 (coefficients)'!$C$8 * ( (C171/'Sect. 4 (coefficients)'!$C$5-1)/'Sect. 4 (coefficients)'!$C$6 ) * ( A171/'Sect. 4 (coefficients)'!$C$3 ) *
(                                                       ( 'Sect. 4 (coefficients)'!$J$3   + 'Sect. 4 (coefficients)'!$J$4  *((C171/'Sect. 4 (coefficients)'!$C$5-1)/'Sect. 4 (coefficients)'!$C$6)  + 'Sect. 4 (coefficients)'!$J$5  *((C171/'Sect. 4 (coefficients)'!$C$5-1)/'Sect. 4 (coefficients)'!$C$6)^2 + 'Sect. 4 (coefficients)'!$J$6   *((C171/'Sect. 4 (coefficients)'!$C$5-1)/'Sect. 4 (coefficients)'!$C$6)^3 + 'Sect. 4 (coefficients)'!$J$7*((C171/'Sect. 4 (coefficients)'!$C$5-1)/'Sect. 4 (coefficients)'!$C$6)^4 ) +
    ( A171/'Sect. 4 (coefficients)'!$C$3 )^1 * ( 'Sect. 4 (coefficients)'!$J$8   + 'Sect. 4 (coefficients)'!$J$9  *((C171/'Sect. 4 (coefficients)'!$C$5-1)/'Sect. 4 (coefficients)'!$C$6)  + 'Sect. 4 (coefficients)'!$J$10*((C171/'Sect. 4 (coefficients)'!$C$5-1)/'Sect. 4 (coefficients)'!$C$6)^2 + 'Sect. 4 (coefficients)'!$J$11 *((C171/'Sect. 4 (coefficients)'!$C$5-1)/'Sect. 4 (coefficients)'!$C$6)^3 ) +
    ( A171/'Sect. 4 (coefficients)'!$C$3 )^2 * ( 'Sect. 4 (coefficients)'!$J$12 + 'Sect. 4 (coefficients)'!$J$13*((C171/'Sect. 4 (coefficients)'!$C$5-1)/'Sect. 4 (coefficients)'!$C$6) + 'Sect. 4 (coefficients)'!$J$14*((C171/'Sect. 4 (coefficients)'!$C$5-1)/'Sect. 4 (coefficients)'!$C$6)^2 ) +
    ( A171/'Sect. 4 (coefficients)'!$C$3 )^3 * ( 'Sect. 4 (coefficients)'!$J$15 + 'Sect. 4 (coefficients)'!$J$16*((C171/'Sect. 4 (coefficients)'!$C$5-1)/'Sect. 4 (coefficients)'!$C$6) ) +
    ( A171/'Sect. 4 (coefficients)'!$C$3 )^4 * ( 'Sect. 4 (coefficients)'!$J$17 ) +
( (B171+273.15) / 'Sect. 4 (coefficients)'!$C$4 )^1*
    (                                                   ( 'Sect. 4 (coefficients)'!$J$18 + 'Sect. 4 (coefficients)'!$J$19*((C171/'Sect. 4 (coefficients)'!$C$5-1)/'Sect. 4 (coefficients)'!$C$6) + 'Sect. 4 (coefficients)'!$J$20*((C171/'Sect. 4 (coefficients)'!$C$5-1)/'Sect. 4 (coefficients)'!$C$6)^2 + 'Sect. 4 (coefficients)'!$J$21 * ((C171/'Sect. 4 (coefficients)'!$C$5-1)/'Sect. 4 (coefficients)'!$C$6)^3 ) +
    ( A171/'Sect. 4 (coefficients)'!$C$3 )^1 * ( 'Sect. 4 (coefficients)'!$J$22 + 'Sect. 4 (coefficients)'!$J$23*((C171/'Sect. 4 (coefficients)'!$C$5-1)/'Sect. 4 (coefficients)'!$C$6) + 'Sect. 4 (coefficients)'!$J$24*((C171/'Sect. 4 (coefficients)'!$C$5-1)/'Sect. 4 (coefficients)'!$C$6)^2 ) +
    ( A171/'Sect. 4 (coefficients)'!$C$3 )^2 * ( 'Sect. 4 (coefficients)'!$J$25 + 'Sect. 4 (coefficients)'!$J$26*((C171/'Sect. 4 (coefficients)'!$C$5-1)/'Sect. 4 (coefficients)'!$C$6) ) +
    ( A171/'Sect. 4 (coefficients)'!$C$3 )^3 * ( 'Sect. 4 (coefficients)'!$J$27 ) ) +
( (B171+273.15) / 'Sect. 4 (coefficients)'!$C$4 )^2*
    (                                                   ( 'Sect. 4 (coefficients)'!$J$28 + 'Sect. 4 (coefficients)'!$J$29*((C171/'Sect. 4 (coefficients)'!$C$5-1)/'Sect. 4 (coefficients)'!$C$6) + 'Sect. 4 (coefficients)'!$J$30*((C171/'Sect. 4 (coefficients)'!$C$5-1)/'Sect. 4 (coefficients)'!$C$6)^2 ) +
    ( A171/'Sect. 4 (coefficients)'!$C$3 )^1 * ( 'Sect. 4 (coefficients)'!$J$31 + 'Sect. 4 (coefficients)'!$J$32*((C171/'Sect. 4 (coefficients)'!$C$5-1)/'Sect. 4 (coefficients)'!$C$6) ) +
    ( A171/'Sect. 4 (coefficients)'!$C$3 )^2 * ( 'Sect. 4 (coefficients)'!$J$33 ) ) +
( (B171+273.15) / 'Sect. 4 (coefficients)'!$C$4 )^3*
    (                                                   ( 'Sect. 4 (coefficients)'!$J$34 + 'Sect. 4 (coefficients)'!$J$35*((C171/'Sect. 4 (coefficients)'!$C$5-1)/'Sect. 4 (coefficients)'!$C$6) ) +
    ( A171/'Sect. 4 (coefficients)'!$C$3 )^1 * ( 'Sect. 4 (coefficients)'!$J$36 ) ) +
( (B171+273.15) / 'Sect. 4 (coefficients)'!$C$4 )^4*
    (                                                   ( 'Sect. 4 (coefficients)'!$J$37 ) ) )</f>
        <v>-4.2879855528816374E-2</v>
      </c>
      <c r="V171" s="32">
        <f t="shared" si="42"/>
        <v>3.6856104345324123</v>
      </c>
      <c r="W171" s="36">
        <f>('Sect. 4 (coefficients)'!$L$3+'Sect. 4 (coefficients)'!$L$4*(B171+'Sect. 4 (coefficients)'!$L$7)^-2.5+'Sect. 4 (coefficients)'!$L$5*(B171+'Sect. 4 (coefficients)'!$L$7)^3)/1000</f>
        <v>-1.7850506381732198E-3</v>
      </c>
      <c r="X171" s="36">
        <f t="shared" si="43"/>
        <v>-1.082896753908269E-3</v>
      </c>
      <c r="Y171" s="32">
        <f t="shared" si="44"/>
        <v>3.6838253838942392</v>
      </c>
      <c r="Z171" s="92">
        <v>6.0000000000000001E-3</v>
      </c>
    </row>
    <row r="172" spans="1:26" s="37" customFormat="1" ht="15" customHeight="1">
      <c r="A172" s="76">
        <v>5</v>
      </c>
      <c r="B172" s="30">
        <v>30</v>
      </c>
      <c r="C172" s="55">
        <v>20</v>
      </c>
      <c r="D172" s="32">
        <v>1004.3363831299999</v>
      </c>
      <c r="E172" s="32">
        <f t="shared" si="50"/>
        <v>1.5065045746949999E-2</v>
      </c>
      <c r="F172" s="54" t="s">
        <v>17</v>
      </c>
      <c r="G172" s="33">
        <v>1008.0061417201356</v>
      </c>
      <c r="H172" s="32">
        <v>1.5513435166550635E-2</v>
      </c>
      <c r="I172" s="62">
        <v>3514.2913677621182</v>
      </c>
      <c r="J172" s="33">
        <f t="shared" si="36"/>
        <v>3.6697585901356433</v>
      </c>
      <c r="K172" s="32">
        <f t="shared" si="37"/>
        <v>3.7028458392260499E-3</v>
      </c>
      <c r="L172" s="50">
        <f t="shared" si="35"/>
        <v>11.406394587526856</v>
      </c>
      <c r="M172" s="35">
        <f t="shared" si="38"/>
        <v>2.3571428571428572</v>
      </c>
      <c r="N172" s="66">
        <f t="shared" si="39"/>
        <v>0.23571428571428574</v>
      </c>
      <c r="O172" s="70" t="s">
        <v>17</v>
      </c>
      <c r="P172" s="32">
        <f>('Sect. 4 (coefficients)'!$L$3+'Sect. 4 (coefficients)'!$L$4*(B172+'Sect. 4 (coefficients)'!$L$7)^-2.5+'Sect. 4 (coefficients)'!$L$5*(B172+'Sect. 4 (coefficients)'!$L$7)^3)/1000</f>
        <v>-1.7850506381732198E-3</v>
      </c>
      <c r="Q172" s="32">
        <f t="shared" si="40"/>
        <v>3.6715436407738165</v>
      </c>
      <c r="R172" s="32">
        <f>LOOKUP(B172,'Sect. 4 (data)'!$B$12:$B$18,'Sect. 4 (data)'!$R$12:$R$18)</f>
        <v>3.7267089971763565</v>
      </c>
      <c r="S172" s="36">
        <f t="shared" si="41"/>
        <v>-5.5165356402540056E-2</v>
      </c>
      <c r="T172" s="32">
        <f>'Sect. 4 (coefficients)'!$C$7 * ( A172 / 'Sect. 4 (coefficients)'!$C$3 )*
  (
                                                        ( 'Sect. 4 (coefficients)'!$F$3   + 'Sect. 4 (coefficients)'!$F$4  *(A172/'Sect. 4 (coefficients)'!$C$3)^1 + 'Sect. 4 (coefficients)'!$F$5  *(A172/'Sect. 4 (coefficients)'!$C$3)^2 + 'Sect. 4 (coefficients)'!$F$6   *(A172/'Sect. 4 (coefficients)'!$C$3)^3 + 'Sect. 4 (coefficients)'!$F$7  *(A172/'Sect. 4 (coefficients)'!$C$3)^4 + 'Sect. 4 (coefficients)'!$F$8*(A172/'Sect. 4 (coefficients)'!$C$3)^5 ) +
    ( (B172+273.15) / 'Sect. 4 (coefficients)'!$C$4 )^1 * ( 'Sect. 4 (coefficients)'!$F$9   + 'Sect. 4 (coefficients)'!$F$10*(A172/'Sect. 4 (coefficients)'!$C$3)^1 + 'Sect. 4 (coefficients)'!$F$11*(A172/'Sect. 4 (coefficients)'!$C$3)^2 + 'Sect. 4 (coefficients)'!$F$12*(A172/'Sect. 4 (coefficients)'!$C$3)^3 + 'Sect. 4 (coefficients)'!$F$13*(A172/'Sect. 4 (coefficients)'!$C$3)^4 ) +
    ( (B172+273.15) / 'Sect. 4 (coefficients)'!$C$4 )^2 * ( 'Sect. 4 (coefficients)'!$F$14 + 'Sect. 4 (coefficients)'!$F$15*(A172/'Sect. 4 (coefficients)'!$C$3)^1 + 'Sect. 4 (coefficients)'!$F$16*(A172/'Sect. 4 (coefficients)'!$C$3)^2 + 'Sect. 4 (coefficients)'!$F$17*(A172/'Sect. 4 (coefficients)'!$C$3)^3 ) +
    ( (B172+273.15) / 'Sect. 4 (coefficients)'!$C$4 )^3 * ( 'Sect. 4 (coefficients)'!$F$18 + 'Sect. 4 (coefficients)'!$F$19*(A172/'Sect. 4 (coefficients)'!$C$3)^1 + 'Sect. 4 (coefficients)'!$F$20*(A172/'Sect. 4 (coefficients)'!$C$3)^2 ) +
    ( (B172+273.15) / 'Sect. 4 (coefficients)'!$C$4 )^4 * ( 'Sect. 4 (coefficients)'!$F$21 +'Sect. 4 (coefficients)'!$F$22*(A172/'Sect. 4 (coefficients)'!$C$3)^1 ) +
    ( (B172+273.15) / 'Sect. 4 (coefficients)'!$C$4 )^5 * ( 'Sect. 4 (coefficients)'!$F$23 )
  )</f>
        <v>3.7284902900612287</v>
      </c>
      <c r="U172" s="91">
        <f xml:space="preserve"> 'Sect. 4 (coefficients)'!$C$8 * ( (C172/'Sect. 4 (coefficients)'!$C$5-1)/'Sect. 4 (coefficients)'!$C$6 ) * ( A172/'Sect. 4 (coefficients)'!$C$3 ) *
(                                                       ( 'Sect. 4 (coefficients)'!$J$3   + 'Sect. 4 (coefficients)'!$J$4  *((C172/'Sect. 4 (coefficients)'!$C$5-1)/'Sect. 4 (coefficients)'!$C$6)  + 'Sect. 4 (coefficients)'!$J$5  *((C172/'Sect. 4 (coefficients)'!$C$5-1)/'Sect. 4 (coefficients)'!$C$6)^2 + 'Sect. 4 (coefficients)'!$J$6   *((C172/'Sect. 4 (coefficients)'!$C$5-1)/'Sect. 4 (coefficients)'!$C$6)^3 + 'Sect. 4 (coefficients)'!$J$7*((C172/'Sect. 4 (coefficients)'!$C$5-1)/'Sect. 4 (coefficients)'!$C$6)^4 ) +
    ( A172/'Sect. 4 (coefficients)'!$C$3 )^1 * ( 'Sect. 4 (coefficients)'!$J$8   + 'Sect. 4 (coefficients)'!$J$9  *((C172/'Sect. 4 (coefficients)'!$C$5-1)/'Sect. 4 (coefficients)'!$C$6)  + 'Sect. 4 (coefficients)'!$J$10*((C172/'Sect. 4 (coefficients)'!$C$5-1)/'Sect. 4 (coefficients)'!$C$6)^2 + 'Sect. 4 (coefficients)'!$J$11 *((C172/'Sect. 4 (coefficients)'!$C$5-1)/'Sect. 4 (coefficients)'!$C$6)^3 ) +
    ( A172/'Sect. 4 (coefficients)'!$C$3 )^2 * ( 'Sect. 4 (coefficients)'!$J$12 + 'Sect. 4 (coefficients)'!$J$13*((C172/'Sect. 4 (coefficients)'!$C$5-1)/'Sect. 4 (coefficients)'!$C$6) + 'Sect. 4 (coefficients)'!$J$14*((C172/'Sect. 4 (coefficients)'!$C$5-1)/'Sect. 4 (coefficients)'!$C$6)^2 ) +
    ( A172/'Sect. 4 (coefficients)'!$C$3 )^3 * ( 'Sect. 4 (coefficients)'!$J$15 + 'Sect. 4 (coefficients)'!$J$16*((C172/'Sect. 4 (coefficients)'!$C$5-1)/'Sect. 4 (coefficients)'!$C$6) ) +
    ( A172/'Sect. 4 (coefficients)'!$C$3 )^4 * ( 'Sect. 4 (coefficients)'!$J$17 ) +
( (B172+273.15) / 'Sect. 4 (coefficients)'!$C$4 )^1*
    (                                                   ( 'Sect. 4 (coefficients)'!$J$18 + 'Sect. 4 (coefficients)'!$J$19*((C172/'Sect. 4 (coefficients)'!$C$5-1)/'Sect. 4 (coefficients)'!$C$6) + 'Sect. 4 (coefficients)'!$J$20*((C172/'Sect. 4 (coefficients)'!$C$5-1)/'Sect. 4 (coefficients)'!$C$6)^2 + 'Sect. 4 (coefficients)'!$J$21 * ((C172/'Sect. 4 (coefficients)'!$C$5-1)/'Sect. 4 (coefficients)'!$C$6)^3 ) +
    ( A172/'Sect. 4 (coefficients)'!$C$3 )^1 * ( 'Sect. 4 (coefficients)'!$J$22 + 'Sect. 4 (coefficients)'!$J$23*((C172/'Sect. 4 (coefficients)'!$C$5-1)/'Sect. 4 (coefficients)'!$C$6) + 'Sect. 4 (coefficients)'!$J$24*((C172/'Sect. 4 (coefficients)'!$C$5-1)/'Sect. 4 (coefficients)'!$C$6)^2 ) +
    ( A172/'Sect. 4 (coefficients)'!$C$3 )^2 * ( 'Sect. 4 (coefficients)'!$J$25 + 'Sect. 4 (coefficients)'!$J$26*((C172/'Sect. 4 (coefficients)'!$C$5-1)/'Sect. 4 (coefficients)'!$C$6) ) +
    ( A172/'Sect. 4 (coefficients)'!$C$3 )^3 * ( 'Sect. 4 (coefficients)'!$J$27 ) ) +
( (B172+273.15) / 'Sect. 4 (coefficients)'!$C$4 )^2*
    (                                                   ( 'Sect. 4 (coefficients)'!$J$28 + 'Sect. 4 (coefficients)'!$J$29*((C172/'Sect. 4 (coefficients)'!$C$5-1)/'Sect. 4 (coefficients)'!$C$6) + 'Sect. 4 (coefficients)'!$J$30*((C172/'Sect. 4 (coefficients)'!$C$5-1)/'Sect. 4 (coefficients)'!$C$6)^2 ) +
    ( A172/'Sect. 4 (coefficients)'!$C$3 )^1 * ( 'Sect. 4 (coefficients)'!$J$31 + 'Sect. 4 (coefficients)'!$J$32*((C172/'Sect. 4 (coefficients)'!$C$5-1)/'Sect. 4 (coefficients)'!$C$6) ) +
    ( A172/'Sect. 4 (coefficients)'!$C$3 )^2 * ( 'Sect. 4 (coefficients)'!$J$33 ) ) +
( (B172+273.15) / 'Sect. 4 (coefficients)'!$C$4 )^3*
    (                                                   ( 'Sect. 4 (coefficients)'!$J$34 + 'Sect. 4 (coefficients)'!$J$35*((C172/'Sect. 4 (coefficients)'!$C$5-1)/'Sect. 4 (coefficients)'!$C$6) ) +
    ( A172/'Sect. 4 (coefficients)'!$C$3 )^1 * ( 'Sect. 4 (coefficients)'!$J$36 ) ) +
( (B172+273.15) / 'Sect. 4 (coefficients)'!$C$4 )^4*
    (                                                   ( 'Sect. 4 (coefficients)'!$J$37 ) ) )</f>
        <v>-5.655744583995493E-2</v>
      </c>
      <c r="V172" s="32">
        <f t="shared" si="42"/>
        <v>3.6719328442212738</v>
      </c>
      <c r="W172" s="36">
        <f>('Sect. 4 (coefficients)'!$L$3+'Sect. 4 (coefficients)'!$L$4*(B172+'Sect. 4 (coefficients)'!$L$7)^-2.5+'Sect. 4 (coefficients)'!$L$5*(B172+'Sect. 4 (coefficients)'!$L$7)^3)/1000</f>
        <v>-1.7850506381732198E-3</v>
      </c>
      <c r="X172" s="36">
        <f t="shared" si="43"/>
        <v>-3.8920344745729807E-4</v>
      </c>
      <c r="Y172" s="32">
        <f t="shared" si="44"/>
        <v>3.6701477935831006</v>
      </c>
      <c r="Z172" s="92">
        <v>6.0000000000000001E-3</v>
      </c>
    </row>
    <row r="173" spans="1:26" s="37" customFormat="1" ht="15" customHeight="1">
      <c r="A173" s="76">
        <v>5</v>
      </c>
      <c r="B173" s="30">
        <v>30</v>
      </c>
      <c r="C173" s="55">
        <v>26</v>
      </c>
      <c r="D173" s="32">
        <v>1006.88641632</v>
      </c>
      <c r="E173" s="32">
        <f t="shared" si="50"/>
        <v>1.51032962448E-2</v>
      </c>
      <c r="F173" s="54" t="s">
        <v>17</v>
      </c>
      <c r="G173" s="33">
        <v>1010.5401804695799</v>
      </c>
      <c r="H173" s="32">
        <v>1.5556804984138958E-2</v>
      </c>
      <c r="I173" s="62">
        <v>3545.4351093892751</v>
      </c>
      <c r="J173" s="33">
        <f t="shared" si="36"/>
        <v>3.6537641495799562</v>
      </c>
      <c r="K173" s="32">
        <f t="shared" si="37"/>
        <v>3.7288904323325095E-3</v>
      </c>
      <c r="L173" s="50">
        <f t="shared" si="35"/>
        <v>11.703247802226624</v>
      </c>
      <c r="M173" s="35">
        <f t="shared" si="38"/>
        <v>2.3571428571428572</v>
      </c>
      <c r="N173" s="66">
        <f t="shared" si="39"/>
        <v>0.23571428571428574</v>
      </c>
      <c r="O173" s="70" t="s">
        <v>17</v>
      </c>
      <c r="P173" s="32">
        <f>('Sect. 4 (coefficients)'!$L$3+'Sect. 4 (coefficients)'!$L$4*(B173+'Sect. 4 (coefficients)'!$L$7)^-2.5+'Sect. 4 (coefficients)'!$L$5*(B173+'Sect. 4 (coefficients)'!$L$7)^3)/1000</f>
        <v>-1.7850506381732198E-3</v>
      </c>
      <c r="Q173" s="32">
        <f t="shared" si="40"/>
        <v>3.6555492002181293</v>
      </c>
      <c r="R173" s="32">
        <f>LOOKUP(B173,'Sect. 4 (data)'!$B$12:$B$18,'Sect. 4 (data)'!$R$12:$R$18)</f>
        <v>3.7267089971763565</v>
      </c>
      <c r="S173" s="36">
        <f t="shared" si="41"/>
        <v>-7.1159796958227162E-2</v>
      </c>
      <c r="T173" s="32">
        <f>'Sect. 4 (coefficients)'!$C$7 * ( A173 / 'Sect. 4 (coefficients)'!$C$3 )*
  (
                                                        ( 'Sect. 4 (coefficients)'!$F$3   + 'Sect. 4 (coefficients)'!$F$4  *(A173/'Sect. 4 (coefficients)'!$C$3)^1 + 'Sect. 4 (coefficients)'!$F$5  *(A173/'Sect. 4 (coefficients)'!$C$3)^2 + 'Sect. 4 (coefficients)'!$F$6   *(A173/'Sect. 4 (coefficients)'!$C$3)^3 + 'Sect. 4 (coefficients)'!$F$7  *(A173/'Sect. 4 (coefficients)'!$C$3)^4 + 'Sect. 4 (coefficients)'!$F$8*(A173/'Sect. 4 (coefficients)'!$C$3)^5 ) +
    ( (B173+273.15) / 'Sect. 4 (coefficients)'!$C$4 )^1 * ( 'Sect. 4 (coefficients)'!$F$9   + 'Sect. 4 (coefficients)'!$F$10*(A173/'Sect. 4 (coefficients)'!$C$3)^1 + 'Sect. 4 (coefficients)'!$F$11*(A173/'Sect. 4 (coefficients)'!$C$3)^2 + 'Sect. 4 (coefficients)'!$F$12*(A173/'Sect. 4 (coefficients)'!$C$3)^3 + 'Sect. 4 (coefficients)'!$F$13*(A173/'Sect. 4 (coefficients)'!$C$3)^4 ) +
    ( (B173+273.15) / 'Sect. 4 (coefficients)'!$C$4 )^2 * ( 'Sect. 4 (coefficients)'!$F$14 + 'Sect. 4 (coefficients)'!$F$15*(A173/'Sect. 4 (coefficients)'!$C$3)^1 + 'Sect. 4 (coefficients)'!$F$16*(A173/'Sect. 4 (coefficients)'!$C$3)^2 + 'Sect. 4 (coefficients)'!$F$17*(A173/'Sect. 4 (coefficients)'!$C$3)^3 ) +
    ( (B173+273.15) / 'Sect. 4 (coefficients)'!$C$4 )^3 * ( 'Sect. 4 (coefficients)'!$F$18 + 'Sect. 4 (coefficients)'!$F$19*(A173/'Sect. 4 (coefficients)'!$C$3)^1 + 'Sect. 4 (coefficients)'!$F$20*(A173/'Sect. 4 (coefficients)'!$C$3)^2 ) +
    ( (B173+273.15) / 'Sect. 4 (coefficients)'!$C$4 )^4 * ( 'Sect. 4 (coefficients)'!$F$21 +'Sect. 4 (coefficients)'!$F$22*(A173/'Sect. 4 (coefficients)'!$C$3)^1 ) +
    ( (B173+273.15) / 'Sect. 4 (coefficients)'!$C$4 )^5 * ( 'Sect. 4 (coefficients)'!$F$23 )
  )</f>
        <v>3.7284902900612287</v>
      </c>
      <c r="U173" s="91">
        <f xml:space="preserve"> 'Sect. 4 (coefficients)'!$C$8 * ( (C173/'Sect. 4 (coefficients)'!$C$5-1)/'Sect. 4 (coefficients)'!$C$6 ) * ( A173/'Sect. 4 (coefficients)'!$C$3 ) *
(                                                       ( 'Sect. 4 (coefficients)'!$J$3   + 'Sect. 4 (coefficients)'!$J$4  *((C173/'Sect. 4 (coefficients)'!$C$5-1)/'Sect. 4 (coefficients)'!$C$6)  + 'Sect. 4 (coefficients)'!$J$5  *((C173/'Sect. 4 (coefficients)'!$C$5-1)/'Sect. 4 (coefficients)'!$C$6)^2 + 'Sect. 4 (coefficients)'!$J$6   *((C173/'Sect. 4 (coefficients)'!$C$5-1)/'Sect. 4 (coefficients)'!$C$6)^3 + 'Sect. 4 (coefficients)'!$J$7*((C173/'Sect. 4 (coefficients)'!$C$5-1)/'Sect. 4 (coefficients)'!$C$6)^4 ) +
    ( A173/'Sect. 4 (coefficients)'!$C$3 )^1 * ( 'Sect. 4 (coefficients)'!$J$8   + 'Sect. 4 (coefficients)'!$J$9  *((C173/'Sect. 4 (coefficients)'!$C$5-1)/'Sect. 4 (coefficients)'!$C$6)  + 'Sect. 4 (coefficients)'!$J$10*((C173/'Sect. 4 (coefficients)'!$C$5-1)/'Sect. 4 (coefficients)'!$C$6)^2 + 'Sect. 4 (coefficients)'!$J$11 *((C173/'Sect. 4 (coefficients)'!$C$5-1)/'Sect. 4 (coefficients)'!$C$6)^3 ) +
    ( A173/'Sect. 4 (coefficients)'!$C$3 )^2 * ( 'Sect. 4 (coefficients)'!$J$12 + 'Sect. 4 (coefficients)'!$J$13*((C173/'Sect. 4 (coefficients)'!$C$5-1)/'Sect. 4 (coefficients)'!$C$6) + 'Sect. 4 (coefficients)'!$J$14*((C173/'Sect. 4 (coefficients)'!$C$5-1)/'Sect. 4 (coefficients)'!$C$6)^2 ) +
    ( A173/'Sect. 4 (coefficients)'!$C$3 )^3 * ( 'Sect. 4 (coefficients)'!$J$15 + 'Sect. 4 (coefficients)'!$J$16*((C173/'Sect. 4 (coefficients)'!$C$5-1)/'Sect. 4 (coefficients)'!$C$6) ) +
    ( A173/'Sect. 4 (coefficients)'!$C$3 )^4 * ( 'Sect. 4 (coefficients)'!$J$17 ) +
( (B173+273.15) / 'Sect. 4 (coefficients)'!$C$4 )^1*
    (                                                   ( 'Sect. 4 (coefficients)'!$J$18 + 'Sect. 4 (coefficients)'!$J$19*((C173/'Sect. 4 (coefficients)'!$C$5-1)/'Sect. 4 (coefficients)'!$C$6) + 'Sect. 4 (coefficients)'!$J$20*((C173/'Sect. 4 (coefficients)'!$C$5-1)/'Sect. 4 (coefficients)'!$C$6)^2 + 'Sect. 4 (coefficients)'!$J$21 * ((C173/'Sect. 4 (coefficients)'!$C$5-1)/'Sect. 4 (coefficients)'!$C$6)^3 ) +
    ( A173/'Sect. 4 (coefficients)'!$C$3 )^1 * ( 'Sect. 4 (coefficients)'!$J$22 + 'Sect. 4 (coefficients)'!$J$23*((C173/'Sect. 4 (coefficients)'!$C$5-1)/'Sect. 4 (coefficients)'!$C$6) + 'Sect. 4 (coefficients)'!$J$24*((C173/'Sect. 4 (coefficients)'!$C$5-1)/'Sect. 4 (coefficients)'!$C$6)^2 ) +
    ( A173/'Sect. 4 (coefficients)'!$C$3 )^2 * ( 'Sect. 4 (coefficients)'!$J$25 + 'Sect. 4 (coefficients)'!$J$26*((C173/'Sect. 4 (coefficients)'!$C$5-1)/'Sect. 4 (coefficients)'!$C$6) ) +
    ( A173/'Sect. 4 (coefficients)'!$C$3 )^3 * ( 'Sect. 4 (coefficients)'!$J$27 ) ) +
( (B173+273.15) / 'Sect. 4 (coefficients)'!$C$4 )^2*
    (                                                   ( 'Sect. 4 (coefficients)'!$J$28 + 'Sect. 4 (coefficients)'!$J$29*((C173/'Sect. 4 (coefficients)'!$C$5-1)/'Sect. 4 (coefficients)'!$C$6) + 'Sect. 4 (coefficients)'!$J$30*((C173/'Sect. 4 (coefficients)'!$C$5-1)/'Sect. 4 (coefficients)'!$C$6)^2 ) +
    ( A173/'Sect. 4 (coefficients)'!$C$3 )^1 * ( 'Sect. 4 (coefficients)'!$J$31 + 'Sect. 4 (coefficients)'!$J$32*((C173/'Sect. 4 (coefficients)'!$C$5-1)/'Sect. 4 (coefficients)'!$C$6) ) +
    ( A173/'Sect. 4 (coefficients)'!$C$3 )^2 * ( 'Sect. 4 (coefficients)'!$J$33 ) ) +
( (B173+273.15) / 'Sect. 4 (coefficients)'!$C$4 )^3*
    (                                                   ( 'Sect. 4 (coefficients)'!$J$34 + 'Sect. 4 (coefficients)'!$J$35*((C173/'Sect. 4 (coefficients)'!$C$5-1)/'Sect. 4 (coefficients)'!$C$6) ) +
    ( A173/'Sect. 4 (coefficients)'!$C$3 )^1 * ( 'Sect. 4 (coefficients)'!$J$36 ) ) +
( (B173+273.15) / 'Sect. 4 (coefficients)'!$C$4 )^4*
    (                                                   ( 'Sect. 4 (coefficients)'!$J$37 ) ) )</f>
        <v>-7.2510680386766044E-2</v>
      </c>
      <c r="V173" s="32">
        <f t="shared" si="42"/>
        <v>3.6559796096744628</v>
      </c>
      <c r="W173" s="36">
        <f>('Sect. 4 (coefficients)'!$L$3+'Sect. 4 (coefficients)'!$L$4*(B173+'Sect. 4 (coefficients)'!$L$7)^-2.5+'Sect. 4 (coefficients)'!$L$5*(B173+'Sect. 4 (coefficients)'!$L$7)^3)/1000</f>
        <v>-1.7850506381732198E-3</v>
      </c>
      <c r="X173" s="36">
        <f t="shared" si="43"/>
        <v>-4.3040945633343597E-4</v>
      </c>
      <c r="Y173" s="32">
        <f t="shared" si="44"/>
        <v>3.6541945590362896</v>
      </c>
      <c r="Z173" s="92">
        <v>6.0000000000000001E-3</v>
      </c>
    </row>
    <row r="174" spans="1:26" s="37" customFormat="1" ht="15" customHeight="1">
      <c r="A174" s="76">
        <v>5</v>
      </c>
      <c r="B174" s="30">
        <v>30</v>
      </c>
      <c r="C174" s="55">
        <v>33</v>
      </c>
      <c r="D174" s="32">
        <v>1009.82254744</v>
      </c>
      <c r="E174" s="32">
        <f t="shared" si="50"/>
        <v>1.5147338211599999E-2</v>
      </c>
      <c r="F174" s="54" t="s">
        <v>17</v>
      </c>
      <c r="G174" s="33">
        <v>1013.4584885903959</v>
      </c>
      <c r="H174" s="32">
        <v>1.5608104917450656E-2</v>
      </c>
      <c r="I174" s="62">
        <v>3572.387739929829</v>
      </c>
      <c r="J174" s="33">
        <f t="shared" si="36"/>
        <v>3.6359411503958654</v>
      </c>
      <c r="K174" s="32">
        <f t="shared" si="37"/>
        <v>3.7644500551275609E-3</v>
      </c>
      <c r="L174" s="50">
        <f t="shared" si="35"/>
        <v>12.08826704117736</v>
      </c>
      <c r="M174" s="35">
        <f t="shared" si="38"/>
        <v>2.3571428571428572</v>
      </c>
      <c r="N174" s="66">
        <f t="shared" si="39"/>
        <v>0.23571428571428574</v>
      </c>
      <c r="O174" s="70" t="s">
        <v>17</v>
      </c>
      <c r="P174" s="32">
        <f>('Sect. 4 (coefficients)'!$L$3+'Sect. 4 (coefficients)'!$L$4*(B174+'Sect. 4 (coefficients)'!$L$7)^-2.5+'Sect. 4 (coefficients)'!$L$5*(B174+'Sect. 4 (coefficients)'!$L$7)^3)/1000</f>
        <v>-1.7850506381732198E-3</v>
      </c>
      <c r="Q174" s="32">
        <f t="shared" si="40"/>
        <v>3.6377262010340385</v>
      </c>
      <c r="R174" s="32">
        <f>LOOKUP(B174,'Sect. 4 (data)'!$B$12:$B$18,'Sect. 4 (data)'!$R$12:$R$18)</f>
        <v>3.7267089971763565</v>
      </c>
      <c r="S174" s="36">
        <f t="shared" si="41"/>
        <v>-8.8982796142317966E-2</v>
      </c>
      <c r="T174" s="32">
        <f>'Sect. 4 (coefficients)'!$C$7 * ( A174 / 'Sect. 4 (coefficients)'!$C$3 )*
  (
                                                        ( 'Sect. 4 (coefficients)'!$F$3   + 'Sect. 4 (coefficients)'!$F$4  *(A174/'Sect. 4 (coefficients)'!$C$3)^1 + 'Sect. 4 (coefficients)'!$F$5  *(A174/'Sect. 4 (coefficients)'!$C$3)^2 + 'Sect. 4 (coefficients)'!$F$6   *(A174/'Sect. 4 (coefficients)'!$C$3)^3 + 'Sect. 4 (coefficients)'!$F$7  *(A174/'Sect. 4 (coefficients)'!$C$3)^4 + 'Sect. 4 (coefficients)'!$F$8*(A174/'Sect. 4 (coefficients)'!$C$3)^5 ) +
    ( (B174+273.15) / 'Sect. 4 (coefficients)'!$C$4 )^1 * ( 'Sect. 4 (coefficients)'!$F$9   + 'Sect. 4 (coefficients)'!$F$10*(A174/'Sect. 4 (coefficients)'!$C$3)^1 + 'Sect. 4 (coefficients)'!$F$11*(A174/'Sect. 4 (coefficients)'!$C$3)^2 + 'Sect. 4 (coefficients)'!$F$12*(A174/'Sect. 4 (coefficients)'!$C$3)^3 + 'Sect. 4 (coefficients)'!$F$13*(A174/'Sect. 4 (coefficients)'!$C$3)^4 ) +
    ( (B174+273.15) / 'Sect. 4 (coefficients)'!$C$4 )^2 * ( 'Sect. 4 (coefficients)'!$F$14 + 'Sect. 4 (coefficients)'!$F$15*(A174/'Sect. 4 (coefficients)'!$C$3)^1 + 'Sect. 4 (coefficients)'!$F$16*(A174/'Sect. 4 (coefficients)'!$C$3)^2 + 'Sect. 4 (coefficients)'!$F$17*(A174/'Sect. 4 (coefficients)'!$C$3)^3 ) +
    ( (B174+273.15) / 'Sect. 4 (coefficients)'!$C$4 )^3 * ( 'Sect. 4 (coefficients)'!$F$18 + 'Sect. 4 (coefficients)'!$F$19*(A174/'Sect. 4 (coefficients)'!$C$3)^1 + 'Sect. 4 (coefficients)'!$F$20*(A174/'Sect. 4 (coefficients)'!$C$3)^2 ) +
    ( (B174+273.15) / 'Sect. 4 (coefficients)'!$C$4 )^4 * ( 'Sect. 4 (coefficients)'!$F$21 +'Sect. 4 (coefficients)'!$F$22*(A174/'Sect. 4 (coefficients)'!$C$3)^1 ) +
    ( (B174+273.15) / 'Sect. 4 (coefficients)'!$C$4 )^5 * ( 'Sect. 4 (coefficients)'!$F$23 )
  )</f>
        <v>3.7284902900612287</v>
      </c>
      <c r="U174" s="91">
        <f xml:space="preserve"> 'Sect. 4 (coefficients)'!$C$8 * ( (C174/'Sect. 4 (coefficients)'!$C$5-1)/'Sect. 4 (coefficients)'!$C$6 ) * ( A174/'Sect. 4 (coefficients)'!$C$3 ) *
(                                                       ( 'Sect. 4 (coefficients)'!$J$3   + 'Sect. 4 (coefficients)'!$J$4  *((C174/'Sect. 4 (coefficients)'!$C$5-1)/'Sect. 4 (coefficients)'!$C$6)  + 'Sect. 4 (coefficients)'!$J$5  *((C174/'Sect. 4 (coefficients)'!$C$5-1)/'Sect. 4 (coefficients)'!$C$6)^2 + 'Sect. 4 (coefficients)'!$J$6   *((C174/'Sect. 4 (coefficients)'!$C$5-1)/'Sect. 4 (coefficients)'!$C$6)^3 + 'Sect. 4 (coefficients)'!$J$7*((C174/'Sect. 4 (coefficients)'!$C$5-1)/'Sect. 4 (coefficients)'!$C$6)^4 ) +
    ( A174/'Sect. 4 (coefficients)'!$C$3 )^1 * ( 'Sect. 4 (coefficients)'!$J$8   + 'Sect. 4 (coefficients)'!$J$9  *((C174/'Sect. 4 (coefficients)'!$C$5-1)/'Sect. 4 (coefficients)'!$C$6)  + 'Sect. 4 (coefficients)'!$J$10*((C174/'Sect. 4 (coefficients)'!$C$5-1)/'Sect. 4 (coefficients)'!$C$6)^2 + 'Sect. 4 (coefficients)'!$J$11 *((C174/'Sect. 4 (coefficients)'!$C$5-1)/'Sect. 4 (coefficients)'!$C$6)^3 ) +
    ( A174/'Sect. 4 (coefficients)'!$C$3 )^2 * ( 'Sect. 4 (coefficients)'!$J$12 + 'Sect. 4 (coefficients)'!$J$13*((C174/'Sect. 4 (coefficients)'!$C$5-1)/'Sect. 4 (coefficients)'!$C$6) + 'Sect. 4 (coefficients)'!$J$14*((C174/'Sect. 4 (coefficients)'!$C$5-1)/'Sect. 4 (coefficients)'!$C$6)^2 ) +
    ( A174/'Sect. 4 (coefficients)'!$C$3 )^3 * ( 'Sect. 4 (coefficients)'!$J$15 + 'Sect. 4 (coefficients)'!$J$16*((C174/'Sect. 4 (coefficients)'!$C$5-1)/'Sect. 4 (coefficients)'!$C$6) ) +
    ( A174/'Sect. 4 (coefficients)'!$C$3 )^4 * ( 'Sect. 4 (coefficients)'!$J$17 ) +
( (B174+273.15) / 'Sect. 4 (coefficients)'!$C$4 )^1*
    (                                                   ( 'Sect. 4 (coefficients)'!$J$18 + 'Sect. 4 (coefficients)'!$J$19*((C174/'Sect. 4 (coefficients)'!$C$5-1)/'Sect. 4 (coefficients)'!$C$6) + 'Sect. 4 (coefficients)'!$J$20*((C174/'Sect. 4 (coefficients)'!$C$5-1)/'Sect. 4 (coefficients)'!$C$6)^2 + 'Sect. 4 (coefficients)'!$J$21 * ((C174/'Sect. 4 (coefficients)'!$C$5-1)/'Sect. 4 (coefficients)'!$C$6)^3 ) +
    ( A174/'Sect. 4 (coefficients)'!$C$3 )^1 * ( 'Sect. 4 (coefficients)'!$J$22 + 'Sect. 4 (coefficients)'!$J$23*((C174/'Sect. 4 (coefficients)'!$C$5-1)/'Sect. 4 (coefficients)'!$C$6) + 'Sect. 4 (coefficients)'!$J$24*((C174/'Sect. 4 (coefficients)'!$C$5-1)/'Sect. 4 (coefficients)'!$C$6)^2 ) +
    ( A174/'Sect. 4 (coefficients)'!$C$3 )^2 * ( 'Sect. 4 (coefficients)'!$J$25 + 'Sect. 4 (coefficients)'!$J$26*((C174/'Sect. 4 (coefficients)'!$C$5-1)/'Sect. 4 (coefficients)'!$C$6) ) +
    ( A174/'Sect. 4 (coefficients)'!$C$3 )^3 * ( 'Sect. 4 (coefficients)'!$J$27 ) ) +
( (B174+273.15) / 'Sect. 4 (coefficients)'!$C$4 )^2*
    (                                                   ( 'Sect. 4 (coefficients)'!$J$28 + 'Sect. 4 (coefficients)'!$J$29*((C174/'Sect. 4 (coefficients)'!$C$5-1)/'Sect. 4 (coefficients)'!$C$6) + 'Sect. 4 (coefficients)'!$J$30*((C174/'Sect. 4 (coefficients)'!$C$5-1)/'Sect. 4 (coefficients)'!$C$6)^2 ) +
    ( A174/'Sect. 4 (coefficients)'!$C$3 )^1 * ( 'Sect. 4 (coefficients)'!$J$31 + 'Sect. 4 (coefficients)'!$J$32*((C174/'Sect. 4 (coefficients)'!$C$5-1)/'Sect. 4 (coefficients)'!$C$6) ) +
    ( A174/'Sect. 4 (coefficients)'!$C$3 )^2 * ( 'Sect. 4 (coefficients)'!$J$33 ) ) +
( (B174+273.15) / 'Sect. 4 (coefficients)'!$C$4 )^3*
    (                                                   ( 'Sect. 4 (coefficients)'!$J$34 + 'Sect. 4 (coefficients)'!$J$35*((C174/'Sect. 4 (coefficients)'!$C$5-1)/'Sect. 4 (coefficients)'!$C$6) ) +
    ( A174/'Sect. 4 (coefficients)'!$C$3 )^1 * ( 'Sect. 4 (coefficients)'!$J$36 ) ) +
( (B174+273.15) / 'Sect. 4 (coefficients)'!$C$4 )^4*
    (                                                   ( 'Sect. 4 (coefficients)'!$J$37 ) ) )</f>
        <v>-9.0510607772374782E-2</v>
      </c>
      <c r="V174" s="32">
        <f t="shared" si="42"/>
        <v>3.6379796822888539</v>
      </c>
      <c r="W174" s="36">
        <f>('Sect. 4 (coefficients)'!$L$3+'Sect. 4 (coefficients)'!$L$4*(B174+'Sect. 4 (coefficients)'!$L$7)^-2.5+'Sect. 4 (coefficients)'!$L$5*(B174+'Sect. 4 (coefficients)'!$L$7)^3)/1000</f>
        <v>-1.7850506381732198E-3</v>
      </c>
      <c r="X174" s="36">
        <f t="shared" si="43"/>
        <v>-2.5348125481539086E-4</v>
      </c>
      <c r="Y174" s="32">
        <f t="shared" si="44"/>
        <v>3.6361946316506808</v>
      </c>
      <c r="Z174" s="92">
        <v>6.0000000000000001E-3</v>
      </c>
    </row>
    <row r="175" spans="1:26" s="37" customFormat="1" ht="15" customHeight="1">
      <c r="A175" s="76">
        <v>5</v>
      </c>
      <c r="B175" s="30">
        <v>30</v>
      </c>
      <c r="C175" s="55">
        <v>41.5</v>
      </c>
      <c r="D175" s="32">
        <v>1013.33299674</v>
      </c>
      <c r="E175" s="32">
        <f t="shared" si="50"/>
        <v>1.51999949511E-2</v>
      </c>
      <c r="F175" s="54" t="s">
        <v>17</v>
      </c>
      <c r="G175" s="33">
        <v>1016.9486174527676</v>
      </c>
      <c r="H175" s="32">
        <v>1.5671352484348994E-2</v>
      </c>
      <c r="I175" s="62">
        <v>3583.2101250729011</v>
      </c>
      <c r="J175" s="33">
        <f t="shared" si="36"/>
        <v>3.6156207127676225</v>
      </c>
      <c r="K175" s="32">
        <f t="shared" si="37"/>
        <v>3.8146352611024194E-3</v>
      </c>
      <c r="L175" s="50">
        <f t="shared" si="35"/>
        <v>12.5793568213114</v>
      </c>
      <c r="M175" s="35">
        <f t="shared" si="38"/>
        <v>2.3571428571428572</v>
      </c>
      <c r="N175" s="66">
        <f t="shared" si="39"/>
        <v>0.23571428571428574</v>
      </c>
      <c r="O175" s="70" t="s">
        <v>17</v>
      </c>
      <c r="P175" s="32">
        <f>('Sect. 4 (coefficients)'!$L$3+'Sect. 4 (coefficients)'!$L$4*(B175+'Sect. 4 (coefficients)'!$L$7)^-2.5+'Sect. 4 (coefficients)'!$L$5*(B175+'Sect. 4 (coefficients)'!$L$7)^3)/1000</f>
        <v>-1.7850506381732198E-3</v>
      </c>
      <c r="Q175" s="32">
        <f t="shared" si="40"/>
        <v>3.6174057634057957</v>
      </c>
      <c r="R175" s="32">
        <f>LOOKUP(B175,'Sect. 4 (data)'!$B$12:$B$18,'Sect. 4 (data)'!$R$12:$R$18)</f>
        <v>3.7267089971763565</v>
      </c>
      <c r="S175" s="36">
        <f t="shared" si="41"/>
        <v>-0.10930323377056084</v>
      </c>
      <c r="T175" s="32">
        <f>'Sect. 4 (coefficients)'!$C$7 * ( A175 / 'Sect. 4 (coefficients)'!$C$3 )*
  (
                                                        ( 'Sect. 4 (coefficients)'!$F$3   + 'Sect. 4 (coefficients)'!$F$4  *(A175/'Sect. 4 (coefficients)'!$C$3)^1 + 'Sect. 4 (coefficients)'!$F$5  *(A175/'Sect. 4 (coefficients)'!$C$3)^2 + 'Sect. 4 (coefficients)'!$F$6   *(A175/'Sect. 4 (coefficients)'!$C$3)^3 + 'Sect. 4 (coefficients)'!$F$7  *(A175/'Sect. 4 (coefficients)'!$C$3)^4 + 'Sect. 4 (coefficients)'!$F$8*(A175/'Sect. 4 (coefficients)'!$C$3)^5 ) +
    ( (B175+273.15) / 'Sect. 4 (coefficients)'!$C$4 )^1 * ( 'Sect. 4 (coefficients)'!$F$9   + 'Sect. 4 (coefficients)'!$F$10*(A175/'Sect. 4 (coefficients)'!$C$3)^1 + 'Sect. 4 (coefficients)'!$F$11*(A175/'Sect. 4 (coefficients)'!$C$3)^2 + 'Sect. 4 (coefficients)'!$F$12*(A175/'Sect. 4 (coefficients)'!$C$3)^3 + 'Sect. 4 (coefficients)'!$F$13*(A175/'Sect. 4 (coefficients)'!$C$3)^4 ) +
    ( (B175+273.15) / 'Sect. 4 (coefficients)'!$C$4 )^2 * ( 'Sect. 4 (coefficients)'!$F$14 + 'Sect. 4 (coefficients)'!$F$15*(A175/'Sect. 4 (coefficients)'!$C$3)^1 + 'Sect. 4 (coefficients)'!$F$16*(A175/'Sect. 4 (coefficients)'!$C$3)^2 + 'Sect. 4 (coefficients)'!$F$17*(A175/'Sect. 4 (coefficients)'!$C$3)^3 ) +
    ( (B175+273.15) / 'Sect. 4 (coefficients)'!$C$4 )^3 * ( 'Sect. 4 (coefficients)'!$F$18 + 'Sect. 4 (coefficients)'!$F$19*(A175/'Sect. 4 (coefficients)'!$C$3)^1 + 'Sect. 4 (coefficients)'!$F$20*(A175/'Sect. 4 (coefficients)'!$C$3)^2 ) +
    ( (B175+273.15) / 'Sect. 4 (coefficients)'!$C$4 )^4 * ( 'Sect. 4 (coefficients)'!$F$21 +'Sect. 4 (coefficients)'!$F$22*(A175/'Sect. 4 (coefficients)'!$C$3)^1 ) +
    ( (B175+273.15) / 'Sect. 4 (coefficients)'!$C$4 )^5 * ( 'Sect. 4 (coefficients)'!$F$23 )
  )</f>
        <v>3.7284902900612287</v>
      </c>
      <c r="U175" s="91">
        <f xml:space="preserve"> 'Sect. 4 (coefficients)'!$C$8 * ( (C175/'Sect. 4 (coefficients)'!$C$5-1)/'Sect. 4 (coefficients)'!$C$6 ) * ( A175/'Sect. 4 (coefficients)'!$C$3 ) *
(                                                       ( 'Sect. 4 (coefficients)'!$J$3   + 'Sect. 4 (coefficients)'!$J$4  *((C175/'Sect. 4 (coefficients)'!$C$5-1)/'Sect. 4 (coefficients)'!$C$6)  + 'Sect. 4 (coefficients)'!$J$5  *((C175/'Sect. 4 (coefficients)'!$C$5-1)/'Sect. 4 (coefficients)'!$C$6)^2 + 'Sect. 4 (coefficients)'!$J$6   *((C175/'Sect. 4 (coefficients)'!$C$5-1)/'Sect. 4 (coefficients)'!$C$6)^3 + 'Sect. 4 (coefficients)'!$J$7*((C175/'Sect. 4 (coefficients)'!$C$5-1)/'Sect. 4 (coefficients)'!$C$6)^4 ) +
    ( A175/'Sect. 4 (coefficients)'!$C$3 )^1 * ( 'Sect. 4 (coefficients)'!$J$8   + 'Sect. 4 (coefficients)'!$J$9  *((C175/'Sect. 4 (coefficients)'!$C$5-1)/'Sect. 4 (coefficients)'!$C$6)  + 'Sect. 4 (coefficients)'!$J$10*((C175/'Sect. 4 (coefficients)'!$C$5-1)/'Sect. 4 (coefficients)'!$C$6)^2 + 'Sect. 4 (coefficients)'!$J$11 *((C175/'Sect. 4 (coefficients)'!$C$5-1)/'Sect. 4 (coefficients)'!$C$6)^3 ) +
    ( A175/'Sect. 4 (coefficients)'!$C$3 )^2 * ( 'Sect. 4 (coefficients)'!$J$12 + 'Sect. 4 (coefficients)'!$J$13*((C175/'Sect. 4 (coefficients)'!$C$5-1)/'Sect. 4 (coefficients)'!$C$6) + 'Sect. 4 (coefficients)'!$J$14*((C175/'Sect. 4 (coefficients)'!$C$5-1)/'Sect. 4 (coefficients)'!$C$6)^2 ) +
    ( A175/'Sect. 4 (coefficients)'!$C$3 )^3 * ( 'Sect. 4 (coefficients)'!$J$15 + 'Sect. 4 (coefficients)'!$J$16*((C175/'Sect. 4 (coefficients)'!$C$5-1)/'Sect. 4 (coefficients)'!$C$6) ) +
    ( A175/'Sect. 4 (coefficients)'!$C$3 )^4 * ( 'Sect. 4 (coefficients)'!$J$17 ) +
( (B175+273.15) / 'Sect. 4 (coefficients)'!$C$4 )^1*
    (                                                   ( 'Sect. 4 (coefficients)'!$J$18 + 'Sect. 4 (coefficients)'!$J$19*((C175/'Sect. 4 (coefficients)'!$C$5-1)/'Sect. 4 (coefficients)'!$C$6) + 'Sect. 4 (coefficients)'!$J$20*((C175/'Sect. 4 (coefficients)'!$C$5-1)/'Sect. 4 (coefficients)'!$C$6)^2 + 'Sect. 4 (coefficients)'!$J$21 * ((C175/'Sect. 4 (coefficients)'!$C$5-1)/'Sect. 4 (coefficients)'!$C$6)^3 ) +
    ( A175/'Sect. 4 (coefficients)'!$C$3 )^1 * ( 'Sect. 4 (coefficients)'!$J$22 + 'Sect. 4 (coefficients)'!$J$23*((C175/'Sect. 4 (coefficients)'!$C$5-1)/'Sect. 4 (coefficients)'!$C$6) + 'Sect. 4 (coefficients)'!$J$24*((C175/'Sect. 4 (coefficients)'!$C$5-1)/'Sect. 4 (coefficients)'!$C$6)^2 ) +
    ( A175/'Sect. 4 (coefficients)'!$C$3 )^2 * ( 'Sect. 4 (coefficients)'!$J$25 + 'Sect. 4 (coefficients)'!$J$26*((C175/'Sect. 4 (coefficients)'!$C$5-1)/'Sect. 4 (coefficients)'!$C$6) ) +
    ( A175/'Sect. 4 (coefficients)'!$C$3 )^3 * ( 'Sect. 4 (coefficients)'!$J$27 ) ) +
( (B175+273.15) / 'Sect. 4 (coefficients)'!$C$4 )^2*
    (                                                   ( 'Sect. 4 (coefficients)'!$J$28 + 'Sect. 4 (coefficients)'!$J$29*((C175/'Sect. 4 (coefficients)'!$C$5-1)/'Sect. 4 (coefficients)'!$C$6) + 'Sect. 4 (coefficients)'!$J$30*((C175/'Sect. 4 (coefficients)'!$C$5-1)/'Sect. 4 (coefficients)'!$C$6)^2 ) +
    ( A175/'Sect. 4 (coefficients)'!$C$3 )^1 * ( 'Sect. 4 (coefficients)'!$J$31 + 'Sect. 4 (coefficients)'!$J$32*((C175/'Sect. 4 (coefficients)'!$C$5-1)/'Sect. 4 (coefficients)'!$C$6) ) +
    ( A175/'Sect. 4 (coefficients)'!$C$3 )^2 * ( 'Sect. 4 (coefficients)'!$J$33 ) ) +
( (B175+273.15) / 'Sect. 4 (coefficients)'!$C$4 )^3*
    (                                                   ( 'Sect. 4 (coefficients)'!$J$34 + 'Sect. 4 (coefficients)'!$J$35*((C175/'Sect. 4 (coefficients)'!$C$5-1)/'Sect. 4 (coefficients)'!$C$6) ) +
    ( A175/'Sect. 4 (coefficients)'!$C$3 )^1 * ( 'Sect. 4 (coefficients)'!$J$36 ) ) +
( (B175+273.15) / 'Sect. 4 (coefficients)'!$C$4 )^4*
    (                                                   ( 'Sect. 4 (coefficients)'!$J$37 ) ) )</f>
        <v>-0.1115273201763464</v>
      </c>
      <c r="V175" s="32">
        <f t="shared" si="42"/>
        <v>3.6169629698848822</v>
      </c>
      <c r="W175" s="36">
        <f>('Sect. 4 (coefficients)'!$L$3+'Sect. 4 (coefficients)'!$L$4*(B175+'Sect. 4 (coefficients)'!$L$7)^-2.5+'Sect. 4 (coefficients)'!$L$5*(B175+'Sect. 4 (coefficients)'!$L$7)^3)/1000</f>
        <v>-1.7850506381732198E-3</v>
      </c>
      <c r="X175" s="36">
        <f t="shared" si="43"/>
        <v>4.427935209134759E-4</v>
      </c>
      <c r="Y175" s="32">
        <f t="shared" si="44"/>
        <v>3.6151779192467091</v>
      </c>
      <c r="Z175" s="92">
        <v>6.0000000000000001E-3</v>
      </c>
    </row>
    <row r="176" spans="1:26" s="37" customFormat="1" ht="15" customHeight="1">
      <c r="A176" s="76">
        <v>5</v>
      </c>
      <c r="B176" s="30">
        <v>30</v>
      </c>
      <c r="C176" s="55">
        <v>52</v>
      </c>
      <c r="D176" s="32">
        <v>1017.58894688</v>
      </c>
      <c r="E176" s="32">
        <f t="shared" si="50"/>
        <v>1.5263834203200001E-2</v>
      </c>
      <c r="F176" s="54" t="s">
        <v>17</v>
      </c>
      <c r="G176" s="33">
        <v>1021.179919132547</v>
      </c>
      <c r="H176" s="32">
        <v>1.575082566066895E-2</v>
      </c>
      <c r="I176" s="62">
        <v>3547.2220432298304</v>
      </c>
      <c r="J176" s="33">
        <f t="shared" si="36"/>
        <v>3.5909722525469761</v>
      </c>
      <c r="K176" s="32">
        <f t="shared" si="37"/>
        <v>3.8863703387620276E-3</v>
      </c>
      <c r="L176" s="50">
        <f t="shared" si="35"/>
        <v>13.147761218978459</v>
      </c>
      <c r="M176" s="35">
        <f t="shared" si="38"/>
        <v>2.3571428571428572</v>
      </c>
      <c r="N176" s="66">
        <f t="shared" si="39"/>
        <v>0.23571428571428574</v>
      </c>
      <c r="O176" s="70" t="s">
        <v>17</v>
      </c>
      <c r="P176" s="32">
        <f>('Sect. 4 (coefficients)'!$L$3+'Sect. 4 (coefficients)'!$L$4*(B176+'Sect. 4 (coefficients)'!$L$7)^-2.5+'Sect. 4 (coefficients)'!$L$5*(B176+'Sect. 4 (coefficients)'!$L$7)^3)/1000</f>
        <v>-1.7850506381732198E-3</v>
      </c>
      <c r="Q176" s="32">
        <f t="shared" si="40"/>
        <v>3.5927573031851492</v>
      </c>
      <c r="R176" s="32">
        <f>LOOKUP(B176,'Sect. 4 (data)'!$B$12:$B$18,'Sect. 4 (data)'!$R$12:$R$18)</f>
        <v>3.7267089971763565</v>
      </c>
      <c r="S176" s="36">
        <f t="shared" si="41"/>
        <v>-0.13395169399120732</v>
      </c>
      <c r="T176" s="32">
        <f>'Sect. 4 (coefficients)'!$C$7 * ( A176 / 'Sect. 4 (coefficients)'!$C$3 )*
  (
                                                        ( 'Sect. 4 (coefficients)'!$F$3   + 'Sect. 4 (coefficients)'!$F$4  *(A176/'Sect. 4 (coefficients)'!$C$3)^1 + 'Sect. 4 (coefficients)'!$F$5  *(A176/'Sect. 4 (coefficients)'!$C$3)^2 + 'Sect. 4 (coefficients)'!$F$6   *(A176/'Sect. 4 (coefficients)'!$C$3)^3 + 'Sect. 4 (coefficients)'!$F$7  *(A176/'Sect. 4 (coefficients)'!$C$3)^4 + 'Sect. 4 (coefficients)'!$F$8*(A176/'Sect. 4 (coefficients)'!$C$3)^5 ) +
    ( (B176+273.15) / 'Sect. 4 (coefficients)'!$C$4 )^1 * ( 'Sect. 4 (coefficients)'!$F$9   + 'Sect. 4 (coefficients)'!$F$10*(A176/'Sect. 4 (coefficients)'!$C$3)^1 + 'Sect. 4 (coefficients)'!$F$11*(A176/'Sect. 4 (coefficients)'!$C$3)^2 + 'Sect. 4 (coefficients)'!$F$12*(A176/'Sect. 4 (coefficients)'!$C$3)^3 + 'Sect. 4 (coefficients)'!$F$13*(A176/'Sect. 4 (coefficients)'!$C$3)^4 ) +
    ( (B176+273.15) / 'Sect. 4 (coefficients)'!$C$4 )^2 * ( 'Sect. 4 (coefficients)'!$F$14 + 'Sect. 4 (coefficients)'!$F$15*(A176/'Sect. 4 (coefficients)'!$C$3)^1 + 'Sect. 4 (coefficients)'!$F$16*(A176/'Sect. 4 (coefficients)'!$C$3)^2 + 'Sect. 4 (coefficients)'!$F$17*(A176/'Sect. 4 (coefficients)'!$C$3)^3 ) +
    ( (B176+273.15) / 'Sect. 4 (coefficients)'!$C$4 )^3 * ( 'Sect. 4 (coefficients)'!$F$18 + 'Sect. 4 (coefficients)'!$F$19*(A176/'Sect. 4 (coefficients)'!$C$3)^1 + 'Sect. 4 (coefficients)'!$F$20*(A176/'Sect. 4 (coefficients)'!$C$3)^2 ) +
    ( (B176+273.15) / 'Sect. 4 (coefficients)'!$C$4 )^4 * ( 'Sect. 4 (coefficients)'!$F$21 +'Sect. 4 (coefficients)'!$F$22*(A176/'Sect. 4 (coefficients)'!$C$3)^1 ) +
    ( (B176+273.15) / 'Sect. 4 (coefficients)'!$C$4 )^5 * ( 'Sect. 4 (coefficients)'!$F$23 )
  )</f>
        <v>3.7284902900612287</v>
      </c>
      <c r="U176" s="91">
        <f xml:space="preserve"> 'Sect. 4 (coefficients)'!$C$8 * ( (C176/'Sect. 4 (coefficients)'!$C$5-1)/'Sect. 4 (coefficients)'!$C$6 ) * ( A176/'Sect. 4 (coefficients)'!$C$3 ) *
(                                                       ( 'Sect. 4 (coefficients)'!$J$3   + 'Sect. 4 (coefficients)'!$J$4  *((C176/'Sect. 4 (coefficients)'!$C$5-1)/'Sect. 4 (coefficients)'!$C$6)  + 'Sect. 4 (coefficients)'!$J$5  *((C176/'Sect. 4 (coefficients)'!$C$5-1)/'Sect. 4 (coefficients)'!$C$6)^2 + 'Sect. 4 (coefficients)'!$J$6   *((C176/'Sect. 4 (coefficients)'!$C$5-1)/'Sect. 4 (coefficients)'!$C$6)^3 + 'Sect. 4 (coefficients)'!$J$7*((C176/'Sect. 4 (coefficients)'!$C$5-1)/'Sect. 4 (coefficients)'!$C$6)^4 ) +
    ( A176/'Sect. 4 (coefficients)'!$C$3 )^1 * ( 'Sect. 4 (coefficients)'!$J$8   + 'Sect. 4 (coefficients)'!$J$9  *((C176/'Sect. 4 (coefficients)'!$C$5-1)/'Sect. 4 (coefficients)'!$C$6)  + 'Sect. 4 (coefficients)'!$J$10*((C176/'Sect. 4 (coefficients)'!$C$5-1)/'Sect. 4 (coefficients)'!$C$6)^2 + 'Sect. 4 (coefficients)'!$J$11 *((C176/'Sect. 4 (coefficients)'!$C$5-1)/'Sect. 4 (coefficients)'!$C$6)^3 ) +
    ( A176/'Sect. 4 (coefficients)'!$C$3 )^2 * ( 'Sect. 4 (coefficients)'!$J$12 + 'Sect. 4 (coefficients)'!$J$13*((C176/'Sect. 4 (coefficients)'!$C$5-1)/'Sect. 4 (coefficients)'!$C$6) + 'Sect. 4 (coefficients)'!$J$14*((C176/'Sect. 4 (coefficients)'!$C$5-1)/'Sect. 4 (coefficients)'!$C$6)^2 ) +
    ( A176/'Sect. 4 (coefficients)'!$C$3 )^3 * ( 'Sect. 4 (coefficients)'!$J$15 + 'Sect. 4 (coefficients)'!$J$16*((C176/'Sect. 4 (coefficients)'!$C$5-1)/'Sect. 4 (coefficients)'!$C$6) ) +
    ( A176/'Sect. 4 (coefficients)'!$C$3 )^4 * ( 'Sect. 4 (coefficients)'!$J$17 ) +
( (B176+273.15) / 'Sect. 4 (coefficients)'!$C$4 )^1*
    (                                                   ( 'Sect. 4 (coefficients)'!$J$18 + 'Sect. 4 (coefficients)'!$J$19*((C176/'Sect. 4 (coefficients)'!$C$5-1)/'Sect. 4 (coefficients)'!$C$6) + 'Sect. 4 (coefficients)'!$J$20*((C176/'Sect. 4 (coefficients)'!$C$5-1)/'Sect. 4 (coefficients)'!$C$6)^2 + 'Sect. 4 (coefficients)'!$J$21 * ((C176/'Sect. 4 (coefficients)'!$C$5-1)/'Sect. 4 (coefficients)'!$C$6)^3 ) +
    ( A176/'Sect. 4 (coefficients)'!$C$3 )^1 * ( 'Sect. 4 (coefficients)'!$J$22 + 'Sect. 4 (coefficients)'!$J$23*((C176/'Sect. 4 (coefficients)'!$C$5-1)/'Sect. 4 (coefficients)'!$C$6) + 'Sect. 4 (coefficients)'!$J$24*((C176/'Sect. 4 (coefficients)'!$C$5-1)/'Sect. 4 (coefficients)'!$C$6)^2 ) +
    ( A176/'Sect. 4 (coefficients)'!$C$3 )^2 * ( 'Sect. 4 (coefficients)'!$J$25 + 'Sect. 4 (coefficients)'!$J$26*((C176/'Sect. 4 (coefficients)'!$C$5-1)/'Sect. 4 (coefficients)'!$C$6) ) +
    ( A176/'Sect. 4 (coefficients)'!$C$3 )^3 * ( 'Sect. 4 (coefficients)'!$J$27 ) ) +
( (B176+273.15) / 'Sect. 4 (coefficients)'!$C$4 )^2*
    (                                                   ( 'Sect. 4 (coefficients)'!$J$28 + 'Sect. 4 (coefficients)'!$J$29*((C176/'Sect. 4 (coefficients)'!$C$5-1)/'Sect. 4 (coefficients)'!$C$6) + 'Sect. 4 (coefficients)'!$J$30*((C176/'Sect. 4 (coefficients)'!$C$5-1)/'Sect. 4 (coefficients)'!$C$6)^2 ) +
    ( A176/'Sect. 4 (coefficients)'!$C$3 )^1 * ( 'Sect. 4 (coefficients)'!$J$31 + 'Sect. 4 (coefficients)'!$J$32*((C176/'Sect. 4 (coefficients)'!$C$5-1)/'Sect. 4 (coefficients)'!$C$6) ) +
    ( A176/'Sect. 4 (coefficients)'!$C$3 )^2 * ( 'Sect. 4 (coefficients)'!$J$33 ) ) +
( (B176+273.15) / 'Sect. 4 (coefficients)'!$C$4 )^3*
    (                                                   ( 'Sect. 4 (coefficients)'!$J$34 + 'Sect. 4 (coefficients)'!$J$35*((C176/'Sect. 4 (coefficients)'!$C$5-1)/'Sect. 4 (coefficients)'!$C$6) ) +
    ( A176/'Sect. 4 (coefficients)'!$C$3 )^1 * ( 'Sect. 4 (coefficients)'!$J$36 ) ) +
( (B176+273.15) / 'Sect. 4 (coefficients)'!$C$4 )^4*
    (                                                   ( 'Sect. 4 (coefficients)'!$J$37 ) ) )</f>
        <v>-0.13630899034715954</v>
      </c>
      <c r="V176" s="32">
        <f t="shared" si="42"/>
        <v>3.5921812997140692</v>
      </c>
      <c r="W176" s="36">
        <f>('Sect. 4 (coefficients)'!$L$3+'Sect. 4 (coefficients)'!$L$4*(B176+'Sect. 4 (coefficients)'!$L$7)^-2.5+'Sect. 4 (coefficients)'!$L$5*(B176+'Sect. 4 (coefficients)'!$L$7)^3)/1000</f>
        <v>-1.7850506381732198E-3</v>
      </c>
      <c r="X176" s="36">
        <f t="shared" si="43"/>
        <v>5.7600347107999994E-4</v>
      </c>
      <c r="Y176" s="32">
        <f t="shared" si="44"/>
        <v>3.5903962490758961</v>
      </c>
      <c r="Z176" s="92">
        <v>6.0000000000000001E-3</v>
      </c>
    </row>
    <row r="177" spans="1:26" s="46" customFormat="1" ht="15" customHeight="1">
      <c r="A177" s="82">
        <v>5</v>
      </c>
      <c r="B177" s="38">
        <v>30</v>
      </c>
      <c r="C177" s="57">
        <v>65</v>
      </c>
      <c r="D177" s="40">
        <v>1022.73955471</v>
      </c>
      <c r="E177" s="40">
        <f t="shared" si="50"/>
        <v>1.534109332065E-2</v>
      </c>
      <c r="F177" s="56" t="s">
        <v>17</v>
      </c>
      <c r="G177" s="42">
        <v>1026.3009997306403</v>
      </c>
      <c r="H177" s="40">
        <v>1.5851108453291688E-2</v>
      </c>
      <c r="I177" s="63">
        <v>3402.0926113696078</v>
      </c>
      <c r="J177" s="42">
        <f t="shared" si="36"/>
        <v>3.561445020640349</v>
      </c>
      <c r="K177" s="40">
        <f t="shared" si="37"/>
        <v>3.9885454648434411E-3</v>
      </c>
      <c r="L177" s="53">
        <f t="shared" si="35"/>
        <v>13.638473668254759</v>
      </c>
      <c r="M177" s="44">
        <f t="shared" si="38"/>
        <v>2.3571428571428572</v>
      </c>
      <c r="N177" s="67">
        <f t="shared" si="39"/>
        <v>0.23571428571428574</v>
      </c>
      <c r="O177" s="71" t="s">
        <v>17</v>
      </c>
      <c r="P177" s="40">
        <f>('Sect. 4 (coefficients)'!$L$3+'Sect. 4 (coefficients)'!$L$4*(B177+'Sect. 4 (coefficients)'!$L$7)^-2.5+'Sect. 4 (coefficients)'!$L$5*(B177+'Sect. 4 (coefficients)'!$L$7)^3)/1000</f>
        <v>-1.7850506381732198E-3</v>
      </c>
      <c r="Q177" s="40">
        <f t="shared" si="40"/>
        <v>3.5632300712785221</v>
      </c>
      <c r="R177" s="40">
        <f>LOOKUP(B177,'Sect. 4 (data)'!$B$12:$B$18,'Sect. 4 (data)'!$R$12:$R$18)</f>
        <v>3.7267089971763565</v>
      </c>
      <c r="S177" s="45">
        <f t="shared" si="41"/>
        <v>-0.16347892589783442</v>
      </c>
      <c r="T177" s="40">
        <f>'Sect. 4 (coefficients)'!$C$7 * ( A177 / 'Sect. 4 (coefficients)'!$C$3 )*
  (
                                                        ( 'Sect. 4 (coefficients)'!$F$3   + 'Sect. 4 (coefficients)'!$F$4  *(A177/'Sect. 4 (coefficients)'!$C$3)^1 + 'Sect. 4 (coefficients)'!$F$5  *(A177/'Sect. 4 (coefficients)'!$C$3)^2 + 'Sect. 4 (coefficients)'!$F$6   *(A177/'Sect. 4 (coefficients)'!$C$3)^3 + 'Sect. 4 (coefficients)'!$F$7  *(A177/'Sect. 4 (coefficients)'!$C$3)^4 + 'Sect. 4 (coefficients)'!$F$8*(A177/'Sect. 4 (coefficients)'!$C$3)^5 ) +
    ( (B177+273.15) / 'Sect. 4 (coefficients)'!$C$4 )^1 * ( 'Sect. 4 (coefficients)'!$F$9   + 'Sect. 4 (coefficients)'!$F$10*(A177/'Sect. 4 (coefficients)'!$C$3)^1 + 'Sect. 4 (coefficients)'!$F$11*(A177/'Sect. 4 (coefficients)'!$C$3)^2 + 'Sect. 4 (coefficients)'!$F$12*(A177/'Sect. 4 (coefficients)'!$C$3)^3 + 'Sect. 4 (coefficients)'!$F$13*(A177/'Sect. 4 (coefficients)'!$C$3)^4 ) +
    ( (B177+273.15) / 'Sect. 4 (coefficients)'!$C$4 )^2 * ( 'Sect. 4 (coefficients)'!$F$14 + 'Sect. 4 (coefficients)'!$F$15*(A177/'Sect. 4 (coefficients)'!$C$3)^1 + 'Sect. 4 (coefficients)'!$F$16*(A177/'Sect. 4 (coefficients)'!$C$3)^2 + 'Sect. 4 (coefficients)'!$F$17*(A177/'Sect. 4 (coefficients)'!$C$3)^3 ) +
    ( (B177+273.15) / 'Sect. 4 (coefficients)'!$C$4 )^3 * ( 'Sect. 4 (coefficients)'!$F$18 + 'Sect. 4 (coefficients)'!$F$19*(A177/'Sect. 4 (coefficients)'!$C$3)^1 + 'Sect. 4 (coefficients)'!$F$20*(A177/'Sect. 4 (coefficients)'!$C$3)^2 ) +
    ( (B177+273.15) / 'Sect. 4 (coefficients)'!$C$4 )^4 * ( 'Sect. 4 (coefficients)'!$F$21 +'Sect. 4 (coefficients)'!$F$22*(A177/'Sect. 4 (coefficients)'!$C$3)^1 ) +
    ( (B177+273.15) / 'Sect. 4 (coefficients)'!$C$4 )^5 * ( 'Sect. 4 (coefficients)'!$F$23 )
  )</f>
        <v>3.7284902900612287</v>
      </c>
      <c r="U177" s="93">
        <f xml:space="preserve"> 'Sect. 4 (coefficients)'!$C$8 * ( (C177/'Sect. 4 (coefficients)'!$C$5-1)/'Sect. 4 (coefficients)'!$C$6 ) * ( A177/'Sect. 4 (coefficients)'!$C$3 ) *
(                                                       ( 'Sect. 4 (coefficients)'!$J$3   + 'Sect. 4 (coefficients)'!$J$4  *((C177/'Sect. 4 (coefficients)'!$C$5-1)/'Sect. 4 (coefficients)'!$C$6)  + 'Sect. 4 (coefficients)'!$J$5  *((C177/'Sect. 4 (coefficients)'!$C$5-1)/'Sect. 4 (coefficients)'!$C$6)^2 + 'Sect. 4 (coefficients)'!$J$6   *((C177/'Sect. 4 (coefficients)'!$C$5-1)/'Sect. 4 (coefficients)'!$C$6)^3 + 'Sect. 4 (coefficients)'!$J$7*((C177/'Sect. 4 (coefficients)'!$C$5-1)/'Sect. 4 (coefficients)'!$C$6)^4 ) +
    ( A177/'Sect. 4 (coefficients)'!$C$3 )^1 * ( 'Sect. 4 (coefficients)'!$J$8   + 'Sect. 4 (coefficients)'!$J$9  *((C177/'Sect. 4 (coefficients)'!$C$5-1)/'Sect. 4 (coefficients)'!$C$6)  + 'Sect. 4 (coefficients)'!$J$10*((C177/'Sect. 4 (coefficients)'!$C$5-1)/'Sect. 4 (coefficients)'!$C$6)^2 + 'Sect. 4 (coefficients)'!$J$11 *((C177/'Sect. 4 (coefficients)'!$C$5-1)/'Sect. 4 (coefficients)'!$C$6)^3 ) +
    ( A177/'Sect. 4 (coefficients)'!$C$3 )^2 * ( 'Sect. 4 (coefficients)'!$J$12 + 'Sect. 4 (coefficients)'!$J$13*((C177/'Sect. 4 (coefficients)'!$C$5-1)/'Sect. 4 (coefficients)'!$C$6) + 'Sect. 4 (coefficients)'!$J$14*((C177/'Sect. 4 (coefficients)'!$C$5-1)/'Sect. 4 (coefficients)'!$C$6)^2 ) +
    ( A177/'Sect. 4 (coefficients)'!$C$3 )^3 * ( 'Sect. 4 (coefficients)'!$J$15 + 'Sect. 4 (coefficients)'!$J$16*((C177/'Sect. 4 (coefficients)'!$C$5-1)/'Sect. 4 (coefficients)'!$C$6) ) +
    ( A177/'Sect. 4 (coefficients)'!$C$3 )^4 * ( 'Sect. 4 (coefficients)'!$J$17 ) +
( (B177+273.15) / 'Sect. 4 (coefficients)'!$C$4 )^1*
    (                                                   ( 'Sect. 4 (coefficients)'!$J$18 + 'Sect. 4 (coefficients)'!$J$19*((C177/'Sect. 4 (coefficients)'!$C$5-1)/'Sect. 4 (coefficients)'!$C$6) + 'Sect. 4 (coefficients)'!$J$20*((C177/'Sect. 4 (coefficients)'!$C$5-1)/'Sect. 4 (coefficients)'!$C$6)^2 + 'Sect. 4 (coefficients)'!$J$21 * ((C177/'Sect. 4 (coefficients)'!$C$5-1)/'Sect. 4 (coefficients)'!$C$6)^3 ) +
    ( A177/'Sect. 4 (coefficients)'!$C$3 )^1 * ( 'Sect. 4 (coefficients)'!$J$22 + 'Sect. 4 (coefficients)'!$J$23*((C177/'Sect. 4 (coefficients)'!$C$5-1)/'Sect. 4 (coefficients)'!$C$6) + 'Sect. 4 (coefficients)'!$J$24*((C177/'Sect. 4 (coefficients)'!$C$5-1)/'Sect. 4 (coefficients)'!$C$6)^2 ) +
    ( A177/'Sect. 4 (coefficients)'!$C$3 )^2 * ( 'Sect. 4 (coefficients)'!$J$25 + 'Sect. 4 (coefficients)'!$J$26*((C177/'Sect. 4 (coefficients)'!$C$5-1)/'Sect. 4 (coefficients)'!$C$6) ) +
    ( A177/'Sect. 4 (coefficients)'!$C$3 )^3 * ( 'Sect. 4 (coefficients)'!$J$27 ) ) +
( (B177+273.15) / 'Sect. 4 (coefficients)'!$C$4 )^2*
    (                                                   ( 'Sect. 4 (coefficients)'!$J$28 + 'Sect. 4 (coefficients)'!$J$29*((C177/'Sect. 4 (coefficients)'!$C$5-1)/'Sect. 4 (coefficients)'!$C$6) + 'Sect. 4 (coefficients)'!$J$30*((C177/'Sect. 4 (coefficients)'!$C$5-1)/'Sect. 4 (coefficients)'!$C$6)^2 ) +
    ( A177/'Sect. 4 (coefficients)'!$C$3 )^1 * ( 'Sect. 4 (coefficients)'!$J$31 + 'Sect. 4 (coefficients)'!$J$32*((C177/'Sect. 4 (coefficients)'!$C$5-1)/'Sect. 4 (coefficients)'!$C$6) ) +
    ( A177/'Sect. 4 (coefficients)'!$C$3 )^2 * ( 'Sect. 4 (coefficients)'!$J$33 ) ) +
( (B177+273.15) / 'Sect. 4 (coefficients)'!$C$4 )^3*
    (                                                   ( 'Sect. 4 (coefficients)'!$J$34 + 'Sect. 4 (coefficients)'!$J$35*((C177/'Sect. 4 (coefficients)'!$C$5-1)/'Sect. 4 (coefficients)'!$C$6) ) +
    ( A177/'Sect. 4 (coefficients)'!$C$3 )^1 * ( 'Sect. 4 (coefficients)'!$J$36 ) ) +
( (B177+273.15) / 'Sect. 4 (coefficients)'!$C$4 )^4*
    (                                                   ( 'Sect. 4 (coefficients)'!$J$37 ) ) )</f>
        <v>-0.16534912910730887</v>
      </c>
      <c r="V177" s="40">
        <f t="shared" si="42"/>
        <v>3.5631411609539199</v>
      </c>
      <c r="W177" s="45">
        <f>('Sect. 4 (coefficients)'!$L$3+'Sect. 4 (coefficients)'!$L$4*(B177+'Sect. 4 (coefficients)'!$L$7)^-2.5+'Sect. 4 (coefficients)'!$L$5*(B177+'Sect. 4 (coefficients)'!$L$7)^3)/1000</f>
        <v>-1.7850506381732198E-3</v>
      </c>
      <c r="X177" s="45">
        <f t="shared" si="43"/>
        <v>8.8910324602231583E-5</v>
      </c>
      <c r="Y177" s="40">
        <f t="shared" si="44"/>
        <v>3.5613561103157467</v>
      </c>
      <c r="Z177" s="94">
        <v>6.0000000000000001E-3</v>
      </c>
    </row>
    <row r="178" spans="1:26" s="37" customFormat="1" ht="15" customHeight="1">
      <c r="A178" s="76">
        <v>5</v>
      </c>
      <c r="B178" s="30">
        <v>35</v>
      </c>
      <c r="C178" s="55">
        <v>5</v>
      </c>
      <c r="D178" s="32">
        <v>996.18593282400002</v>
      </c>
      <c r="E178" s="32">
        <f>0.001/100*D178/2</f>
        <v>4.9809296641200006E-3</v>
      </c>
      <c r="F178" s="54" t="s">
        <v>17</v>
      </c>
      <c r="G178" s="33">
        <v>999.87177979240312</v>
      </c>
      <c r="H178" s="32">
        <v>6.0700670903071812E-3</v>
      </c>
      <c r="I178" s="62">
        <v>82.478502603458139</v>
      </c>
      <c r="J178" s="33">
        <f t="shared" si="36"/>
        <v>3.6858469684030979</v>
      </c>
      <c r="K178" s="32">
        <f t="shared" si="37"/>
        <v>3.4693016821717463E-3</v>
      </c>
      <c r="L178" s="50">
        <f t="shared" si="35"/>
        <v>8.8010617821377775</v>
      </c>
      <c r="M178" s="35">
        <f t="shared" si="38"/>
        <v>2.3571428571428572</v>
      </c>
      <c r="N178" s="66">
        <f t="shared" si="39"/>
        <v>0.23571428571428574</v>
      </c>
      <c r="O178" s="70" t="s">
        <v>17</v>
      </c>
      <c r="P178" s="32">
        <f>('Sect. 4 (coefficients)'!$L$3+'Sect. 4 (coefficients)'!$L$4*(B178+'Sect. 4 (coefficients)'!$L$7)^-2.5+'Sect. 4 (coefficients)'!$L$5*(B178+'Sect. 4 (coefficients)'!$L$7)^3)/1000</f>
        <v>-1.5230718835547918E-3</v>
      </c>
      <c r="Q178" s="32">
        <f t="shared" si="40"/>
        <v>3.6873700402866527</v>
      </c>
      <c r="R178" s="32">
        <f>LOOKUP(B178,'Sect. 4 (data)'!$B$12:$B$18,'Sect. 4 (data)'!$R$12:$R$18)</f>
        <v>3.7036582105800173</v>
      </c>
      <c r="S178" s="36">
        <f t="shared" si="41"/>
        <v>-1.6288170293364601E-2</v>
      </c>
      <c r="T178" s="32">
        <f>'Sect. 4 (coefficients)'!$C$7 * ( A178 / 'Sect. 4 (coefficients)'!$C$3 )*
  (
                                                        ( 'Sect. 4 (coefficients)'!$F$3   + 'Sect. 4 (coefficients)'!$F$4  *(A178/'Sect. 4 (coefficients)'!$C$3)^1 + 'Sect. 4 (coefficients)'!$F$5  *(A178/'Sect. 4 (coefficients)'!$C$3)^2 + 'Sect. 4 (coefficients)'!$F$6   *(A178/'Sect. 4 (coefficients)'!$C$3)^3 + 'Sect. 4 (coefficients)'!$F$7  *(A178/'Sect. 4 (coefficients)'!$C$3)^4 + 'Sect. 4 (coefficients)'!$F$8*(A178/'Sect. 4 (coefficients)'!$C$3)^5 ) +
    ( (B178+273.15) / 'Sect. 4 (coefficients)'!$C$4 )^1 * ( 'Sect. 4 (coefficients)'!$F$9   + 'Sect. 4 (coefficients)'!$F$10*(A178/'Sect. 4 (coefficients)'!$C$3)^1 + 'Sect. 4 (coefficients)'!$F$11*(A178/'Sect. 4 (coefficients)'!$C$3)^2 + 'Sect. 4 (coefficients)'!$F$12*(A178/'Sect. 4 (coefficients)'!$C$3)^3 + 'Sect. 4 (coefficients)'!$F$13*(A178/'Sect. 4 (coefficients)'!$C$3)^4 ) +
    ( (B178+273.15) / 'Sect. 4 (coefficients)'!$C$4 )^2 * ( 'Sect. 4 (coefficients)'!$F$14 + 'Sect. 4 (coefficients)'!$F$15*(A178/'Sect. 4 (coefficients)'!$C$3)^1 + 'Sect. 4 (coefficients)'!$F$16*(A178/'Sect. 4 (coefficients)'!$C$3)^2 + 'Sect. 4 (coefficients)'!$F$17*(A178/'Sect. 4 (coefficients)'!$C$3)^3 ) +
    ( (B178+273.15) / 'Sect. 4 (coefficients)'!$C$4 )^3 * ( 'Sect. 4 (coefficients)'!$F$18 + 'Sect. 4 (coefficients)'!$F$19*(A178/'Sect. 4 (coefficients)'!$C$3)^1 + 'Sect. 4 (coefficients)'!$F$20*(A178/'Sect. 4 (coefficients)'!$C$3)^2 ) +
    ( (B178+273.15) / 'Sect. 4 (coefficients)'!$C$4 )^4 * ( 'Sect. 4 (coefficients)'!$F$21 +'Sect. 4 (coefficients)'!$F$22*(A178/'Sect. 4 (coefficients)'!$C$3)^1 ) +
    ( (B178+273.15) / 'Sect. 4 (coefficients)'!$C$4 )^5 * ( 'Sect. 4 (coefficients)'!$F$23 )
  )</f>
        <v>3.702799766964842</v>
      </c>
      <c r="U178" s="91">
        <f xml:space="preserve"> 'Sect. 4 (coefficients)'!$C$8 * ( (C178/'Sect. 4 (coefficients)'!$C$5-1)/'Sect. 4 (coefficients)'!$C$6 ) * ( A178/'Sect. 4 (coefficients)'!$C$3 ) *
(                                                       ( 'Sect. 4 (coefficients)'!$J$3   + 'Sect. 4 (coefficients)'!$J$4  *((C178/'Sect. 4 (coefficients)'!$C$5-1)/'Sect. 4 (coefficients)'!$C$6)  + 'Sect. 4 (coefficients)'!$J$5  *((C178/'Sect. 4 (coefficients)'!$C$5-1)/'Sect. 4 (coefficients)'!$C$6)^2 + 'Sect. 4 (coefficients)'!$J$6   *((C178/'Sect. 4 (coefficients)'!$C$5-1)/'Sect. 4 (coefficients)'!$C$6)^3 + 'Sect. 4 (coefficients)'!$J$7*((C178/'Sect. 4 (coefficients)'!$C$5-1)/'Sect. 4 (coefficients)'!$C$6)^4 ) +
    ( A178/'Sect. 4 (coefficients)'!$C$3 )^1 * ( 'Sect. 4 (coefficients)'!$J$8   + 'Sect. 4 (coefficients)'!$J$9  *((C178/'Sect. 4 (coefficients)'!$C$5-1)/'Sect. 4 (coefficients)'!$C$6)  + 'Sect. 4 (coefficients)'!$J$10*((C178/'Sect. 4 (coefficients)'!$C$5-1)/'Sect. 4 (coefficients)'!$C$6)^2 + 'Sect. 4 (coefficients)'!$J$11 *((C178/'Sect. 4 (coefficients)'!$C$5-1)/'Sect. 4 (coefficients)'!$C$6)^3 ) +
    ( A178/'Sect. 4 (coefficients)'!$C$3 )^2 * ( 'Sect. 4 (coefficients)'!$J$12 + 'Sect. 4 (coefficients)'!$J$13*((C178/'Sect. 4 (coefficients)'!$C$5-1)/'Sect. 4 (coefficients)'!$C$6) + 'Sect. 4 (coefficients)'!$J$14*((C178/'Sect. 4 (coefficients)'!$C$5-1)/'Sect. 4 (coefficients)'!$C$6)^2 ) +
    ( A178/'Sect. 4 (coefficients)'!$C$3 )^3 * ( 'Sect. 4 (coefficients)'!$J$15 + 'Sect. 4 (coefficients)'!$J$16*((C178/'Sect. 4 (coefficients)'!$C$5-1)/'Sect. 4 (coefficients)'!$C$6) ) +
    ( A178/'Sect. 4 (coefficients)'!$C$3 )^4 * ( 'Sect. 4 (coefficients)'!$J$17 ) +
( (B178+273.15) / 'Sect. 4 (coefficients)'!$C$4 )^1*
    (                                                   ( 'Sect. 4 (coefficients)'!$J$18 + 'Sect. 4 (coefficients)'!$J$19*((C178/'Sect. 4 (coefficients)'!$C$5-1)/'Sect. 4 (coefficients)'!$C$6) + 'Sect. 4 (coefficients)'!$J$20*((C178/'Sect. 4 (coefficients)'!$C$5-1)/'Sect. 4 (coefficients)'!$C$6)^2 + 'Sect. 4 (coefficients)'!$J$21 * ((C178/'Sect. 4 (coefficients)'!$C$5-1)/'Sect. 4 (coefficients)'!$C$6)^3 ) +
    ( A178/'Sect. 4 (coefficients)'!$C$3 )^1 * ( 'Sect. 4 (coefficients)'!$J$22 + 'Sect. 4 (coefficients)'!$J$23*((C178/'Sect. 4 (coefficients)'!$C$5-1)/'Sect. 4 (coefficients)'!$C$6) + 'Sect. 4 (coefficients)'!$J$24*((C178/'Sect. 4 (coefficients)'!$C$5-1)/'Sect. 4 (coefficients)'!$C$6)^2 ) +
    ( A178/'Sect. 4 (coefficients)'!$C$3 )^2 * ( 'Sect. 4 (coefficients)'!$J$25 + 'Sect. 4 (coefficients)'!$J$26*((C178/'Sect. 4 (coefficients)'!$C$5-1)/'Sect. 4 (coefficients)'!$C$6) ) +
    ( A178/'Sect. 4 (coefficients)'!$C$3 )^3 * ( 'Sect. 4 (coefficients)'!$J$27 ) ) +
( (B178+273.15) / 'Sect. 4 (coefficients)'!$C$4 )^2*
    (                                                   ( 'Sect. 4 (coefficients)'!$J$28 + 'Sect. 4 (coefficients)'!$J$29*((C178/'Sect. 4 (coefficients)'!$C$5-1)/'Sect. 4 (coefficients)'!$C$6) + 'Sect. 4 (coefficients)'!$J$30*((C178/'Sect. 4 (coefficients)'!$C$5-1)/'Sect. 4 (coefficients)'!$C$6)^2 ) +
    ( A178/'Sect. 4 (coefficients)'!$C$3 )^1 * ( 'Sect. 4 (coefficients)'!$J$31 + 'Sect. 4 (coefficients)'!$J$32*((C178/'Sect. 4 (coefficients)'!$C$5-1)/'Sect. 4 (coefficients)'!$C$6) ) +
    ( A178/'Sect. 4 (coefficients)'!$C$3 )^2 * ( 'Sect. 4 (coefficients)'!$J$33 ) ) +
( (B178+273.15) / 'Sect. 4 (coefficients)'!$C$4 )^3*
    (                                                   ( 'Sect. 4 (coefficients)'!$J$34 + 'Sect. 4 (coefficients)'!$J$35*((C178/'Sect. 4 (coefficients)'!$C$5-1)/'Sect. 4 (coefficients)'!$C$6) ) +
    ( A178/'Sect. 4 (coefficients)'!$C$3 )^1 * ( 'Sect. 4 (coefficients)'!$J$36 ) ) +
( (B178+273.15) / 'Sect. 4 (coefficients)'!$C$4 )^4*
    (                                                   ( 'Sect. 4 (coefficients)'!$J$37 ) ) )</f>
        <v>-1.3832586609507676E-2</v>
      </c>
      <c r="V178" s="32">
        <f t="shared" si="42"/>
        <v>3.6889671803553346</v>
      </c>
      <c r="W178" s="36">
        <f>('Sect. 4 (coefficients)'!$L$3+'Sect. 4 (coefficients)'!$L$4*(B178+'Sect. 4 (coefficients)'!$L$7)^-2.5+'Sect. 4 (coefficients)'!$L$5*(B178+'Sect. 4 (coefficients)'!$L$7)^3)/1000</f>
        <v>-1.5230718835547918E-3</v>
      </c>
      <c r="X178" s="36">
        <f t="shared" si="43"/>
        <v>-1.5971400686818349E-3</v>
      </c>
      <c r="Y178" s="32">
        <f t="shared" si="44"/>
        <v>3.6874441084717797</v>
      </c>
      <c r="Z178" s="92">
        <v>6.0000000000000001E-3</v>
      </c>
    </row>
    <row r="179" spans="1:26" s="37" customFormat="1" ht="15" customHeight="1">
      <c r="A179" s="76">
        <v>5</v>
      </c>
      <c r="B179" s="30">
        <v>35</v>
      </c>
      <c r="C179" s="55">
        <v>10</v>
      </c>
      <c r="D179" s="32">
        <v>998.36010543999998</v>
      </c>
      <c r="E179" s="32">
        <f>0.001/100*D179/2</f>
        <v>4.9918005272E-3</v>
      </c>
      <c r="F179" s="54" t="s">
        <v>17</v>
      </c>
      <c r="G179" s="33">
        <v>1002.032011763712</v>
      </c>
      <c r="H179" s="32">
        <v>6.0826289236126877E-3</v>
      </c>
      <c r="I179" s="62">
        <v>83.156952653028483</v>
      </c>
      <c r="J179" s="33">
        <f t="shared" si="36"/>
        <v>3.6719063237120508</v>
      </c>
      <c r="K179" s="32">
        <f t="shared" si="37"/>
        <v>3.4756729016142251E-3</v>
      </c>
      <c r="L179" s="50">
        <f t="shared" si="35"/>
        <v>8.8652067110927728</v>
      </c>
      <c r="M179" s="35">
        <f t="shared" si="38"/>
        <v>2.3571428571428572</v>
      </c>
      <c r="N179" s="66">
        <f t="shared" si="39"/>
        <v>0.23571428571428574</v>
      </c>
      <c r="O179" s="70" t="s">
        <v>17</v>
      </c>
      <c r="P179" s="32">
        <f>('Sect. 4 (coefficients)'!$L$3+'Sect. 4 (coefficients)'!$L$4*(B179+'Sect. 4 (coefficients)'!$L$7)^-2.5+'Sect. 4 (coefficients)'!$L$5*(B179+'Sect. 4 (coefficients)'!$L$7)^3)/1000</f>
        <v>-1.5230718835547918E-3</v>
      </c>
      <c r="Q179" s="32">
        <f t="shared" si="40"/>
        <v>3.6734293955956057</v>
      </c>
      <c r="R179" s="32">
        <f>LOOKUP(B179,'Sect. 4 (data)'!$B$12:$B$18,'Sect. 4 (data)'!$R$12:$R$18)</f>
        <v>3.7036582105800173</v>
      </c>
      <c r="S179" s="36">
        <f t="shared" si="41"/>
        <v>-3.0228814984411656E-2</v>
      </c>
      <c r="T179" s="32">
        <f>'Sect. 4 (coefficients)'!$C$7 * ( A179 / 'Sect. 4 (coefficients)'!$C$3 )*
  (
                                                        ( 'Sect. 4 (coefficients)'!$F$3   + 'Sect. 4 (coefficients)'!$F$4  *(A179/'Sect. 4 (coefficients)'!$C$3)^1 + 'Sect. 4 (coefficients)'!$F$5  *(A179/'Sect. 4 (coefficients)'!$C$3)^2 + 'Sect. 4 (coefficients)'!$F$6   *(A179/'Sect. 4 (coefficients)'!$C$3)^3 + 'Sect. 4 (coefficients)'!$F$7  *(A179/'Sect. 4 (coefficients)'!$C$3)^4 + 'Sect. 4 (coefficients)'!$F$8*(A179/'Sect. 4 (coefficients)'!$C$3)^5 ) +
    ( (B179+273.15) / 'Sect. 4 (coefficients)'!$C$4 )^1 * ( 'Sect. 4 (coefficients)'!$F$9   + 'Sect. 4 (coefficients)'!$F$10*(A179/'Sect. 4 (coefficients)'!$C$3)^1 + 'Sect. 4 (coefficients)'!$F$11*(A179/'Sect. 4 (coefficients)'!$C$3)^2 + 'Sect. 4 (coefficients)'!$F$12*(A179/'Sect. 4 (coefficients)'!$C$3)^3 + 'Sect. 4 (coefficients)'!$F$13*(A179/'Sect. 4 (coefficients)'!$C$3)^4 ) +
    ( (B179+273.15) / 'Sect. 4 (coefficients)'!$C$4 )^2 * ( 'Sect. 4 (coefficients)'!$F$14 + 'Sect. 4 (coefficients)'!$F$15*(A179/'Sect. 4 (coefficients)'!$C$3)^1 + 'Sect. 4 (coefficients)'!$F$16*(A179/'Sect. 4 (coefficients)'!$C$3)^2 + 'Sect. 4 (coefficients)'!$F$17*(A179/'Sect. 4 (coefficients)'!$C$3)^3 ) +
    ( (B179+273.15) / 'Sect. 4 (coefficients)'!$C$4 )^3 * ( 'Sect. 4 (coefficients)'!$F$18 + 'Sect. 4 (coefficients)'!$F$19*(A179/'Sect. 4 (coefficients)'!$C$3)^1 + 'Sect. 4 (coefficients)'!$F$20*(A179/'Sect. 4 (coefficients)'!$C$3)^2 ) +
    ( (B179+273.15) / 'Sect. 4 (coefficients)'!$C$4 )^4 * ( 'Sect. 4 (coefficients)'!$F$21 +'Sect. 4 (coefficients)'!$F$22*(A179/'Sect. 4 (coefficients)'!$C$3)^1 ) +
    ( (B179+273.15) / 'Sect. 4 (coefficients)'!$C$4 )^5 * ( 'Sect. 4 (coefficients)'!$F$23 )
  )</f>
        <v>3.702799766964842</v>
      </c>
      <c r="U179" s="91">
        <f xml:space="preserve"> 'Sect. 4 (coefficients)'!$C$8 * ( (C179/'Sect. 4 (coefficients)'!$C$5-1)/'Sect. 4 (coefficients)'!$C$6 ) * ( A179/'Sect. 4 (coefficients)'!$C$3 ) *
(                                                       ( 'Sect. 4 (coefficients)'!$J$3   + 'Sect. 4 (coefficients)'!$J$4  *((C179/'Sect. 4 (coefficients)'!$C$5-1)/'Sect. 4 (coefficients)'!$C$6)  + 'Sect. 4 (coefficients)'!$J$5  *((C179/'Sect. 4 (coefficients)'!$C$5-1)/'Sect. 4 (coefficients)'!$C$6)^2 + 'Sect. 4 (coefficients)'!$J$6   *((C179/'Sect. 4 (coefficients)'!$C$5-1)/'Sect. 4 (coefficients)'!$C$6)^3 + 'Sect. 4 (coefficients)'!$J$7*((C179/'Sect. 4 (coefficients)'!$C$5-1)/'Sect. 4 (coefficients)'!$C$6)^4 ) +
    ( A179/'Sect. 4 (coefficients)'!$C$3 )^1 * ( 'Sect. 4 (coefficients)'!$J$8   + 'Sect. 4 (coefficients)'!$J$9  *((C179/'Sect. 4 (coefficients)'!$C$5-1)/'Sect. 4 (coefficients)'!$C$6)  + 'Sect. 4 (coefficients)'!$J$10*((C179/'Sect. 4 (coefficients)'!$C$5-1)/'Sect. 4 (coefficients)'!$C$6)^2 + 'Sect. 4 (coefficients)'!$J$11 *((C179/'Sect. 4 (coefficients)'!$C$5-1)/'Sect. 4 (coefficients)'!$C$6)^3 ) +
    ( A179/'Sect. 4 (coefficients)'!$C$3 )^2 * ( 'Sect. 4 (coefficients)'!$J$12 + 'Sect. 4 (coefficients)'!$J$13*((C179/'Sect. 4 (coefficients)'!$C$5-1)/'Sect. 4 (coefficients)'!$C$6) + 'Sect. 4 (coefficients)'!$J$14*((C179/'Sect. 4 (coefficients)'!$C$5-1)/'Sect. 4 (coefficients)'!$C$6)^2 ) +
    ( A179/'Sect. 4 (coefficients)'!$C$3 )^3 * ( 'Sect. 4 (coefficients)'!$J$15 + 'Sect. 4 (coefficients)'!$J$16*((C179/'Sect. 4 (coefficients)'!$C$5-1)/'Sect. 4 (coefficients)'!$C$6) ) +
    ( A179/'Sect. 4 (coefficients)'!$C$3 )^4 * ( 'Sect. 4 (coefficients)'!$J$17 ) +
( (B179+273.15) / 'Sect. 4 (coefficients)'!$C$4 )^1*
    (                                                   ( 'Sect. 4 (coefficients)'!$J$18 + 'Sect. 4 (coefficients)'!$J$19*((C179/'Sect. 4 (coefficients)'!$C$5-1)/'Sect. 4 (coefficients)'!$C$6) + 'Sect. 4 (coefficients)'!$J$20*((C179/'Sect. 4 (coefficients)'!$C$5-1)/'Sect. 4 (coefficients)'!$C$6)^2 + 'Sect. 4 (coefficients)'!$J$21 * ((C179/'Sect. 4 (coefficients)'!$C$5-1)/'Sect. 4 (coefficients)'!$C$6)^3 ) +
    ( A179/'Sect. 4 (coefficients)'!$C$3 )^1 * ( 'Sect. 4 (coefficients)'!$J$22 + 'Sect. 4 (coefficients)'!$J$23*((C179/'Sect. 4 (coefficients)'!$C$5-1)/'Sect. 4 (coefficients)'!$C$6) + 'Sect. 4 (coefficients)'!$J$24*((C179/'Sect. 4 (coefficients)'!$C$5-1)/'Sect. 4 (coefficients)'!$C$6)^2 ) +
    ( A179/'Sect. 4 (coefficients)'!$C$3 )^2 * ( 'Sect. 4 (coefficients)'!$J$25 + 'Sect. 4 (coefficients)'!$J$26*((C179/'Sect. 4 (coefficients)'!$C$5-1)/'Sect. 4 (coefficients)'!$C$6) ) +
    ( A179/'Sect. 4 (coefficients)'!$C$3 )^3 * ( 'Sect. 4 (coefficients)'!$J$27 ) ) +
( (B179+273.15) / 'Sect. 4 (coefficients)'!$C$4 )^2*
    (                                                   ( 'Sect. 4 (coefficients)'!$J$28 + 'Sect. 4 (coefficients)'!$J$29*((C179/'Sect. 4 (coefficients)'!$C$5-1)/'Sect. 4 (coefficients)'!$C$6) + 'Sect. 4 (coefficients)'!$J$30*((C179/'Sect. 4 (coefficients)'!$C$5-1)/'Sect. 4 (coefficients)'!$C$6)^2 ) +
    ( A179/'Sect. 4 (coefficients)'!$C$3 )^1 * ( 'Sect. 4 (coefficients)'!$J$31 + 'Sect. 4 (coefficients)'!$J$32*((C179/'Sect. 4 (coefficients)'!$C$5-1)/'Sect. 4 (coefficients)'!$C$6) ) +
    ( A179/'Sect. 4 (coefficients)'!$C$3 )^2 * ( 'Sect. 4 (coefficients)'!$J$33 ) ) +
( (B179+273.15) / 'Sect. 4 (coefficients)'!$C$4 )^3*
    (                                                   ( 'Sect. 4 (coefficients)'!$J$34 + 'Sect. 4 (coefficients)'!$J$35*((C179/'Sect. 4 (coefficients)'!$C$5-1)/'Sect. 4 (coefficients)'!$C$6) ) +
    ( A179/'Sect. 4 (coefficients)'!$C$3 )^1 * ( 'Sect. 4 (coefficients)'!$J$36 ) ) +
( (B179+273.15) / 'Sect. 4 (coefficients)'!$C$4 )^4*
    (                                                   ( 'Sect. 4 (coefficients)'!$J$37 ) ) )</f>
        <v>-2.7590020322963791E-2</v>
      </c>
      <c r="V179" s="32">
        <f t="shared" si="42"/>
        <v>3.6752097466418783</v>
      </c>
      <c r="W179" s="36">
        <f>('Sect. 4 (coefficients)'!$L$3+'Sect. 4 (coefficients)'!$L$4*(B179+'Sect. 4 (coefficients)'!$L$7)^-2.5+'Sect. 4 (coefficients)'!$L$5*(B179+'Sect. 4 (coefficients)'!$L$7)^3)/1000</f>
        <v>-1.5230718835547918E-3</v>
      </c>
      <c r="X179" s="36">
        <f t="shared" si="43"/>
        <v>-1.7803510462726102E-3</v>
      </c>
      <c r="Y179" s="32">
        <f t="shared" si="44"/>
        <v>3.6736866747583234</v>
      </c>
      <c r="Z179" s="92">
        <v>6.0000000000000001E-3</v>
      </c>
    </row>
    <row r="180" spans="1:26" s="37" customFormat="1" ht="15" customHeight="1">
      <c r="A180" s="76">
        <v>5</v>
      </c>
      <c r="B180" s="30">
        <v>35</v>
      </c>
      <c r="C180" s="55">
        <v>15</v>
      </c>
      <c r="D180" s="32">
        <v>1000.51156263</v>
      </c>
      <c r="E180" s="32">
        <f t="shared" ref="E180:E186" si="51">0.003/100*D180/2</f>
        <v>1.500767343945E-2</v>
      </c>
      <c r="F180" s="54" t="s">
        <v>17</v>
      </c>
      <c r="G180" s="33">
        <v>1004.1716308386682</v>
      </c>
      <c r="H180" s="32">
        <v>1.5477751024262734E-2</v>
      </c>
      <c r="I180" s="62">
        <v>3485.141190969844</v>
      </c>
      <c r="J180" s="33">
        <f t="shared" si="36"/>
        <v>3.6600682086682355</v>
      </c>
      <c r="K180" s="32">
        <f t="shared" si="37"/>
        <v>3.7855666291710041E-3</v>
      </c>
      <c r="L180" s="50">
        <f t="shared" si="35"/>
        <v>12.471323075925406</v>
      </c>
      <c r="M180" s="35">
        <f t="shared" si="38"/>
        <v>2.3571428571428572</v>
      </c>
      <c r="N180" s="66">
        <f t="shared" si="39"/>
        <v>0.23571428571428574</v>
      </c>
      <c r="O180" s="70" t="s">
        <v>17</v>
      </c>
      <c r="P180" s="32">
        <f>('Sect. 4 (coefficients)'!$L$3+'Sect. 4 (coefficients)'!$L$4*(B180+'Sect. 4 (coefficients)'!$L$7)^-2.5+'Sect. 4 (coefficients)'!$L$5*(B180+'Sect. 4 (coefficients)'!$L$7)^3)/1000</f>
        <v>-1.5230718835547918E-3</v>
      </c>
      <c r="Q180" s="32">
        <f t="shared" si="40"/>
        <v>3.6615912805517903</v>
      </c>
      <c r="R180" s="32">
        <f>LOOKUP(B180,'Sect. 4 (data)'!$B$12:$B$18,'Sect. 4 (data)'!$R$12:$R$18)</f>
        <v>3.7036582105800173</v>
      </c>
      <c r="S180" s="36">
        <f t="shared" si="41"/>
        <v>-4.2066930028227034E-2</v>
      </c>
      <c r="T180" s="32">
        <f>'Sect. 4 (coefficients)'!$C$7 * ( A180 / 'Sect. 4 (coefficients)'!$C$3 )*
  (
                                                        ( 'Sect. 4 (coefficients)'!$F$3   + 'Sect. 4 (coefficients)'!$F$4  *(A180/'Sect. 4 (coefficients)'!$C$3)^1 + 'Sect. 4 (coefficients)'!$F$5  *(A180/'Sect. 4 (coefficients)'!$C$3)^2 + 'Sect. 4 (coefficients)'!$F$6   *(A180/'Sect. 4 (coefficients)'!$C$3)^3 + 'Sect. 4 (coefficients)'!$F$7  *(A180/'Sect. 4 (coefficients)'!$C$3)^4 + 'Sect. 4 (coefficients)'!$F$8*(A180/'Sect. 4 (coefficients)'!$C$3)^5 ) +
    ( (B180+273.15) / 'Sect. 4 (coefficients)'!$C$4 )^1 * ( 'Sect. 4 (coefficients)'!$F$9   + 'Sect. 4 (coefficients)'!$F$10*(A180/'Sect. 4 (coefficients)'!$C$3)^1 + 'Sect. 4 (coefficients)'!$F$11*(A180/'Sect. 4 (coefficients)'!$C$3)^2 + 'Sect. 4 (coefficients)'!$F$12*(A180/'Sect. 4 (coefficients)'!$C$3)^3 + 'Sect. 4 (coefficients)'!$F$13*(A180/'Sect. 4 (coefficients)'!$C$3)^4 ) +
    ( (B180+273.15) / 'Sect. 4 (coefficients)'!$C$4 )^2 * ( 'Sect. 4 (coefficients)'!$F$14 + 'Sect. 4 (coefficients)'!$F$15*(A180/'Sect. 4 (coefficients)'!$C$3)^1 + 'Sect. 4 (coefficients)'!$F$16*(A180/'Sect. 4 (coefficients)'!$C$3)^2 + 'Sect. 4 (coefficients)'!$F$17*(A180/'Sect. 4 (coefficients)'!$C$3)^3 ) +
    ( (B180+273.15) / 'Sect. 4 (coefficients)'!$C$4 )^3 * ( 'Sect. 4 (coefficients)'!$F$18 + 'Sect. 4 (coefficients)'!$F$19*(A180/'Sect. 4 (coefficients)'!$C$3)^1 + 'Sect. 4 (coefficients)'!$F$20*(A180/'Sect. 4 (coefficients)'!$C$3)^2 ) +
    ( (B180+273.15) / 'Sect. 4 (coefficients)'!$C$4 )^4 * ( 'Sect. 4 (coefficients)'!$F$21 +'Sect. 4 (coefficients)'!$F$22*(A180/'Sect. 4 (coefficients)'!$C$3)^1 ) +
    ( (B180+273.15) / 'Sect. 4 (coefficients)'!$C$4 )^5 * ( 'Sect. 4 (coefficients)'!$F$23 )
  )</f>
        <v>3.702799766964842</v>
      </c>
      <c r="U180" s="91">
        <f xml:space="preserve"> 'Sect. 4 (coefficients)'!$C$8 * ( (C180/'Sect. 4 (coefficients)'!$C$5-1)/'Sect. 4 (coefficients)'!$C$6 ) * ( A180/'Sect. 4 (coefficients)'!$C$3 ) *
(                                                       ( 'Sect. 4 (coefficients)'!$J$3   + 'Sect. 4 (coefficients)'!$J$4  *((C180/'Sect. 4 (coefficients)'!$C$5-1)/'Sect. 4 (coefficients)'!$C$6)  + 'Sect. 4 (coefficients)'!$J$5  *((C180/'Sect. 4 (coefficients)'!$C$5-1)/'Sect. 4 (coefficients)'!$C$6)^2 + 'Sect. 4 (coefficients)'!$J$6   *((C180/'Sect. 4 (coefficients)'!$C$5-1)/'Sect. 4 (coefficients)'!$C$6)^3 + 'Sect. 4 (coefficients)'!$J$7*((C180/'Sect. 4 (coefficients)'!$C$5-1)/'Sect. 4 (coefficients)'!$C$6)^4 ) +
    ( A180/'Sect. 4 (coefficients)'!$C$3 )^1 * ( 'Sect. 4 (coefficients)'!$J$8   + 'Sect. 4 (coefficients)'!$J$9  *((C180/'Sect. 4 (coefficients)'!$C$5-1)/'Sect. 4 (coefficients)'!$C$6)  + 'Sect. 4 (coefficients)'!$J$10*((C180/'Sect. 4 (coefficients)'!$C$5-1)/'Sect. 4 (coefficients)'!$C$6)^2 + 'Sect. 4 (coefficients)'!$J$11 *((C180/'Sect. 4 (coefficients)'!$C$5-1)/'Sect. 4 (coefficients)'!$C$6)^3 ) +
    ( A180/'Sect. 4 (coefficients)'!$C$3 )^2 * ( 'Sect. 4 (coefficients)'!$J$12 + 'Sect. 4 (coefficients)'!$J$13*((C180/'Sect. 4 (coefficients)'!$C$5-1)/'Sect. 4 (coefficients)'!$C$6) + 'Sect. 4 (coefficients)'!$J$14*((C180/'Sect. 4 (coefficients)'!$C$5-1)/'Sect. 4 (coefficients)'!$C$6)^2 ) +
    ( A180/'Sect. 4 (coefficients)'!$C$3 )^3 * ( 'Sect. 4 (coefficients)'!$J$15 + 'Sect. 4 (coefficients)'!$J$16*((C180/'Sect. 4 (coefficients)'!$C$5-1)/'Sect. 4 (coefficients)'!$C$6) ) +
    ( A180/'Sect. 4 (coefficients)'!$C$3 )^4 * ( 'Sect. 4 (coefficients)'!$J$17 ) +
( (B180+273.15) / 'Sect. 4 (coefficients)'!$C$4 )^1*
    (                                                   ( 'Sect. 4 (coefficients)'!$J$18 + 'Sect. 4 (coefficients)'!$J$19*((C180/'Sect. 4 (coefficients)'!$C$5-1)/'Sect. 4 (coefficients)'!$C$6) + 'Sect. 4 (coefficients)'!$J$20*((C180/'Sect. 4 (coefficients)'!$C$5-1)/'Sect. 4 (coefficients)'!$C$6)^2 + 'Sect. 4 (coefficients)'!$J$21 * ((C180/'Sect. 4 (coefficients)'!$C$5-1)/'Sect. 4 (coefficients)'!$C$6)^3 ) +
    ( A180/'Sect. 4 (coefficients)'!$C$3 )^1 * ( 'Sect. 4 (coefficients)'!$J$22 + 'Sect. 4 (coefficients)'!$J$23*((C180/'Sect. 4 (coefficients)'!$C$5-1)/'Sect. 4 (coefficients)'!$C$6) + 'Sect. 4 (coefficients)'!$J$24*((C180/'Sect. 4 (coefficients)'!$C$5-1)/'Sect. 4 (coefficients)'!$C$6)^2 ) +
    ( A180/'Sect. 4 (coefficients)'!$C$3 )^2 * ( 'Sect. 4 (coefficients)'!$J$25 + 'Sect. 4 (coefficients)'!$J$26*((C180/'Sect. 4 (coefficients)'!$C$5-1)/'Sect. 4 (coefficients)'!$C$6) ) +
    ( A180/'Sect. 4 (coefficients)'!$C$3 )^3 * ( 'Sect. 4 (coefficients)'!$J$27 ) ) +
( (B180+273.15) / 'Sect. 4 (coefficients)'!$C$4 )^2*
    (                                                   ( 'Sect. 4 (coefficients)'!$J$28 + 'Sect. 4 (coefficients)'!$J$29*((C180/'Sect. 4 (coefficients)'!$C$5-1)/'Sect. 4 (coefficients)'!$C$6) + 'Sect. 4 (coefficients)'!$J$30*((C180/'Sect. 4 (coefficients)'!$C$5-1)/'Sect. 4 (coefficients)'!$C$6)^2 ) +
    ( A180/'Sect. 4 (coefficients)'!$C$3 )^1 * ( 'Sect. 4 (coefficients)'!$J$31 + 'Sect. 4 (coefficients)'!$J$32*((C180/'Sect. 4 (coefficients)'!$C$5-1)/'Sect. 4 (coefficients)'!$C$6) ) +
    ( A180/'Sect. 4 (coefficients)'!$C$3 )^2 * ( 'Sect. 4 (coefficients)'!$J$33 ) ) +
( (B180+273.15) / 'Sect. 4 (coefficients)'!$C$4 )^3*
    (                                                   ( 'Sect. 4 (coefficients)'!$J$34 + 'Sect. 4 (coefficients)'!$J$35*((C180/'Sect. 4 (coefficients)'!$C$5-1)/'Sect. 4 (coefficients)'!$C$6) ) +
    ( A180/'Sect. 4 (coefficients)'!$C$3 )^1 * ( 'Sect. 4 (coefficients)'!$J$36 ) ) +
( (B180+273.15) / 'Sect. 4 (coefficients)'!$C$4 )^4*
    (                                                   ( 'Sect. 4 (coefficients)'!$J$37 ) ) )</f>
        <v>-4.0984978674607091E-2</v>
      </c>
      <c r="V180" s="32">
        <f t="shared" si="42"/>
        <v>3.661814788290235</v>
      </c>
      <c r="W180" s="36">
        <f>('Sect. 4 (coefficients)'!$L$3+'Sect. 4 (coefficients)'!$L$4*(B180+'Sect. 4 (coefficients)'!$L$7)^-2.5+'Sect. 4 (coefficients)'!$L$5*(B180+'Sect. 4 (coefficients)'!$L$7)^3)/1000</f>
        <v>-1.5230718835547918E-3</v>
      </c>
      <c r="X180" s="36">
        <f t="shared" si="43"/>
        <v>-2.2350773844470595E-4</v>
      </c>
      <c r="Y180" s="32">
        <f t="shared" si="44"/>
        <v>3.6602917164066802</v>
      </c>
      <c r="Z180" s="92">
        <v>6.0000000000000001E-3</v>
      </c>
    </row>
    <row r="181" spans="1:26" s="37" customFormat="1" ht="15" customHeight="1">
      <c r="A181" s="76">
        <v>5</v>
      </c>
      <c r="B181" s="30">
        <v>35</v>
      </c>
      <c r="C181" s="55">
        <v>20</v>
      </c>
      <c r="D181" s="32">
        <v>1002.64077651</v>
      </c>
      <c r="E181" s="32">
        <f t="shared" si="51"/>
        <v>1.5039611647650001E-2</v>
      </c>
      <c r="F181" s="54" t="s">
        <v>17</v>
      </c>
      <c r="G181" s="33">
        <v>1006.288533136474</v>
      </c>
      <c r="H181" s="32">
        <v>1.5513445232263253E-2</v>
      </c>
      <c r="I181" s="62">
        <v>3514.3028672871524</v>
      </c>
      <c r="J181" s="33">
        <f t="shared" si="36"/>
        <v>3.6477566264740062</v>
      </c>
      <c r="K181" s="32">
        <f t="shared" si="37"/>
        <v>3.8048737774467483E-3</v>
      </c>
      <c r="L181" s="50">
        <f t="shared" si="35"/>
        <v>12.716487712431386</v>
      </c>
      <c r="M181" s="35">
        <f t="shared" si="38"/>
        <v>2.3571428571428572</v>
      </c>
      <c r="N181" s="66">
        <f t="shared" si="39"/>
        <v>0.23571428571428574</v>
      </c>
      <c r="O181" s="70" t="s">
        <v>17</v>
      </c>
      <c r="P181" s="32">
        <f>('Sect. 4 (coefficients)'!$L$3+'Sect. 4 (coefficients)'!$L$4*(B181+'Sect. 4 (coefficients)'!$L$7)^-2.5+'Sect. 4 (coefficients)'!$L$5*(B181+'Sect. 4 (coefficients)'!$L$7)^3)/1000</f>
        <v>-1.5230718835547918E-3</v>
      </c>
      <c r="Q181" s="32">
        <f t="shared" si="40"/>
        <v>3.6492796983575611</v>
      </c>
      <c r="R181" s="32">
        <f>LOOKUP(B181,'Sect. 4 (data)'!$B$12:$B$18,'Sect. 4 (data)'!$R$12:$R$18)</f>
        <v>3.7036582105800173</v>
      </c>
      <c r="S181" s="36">
        <f t="shared" si="41"/>
        <v>-5.4378512222456266E-2</v>
      </c>
      <c r="T181" s="32">
        <f>'Sect. 4 (coefficients)'!$C$7 * ( A181 / 'Sect. 4 (coefficients)'!$C$3 )*
  (
                                                        ( 'Sect. 4 (coefficients)'!$F$3   + 'Sect. 4 (coefficients)'!$F$4  *(A181/'Sect. 4 (coefficients)'!$C$3)^1 + 'Sect. 4 (coefficients)'!$F$5  *(A181/'Sect. 4 (coefficients)'!$C$3)^2 + 'Sect. 4 (coefficients)'!$F$6   *(A181/'Sect. 4 (coefficients)'!$C$3)^3 + 'Sect. 4 (coefficients)'!$F$7  *(A181/'Sect. 4 (coefficients)'!$C$3)^4 + 'Sect. 4 (coefficients)'!$F$8*(A181/'Sect. 4 (coefficients)'!$C$3)^5 ) +
    ( (B181+273.15) / 'Sect. 4 (coefficients)'!$C$4 )^1 * ( 'Sect. 4 (coefficients)'!$F$9   + 'Sect. 4 (coefficients)'!$F$10*(A181/'Sect. 4 (coefficients)'!$C$3)^1 + 'Sect. 4 (coefficients)'!$F$11*(A181/'Sect. 4 (coefficients)'!$C$3)^2 + 'Sect. 4 (coefficients)'!$F$12*(A181/'Sect. 4 (coefficients)'!$C$3)^3 + 'Sect. 4 (coefficients)'!$F$13*(A181/'Sect. 4 (coefficients)'!$C$3)^4 ) +
    ( (B181+273.15) / 'Sect. 4 (coefficients)'!$C$4 )^2 * ( 'Sect. 4 (coefficients)'!$F$14 + 'Sect. 4 (coefficients)'!$F$15*(A181/'Sect. 4 (coefficients)'!$C$3)^1 + 'Sect. 4 (coefficients)'!$F$16*(A181/'Sect. 4 (coefficients)'!$C$3)^2 + 'Sect. 4 (coefficients)'!$F$17*(A181/'Sect. 4 (coefficients)'!$C$3)^3 ) +
    ( (B181+273.15) / 'Sect. 4 (coefficients)'!$C$4 )^3 * ( 'Sect. 4 (coefficients)'!$F$18 + 'Sect. 4 (coefficients)'!$F$19*(A181/'Sect. 4 (coefficients)'!$C$3)^1 + 'Sect. 4 (coefficients)'!$F$20*(A181/'Sect. 4 (coefficients)'!$C$3)^2 ) +
    ( (B181+273.15) / 'Sect. 4 (coefficients)'!$C$4 )^4 * ( 'Sect. 4 (coefficients)'!$F$21 +'Sect. 4 (coefficients)'!$F$22*(A181/'Sect. 4 (coefficients)'!$C$3)^1 ) +
    ( (B181+273.15) / 'Sect. 4 (coefficients)'!$C$4 )^5 * ( 'Sect. 4 (coefficients)'!$F$23 )
  )</f>
        <v>3.702799766964842</v>
      </c>
      <c r="U181" s="91">
        <f xml:space="preserve"> 'Sect. 4 (coefficients)'!$C$8 * ( (C181/'Sect. 4 (coefficients)'!$C$5-1)/'Sect. 4 (coefficients)'!$C$6 ) * ( A181/'Sect. 4 (coefficients)'!$C$3 ) *
(                                                       ( 'Sect. 4 (coefficients)'!$J$3   + 'Sect. 4 (coefficients)'!$J$4  *((C181/'Sect. 4 (coefficients)'!$C$5-1)/'Sect. 4 (coefficients)'!$C$6)  + 'Sect. 4 (coefficients)'!$J$5  *((C181/'Sect. 4 (coefficients)'!$C$5-1)/'Sect. 4 (coefficients)'!$C$6)^2 + 'Sect. 4 (coefficients)'!$J$6   *((C181/'Sect. 4 (coefficients)'!$C$5-1)/'Sect. 4 (coefficients)'!$C$6)^3 + 'Sect. 4 (coefficients)'!$J$7*((C181/'Sect. 4 (coefficients)'!$C$5-1)/'Sect. 4 (coefficients)'!$C$6)^4 ) +
    ( A181/'Sect. 4 (coefficients)'!$C$3 )^1 * ( 'Sect. 4 (coefficients)'!$J$8   + 'Sect. 4 (coefficients)'!$J$9  *((C181/'Sect. 4 (coefficients)'!$C$5-1)/'Sect. 4 (coefficients)'!$C$6)  + 'Sect. 4 (coefficients)'!$J$10*((C181/'Sect. 4 (coefficients)'!$C$5-1)/'Sect. 4 (coefficients)'!$C$6)^2 + 'Sect. 4 (coefficients)'!$J$11 *((C181/'Sect. 4 (coefficients)'!$C$5-1)/'Sect. 4 (coefficients)'!$C$6)^3 ) +
    ( A181/'Sect. 4 (coefficients)'!$C$3 )^2 * ( 'Sect. 4 (coefficients)'!$J$12 + 'Sect. 4 (coefficients)'!$J$13*((C181/'Sect. 4 (coefficients)'!$C$5-1)/'Sect. 4 (coefficients)'!$C$6) + 'Sect. 4 (coefficients)'!$J$14*((C181/'Sect. 4 (coefficients)'!$C$5-1)/'Sect. 4 (coefficients)'!$C$6)^2 ) +
    ( A181/'Sect. 4 (coefficients)'!$C$3 )^3 * ( 'Sect. 4 (coefficients)'!$J$15 + 'Sect. 4 (coefficients)'!$J$16*((C181/'Sect. 4 (coefficients)'!$C$5-1)/'Sect. 4 (coefficients)'!$C$6) ) +
    ( A181/'Sect. 4 (coefficients)'!$C$3 )^4 * ( 'Sect. 4 (coefficients)'!$J$17 ) +
( (B181+273.15) / 'Sect. 4 (coefficients)'!$C$4 )^1*
    (                                                   ( 'Sect. 4 (coefficients)'!$J$18 + 'Sect. 4 (coefficients)'!$J$19*((C181/'Sect. 4 (coefficients)'!$C$5-1)/'Sect. 4 (coefficients)'!$C$6) + 'Sect. 4 (coefficients)'!$J$20*((C181/'Sect. 4 (coefficients)'!$C$5-1)/'Sect. 4 (coefficients)'!$C$6)^2 + 'Sect. 4 (coefficients)'!$J$21 * ((C181/'Sect. 4 (coefficients)'!$C$5-1)/'Sect. 4 (coefficients)'!$C$6)^3 ) +
    ( A181/'Sect. 4 (coefficients)'!$C$3 )^1 * ( 'Sect. 4 (coefficients)'!$J$22 + 'Sect. 4 (coefficients)'!$J$23*((C181/'Sect. 4 (coefficients)'!$C$5-1)/'Sect. 4 (coefficients)'!$C$6) + 'Sect. 4 (coefficients)'!$J$24*((C181/'Sect. 4 (coefficients)'!$C$5-1)/'Sect. 4 (coefficients)'!$C$6)^2 ) +
    ( A181/'Sect. 4 (coefficients)'!$C$3 )^2 * ( 'Sect. 4 (coefficients)'!$J$25 + 'Sect. 4 (coefficients)'!$J$26*((C181/'Sect. 4 (coefficients)'!$C$5-1)/'Sect. 4 (coefficients)'!$C$6) ) +
    ( A181/'Sect. 4 (coefficients)'!$C$3 )^3 * ( 'Sect. 4 (coefficients)'!$J$27 ) ) +
( (B181+273.15) / 'Sect. 4 (coefficients)'!$C$4 )^2*
    (                                                   ( 'Sect. 4 (coefficients)'!$J$28 + 'Sect. 4 (coefficients)'!$J$29*((C181/'Sect. 4 (coefficients)'!$C$5-1)/'Sect. 4 (coefficients)'!$C$6) + 'Sect. 4 (coefficients)'!$J$30*((C181/'Sect. 4 (coefficients)'!$C$5-1)/'Sect. 4 (coefficients)'!$C$6)^2 ) +
    ( A181/'Sect. 4 (coefficients)'!$C$3 )^1 * ( 'Sect. 4 (coefficients)'!$J$31 + 'Sect. 4 (coefficients)'!$J$32*((C181/'Sect. 4 (coefficients)'!$C$5-1)/'Sect. 4 (coefficients)'!$C$6) ) +
    ( A181/'Sect. 4 (coefficients)'!$C$3 )^2 * ( 'Sect. 4 (coefficients)'!$J$33 ) ) +
( (B181+273.15) / 'Sect. 4 (coefficients)'!$C$4 )^3*
    (                                                   ( 'Sect. 4 (coefficients)'!$J$34 + 'Sect. 4 (coefficients)'!$J$35*((C181/'Sect. 4 (coefficients)'!$C$5-1)/'Sect. 4 (coefficients)'!$C$6) ) +
    ( A181/'Sect. 4 (coefficients)'!$C$3 )^1 * ( 'Sect. 4 (coefficients)'!$J$36 ) ) +
( (B181+273.15) / 'Sect. 4 (coefficients)'!$C$4 )^4*
    (                                                   ( 'Sect. 4 (coefficients)'!$J$37 ) ) )</f>
        <v>-5.4023353964693752E-2</v>
      </c>
      <c r="V181" s="32">
        <f t="shared" si="42"/>
        <v>3.6487764130001481</v>
      </c>
      <c r="W181" s="36">
        <f>('Sect. 4 (coefficients)'!$L$3+'Sect. 4 (coefficients)'!$L$4*(B181+'Sect. 4 (coefficients)'!$L$7)^-2.5+'Sect. 4 (coefficients)'!$L$5*(B181+'Sect. 4 (coefficients)'!$L$7)^3)/1000</f>
        <v>-1.5230718835547918E-3</v>
      </c>
      <c r="X181" s="36">
        <f t="shared" si="43"/>
        <v>5.0328535741295255E-4</v>
      </c>
      <c r="Y181" s="32">
        <f t="shared" si="44"/>
        <v>3.6472533411165933</v>
      </c>
      <c r="Z181" s="92">
        <v>6.0000000000000001E-3</v>
      </c>
    </row>
    <row r="182" spans="1:26" s="37" customFormat="1" ht="15" customHeight="1">
      <c r="A182" s="76">
        <v>5</v>
      </c>
      <c r="B182" s="30">
        <v>35</v>
      </c>
      <c r="C182" s="55">
        <v>26</v>
      </c>
      <c r="D182" s="32">
        <v>1005.16710813</v>
      </c>
      <c r="E182" s="32">
        <f t="shared" si="51"/>
        <v>1.5077506621949999E-2</v>
      </c>
      <c r="F182" s="54" t="s">
        <v>17</v>
      </c>
      <c r="G182" s="33">
        <v>1008.7970911966911</v>
      </c>
      <c r="H182" s="32">
        <v>1.555681510799539E-2</v>
      </c>
      <c r="I182" s="62">
        <v>3545.4467325568567</v>
      </c>
      <c r="J182" s="33">
        <f t="shared" si="36"/>
        <v>3.6299830666911248</v>
      </c>
      <c r="K182" s="32">
        <f t="shared" si="37"/>
        <v>3.8318781777879549E-3</v>
      </c>
      <c r="L182" s="50">
        <f t="shared" si="35"/>
        <v>13.05073522330405</v>
      </c>
      <c r="M182" s="35">
        <f t="shared" si="38"/>
        <v>2.3571428571428572</v>
      </c>
      <c r="N182" s="66">
        <f t="shared" si="39"/>
        <v>0.23571428571428574</v>
      </c>
      <c r="O182" s="70" t="s">
        <v>17</v>
      </c>
      <c r="P182" s="32">
        <f>('Sect. 4 (coefficients)'!$L$3+'Sect. 4 (coefficients)'!$L$4*(B182+'Sect. 4 (coefficients)'!$L$7)^-2.5+'Sect. 4 (coefficients)'!$L$5*(B182+'Sect. 4 (coefficients)'!$L$7)^3)/1000</f>
        <v>-1.5230718835547918E-3</v>
      </c>
      <c r="Q182" s="32">
        <f t="shared" si="40"/>
        <v>3.6315061385746796</v>
      </c>
      <c r="R182" s="32">
        <f>LOOKUP(B182,'Sect. 4 (data)'!$B$12:$B$18,'Sect. 4 (data)'!$R$12:$R$18)</f>
        <v>3.7036582105800173</v>
      </c>
      <c r="S182" s="36">
        <f t="shared" si="41"/>
        <v>-7.2152072005337686E-2</v>
      </c>
      <c r="T182" s="32">
        <f>'Sect. 4 (coefficients)'!$C$7 * ( A182 / 'Sect. 4 (coefficients)'!$C$3 )*
  (
                                                        ( 'Sect. 4 (coefficients)'!$F$3   + 'Sect. 4 (coefficients)'!$F$4  *(A182/'Sect. 4 (coefficients)'!$C$3)^1 + 'Sect. 4 (coefficients)'!$F$5  *(A182/'Sect. 4 (coefficients)'!$C$3)^2 + 'Sect. 4 (coefficients)'!$F$6   *(A182/'Sect. 4 (coefficients)'!$C$3)^3 + 'Sect. 4 (coefficients)'!$F$7  *(A182/'Sect. 4 (coefficients)'!$C$3)^4 + 'Sect. 4 (coefficients)'!$F$8*(A182/'Sect. 4 (coefficients)'!$C$3)^5 ) +
    ( (B182+273.15) / 'Sect. 4 (coefficients)'!$C$4 )^1 * ( 'Sect. 4 (coefficients)'!$F$9   + 'Sect. 4 (coefficients)'!$F$10*(A182/'Sect. 4 (coefficients)'!$C$3)^1 + 'Sect. 4 (coefficients)'!$F$11*(A182/'Sect. 4 (coefficients)'!$C$3)^2 + 'Sect. 4 (coefficients)'!$F$12*(A182/'Sect. 4 (coefficients)'!$C$3)^3 + 'Sect. 4 (coefficients)'!$F$13*(A182/'Sect. 4 (coefficients)'!$C$3)^4 ) +
    ( (B182+273.15) / 'Sect. 4 (coefficients)'!$C$4 )^2 * ( 'Sect. 4 (coefficients)'!$F$14 + 'Sect. 4 (coefficients)'!$F$15*(A182/'Sect. 4 (coefficients)'!$C$3)^1 + 'Sect. 4 (coefficients)'!$F$16*(A182/'Sect. 4 (coefficients)'!$C$3)^2 + 'Sect. 4 (coefficients)'!$F$17*(A182/'Sect. 4 (coefficients)'!$C$3)^3 ) +
    ( (B182+273.15) / 'Sect. 4 (coefficients)'!$C$4 )^3 * ( 'Sect. 4 (coefficients)'!$F$18 + 'Sect. 4 (coefficients)'!$F$19*(A182/'Sect. 4 (coefficients)'!$C$3)^1 + 'Sect. 4 (coefficients)'!$F$20*(A182/'Sect. 4 (coefficients)'!$C$3)^2 ) +
    ( (B182+273.15) / 'Sect. 4 (coefficients)'!$C$4 )^4 * ( 'Sect. 4 (coefficients)'!$F$21 +'Sect. 4 (coefficients)'!$F$22*(A182/'Sect. 4 (coefficients)'!$C$3)^1 ) +
    ( (B182+273.15) / 'Sect. 4 (coefficients)'!$C$4 )^5 * ( 'Sect. 4 (coefficients)'!$F$23 )
  )</f>
        <v>3.702799766964842</v>
      </c>
      <c r="U182" s="91">
        <f xml:space="preserve"> 'Sect. 4 (coefficients)'!$C$8 * ( (C182/'Sect. 4 (coefficients)'!$C$5-1)/'Sect. 4 (coefficients)'!$C$6 ) * ( A182/'Sect. 4 (coefficients)'!$C$3 ) *
(                                                       ( 'Sect. 4 (coefficients)'!$J$3   + 'Sect. 4 (coefficients)'!$J$4  *((C182/'Sect. 4 (coefficients)'!$C$5-1)/'Sect. 4 (coefficients)'!$C$6)  + 'Sect. 4 (coefficients)'!$J$5  *((C182/'Sect. 4 (coefficients)'!$C$5-1)/'Sect. 4 (coefficients)'!$C$6)^2 + 'Sect. 4 (coefficients)'!$J$6   *((C182/'Sect. 4 (coefficients)'!$C$5-1)/'Sect. 4 (coefficients)'!$C$6)^3 + 'Sect. 4 (coefficients)'!$J$7*((C182/'Sect. 4 (coefficients)'!$C$5-1)/'Sect. 4 (coefficients)'!$C$6)^4 ) +
    ( A182/'Sect. 4 (coefficients)'!$C$3 )^1 * ( 'Sect. 4 (coefficients)'!$J$8   + 'Sect. 4 (coefficients)'!$J$9  *((C182/'Sect. 4 (coefficients)'!$C$5-1)/'Sect. 4 (coefficients)'!$C$6)  + 'Sect. 4 (coefficients)'!$J$10*((C182/'Sect. 4 (coefficients)'!$C$5-1)/'Sect. 4 (coefficients)'!$C$6)^2 + 'Sect. 4 (coefficients)'!$J$11 *((C182/'Sect. 4 (coefficients)'!$C$5-1)/'Sect. 4 (coefficients)'!$C$6)^3 ) +
    ( A182/'Sect. 4 (coefficients)'!$C$3 )^2 * ( 'Sect. 4 (coefficients)'!$J$12 + 'Sect. 4 (coefficients)'!$J$13*((C182/'Sect. 4 (coefficients)'!$C$5-1)/'Sect. 4 (coefficients)'!$C$6) + 'Sect. 4 (coefficients)'!$J$14*((C182/'Sect. 4 (coefficients)'!$C$5-1)/'Sect. 4 (coefficients)'!$C$6)^2 ) +
    ( A182/'Sect. 4 (coefficients)'!$C$3 )^3 * ( 'Sect. 4 (coefficients)'!$J$15 + 'Sect. 4 (coefficients)'!$J$16*((C182/'Sect. 4 (coefficients)'!$C$5-1)/'Sect. 4 (coefficients)'!$C$6) ) +
    ( A182/'Sect. 4 (coefficients)'!$C$3 )^4 * ( 'Sect. 4 (coefficients)'!$J$17 ) +
( (B182+273.15) / 'Sect. 4 (coefficients)'!$C$4 )^1*
    (                                                   ( 'Sect. 4 (coefficients)'!$J$18 + 'Sect. 4 (coefficients)'!$J$19*((C182/'Sect. 4 (coefficients)'!$C$5-1)/'Sect. 4 (coefficients)'!$C$6) + 'Sect. 4 (coefficients)'!$J$20*((C182/'Sect. 4 (coefficients)'!$C$5-1)/'Sect. 4 (coefficients)'!$C$6)^2 + 'Sect. 4 (coefficients)'!$J$21 * ((C182/'Sect. 4 (coefficients)'!$C$5-1)/'Sect. 4 (coefficients)'!$C$6)^3 ) +
    ( A182/'Sect. 4 (coefficients)'!$C$3 )^1 * ( 'Sect. 4 (coefficients)'!$J$22 + 'Sect. 4 (coefficients)'!$J$23*((C182/'Sect. 4 (coefficients)'!$C$5-1)/'Sect. 4 (coefficients)'!$C$6) + 'Sect. 4 (coefficients)'!$J$24*((C182/'Sect. 4 (coefficients)'!$C$5-1)/'Sect. 4 (coefficients)'!$C$6)^2 ) +
    ( A182/'Sect. 4 (coefficients)'!$C$3 )^2 * ( 'Sect. 4 (coefficients)'!$J$25 + 'Sect. 4 (coefficients)'!$J$26*((C182/'Sect. 4 (coefficients)'!$C$5-1)/'Sect. 4 (coefficients)'!$C$6) ) +
    ( A182/'Sect. 4 (coefficients)'!$C$3 )^3 * ( 'Sect. 4 (coefficients)'!$J$27 ) ) +
( (B182+273.15) / 'Sect. 4 (coefficients)'!$C$4 )^2*
    (                                                   ( 'Sect. 4 (coefficients)'!$J$28 + 'Sect. 4 (coefficients)'!$J$29*((C182/'Sect. 4 (coefficients)'!$C$5-1)/'Sect. 4 (coefficients)'!$C$6) + 'Sect. 4 (coefficients)'!$J$30*((C182/'Sect. 4 (coefficients)'!$C$5-1)/'Sect. 4 (coefficients)'!$C$6)^2 ) +
    ( A182/'Sect. 4 (coefficients)'!$C$3 )^1 * ( 'Sect. 4 (coefficients)'!$J$31 + 'Sect. 4 (coefficients)'!$J$32*((C182/'Sect. 4 (coefficients)'!$C$5-1)/'Sect. 4 (coefficients)'!$C$6) ) +
    ( A182/'Sect. 4 (coefficients)'!$C$3 )^2 * ( 'Sect. 4 (coefficients)'!$J$33 ) ) +
( (B182+273.15) / 'Sect. 4 (coefficients)'!$C$4 )^3*
    (                                                   ( 'Sect. 4 (coefficients)'!$J$34 + 'Sect. 4 (coefficients)'!$J$35*((C182/'Sect. 4 (coefficients)'!$C$5-1)/'Sect. 4 (coefficients)'!$C$6) ) +
    ( A182/'Sect. 4 (coefficients)'!$C$3 )^1 * ( 'Sect. 4 (coefficients)'!$J$36 ) ) +
( (B182+273.15) / 'Sect. 4 (coefficients)'!$C$4 )^4*
    (                                                   ( 'Sect. 4 (coefficients)'!$J$37 ) ) )</f>
        <v>-6.9211121852694957E-2</v>
      </c>
      <c r="V182" s="32">
        <f t="shared" si="42"/>
        <v>3.6335886451121473</v>
      </c>
      <c r="W182" s="36">
        <f>('Sect. 4 (coefficients)'!$L$3+'Sect. 4 (coefficients)'!$L$4*(B182+'Sect. 4 (coefficients)'!$L$7)^-2.5+'Sect. 4 (coefficients)'!$L$5*(B182+'Sect. 4 (coefficients)'!$L$7)^3)/1000</f>
        <v>-1.5230718835547918E-3</v>
      </c>
      <c r="X182" s="36">
        <f t="shared" si="43"/>
        <v>-2.0825065374676655E-3</v>
      </c>
      <c r="Y182" s="32">
        <f t="shared" si="44"/>
        <v>3.6320655732285925</v>
      </c>
      <c r="Z182" s="92">
        <v>6.0000000000000001E-3</v>
      </c>
    </row>
    <row r="183" spans="1:26" s="37" customFormat="1" ht="15" customHeight="1">
      <c r="A183" s="76">
        <v>5</v>
      </c>
      <c r="B183" s="30">
        <v>35</v>
      </c>
      <c r="C183" s="55">
        <v>33</v>
      </c>
      <c r="D183" s="32">
        <v>1008.0758325</v>
      </c>
      <c r="E183" s="32">
        <f t="shared" si="51"/>
        <v>1.5121137487500002E-2</v>
      </c>
      <c r="F183" s="54" t="s">
        <v>17</v>
      </c>
      <c r="G183" s="33">
        <v>1011.6882436358403</v>
      </c>
      <c r="H183" s="32">
        <v>1.560811510668272E-2</v>
      </c>
      <c r="I183" s="62">
        <v>3572.3994672859726</v>
      </c>
      <c r="J183" s="33">
        <f t="shared" si="36"/>
        <v>3.6124111358402615</v>
      </c>
      <c r="K183" s="32">
        <f t="shared" si="37"/>
        <v>3.8683922070518483E-3</v>
      </c>
      <c r="L183" s="50">
        <f t="shared" si="35"/>
        <v>13.479698482757748</v>
      </c>
      <c r="M183" s="35">
        <f t="shared" si="38"/>
        <v>2.3571428571428572</v>
      </c>
      <c r="N183" s="66">
        <f t="shared" si="39"/>
        <v>0.23571428571428574</v>
      </c>
      <c r="O183" s="70" t="s">
        <v>17</v>
      </c>
      <c r="P183" s="32">
        <f>('Sect. 4 (coefficients)'!$L$3+'Sect. 4 (coefficients)'!$L$4*(B183+'Sect. 4 (coefficients)'!$L$7)^-2.5+'Sect. 4 (coefficients)'!$L$5*(B183+'Sect. 4 (coefficients)'!$L$7)^3)/1000</f>
        <v>-1.5230718835547918E-3</v>
      </c>
      <c r="Q183" s="32">
        <f t="shared" si="40"/>
        <v>3.6139342077238163</v>
      </c>
      <c r="R183" s="32">
        <f>LOOKUP(B183,'Sect. 4 (data)'!$B$12:$B$18,'Sect. 4 (data)'!$R$12:$R$18)</f>
        <v>3.7036582105800173</v>
      </c>
      <c r="S183" s="36">
        <f t="shared" si="41"/>
        <v>-8.9724002856200968E-2</v>
      </c>
      <c r="T183" s="32">
        <f>'Sect. 4 (coefficients)'!$C$7 * ( A183 / 'Sect. 4 (coefficients)'!$C$3 )*
  (
                                                        ( 'Sect. 4 (coefficients)'!$F$3   + 'Sect. 4 (coefficients)'!$F$4  *(A183/'Sect. 4 (coefficients)'!$C$3)^1 + 'Sect. 4 (coefficients)'!$F$5  *(A183/'Sect. 4 (coefficients)'!$C$3)^2 + 'Sect. 4 (coefficients)'!$F$6   *(A183/'Sect. 4 (coefficients)'!$C$3)^3 + 'Sect. 4 (coefficients)'!$F$7  *(A183/'Sect. 4 (coefficients)'!$C$3)^4 + 'Sect. 4 (coefficients)'!$F$8*(A183/'Sect. 4 (coefficients)'!$C$3)^5 ) +
    ( (B183+273.15) / 'Sect. 4 (coefficients)'!$C$4 )^1 * ( 'Sect. 4 (coefficients)'!$F$9   + 'Sect. 4 (coefficients)'!$F$10*(A183/'Sect. 4 (coefficients)'!$C$3)^1 + 'Sect. 4 (coefficients)'!$F$11*(A183/'Sect. 4 (coefficients)'!$C$3)^2 + 'Sect. 4 (coefficients)'!$F$12*(A183/'Sect. 4 (coefficients)'!$C$3)^3 + 'Sect. 4 (coefficients)'!$F$13*(A183/'Sect. 4 (coefficients)'!$C$3)^4 ) +
    ( (B183+273.15) / 'Sect. 4 (coefficients)'!$C$4 )^2 * ( 'Sect. 4 (coefficients)'!$F$14 + 'Sect. 4 (coefficients)'!$F$15*(A183/'Sect. 4 (coefficients)'!$C$3)^1 + 'Sect. 4 (coefficients)'!$F$16*(A183/'Sect. 4 (coefficients)'!$C$3)^2 + 'Sect. 4 (coefficients)'!$F$17*(A183/'Sect. 4 (coefficients)'!$C$3)^3 ) +
    ( (B183+273.15) / 'Sect. 4 (coefficients)'!$C$4 )^3 * ( 'Sect. 4 (coefficients)'!$F$18 + 'Sect. 4 (coefficients)'!$F$19*(A183/'Sect. 4 (coefficients)'!$C$3)^1 + 'Sect. 4 (coefficients)'!$F$20*(A183/'Sect. 4 (coefficients)'!$C$3)^2 ) +
    ( (B183+273.15) / 'Sect. 4 (coefficients)'!$C$4 )^4 * ( 'Sect. 4 (coefficients)'!$F$21 +'Sect. 4 (coefficients)'!$F$22*(A183/'Sect. 4 (coefficients)'!$C$3)^1 ) +
    ( (B183+273.15) / 'Sect. 4 (coefficients)'!$C$4 )^5 * ( 'Sect. 4 (coefficients)'!$F$23 )
  )</f>
        <v>3.702799766964842</v>
      </c>
      <c r="U183" s="91">
        <f xml:space="preserve"> 'Sect. 4 (coefficients)'!$C$8 * ( (C183/'Sect. 4 (coefficients)'!$C$5-1)/'Sect. 4 (coefficients)'!$C$6 ) * ( A183/'Sect. 4 (coefficients)'!$C$3 ) *
(                                                       ( 'Sect. 4 (coefficients)'!$J$3   + 'Sect. 4 (coefficients)'!$J$4  *((C183/'Sect. 4 (coefficients)'!$C$5-1)/'Sect. 4 (coefficients)'!$C$6)  + 'Sect. 4 (coefficients)'!$J$5  *((C183/'Sect. 4 (coefficients)'!$C$5-1)/'Sect. 4 (coefficients)'!$C$6)^2 + 'Sect. 4 (coefficients)'!$J$6   *((C183/'Sect. 4 (coefficients)'!$C$5-1)/'Sect. 4 (coefficients)'!$C$6)^3 + 'Sect. 4 (coefficients)'!$J$7*((C183/'Sect. 4 (coefficients)'!$C$5-1)/'Sect. 4 (coefficients)'!$C$6)^4 ) +
    ( A183/'Sect. 4 (coefficients)'!$C$3 )^1 * ( 'Sect. 4 (coefficients)'!$J$8   + 'Sect. 4 (coefficients)'!$J$9  *((C183/'Sect. 4 (coefficients)'!$C$5-1)/'Sect. 4 (coefficients)'!$C$6)  + 'Sect. 4 (coefficients)'!$J$10*((C183/'Sect. 4 (coefficients)'!$C$5-1)/'Sect. 4 (coefficients)'!$C$6)^2 + 'Sect. 4 (coefficients)'!$J$11 *((C183/'Sect. 4 (coefficients)'!$C$5-1)/'Sect. 4 (coefficients)'!$C$6)^3 ) +
    ( A183/'Sect. 4 (coefficients)'!$C$3 )^2 * ( 'Sect. 4 (coefficients)'!$J$12 + 'Sect. 4 (coefficients)'!$J$13*((C183/'Sect. 4 (coefficients)'!$C$5-1)/'Sect. 4 (coefficients)'!$C$6) + 'Sect. 4 (coefficients)'!$J$14*((C183/'Sect. 4 (coefficients)'!$C$5-1)/'Sect. 4 (coefficients)'!$C$6)^2 ) +
    ( A183/'Sect. 4 (coefficients)'!$C$3 )^3 * ( 'Sect. 4 (coefficients)'!$J$15 + 'Sect. 4 (coefficients)'!$J$16*((C183/'Sect. 4 (coefficients)'!$C$5-1)/'Sect. 4 (coefficients)'!$C$6) ) +
    ( A183/'Sect. 4 (coefficients)'!$C$3 )^4 * ( 'Sect. 4 (coefficients)'!$J$17 ) +
( (B183+273.15) / 'Sect. 4 (coefficients)'!$C$4 )^1*
    (                                                   ( 'Sect. 4 (coefficients)'!$J$18 + 'Sect. 4 (coefficients)'!$J$19*((C183/'Sect. 4 (coefficients)'!$C$5-1)/'Sect. 4 (coefficients)'!$C$6) + 'Sect. 4 (coefficients)'!$J$20*((C183/'Sect. 4 (coefficients)'!$C$5-1)/'Sect. 4 (coefficients)'!$C$6)^2 + 'Sect. 4 (coefficients)'!$J$21 * ((C183/'Sect. 4 (coefficients)'!$C$5-1)/'Sect. 4 (coefficients)'!$C$6)^3 ) +
    ( A183/'Sect. 4 (coefficients)'!$C$3 )^1 * ( 'Sect. 4 (coefficients)'!$J$22 + 'Sect. 4 (coefficients)'!$J$23*((C183/'Sect. 4 (coefficients)'!$C$5-1)/'Sect. 4 (coefficients)'!$C$6) + 'Sect. 4 (coefficients)'!$J$24*((C183/'Sect. 4 (coefficients)'!$C$5-1)/'Sect. 4 (coefficients)'!$C$6)^2 ) +
    ( A183/'Sect. 4 (coefficients)'!$C$3 )^2 * ( 'Sect. 4 (coefficients)'!$J$25 + 'Sect. 4 (coefficients)'!$J$26*((C183/'Sect. 4 (coefficients)'!$C$5-1)/'Sect. 4 (coefficients)'!$C$6) ) +
    ( A183/'Sect. 4 (coefficients)'!$C$3 )^3 * ( 'Sect. 4 (coefficients)'!$J$27 ) ) +
( (B183+273.15) / 'Sect. 4 (coefficients)'!$C$4 )^2*
    (                                                   ( 'Sect. 4 (coefficients)'!$J$28 + 'Sect. 4 (coefficients)'!$J$29*((C183/'Sect. 4 (coefficients)'!$C$5-1)/'Sect. 4 (coefficients)'!$C$6) + 'Sect. 4 (coefficients)'!$J$30*((C183/'Sect. 4 (coefficients)'!$C$5-1)/'Sect. 4 (coefficients)'!$C$6)^2 ) +
    ( A183/'Sect. 4 (coefficients)'!$C$3 )^1 * ( 'Sect. 4 (coefficients)'!$J$31 + 'Sect. 4 (coefficients)'!$J$32*((C183/'Sect. 4 (coefficients)'!$C$5-1)/'Sect. 4 (coefficients)'!$C$6) ) +
    ( A183/'Sect. 4 (coefficients)'!$C$3 )^2 * ( 'Sect. 4 (coefficients)'!$J$33 ) ) +
( (B183+273.15) / 'Sect. 4 (coefficients)'!$C$4 )^3*
    (                                                   ( 'Sect. 4 (coefficients)'!$J$34 + 'Sect. 4 (coefficients)'!$J$35*((C183/'Sect. 4 (coefficients)'!$C$5-1)/'Sect. 4 (coefficients)'!$C$6) ) +
    ( A183/'Sect. 4 (coefficients)'!$C$3 )^1 * ( 'Sect. 4 (coefficients)'!$J$36 ) ) +
( (B183+273.15) / 'Sect. 4 (coefficients)'!$C$4 )^4*
    (                                                   ( 'Sect. 4 (coefficients)'!$J$37 ) ) )</f>
        <v>-8.6322852931087643E-2</v>
      </c>
      <c r="V183" s="32">
        <f t="shared" si="42"/>
        <v>3.6164769140337545</v>
      </c>
      <c r="W183" s="36">
        <f>('Sect. 4 (coefficients)'!$L$3+'Sect. 4 (coefficients)'!$L$4*(B183+'Sect. 4 (coefficients)'!$L$7)^-2.5+'Sect. 4 (coefficients)'!$L$5*(B183+'Sect. 4 (coefficients)'!$L$7)^3)/1000</f>
        <v>-1.5230718835547918E-3</v>
      </c>
      <c r="X183" s="36">
        <f t="shared" si="43"/>
        <v>-2.5427063099381364E-3</v>
      </c>
      <c r="Y183" s="32">
        <f t="shared" si="44"/>
        <v>3.6149538421501997</v>
      </c>
      <c r="Z183" s="92">
        <v>6.0000000000000001E-3</v>
      </c>
    </row>
    <row r="184" spans="1:26" s="37" customFormat="1" ht="15" customHeight="1">
      <c r="A184" s="76">
        <v>5</v>
      </c>
      <c r="B184" s="30">
        <v>35</v>
      </c>
      <c r="C184" s="55">
        <v>41.5</v>
      </c>
      <c r="D184" s="32">
        <v>1011.55343319</v>
      </c>
      <c r="E184" s="32">
        <f t="shared" si="51"/>
        <v>1.5173301497849999E-2</v>
      </c>
      <c r="F184" s="54" t="s">
        <v>17</v>
      </c>
      <c r="G184" s="33">
        <v>1015.1471255886058</v>
      </c>
      <c r="H184" s="32">
        <v>1.5671362749731112E-2</v>
      </c>
      <c r="I184" s="62">
        <v>3583.221888403064</v>
      </c>
      <c r="J184" s="33">
        <f t="shared" si="36"/>
        <v>3.5936923986058673</v>
      </c>
      <c r="K184" s="32">
        <f t="shared" si="37"/>
        <v>3.9195066129556208E-3</v>
      </c>
      <c r="L184" s="50">
        <f t="shared" si="35"/>
        <v>14.020782573480986</v>
      </c>
      <c r="M184" s="35">
        <f t="shared" si="38"/>
        <v>2.3571428571428572</v>
      </c>
      <c r="N184" s="66">
        <f t="shared" si="39"/>
        <v>0.23571428571428574</v>
      </c>
      <c r="O184" s="70" t="s">
        <v>17</v>
      </c>
      <c r="P184" s="32">
        <f>('Sect. 4 (coefficients)'!$L$3+'Sect. 4 (coefficients)'!$L$4*(B184+'Sect. 4 (coefficients)'!$L$7)^-2.5+'Sect. 4 (coefficients)'!$L$5*(B184+'Sect. 4 (coefficients)'!$L$7)^3)/1000</f>
        <v>-1.5230718835547918E-3</v>
      </c>
      <c r="Q184" s="32">
        <f t="shared" si="40"/>
        <v>3.5952154704894221</v>
      </c>
      <c r="R184" s="32">
        <f>LOOKUP(B184,'Sect. 4 (data)'!$B$12:$B$18,'Sect. 4 (data)'!$R$12:$R$18)</f>
        <v>3.7036582105800173</v>
      </c>
      <c r="S184" s="36">
        <f t="shared" si="41"/>
        <v>-0.10844274009059518</v>
      </c>
      <c r="T184" s="32">
        <f>'Sect. 4 (coefficients)'!$C$7 * ( A184 / 'Sect. 4 (coefficients)'!$C$3 )*
  (
                                                        ( 'Sect. 4 (coefficients)'!$F$3   + 'Sect. 4 (coefficients)'!$F$4  *(A184/'Sect. 4 (coefficients)'!$C$3)^1 + 'Sect. 4 (coefficients)'!$F$5  *(A184/'Sect. 4 (coefficients)'!$C$3)^2 + 'Sect. 4 (coefficients)'!$F$6   *(A184/'Sect. 4 (coefficients)'!$C$3)^3 + 'Sect. 4 (coefficients)'!$F$7  *(A184/'Sect. 4 (coefficients)'!$C$3)^4 + 'Sect. 4 (coefficients)'!$F$8*(A184/'Sect. 4 (coefficients)'!$C$3)^5 ) +
    ( (B184+273.15) / 'Sect. 4 (coefficients)'!$C$4 )^1 * ( 'Sect. 4 (coefficients)'!$F$9   + 'Sect. 4 (coefficients)'!$F$10*(A184/'Sect. 4 (coefficients)'!$C$3)^1 + 'Sect. 4 (coefficients)'!$F$11*(A184/'Sect. 4 (coefficients)'!$C$3)^2 + 'Sect. 4 (coefficients)'!$F$12*(A184/'Sect. 4 (coefficients)'!$C$3)^3 + 'Sect. 4 (coefficients)'!$F$13*(A184/'Sect. 4 (coefficients)'!$C$3)^4 ) +
    ( (B184+273.15) / 'Sect. 4 (coefficients)'!$C$4 )^2 * ( 'Sect. 4 (coefficients)'!$F$14 + 'Sect. 4 (coefficients)'!$F$15*(A184/'Sect. 4 (coefficients)'!$C$3)^1 + 'Sect. 4 (coefficients)'!$F$16*(A184/'Sect. 4 (coefficients)'!$C$3)^2 + 'Sect. 4 (coefficients)'!$F$17*(A184/'Sect. 4 (coefficients)'!$C$3)^3 ) +
    ( (B184+273.15) / 'Sect. 4 (coefficients)'!$C$4 )^3 * ( 'Sect. 4 (coefficients)'!$F$18 + 'Sect. 4 (coefficients)'!$F$19*(A184/'Sect. 4 (coefficients)'!$C$3)^1 + 'Sect. 4 (coefficients)'!$F$20*(A184/'Sect. 4 (coefficients)'!$C$3)^2 ) +
    ( (B184+273.15) / 'Sect. 4 (coefficients)'!$C$4 )^4 * ( 'Sect. 4 (coefficients)'!$F$21 +'Sect. 4 (coefficients)'!$F$22*(A184/'Sect. 4 (coefficients)'!$C$3)^1 ) +
    ( (B184+273.15) / 'Sect. 4 (coefficients)'!$C$4 )^5 * ( 'Sect. 4 (coefficients)'!$F$23 )
  )</f>
        <v>3.702799766964842</v>
      </c>
      <c r="U184" s="91">
        <f xml:space="preserve"> 'Sect. 4 (coefficients)'!$C$8 * ( (C184/'Sect. 4 (coefficients)'!$C$5-1)/'Sect. 4 (coefficients)'!$C$6 ) * ( A184/'Sect. 4 (coefficients)'!$C$3 ) *
(                                                       ( 'Sect. 4 (coefficients)'!$J$3   + 'Sect. 4 (coefficients)'!$J$4  *((C184/'Sect. 4 (coefficients)'!$C$5-1)/'Sect. 4 (coefficients)'!$C$6)  + 'Sect. 4 (coefficients)'!$J$5  *((C184/'Sect. 4 (coefficients)'!$C$5-1)/'Sect. 4 (coefficients)'!$C$6)^2 + 'Sect. 4 (coefficients)'!$J$6   *((C184/'Sect. 4 (coefficients)'!$C$5-1)/'Sect. 4 (coefficients)'!$C$6)^3 + 'Sect. 4 (coefficients)'!$J$7*((C184/'Sect. 4 (coefficients)'!$C$5-1)/'Sect. 4 (coefficients)'!$C$6)^4 ) +
    ( A184/'Sect. 4 (coefficients)'!$C$3 )^1 * ( 'Sect. 4 (coefficients)'!$J$8   + 'Sect. 4 (coefficients)'!$J$9  *((C184/'Sect. 4 (coefficients)'!$C$5-1)/'Sect. 4 (coefficients)'!$C$6)  + 'Sect. 4 (coefficients)'!$J$10*((C184/'Sect. 4 (coefficients)'!$C$5-1)/'Sect. 4 (coefficients)'!$C$6)^2 + 'Sect. 4 (coefficients)'!$J$11 *((C184/'Sect. 4 (coefficients)'!$C$5-1)/'Sect. 4 (coefficients)'!$C$6)^3 ) +
    ( A184/'Sect. 4 (coefficients)'!$C$3 )^2 * ( 'Sect. 4 (coefficients)'!$J$12 + 'Sect. 4 (coefficients)'!$J$13*((C184/'Sect. 4 (coefficients)'!$C$5-1)/'Sect. 4 (coefficients)'!$C$6) + 'Sect. 4 (coefficients)'!$J$14*((C184/'Sect. 4 (coefficients)'!$C$5-1)/'Sect. 4 (coefficients)'!$C$6)^2 ) +
    ( A184/'Sect. 4 (coefficients)'!$C$3 )^3 * ( 'Sect. 4 (coefficients)'!$J$15 + 'Sect. 4 (coefficients)'!$J$16*((C184/'Sect. 4 (coefficients)'!$C$5-1)/'Sect. 4 (coefficients)'!$C$6) ) +
    ( A184/'Sect. 4 (coefficients)'!$C$3 )^4 * ( 'Sect. 4 (coefficients)'!$J$17 ) +
( (B184+273.15) / 'Sect. 4 (coefficients)'!$C$4 )^1*
    (                                                   ( 'Sect. 4 (coefficients)'!$J$18 + 'Sect. 4 (coefficients)'!$J$19*((C184/'Sect. 4 (coefficients)'!$C$5-1)/'Sect. 4 (coefficients)'!$C$6) + 'Sect. 4 (coefficients)'!$J$20*((C184/'Sect. 4 (coefficients)'!$C$5-1)/'Sect. 4 (coefficients)'!$C$6)^2 + 'Sect. 4 (coefficients)'!$J$21 * ((C184/'Sect. 4 (coefficients)'!$C$5-1)/'Sect. 4 (coefficients)'!$C$6)^3 ) +
    ( A184/'Sect. 4 (coefficients)'!$C$3 )^1 * ( 'Sect. 4 (coefficients)'!$J$22 + 'Sect. 4 (coefficients)'!$J$23*((C184/'Sect. 4 (coefficients)'!$C$5-1)/'Sect. 4 (coefficients)'!$C$6) + 'Sect. 4 (coefficients)'!$J$24*((C184/'Sect. 4 (coefficients)'!$C$5-1)/'Sect. 4 (coefficients)'!$C$6)^2 ) +
    ( A184/'Sect. 4 (coefficients)'!$C$3 )^2 * ( 'Sect. 4 (coefficients)'!$J$25 + 'Sect. 4 (coefficients)'!$J$26*((C184/'Sect. 4 (coefficients)'!$C$5-1)/'Sect. 4 (coefficients)'!$C$6) ) +
    ( A184/'Sect. 4 (coefficients)'!$C$3 )^3 * ( 'Sect. 4 (coefficients)'!$J$27 ) ) +
( (B184+273.15) / 'Sect. 4 (coefficients)'!$C$4 )^2*
    (                                                   ( 'Sect. 4 (coefficients)'!$J$28 + 'Sect. 4 (coefficients)'!$J$29*((C184/'Sect. 4 (coefficients)'!$C$5-1)/'Sect. 4 (coefficients)'!$C$6) + 'Sect. 4 (coefficients)'!$J$30*((C184/'Sect. 4 (coefficients)'!$C$5-1)/'Sect. 4 (coefficients)'!$C$6)^2 ) +
    ( A184/'Sect. 4 (coefficients)'!$C$3 )^1 * ( 'Sect. 4 (coefficients)'!$J$31 + 'Sect. 4 (coefficients)'!$J$32*((C184/'Sect. 4 (coefficients)'!$C$5-1)/'Sect. 4 (coefficients)'!$C$6) ) +
    ( A184/'Sect. 4 (coefficients)'!$C$3 )^2 * ( 'Sect. 4 (coefficients)'!$J$33 ) ) +
( (B184+273.15) / 'Sect. 4 (coefficients)'!$C$4 )^3*
    (                                                   ( 'Sect. 4 (coefficients)'!$J$34 + 'Sect. 4 (coefficients)'!$J$35*((C184/'Sect. 4 (coefficients)'!$C$5-1)/'Sect. 4 (coefficients)'!$C$6) ) +
    ( A184/'Sect. 4 (coefficients)'!$C$3 )^1 * ( 'Sect. 4 (coefficients)'!$J$36 ) ) +
( (B184+273.15) / 'Sect. 4 (coefficients)'!$C$4 )^4*
    (                                                   ( 'Sect. 4 (coefficients)'!$J$37 ) ) )</f>
        <v>-0.10627130600885679</v>
      </c>
      <c r="V184" s="32">
        <f t="shared" si="42"/>
        <v>3.5965284609559851</v>
      </c>
      <c r="W184" s="36">
        <f>('Sect. 4 (coefficients)'!$L$3+'Sect. 4 (coefficients)'!$L$4*(B184+'Sect. 4 (coefficients)'!$L$7)^-2.5+'Sect. 4 (coefficients)'!$L$5*(B184+'Sect. 4 (coefficients)'!$L$7)^3)/1000</f>
        <v>-1.5230718835547918E-3</v>
      </c>
      <c r="X184" s="36">
        <f t="shared" si="43"/>
        <v>-1.3129904665629688E-3</v>
      </c>
      <c r="Y184" s="32">
        <f t="shared" si="44"/>
        <v>3.5950053890724303</v>
      </c>
      <c r="Z184" s="92">
        <v>6.0000000000000001E-3</v>
      </c>
    </row>
    <row r="185" spans="1:26" s="37" customFormat="1" ht="15" customHeight="1">
      <c r="A185" s="76">
        <v>5</v>
      </c>
      <c r="B185" s="30">
        <v>35</v>
      </c>
      <c r="C185" s="55">
        <v>52</v>
      </c>
      <c r="D185" s="32">
        <v>1015.76958172</v>
      </c>
      <c r="E185" s="32">
        <f t="shared" si="51"/>
        <v>1.52365437258E-2</v>
      </c>
      <c r="F185" s="54" t="s">
        <v>17</v>
      </c>
      <c r="G185" s="33">
        <v>1019.3400680683328</v>
      </c>
      <c r="H185" s="32">
        <v>1.5750836015799689E-2</v>
      </c>
      <c r="I185" s="62">
        <v>3547.2336521404827</v>
      </c>
      <c r="J185" s="33">
        <f t="shared" si="36"/>
        <v>3.5704863483327927</v>
      </c>
      <c r="K185" s="32">
        <f t="shared" si="37"/>
        <v>3.9920634374214607E-3</v>
      </c>
      <c r="L185" s="50">
        <f t="shared" si="35"/>
        <v>14.63743878273349</v>
      </c>
      <c r="M185" s="35">
        <f t="shared" si="38"/>
        <v>2.3571428571428572</v>
      </c>
      <c r="N185" s="66">
        <f t="shared" si="39"/>
        <v>0.23571428571428574</v>
      </c>
      <c r="O185" s="70" t="s">
        <v>17</v>
      </c>
      <c r="P185" s="32">
        <f>('Sect. 4 (coefficients)'!$L$3+'Sect. 4 (coefficients)'!$L$4*(B185+'Sect. 4 (coefficients)'!$L$7)^-2.5+'Sect. 4 (coefficients)'!$L$5*(B185+'Sect. 4 (coefficients)'!$L$7)^3)/1000</f>
        <v>-1.5230718835547918E-3</v>
      </c>
      <c r="Q185" s="32">
        <f t="shared" si="40"/>
        <v>3.5720094202163475</v>
      </c>
      <c r="R185" s="32">
        <f>LOOKUP(B185,'Sect. 4 (data)'!$B$12:$B$18,'Sect. 4 (data)'!$R$12:$R$18)</f>
        <v>3.7036582105800173</v>
      </c>
      <c r="S185" s="36">
        <f t="shared" si="41"/>
        <v>-0.13164879036366983</v>
      </c>
      <c r="T185" s="32">
        <f>'Sect. 4 (coefficients)'!$C$7 * ( A185 / 'Sect. 4 (coefficients)'!$C$3 )*
  (
                                                        ( 'Sect. 4 (coefficients)'!$F$3   + 'Sect. 4 (coefficients)'!$F$4  *(A185/'Sect. 4 (coefficients)'!$C$3)^1 + 'Sect. 4 (coefficients)'!$F$5  *(A185/'Sect. 4 (coefficients)'!$C$3)^2 + 'Sect. 4 (coefficients)'!$F$6   *(A185/'Sect. 4 (coefficients)'!$C$3)^3 + 'Sect. 4 (coefficients)'!$F$7  *(A185/'Sect. 4 (coefficients)'!$C$3)^4 + 'Sect. 4 (coefficients)'!$F$8*(A185/'Sect. 4 (coefficients)'!$C$3)^5 ) +
    ( (B185+273.15) / 'Sect. 4 (coefficients)'!$C$4 )^1 * ( 'Sect. 4 (coefficients)'!$F$9   + 'Sect. 4 (coefficients)'!$F$10*(A185/'Sect. 4 (coefficients)'!$C$3)^1 + 'Sect. 4 (coefficients)'!$F$11*(A185/'Sect. 4 (coefficients)'!$C$3)^2 + 'Sect. 4 (coefficients)'!$F$12*(A185/'Sect. 4 (coefficients)'!$C$3)^3 + 'Sect. 4 (coefficients)'!$F$13*(A185/'Sect. 4 (coefficients)'!$C$3)^4 ) +
    ( (B185+273.15) / 'Sect. 4 (coefficients)'!$C$4 )^2 * ( 'Sect. 4 (coefficients)'!$F$14 + 'Sect. 4 (coefficients)'!$F$15*(A185/'Sect. 4 (coefficients)'!$C$3)^1 + 'Sect. 4 (coefficients)'!$F$16*(A185/'Sect. 4 (coefficients)'!$C$3)^2 + 'Sect. 4 (coefficients)'!$F$17*(A185/'Sect. 4 (coefficients)'!$C$3)^3 ) +
    ( (B185+273.15) / 'Sect. 4 (coefficients)'!$C$4 )^3 * ( 'Sect. 4 (coefficients)'!$F$18 + 'Sect. 4 (coefficients)'!$F$19*(A185/'Sect. 4 (coefficients)'!$C$3)^1 + 'Sect. 4 (coefficients)'!$F$20*(A185/'Sect. 4 (coefficients)'!$C$3)^2 ) +
    ( (B185+273.15) / 'Sect. 4 (coefficients)'!$C$4 )^4 * ( 'Sect. 4 (coefficients)'!$F$21 +'Sect. 4 (coefficients)'!$F$22*(A185/'Sect. 4 (coefficients)'!$C$3)^1 ) +
    ( (B185+273.15) / 'Sect. 4 (coefficients)'!$C$4 )^5 * ( 'Sect. 4 (coefficients)'!$F$23 )
  )</f>
        <v>3.702799766964842</v>
      </c>
      <c r="U185" s="91">
        <f xml:space="preserve"> 'Sect. 4 (coefficients)'!$C$8 * ( (C185/'Sect. 4 (coefficients)'!$C$5-1)/'Sect. 4 (coefficients)'!$C$6 ) * ( A185/'Sect. 4 (coefficients)'!$C$3 ) *
(                                                       ( 'Sect. 4 (coefficients)'!$J$3   + 'Sect. 4 (coefficients)'!$J$4  *((C185/'Sect. 4 (coefficients)'!$C$5-1)/'Sect. 4 (coefficients)'!$C$6)  + 'Sect. 4 (coefficients)'!$J$5  *((C185/'Sect. 4 (coefficients)'!$C$5-1)/'Sect. 4 (coefficients)'!$C$6)^2 + 'Sect. 4 (coefficients)'!$J$6   *((C185/'Sect. 4 (coefficients)'!$C$5-1)/'Sect. 4 (coefficients)'!$C$6)^3 + 'Sect. 4 (coefficients)'!$J$7*((C185/'Sect. 4 (coefficients)'!$C$5-1)/'Sect. 4 (coefficients)'!$C$6)^4 ) +
    ( A185/'Sect. 4 (coefficients)'!$C$3 )^1 * ( 'Sect. 4 (coefficients)'!$J$8   + 'Sect. 4 (coefficients)'!$J$9  *((C185/'Sect. 4 (coefficients)'!$C$5-1)/'Sect. 4 (coefficients)'!$C$6)  + 'Sect. 4 (coefficients)'!$J$10*((C185/'Sect. 4 (coefficients)'!$C$5-1)/'Sect. 4 (coefficients)'!$C$6)^2 + 'Sect. 4 (coefficients)'!$J$11 *((C185/'Sect. 4 (coefficients)'!$C$5-1)/'Sect. 4 (coefficients)'!$C$6)^3 ) +
    ( A185/'Sect. 4 (coefficients)'!$C$3 )^2 * ( 'Sect. 4 (coefficients)'!$J$12 + 'Sect. 4 (coefficients)'!$J$13*((C185/'Sect. 4 (coefficients)'!$C$5-1)/'Sect. 4 (coefficients)'!$C$6) + 'Sect. 4 (coefficients)'!$J$14*((C185/'Sect. 4 (coefficients)'!$C$5-1)/'Sect. 4 (coefficients)'!$C$6)^2 ) +
    ( A185/'Sect. 4 (coefficients)'!$C$3 )^3 * ( 'Sect. 4 (coefficients)'!$J$15 + 'Sect. 4 (coefficients)'!$J$16*((C185/'Sect. 4 (coefficients)'!$C$5-1)/'Sect. 4 (coefficients)'!$C$6) ) +
    ( A185/'Sect. 4 (coefficients)'!$C$3 )^4 * ( 'Sect. 4 (coefficients)'!$J$17 ) +
( (B185+273.15) / 'Sect. 4 (coefficients)'!$C$4 )^1*
    (                                                   ( 'Sect. 4 (coefficients)'!$J$18 + 'Sect. 4 (coefficients)'!$J$19*((C185/'Sect. 4 (coefficients)'!$C$5-1)/'Sect. 4 (coefficients)'!$C$6) + 'Sect. 4 (coefficients)'!$J$20*((C185/'Sect. 4 (coefficients)'!$C$5-1)/'Sect. 4 (coefficients)'!$C$6)^2 + 'Sect. 4 (coefficients)'!$J$21 * ((C185/'Sect. 4 (coefficients)'!$C$5-1)/'Sect. 4 (coefficients)'!$C$6)^3 ) +
    ( A185/'Sect. 4 (coefficients)'!$C$3 )^1 * ( 'Sect. 4 (coefficients)'!$J$22 + 'Sect. 4 (coefficients)'!$J$23*((C185/'Sect. 4 (coefficients)'!$C$5-1)/'Sect. 4 (coefficients)'!$C$6) + 'Sect. 4 (coefficients)'!$J$24*((C185/'Sect. 4 (coefficients)'!$C$5-1)/'Sect. 4 (coefficients)'!$C$6)^2 ) +
    ( A185/'Sect. 4 (coefficients)'!$C$3 )^2 * ( 'Sect. 4 (coefficients)'!$J$25 + 'Sect. 4 (coefficients)'!$J$26*((C185/'Sect. 4 (coefficients)'!$C$5-1)/'Sect. 4 (coefficients)'!$C$6) ) +
    ( A185/'Sect. 4 (coefficients)'!$C$3 )^3 * ( 'Sect. 4 (coefficients)'!$J$27 ) ) +
( (B185+273.15) / 'Sect. 4 (coefficients)'!$C$4 )^2*
    (                                                   ( 'Sect. 4 (coefficients)'!$J$28 + 'Sect. 4 (coefficients)'!$J$29*((C185/'Sect. 4 (coefficients)'!$C$5-1)/'Sect. 4 (coefficients)'!$C$6) + 'Sect. 4 (coefficients)'!$J$30*((C185/'Sect. 4 (coefficients)'!$C$5-1)/'Sect. 4 (coefficients)'!$C$6)^2 ) +
    ( A185/'Sect. 4 (coefficients)'!$C$3 )^1 * ( 'Sect. 4 (coefficients)'!$J$31 + 'Sect. 4 (coefficients)'!$J$32*((C185/'Sect. 4 (coefficients)'!$C$5-1)/'Sect. 4 (coefficients)'!$C$6) ) +
    ( A185/'Sect. 4 (coefficients)'!$C$3 )^2 * ( 'Sect. 4 (coefficients)'!$J$33 ) ) +
( (B185+273.15) / 'Sect. 4 (coefficients)'!$C$4 )^3*
    (                                                   ( 'Sect. 4 (coefficients)'!$J$34 + 'Sect. 4 (coefficients)'!$J$35*((C185/'Sect. 4 (coefficients)'!$C$5-1)/'Sect. 4 (coefficients)'!$C$6) ) +
    ( A185/'Sect. 4 (coefficients)'!$C$3 )^1 * ( 'Sect. 4 (coefficients)'!$J$36 ) ) +
( (B185+273.15) / 'Sect. 4 (coefficients)'!$C$4 )^4*
    (                                                   ( 'Sect. 4 (coefficients)'!$J$37 ) ) )</f>
        <v>-0.1297518764959382</v>
      </c>
      <c r="V185" s="32">
        <f t="shared" si="42"/>
        <v>3.5730478904689038</v>
      </c>
      <c r="W185" s="36">
        <f>('Sect. 4 (coefficients)'!$L$3+'Sect. 4 (coefficients)'!$L$4*(B185+'Sect. 4 (coefficients)'!$L$7)^-2.5+'Sect. 4 (coefficients)'!$L$5*(B185+'Sect. 4 (coefficients)'!$L$7)^3)/1000</f>
        <v>-1.5230718835547918E-3</v>
      </c>
      <c r="X185" s="36">
        <f t="shared" si="43"/>
        <v>-1.0384702525563227E-3</v>
      </c>
      <c r="Y185" s="32">
        <f t="shared" si="44"/>
        <v>3.571524818585349</v>
      </c>
      <c r="Z185" s="92">
        <v>6.0000000000000001E-3</v>
      </c>
    </row>
    <row r="186" spans="1:26" s="29" customFormat="1" ht="15" customHeight="1" thickBot="1">
      <c r="A186" s="99">
        <v>5</v>
      </c>
      <c r="B186" s="20">
        <v>35</v>
      </c>
      <c r="C186" s="59">
        <v>65</v>
      </c>
      <c r="D186" s="22">
        <v>1020.87229655</v>
      </c>
      <c r="E186" s="22">
        <f t="shared" si="51"/>
        <v>1.5313084448250001E-2</v>
      </c>
      <c r="F186" s="58" t="s">
        <v>17</v>
      </c>
      <c r="G186" s="24">
        <v>1024.4154214981186</v>
      </c>
      <c r="H186" s="22">
        <v>1.5851118913979216E-2</v>
      </c>
      <c r="I186" s="64">
        <v>3402.1036372608219</v>
      </c>
      <c r="J186" s="24">
        <f t="shared" si="36"/>
        <v>3.5431249481185887</v>
      </c>
      <c r="K186" s="22">
        <f t="shared" si="37"/>
        <v>4.0948034758549311E-3</v>
      </c>
      <c r="L186" s="65">
        <f t="shared" si="35"/>
        <v>15.150958066395546</v>
      </c>
      <c r="M186" s="60">
        <f t="shared" si="38"/>
        <v>2.3571428571428572</v>
      </c>
      <c r="N186" s="72">
        <f t="shared" si="39"/>
        <v>0.23571428571428574</v>
      </c>
      <c r="O186" s="73" t="s">
        <v>17</v>
      </c>
      <c r="P186" s="22">
        <f>('Sect. 4 (coefficients)'!$L$3+'Sect. 4 (coefficients)'!$L$4*(B186+'Sect. 4 (coefficients)'!$L$7)^-2.5+'Sect. 4 (coefficients)'!$L$5*(B186+'Sect. 4 (coefficients)'!$L$7)^3)/1000</f>
        <v>-1.5230718835547918E-3</v>
      </c>
      <c r="Q186" s="22">
        <f t="shared" si="40"/>
        <v>3.5446480200021435</v>
      </c>
      <c r="R186" s="22">
        <f>LOOKUP(B186,'Sect. 4 (data)'!$B$12:$B$18,'Sect. 4 (data)'!$R$12:$R$18)</f>
        <v>3.7036582105800173</v>
      </c>
      <c r="S186" s="27">
        <f t="shared" si="41"/>
        <v>-0.1590101905778738</v>
      </c>
      <c r="T186" s="22">
        <f>'Sect. 4 (coefficients)'!$C$7 * ( A186 / 'Sect. 4 (coefficients)'!$C$3 )*
  (
                                                        ( 'Sect. 4 (coefficients)'!$F$3   + 'Sect. 4 (coefficients)'!$F$4  *(A186/'Sect. 4 (coefficients)'!$C$3)^1 + 'Sect. 4 (coefficients)'!$F$5  *(A186/'Sect. 4 (coefficients)'!$C$3)^2 + 'Sect. 4 (coefficients)'!$F$6   *(A186/'Sect. 4 (coefficients)'!$C$3)^3 + 'Sect. 4 (coefficients)'!$F$7  *(A186/'Sect. 4 (coefficients)'!$C$3)^4 + 'Sect. 4 (coefficients)'!$F$8*(A186/'Sect. 4 (coefficients)'!$C$3)^5 ) +
    ( (B186+273.15) / 'Sect. 4 (coefficients)'!$C$4 )^1 * ( 'Sect. 4 (coefficients)'!$F$9   + 'Sect. 4 (coefficients)'!$F$10*(A186/'Sect. 4 (coefficients)'!$C$3)^1 + 'Sect. 4 (coefficients)'!$F$11*(A186/'Sect. 4 (coefficients)'!$C$3)^2 + 'Sect. 4 (coefficients)'!$F$12*(A186/'Sect. 4 (coefficients)'!$C$3)^3 + 'Sect. 4 (coefficients)'!$F$13*(A186/'Sect. 4 (coefficients)'!$C$3)^4 ) +
    ( (B186+273.15) / 'Sect. 4 (coefficients)'!$C$4 )^2 * ( 'Sect. 4 (coefficients)'!$F$14 + 'Sect. 4 (coefficients)'!$F$15*(A186/'Sect. 4 (coefficients)'!$C$3)^1 + 'Sect. 4 (coefficients)'!$F$16*(A186/'Sect. 4 (coefficients)'!$C$3)^2 + 'Sect. 4 (coefficients)'!$F$17*(A186/'Sect. 4 (coefficients)'!$C$3)^3 ) +
    ( (B186+273.15) / 'Sect. 4 (coefficients)'!$C$4 )^3 * ( 'Sect. 4 (coefficients)'!$F$18 + 'Sect. 4 (coefficients)'!$F$19*(A186/'Sect. 4 (coefficients)'!$C$3)^1 + 'Sect. 4 (coefficients)'!$F$20*(A186/'Sect. 4 (coefficients)'!$C$3)^2 ) +
    ( (B186+273.15) / 'Sect. 4 (coefficients)'!$C$4 )^4 * ( 'Sect. 4 (coefficients)'!$F$21 +'Sect. 4 (coefficients)'!$F$22*(A186/'Sect. 4 (coefficients)'!$C$3)^1 ) +
    ( (B186+273.15) / 'Sect. 4 (coefficients)'!$C$4 )^5 * ( 'Sect. 4 (coefficients)'!$F$23 )
  )</f>
        <v>3.702799766964842</v>
      </c>
      <c r="U186" s="95">
        <f xml:space="preserve"> 'Sect. 4 (coefficients)'!$C$8 * ( (C186/'Sect. 4 (coefficients)'!$C$5-1)/'Sect. 4 (coefficients)'!$C$6 ) * ( A186/'Sect. 4 (coefficients)'!$C$3 ) *
(                                                       ( 'Sect. 4 (coefficients)'!$J$3   + 'Sect. 4 (coefficients)'!$J$4  *((C186/'Sect. 4 (coefficients)'!$C$5-1)/'Sect. 4 (coefficients)'!$C$6)  + 'Sect. 4 (coefficients)'!$J$5  *((C186/'Sect. 4 (coefficients)'!$C$5-1)/'Sect. 4 (coefficients)'!$C$6)^2 + 'Sect. 4 (coefficients)'!$J$6   *((C186/'Sect. 4 (coefficients)'!$C$5-1)/'Sect. 4 (coefficients)'!$C$6)^3 + 'Sect. 4 (coefficients)'!$J$7*((C186/'Sect. 4 (coefficients)'!$C$5-1)/'Sect. 4 (coefficients)'!$C$6)^4 ) +
    ( A186/'Sect. 4 (coefficients)'!$C$3 )^1 * ( 'Sect. 4 (coefficients)'!$J$8   + 'Sect. 4 (coefficients)'!$J$9  *((C186/'Sect. 4 (coefficients)'!$C$5-1)/'Sect. 4 (coefficients)'!$C$6)  + 'Sect. 4 (coefficients)'!$J$10*((C186/'Sect. 4 (coefficients)'!$C$5-1)/'Sect. 4 (coefficients)'!$C$6)^2 + 'Sect. 4 (coefficients)'!$J$11 *((C186/'Sect. 4 (coefficients)'!$C$5-1)/'Sect. 4 (coefficients)'!$C$6)^3 ) +
    ( A186/'Sect. 4 (coefficients)'!$C$3 )^2 * ( 'Sect. 4 (coefficients)'!$J$12 + 'Sect. 4 (coefficients)'!$J$13*((C186/'Sect. 4 (coefficients)'!$C$5-1)/'Sect. 4 (coefficients)'!$C$6) + 'Sect. 4 (coefficients)'!$J$14*((C186/'Sect. 4 (coefficients)'!$C$5-1)/'Sect. 4 (coefficients)'!$C$6)^2 ) +
    ( A186/'Sect. 4 (coefficients)'!$C$3 )^3 * ( 'Sect. 4 (coefficients)'!$J$15 + 'Sect. 4 (coefficients)'!$J$16*((C186/'Sect. 4 (coefficients)'!$C$5-1)/'Sect. 4 (coefficients)'!$C$6) ) +
    ( A186/'Sect. 4 (coefficients)'!$C$3 )^4 * ( 'Sect. 4 (coefficients)'!$J$17 ) +
( (B186+273.15) / 'Sect. 4 (coefficients)'!$C$4 )^1*
    (                                                   ( 'Sect. 4 (coefficients)'!$J$18 + 'Sect. 4 (coefficients)'!$J$19*((C186/'Sect. 4 (coefficients)'!$C$5-1)/'Sect. 4 (coefficients)'!$C$6) + 'Sect. 4 (coefficients)'!$J$20*((C186/'Sect. 4 (coefficients)'!$C$5-1)/'Sect. 4 (coefficients)'!$C$6)^2 + 'Sect. 4 (coefficients)'!$J$21 * ((C186/'Sect. 4 (coefficients)'!$C$5-1)/'Sect. 4 (coefficients)'!$C$6)^3 ) +
    ( A186/'Sect. 4 (coefficients)'!$C$3 )^1 * ( 'Sect. 4 (coefficients)'!$J$22 + 'Sect. 4 (coefficients)'!$J$23*((C186/'Sect. 4 (coefficients)'!$C$5-1)/'Sect. 4 (coefficients)'!$C$6) + 'Sect. 4 (coefficients)'!$J$24*((C186/'Sect. 4 (coefficients)'!$C$5-1)/'Sect. 4 (coefficients)'!$C$6)^2 ) +
    ( A186/'Sect. 4 (coefficients)'!$C$3 )^2 * ( 'Sect. 4 (coefficients)'!$J$25 + 'Sect. 4 (coefficients)'!$J$26*((C186/'Sect. 4 (coefficients)'!$C$5-1)/'Sect. 4 (coefficients)'!$C$6) ) +
    ( A186/'Sect. 4 (coefficients)'!$C$3 )^3 * ( 'Sect. 4 (coefficients)'!$J$27 ) ) +
( (B186+273.15) / 'Sect. 4 (coefficients)'!$C$4 )^2*
    (                                                   ( 'Sect. 4 (coefficients)'!$J$28 + 'Sect. 4 (coefficients)'!$J$29*((C186/'Sect. 4 (coefficients)'!$C$5-1)/'Sect. 4 (coefficients)'!$C$6) + 'Sect. 4 (coefficients)'!$J$30*((C186/'Sect. 4 (coefficients)'!$C$5-1)/'Sect. 4 (coefficients)'!$C$6)^2 ) +
    ( A186/'Sect. 4 (coefficients)'!$C$3 )^1 * ( 'Sect. 4 (coefficients)'!$J$31 + 'Sect. 4 (coefficients)'!$J$32*((C186/'Sect. 4 (coefficients)'!$C$5-1)/'Sect. 4 (coefficients)'!$C$6) ) +
    ( A186/'Sect. 4 (coefficients)'!$C$3 )^2 * ( 'Sect. 4 (coefficients)'!$J$33 ) ) +
( (B186+273.15) / 'Sect. 4 (coefficients)'!$C$4 )^3*
    (                                                   ( 'Sect. 4 (coefficients)'!$J$34 + 'Sect. 4 (coefficients)'!$J$35*((C186/'Sect. 4 (coefficients)'!$C$5-1)/'Sect. 4 (coefficients)'!$C$6) ) +
    ( A186/'Sect. 4 (coefficients)'!$C$3 )^1 * ( 'Sect. 4 (coefficients)'!$J$36 ) ) +
( (B186+273.15) / 'Sect. 4 (coefficients)'!$C$4 )^4*
    (                                                   ( 'Sect. 4 (coefficients)'!$J$37 ) ) )</f>
        <v>-0.15720825662407978</v>
      </c>
      <c r="V186" s="22">
        <f t="shared" si="42"/>
        <v>3.5455915103407625</v>
      </c>
      <c r="W186" s="27">
        <f>('Sect. 4 (coefficients)'!$L$3+'Sect. 4 (coefficients)'!$L$4*(B186+'Sect. 4 (coefficients)'!$L$7)^-2.5+'Sect. 4 (coefficients)'!$L$5*(B186+'Sect. 4 (coefficients)'!$L$7)^3)/1000</f>
        <v>-1.5230718835547918E-3</v>
      </c>
      <c r="X186" s="27">
        <f t="shared" si="43"/>
        <v>-9.4349033861895748E-4</v>
      </c>
      <c r="Y186" s="22">
        <f t="shared" si="44"/>
        <v>3.5440684384572076</v>
      </c>
      <c r="Z186" s="28">
        <v>6.0000000000000001E-3</v>
      </c>
    </row>
    <row r="187" spans="1:26" s="37" customFormat="1" ht="15" customHeight="1">
      <c r="A187" s="76">
        <v>10</v>
      </c>
      <c r="B187" s="30">
        <v>5</v>
      </c>
      <c r="C187" s="55">
        <v>5</v>
      </c>
      <c r="D187" s="32">
        <v>1002.36201654</v>
      </c>
      <c r="E187" s="32">
        <f>0.001/100*D187/2</f>
        <v>5.0118100827000007E-3</v>
      </c>
      <c r="F187" s="54" t="s">
        <v>17</v>
      </c>
      <c r="G187" s="33">
        <v>1010.2473857375609</v>
      </c>
      <c r="H187" s="32">
        <v>6.2805379796055244E-3</v>
      </c>
      <c r="I187" s="62">
        <v>93.79524323510438</v>
      </c>
      <c r="J187" s="33">
        <f t="shared" si="36"/>
        <v>7.8853691975608626</v>
      </c>
      <c r="K187" s="32">
        <f t="shared" si="37"/>
        <v>3.7850914134554335E-3</v>
      </c>
      <c r="L187" s="50">
        <f t="shared" si="35"/>
        <v>12.373681111844544</v>
      </c>
      <c r="M187" s="35">
        <f t="shared" si="38"/>
        <v>4.7142857142857144</v>
      </c>
      <c r="N187" s="66">
        <f t="shared" si="39"/>
        <v>0.47142857142857147</v>
      </c>
      <c r="O187" s="70" t="s">
        <v>17</v>
      </c>
      <c r="P187" s="32">
        <f>('Sect. 4 (coefficients)'!$L$3+'Sect. 4 (coefficients)'!$L$4*(B187+'Sect. 4 (coefficients)'!$L$7)^-2.5+'Sect. 4 (coefficients)'!$L$5*(B187+'Sect. 4 (coefficients)'!$L$7)^3)/1000</f>
        <v>-3.9457825426968806E-3</v>
      </c>
      <c r="Q187" s="32">
        <f t="shared" si="40"/>
        <v>7.8893149801035598</v>
      </c>
      <c r="R187" s="32">
        <f>LOOKUP(B187,'Sect. 4 (data)'!$B$19:$B$25,'Sect. 4 (data)'!$R$19:$R$25)</f>
        <v>7.931748620899949</v>
      </c>
      <c r="S187" s="36">
        <f t="shared" si="41"/>
        <v>-4.2433640796389227E-2</v>
      </c>
      <c r="T187" s="32">
        <f>'Sect. 4 (coefficients)'!$C$7 * ( A187 / 'Sect. 4 (coefficients)'!$C$3 )*
  (
                                                        ( 'Sect. 4 (coefficients)'!$F$3   + 'Sect. 4 (coefficients)'!$F$4  *(A187/'Sect. 4 (coefficients)'!$C$3)^1 + 'Sect. 4 (coefficients)'!$F$5  *(A187/'Sect. 4 (coefficients)'!$C$3)^2 + 'Sect. 4 (coefficients)'!$F$6   *(A187/'Sect. 4 (coefficients)'!$C$3)^3 + 'Sect. 4 (coefficients)'!$F$7  *(A187/'Sect. 4 (coefficients)'!$C$3)^4 + 'Sect. 4 (coefficients)'!$F$8*(A187/'Sect. 4 (coefficients)'!$C$3)^5 ) +
    ( (B187+273.15) / 'Sect. 4 (coefficients)'!$C$4 )^1 * ( 'Sect. 4 (coefficients)'!$F$9   + 'Sect. 4 (coefficients)'!$F$10*(A187/'Sect. 4 (coefficients)'!$C$3)^1 + 'Sect. 4 (coefficients)'!$F$11*(A187/'Sect. 4 (coefficients)'!$C$3)^2 + 'Sect. 4 (coefficients)'!$F$12*(A187/'Sect. 4 (coefficients)'!$C$3)^3 + 'Sect. 4 (coefficients)'!$F$13*(A187/'Sect. 4 (coefficients)'!$C$3)^4 ) +
    ( (B187+273.15) / 'Sect. 4 (coefficients)'!$C$4 )^2 * ( 'Sect. 4 (coefficients)'!$F$14 + 'Sect. 4 (coefficients)'!$F$15*(A187/'Sect. 4 (coefficients)'!$C$3)^1 + 'Sect. 4 (coefficients)'!$F$16*(A187/'Sect. 4 (coefficients)'!$C$3)^2 + 'Sect. 4 (coefficients)'!$F$17*(A187/'Sect. 4 (coefficients)'!$C$3)^3 ) +
    ( (B187+273.15) / 'Sect. 4 (coefficients)'!$C$4 )^3 * ( 'Sect. 4 (coefficients)'!$F$18 + 'Sect. 4 (coefficients)'!$F$19*(A187/'Sect. 4 (coefficients)'!$C$3)^1 + 'Sect. 4 (coefficients)'!$F$20*(A187/'Sect. 4 (coefficients)'!$C$3)^2 ) +
    ( (B187+273.15) / 'Sect. 4 (coefficients)'!$C$4 )^4 * ( 'Sect. 4 (coefficients)'!$F$21 +'Sect. 4 (coefficients)'!$F$22*(A187/'Sect. 4 (coefficients)'!$C$3)^1 ) +
    ( (B187+273.15) / 'Sect. 4 (coefficients)'!$C$4 )^5 * ( 'Sect. 4 (coefficients)'!$F$23 )
  )</f>
        <v>7.9320136033851441</v>
      </c>
      <c r="U187" s="91">
        <f xml:space="preserve"> 'Sect. 4 (coefficients)'!$C$8 * ( (C187/'Sect. 4 (coefficients)'!$C$5-1)/'Sect. 4 (coefficients)'!$C$6 ) * ( A187/'Sect. 4 (coefficients)'!$C$3 ) *
(                                                       ( 'Sect. 4 (coefficients)'!$J$3   + 'Sect. 4 (coefficients)'!$J$4  *((C187/'Sect. 4 (coefficients)'!$C$5-1)/'Sect. 4 (coefficients)'!$C$6)  + 'Sect. 4 (coefficients)'!$J$5  *((C187/'Sect. 4 (coefficients)'!$C$5-1)/'Sect. 4 (coefficients)'!$C$6)^2 + 'Sect. 4 (coefficients)'!$J$6   *((C187/'Sect. 4 (coefficients)'!$C$5-1)/'Sect. 4 (coefficients)'!$C$6)^3 + 'Sect. 4 (coefficients)'!$J$7*((C187/'Sect. 4 (coefficients)'!$C$5-1)/'Sect. 4 (coefficients)'!$C$6)^4 ) +
    ( A187/'Sect. 4 (coefficients)'!$C$3 )^1 * ( 'Sect. 4 (coefficients)'!$J$8   + 'Sect. 4 (coefficients)'!$J$9  *((C187/'Sect. 4 (coefficients)'!$C$5-1)/'Sect. 4 (coefficients)'!$C$6)  + 'Sect. 4 (coefficients)'!$J$10*((C187/'Sect. 4 (coefficients)'!$C$5-1)/'Sect. 4 (coefficients)'!$C$6)^2 + 'Sect. 4 (coefficients)'!$J$11 *((C187/'Sect. 4 (coefficients)'!$C$5-1)/'Sect. 4 (coefficients)'!$C$6)^3 ) +
    ( A187/'Sect. 4 (coefficients)'!$C$3 )^2 * ( 'Sect. 4 (coefficients)'!$J$12 + 'Sect. 4 (coefficients)'!$J$13*((C187/'Sect. 4 (coefficients)'!$C$5-1)/'Sect. 4 (coefficients)'!$C$6) + 'Sect. 4 (coefficients)'!$J$14*((C187/'Sect. 4 (coefficients)'!$C$5-1)/'Sect. 4 (coefficients)'!$C$6)^2 ) +
    ( A187/'Sect. 4 (coefficients)'!$C$3 )^3 * ( 'Sect. 4 (coefficients)'!$J$15 + 'Sect. 4 (coefficients)'!$J$16*((C187/'Sect. 4 (coefficients)'!$C$5-1)/'Sect. 4 (coefficients)'!$C$6) ) +
    ( A187/'Sect. 4 (coefficients)'!$C$3 )^4 * ( 'Sect. 4 (coefficients)'!$J$17 ) +
( (B187+273.15) / 'Sect. 4 (coefficients)'!$C$4 )^1*
    (                                                   ( 'Sect. 4 (coefficients)'!$J$18 + 'Sect. 4 (coefficients)'!$J$19*((C187/'Sect. 4 (coefficients)'!$C$5-1)/'Sect. 4 (coefficients)'!$C$6) + 'Sect. 4 (coefficients)'!$J$20*((C187/'Sect. 4 (coefficients)'!$C$5-1)/'Sect. 4 (coefficients)'!$C$6)^2 + 'Sect. 4 (coefficients)'!$J$21 * ((C187/'Sect. 4 (coefficients)'!$C$5-1)/'Sect. 4 (coefficients)'!$C$6)^3 ) +
    ( A187/'Sect. 4 (coefficients)'!$C$3 )^1 * ( 'Sect. 4 (coefficients)'!$J$22 + 'Sect. 4 (coefficients)'!$J$23*((C187/'Sect. 4 (coefficients)'!$C$5-1)/'Sect. 4 (coefficients)'!$C$6) + 'Sect. 4 (coefficients)'!$J$24*((C187/'Sect. 4 (coefficients)'!$C$5-1)/'Sect. 4 (coefficients)'!$C$6)^2 ) +
    ( A187/'Sect. 4 (coefficients)'!$C$3 )^2 * ( 'Sect. 4 (coefficients)'!$J$25 + 'Sect. 4 (coefficients)'!$J$26*((C187/'Sect. 4 (coefficients)'!$C$5-1)/'Sect. 4 (coefficients)'!$C$6) ) +
    ( A187/'Sect. 4 (coefficients)'!$C$3 )^3 * ( 'Sect. 4 (coefficients)'!$J$27 ) ) +
( (B187+273.15) / 'Sect. 4 (coefficients)'!$C$4 )^2*
    (                                                   ( 'Sect. 4 (coefficients)'!$J$28 + 'Sect. 4 (coefficients)'!$J$29*((C187/'Sect. 4 (coefficients)'!$C$5-1)/'Sect. 4 (coefficients)'!$C$6) + 'Sect. 4 (coefficients)'!$J$30*((C187/'Sect. 4 (coefficients)'!$C$5-1)/'Sect. 4 (coefficients)'!$C$6)^2 ) +
    ( A187/'Sect. 4 (coefficients)'!$C$3 )^1 * ( 'Sect. 4 (coefficients)'!$J$31 + 'Sect. 4 (coefficients)'!$J$32*((C187/'Sect. 4 (coefficients)'!$C$5-1)/'Sect. 4 (coefficients)'!$C$6) ) +
    ( A187/'Sect. 4 (coefficients)'!$C$3 )^2 * ( 'Sect. 4 (coefficients)'!$J$33 ) ) +
( (B187+273.15) / 'Sect. 4 (coefficients)'!$C$4 )^3*
    (                                                   ( 'Sect. 4 (coefficients)'!$J$34 + 'Sect. 4 (coefficients)'!$J$35*((C187/'Sect. 4 (coefficients)'!$C$5-1)/'Sect. 4 (coefficients)'!$C$6) ) +
    ( A187/'Sect. 4 (coefficients)'!$C$3 )^1 * ( 'Sect. 4 (coefficients)'!$J$36 ) ) +
( (B187+273.15) / 'Sect. 4 (coefficients)'!$C$4 )^4*
    (                                                   ( 'Sect. 4 (coefficients)'!$J$37 ) ) )</f>
        <v>-4.2522759911605784E-2</v>
      </c>
      <c r="V187" s="32">
        <f t="shared" si="42"/>
        <v>7.8894908434735385</v>
      </c>
      <c r="W187" s="36">
        <f>('Sect. 4 (coefficients)'!$L$3+'Sect. 4 (coefficients)'!$L$4*(B187+'Sect. 4 (coefficients)'!$L$7)^-2.5+'Sect. 4 (coefficients)'!$L$5*(B187+'Sect. 4 (coefficients)'!$L$7)^3)/1000</f>
        <v>-3.9457825426968806E-3</v>
      </c>
      <c r="X187" s="36">
        <f t="shared" si="43"/>
        <v>-1.7586336997865715E-4</v>
      </c>
      <c r="Y187" s="32">
        <f t="shared" si="44"/>
        <v>7.8855450609308413</v>
      </c>
      <c r="Z187" s="92">
        <v>6.0000000000000001E-3</v>
      </c>
    </row>
    <row r="188" spans="1:26" s="37" customFormat="1" ht="15" customHeight="1">
      <c r="A188" s="76">
        <v>10</v>
      </c>
      <c r="B188" s="30">
        <v>5</v>
      </c>
      <c r="C188" s="55">
        <v>10</v>
      </c>
      <c r="D188" s="32">
        <v>1004.78012467</v>
      </c>
      <c r="E188" s="32">
        <f>0.001/100*D188/2</f>
        <v>5.0239006233500005E-3</v>
      </c>
      <c r="F188" s="54" t="s">
        <v>17</v>
      </c>
      <c r="G188" s="33">
        <v>1012.6234583545016</v>
      </c>
      <c r="H188" s="32">
        <v>6.2963519439069738E-3</v>
      </c>
      <c r="I188" s="62">
        <v>94.706926912880519</v>
      </c>
      <c r="J188" s="33">
        <f t="shared" si="36"/>
        <v>7.8433336845016584</v>
      </c>
      <c r="K188" s="32">
        <f t="shared" si="37"/>
        <v>3.7953221639598139E-3</v>
      </c>
      <c r="L188" s="50">
        <f t="shared" ref="L188:L251" si="52">K188^4/(H188^4/I188)</f>
        <v>12.503176130630424</v>
      </c>
      <c r="M188" s="35">
        <f t="shared" si="38"/>
        <v>4.7142857142857144</v>
      </c>
      <c r="N188" s="66">
        <f t="shared" si="39"/>
        <v>0.47142857142857147</v>
      </c>
      <c r="O188" s="70" t="s">
        <v>17</v>
      </c>
      <c r="P188" s="32">
        <f>('Sect. 4 (coefficients)'!$L$3+'Sect. 4 (coefficients)'!$L$4*(B188+'Sect. 4 (coefficients)'!$L$7)^-2.5+'Sect. 4 (coefficients)'!$L$5*(B188+'Sect. 4 (coefficients)'!$L$7)^3)/1000</f>
        <v>-3.9457825426968806E-3</v>
      </c>
      <c r="Q188" s="32">
        <f t="shared" si="40"/>
        <v>7.8472794670443555</v>
      </c>
      <c r="R188" s="32">
        <f>LOOKUP(B188,'Sect. 4 (data)'!$B$19:$B$25,'Sect. 4 (data)'!$R$19:$R$25)</f>
        <v>7.931748620899949</v>
      </c>
      <c r="S188" s="36">
        <f t="shared" si="41"/>
        <v>-8.4469153855593504E-2</v>
      </c>
      <c r="T188" s="32">
        <f>'Sect. 4 (coefficients)'!$C$7 * ( A188 / 'Sect. 4 (coefficients)'!$C$3 )*
  (
                                                        ( 'Sect. 4 (coefficients)'!$F$3   + 'Sect. 4 (coefficients)'!$F$4  *(A188/'Sect. 4 (coefficients)'!$C$3)^1 + 'Sect. 4 (coefficients)'!$F$5  *(A188/'Sect. 4 (coefficients)'!$C$3)^2 + 'Sect. 4 (coefficients)'!$F$6   *(A188/'Sect. 4 (coefficients)'!$C$3)^3 + 'Sect. 4 (coefficients)'!$F$7  *(A188/'Sect. 4 (coefficients)'!$C$3)^4 + 'Sect. 4 (coefficients)'!$F$8*(A188/'Sect. 4 (coefficients)'!$C$3)^5 ) +
    ( (B188+273.15) / 'Sect. 4 (coefficients)'!$C$4 )^1 * ( 'Sect. 4 (coefficients)'!$F$9   + 'Sect. 4 (coefficients)'!$F$10*(A188/'Sect. 4 (coefficients)'!$C$3)^1 + 'Sect. 4 (coefficients)'!$F$11*(A188/'Sect. 4 (coefficients)'!$C$3)^2 + 'Sect. 4 (coefficients)'!$F$12*(A188/'Sect. 4 (coefficients)'!$C$3)^3 + 'Sect. 4 (coefficients)'!$F$13*(A188/'Sect. 4 (coefficients)'!$C$3)^4 ) +
    ( (B188+273.15) / 'Sect. 4 (coefficients)'!$C$4 )^2 * ( 'Sect. 4 (coefficients)'!$F$14 + 'Sect. 4 (coefficients)'!$F$15*(A188/'Sect. 4 (coefficients)'!$C$3)^1 + 'Sect. 4 (coefficients)'!$F$16*(A188/'Sect. 4 (coefficients)'!$C$3)^2 + 'Sect. 4 (coefficients)'!$F$17*(A188/'Sect. 4 (coefficients)'!$C$3)^3 ) +
    ( (B188+273.15) / 'Sect. 4 (coefficients)'!$C$4 )^3 * ( 'Sect. 4 (coefficients)'!$F$18 + 'Sect. 4 (coefficients)'!$F$19*(A188/'Sect. 4 (coefficients)'!$C$3)^1 + 'Sect. 4 (coefficients)'!$F$20*(A188/'Sect. 4 (coefficients)'!$C$3)^2 ) +
    ( (B188+273.15) / 'Sect. 4 (coefficients)'!$C$4 )^4 * ( 'Sect. 4 (coefficients)'!$F$21 +'Sect. 4 (coefficients)'!$F$22*(A188/'Sect. 4 (coefficients)'!$C$3)^1 ) +
    ( (B188+273.15) / 'Sect. 4 (coefficients)'!$C$4 )^5 * ( 'Sect. 4 (coefficients)'!$F$23 )
  )</f>
        <v>7.9320136033851441</v>
      </c>
      <c r="U188" s="91">
        <f xml:space="preserve"> 'Sect. 4 (coefficients)'!$C$8 * ( (C188/'Sect. 4 (coefficients)'!$C$5-1)/'Sect. 4 (coefficients)'!$C$6 ) * ( A188/'Sect. 4 (coefficients)'!$C$3 ) *
(                                                       ( 'Sect. 4 (coefficients)'!$J$3   + 'Sect. 4 (coefficients)'!$J$4  *((C188/'Sect. 4 (coefficients)'!$C$5-1)/'Sect. 4 (coefficients)'!$C$6)  + 'Sect. 4 (coefficients)'!$J$5  *((C188/'Sect. 4 (coefficients)'!$C$5-1)/'Sect. 4 (coefficients)'!$C$6)^2 + 'Sect. 4 (coefficients)'!$J$6   *((C188/'Sect. 4 (coefficients)'!$C$5-1)/'Sect. 4 (coefficients)'!$C$6)^3 + 'Sect. 4 (coefficients)'!$J$7*((C188/'Sect. 4 (coefficients)'!$C$5-1)/'Sect. 4 (coefficients)'!$C$6)^4 ) +
    ( A188/'Sect. 4 (coefficients)'!$C$3 )^1 * ( 'Sect. 4 (coefficients)'!$J$8   + 'Sect. 4 (coefficients)'!$J$9  *((C188/'Sect. 4 (coefficients)'!$C$5-1)/'Sect. 4 (coefficients)'!$C$6)  + 'Sect. 4 (coefficients)'!$J$10*((C188/'Sect. 4 (coefficients)'!$C$5-1)/'Sect. 4 (coefficients)'!$C$6)^2 + 'Sect. 4 (coefficients)'!$J$11 *((C188/'Sect. 4 (coefficients)'!$C$5-1)/'Sect. 4 (coefficients)'!$C$6)^3 ) +
    ( A188/'Sect. 4 (coefficients)'!$C$3 )^2 * ( 'Sect. 4 (coefficients)'!$J$12 + 'Sect. 4 (coefficients)'!$J$13*((C188/'Sect. 4 (coefficients)'!$C$5-1)/'Sect. 4 (coefficients)'!$C$6) + 'Sect. 4 (coefficients)'!$J$14*((C188/'Sect. 4 (coefficients)'!$C$5-1)/'Sect. 4 (coefficients)'!$C$6)^2 ) +
    ( A188/'Sect. 4 (coefficients)'!$C$3 )^3 * ( 'Sect. 4 (coefficients)'!$J$15 + 'Sect. 4 (coefficients)'!$J$16*((C188/'Sect. 4 (coefficients)'!$C$5-1)/'Sect. 4 (coefficients)'!$C$6) ) +
    ( A188/'Sect. 4 (coefficients)'!$C$3 )^4 * ( 'Sect. 4 (coefficients)'!$J$17 ) +
( (B188+273.15) / 'Sect. 4 (coefficients)'!$C$4 )^1*
    (                                                   ( 'Sect. 4 (coefficients)'!$J$18 + 'Sect. 4 (coefficients)'!$J$19*((C188/'Sect. 4 (coefficients)'!$C$5-1)/'Sect. 4 (coefficients)'!$C$6) + 'Sect. 4 (coefficients)'!$J$20*((C188/'Sect. 4 (coefficients)'!$C$5-1)/'Sect. 4 (coefficients)'!$C$6)^2 + 'Sect. 4 (coefficients)'!$J$21 * ((C188/'Sect. 4 (coefficients)'!$C$5-1)/'Sect. 4 (coefficients)'!$C$6)^3 ) +
    ( A188/'Sect. 4 (coefficients)'!$C$3 )^1 * ( 'Sect. 4 (coefficients)'!$J$22 + 'Sect. 4 (coefficients)'!$J$23*((C188/'Sect. 4 (coefficients)'!$C$5-1)/'Sect. 4 (coefficients)'!$C$6) + 'Sect. 4 (coefficients)'!$J$24*((C188/'Sect. 4 (coefficients)'!$C$5-1)/'Sect. 4 (coefficients)'!$C$6)^2 ) +
    ( A188/'Sect. 4 (coefficients)'!$C$3 )^2 * ( 'Sect. 4 (coefficients)'!$J$25 + 'Sect. 4 (coefficients)'!$J$26*((C188/'Sect. 4 (coefficients)'!$C$5-1)/'Sect. 4 (coefficients)'!$C$6) ) +
    ( A188/'Sect. 4 (coefficients)'!$C$3 )^3 * ( 'Sect. 4 (coefficients)'!$J$27 ) ) +
( (B188+273.15) / 'Sect. 4 (coefficients)'!$C$4 )^2*
    (                                                   ( 'Sect. 4 (coefficients)'!$J$28 + 'Sect. 4 (coefficients)'!$J$29*((C188/'Sect. 4 (coefficients)'!$C$5-1)/'Sect. 4 (coefficients)'!$C$6) + 'Sect. 4 (coefficients)'!$J$30*((C188/'Sect. 4 (coefficients)'!$C$5-1)/'Sect. 4 (coefficients)'!$C$6)^2 ) +
    ( A188/'Sect. 4 (coefficients)'!$C$3 )^1 * ( 'Sect. 4 (coefficients)'!$J$31 + 'Sect. 4 (coefficients)'!$J$32*((C188/'Sect. 4 (coefficients)'!$C$5-1)/'Sect. 4 (coefficients)'!$C$6) ) +
    ( A188/'Sect. 4 (coefficients)'!$C$3 )^2 * ( 'Sect. 4 (coefficients)'!$J$33 ) ) +
( (B188+273.15) / 'Sect. 4 (coefficients)'!$C$4 )^3*
    (                                                   ( 'Sect. 4 (coefficients)'!$J$34 + 'Sect. 4 (coefficients)'!$J$35*((C188/'Sect. 4 (coefficients)'!$C$5-1)/'Sect. 4 (coefficients)'!$C$6) ) +
    ( A188/'Sect. 4 (coefficients)'!$C$3 )^1 * ( 'Sect. 4 (coefficients)'!$J$36 ) ) +
( (B188+273.15) / 'Sect. 4 (coefficients)'!$C$4 )^4*
    (                                                   ( 'Sect. 4 (coefficients)'!$J$37 ) ) )</f>
        <v>-8.5037010092015045E-2</v>
      </c>
      <c r="V188" s="32">
        <f t="shared" si="42"/>
        <v>7.846976593293129</v>
      </c>
      <c r="W188" s="36">
        <f>('Sect. 4 (coefficients)'!$L$3+'Sect. 4 (coefficients)'!$L$4*(B188+'Sect. 4 (coefficients)'!$L$7)^-2.5+'Sect. 4 (coefficients)'!$L$5*(B188+'Sect. 4 (coefficients)'!$L$7)^3)/1000</f>
        <v>-3.9457825426968806E-3</v>
      </c>
      <c r="X188" s="36">
        <f t="shared" si="43"/>
        <v>3.0287375122650673E-4</v>
      </c>
      <c r="Y188" s="32">
        <f t="shared" si="44"/>
        <v>7.8430308107504318</v>
      </c>
      <c r="Z188" s="92">
        <v>6.0000000000000001E-3</v>
      </c>
    </row>
    <row r="189" spans="1:26" s="37" customFormat="1" ht="15" customHeight="1">
      <c r="A189" s="76">
        <v>10</v>
      </c>
      <c r="B189" s="30">
        <v>5</v>
      </c>
      <c r="C189" s="55">
        <v>15</v>
      </c>
      <c r="D189" s="32">
        <v>1007.1715580699999</v>
      </c>
      <c r="E189" s="32">
        <f t="shared" ref="E189:E195" si="53">0.003/100*D189/2</f>
        <v>1.5107573371049999E-2</v>
      </c>
      <c r="F189" s="54" t="s">
        <v>17</v>
      </c>
      <c r="G189" s="33">
        <v>1014.9743167844641</v>
      </c>
      <c r="H189" s="32">
        <v>1.5565460520463908E-2</v>
      </c>
      <c r="I189" s="62">
        <v>3531.4449640019311</v>
      </c>
      <c r="J189" s="33">
        <f t="shared" ref="J189:J252" si="54">G189-D189</f>
        <v>7.8027587144641757</v>
      </c>
      <c r="K189" s="32">
        <f t="shared" ref="K189:K252" si="55">SQRT(H189^2-E189^2)</f>
        <v>3.7476376629099971E-3</v>
      </c>
      <c r="L189" s="50">
        <f t="shared" si="52"/>
        <v>11.866835570693027</v>
      </c>
      <c r="M189" s="35">
        <f t="shared" ref="M189:M252" si="56">16.5/35*A189</f>
        <v>4.7142857142857144</v>
      </c>
      <c r="N189" s="66">
        <f t="shared" ref="N189:N252" si="57">0.1*M189</f>
        <v>0.47142857142857147</v>
      </c>
      <c r="O189" s="70" t="s">
        <v>17</v>
      </c>
      <c r="P189" s="32">
        <f>('Sect. 4 (coefficients)'!$L$3+'Sect. 4 (coefficients)'!$L$4*(B189+'Sect. 4 (coefficients)'!$L$7)^-2.5+'Sect. 4 (coefficients)'!$L$5*(B189+'Sect. 4 (coefficients)'!$L$7)^3)/1000</f>
        <v>-3.9457825426968806E-3</v>
      </c>
      <c r="Q189" s="32">
        <f t="shared" ref="Q189:Q252" si="58">J189-P189</f>
        <v>7.8067044970068729</v>
      </c>
      <c r="R189" s="32">
        <f>LOOKUP(B189,'Sect. 4 (data)'!$B$19:$B$25,'Sect. 4 (data)'!$R$19:$R$25)</f>
        <v>7.931748620899949</v>
      </c>
      <c r="S189" s="36">
        <f t="shared" ref="S189:S252" si="59">Q189-R189</f>
        <v>-0.12504412389307618</v>
      </c>
      <c r="T189" s="32">
        <f>'Sect. 4 (coefficients)'!$C$7 * ( A189 / 'Sect. 4 (coefficients)'!$C$3 )*
  (
                                                        ( 'Sect. 4 (coefficients)'!$F$3   + 'Sect. 4 (coefficients)'!$F$4  *(A189/'Sect. 4 (coefficients)'!$C$3)^1 + 'Sect. 4 (coefficients)'!$F$5  *(A189/'Sect. 4 (coefficients)'!$C$3)^2 + 'Sect. 4 (coefficients)'!$F$6   *(A189/'Sect. 4 (coefficients)'!$C$3)^3 + 'Sect. 4 (coefficients)'!$F$7  *(A189/'Sect. 4 (coefficients)'!$C$3)^4 + 'Sect. 4 (coefficients)'!$F$8*(A189/'Sect. 4 (coefficients)'!$C$3)^5 ) +
    ( (B189+273.15) / 'Sect. 4 (coefficients)'!$C$4 )^1 * ( 'Sect. 4 (coefficients)'!$F$9   + 'Sect. 4 (coefficients)'!$F$10*(A189/'Sect. 4 (coefficients)'!$C$3)^1 + 'Sect. 4 (coefficients)'!$F$11*(A189/'Sect. 4 (coefficients)'!$C$3)^2 + 'Sect. 4 (coefficients)'!$F$12*(A189/'Sect. 4 (coefficients)'!$C$3)^3 + 'Sect. 4 (coefficients)'!$F$13*(A189/'Sect. 4 (coefficients)'!$C$3)^4 ) +
    ( (B189+273.15) / 'Sect. 4 (coefficients)'!$C$4 )^2 * ( 'Sect. 4 (coefficients)'!$F$14 + 'Sect. 4 (coefficients)'!$F$15*(A189/'Sect. 4 (coefficients)'!$C$3)^1 + 'Sect. 4 (coefficients)'!$F$16*(A189/'Sect. 4 (coefficients)'!$C$3)^2 + 'Sect. 4 (coefficients)'!$F$17*(A189/'Sect. 4 (coefficients)'!$C$3)^3 ) +
    ( (B189+273.15) / 'Sect. 4 (coefficients)'!$C$4 )^3 * ( 'Sect. 4 (coefficients)'!$F$18 + 'Sect. 4 (coefficients)'!$F$19*(A189/'Sect. 4 (coefficients)'!$C$3)^1 + 'Sect. 4 (coefficients)'!$F$20*(A189/'Sect. 4 (coefficients)'!$C$3)^2 ) +
    ( (B189+273.15) / 'Sect. 4 (coefficients)'!$C$4 )^4 * ( 'Sect. 4 (coefficients)'!$F$21 +'Sect. 4 (coefficients)'!$F$22*(A189/'Sect. 4 (coefficients)'!$C$3)^1 ) +
    ( (B189+273.15) / 'Sect. 4 (coefficients)'!$C$4 )^5 * ( 'Sect. 4 (coefficients)'!$F$23 )
  )</f>
        <v>7.9320136033851441</v>
      </c>
      <c r="U189" s="91">
        <f xml:space="preserve"> 'Sect. 4 (coefficients)'!$C$8 * ( (C189/'Sect. 4 (coefficients)'!$C$5-1)/'Sect. 4 (coefficients)'!$C$6 ) * ( A189/'Sect. 4 (coefficients)'!$C$3 ) *
(                                                       ( 'Sect. 4 (coefficients)'!$J$3   + 'Sect. 4 (coefficients)'!$J$4  *((C189/'Sect. 4 (coefficients)'!$C$5-1)/'Sect. 4 (coefficients)'!$C$6)  + 'Sect. 4 (coefficients)'!$J$5  *((C189/'Sect. 4 (coefficients)'!$C$5-1)/'Sect. 4 (coefficients)'!$C$6)^2 + 'Sect. 4 (coefficients)'!$J$6   *((C189/'Sect. 4 (coefficients)'!$C$5-1)/'Sect. 4 (coefficients)'!$C$6)^3 + 'Sect. 4 (coefficients)'!$J$7*((C189/'Sect. 4 (coefficients)'!$C$5-1)/'Sect. 4 (coefficients)'!$C$6)^4 ) +
    ( A189/'Sect. 4 (coefficients)'!$C$3 )^1 * ( 'Sect. 4 (coefficients)'!$J$8   + 'Sect. 4 (coefficients)'!$J$9  *((C189/'Sect. 4 (coefficients)'!$C$5-1)/'Sect. 4 (coefficients)'!$C$6)  + 'Sect. 4 (coefficients)'!$J$10*((C189/'Sect. 4 (coefficients)'!$C$5-1)/'Sect. 4 (coefficients)'!$C$6)^2 + 'Sect. 4 (coefficients)'!$J$11 *((C189/'Sect. 4 (coefficients)'!$C$5-1)/'Sect. 4 (coefficients)'!$C$6)^3 ) +
    ( A189/'Sect. 4 (coefficients)'!$C$3 )^2 * ( 'Sect. 4 (coefficients)'!$J$12 + 'Sect. 4 (coefficients)'!$J$13*((C189/'Sect. 4 (coefficients)'!$C$5-1)/'Sect. 4 (coefficients)'!$C$6) + 'Sect. 4 (coefficients)'!$J$14*((C189/'Sect. 4 (coefficients)'!$C$5-1)/'Sect. 4 (coefficients)'!$C$6)^2 ) +
    ( A189/'Sect. 4 (coefficients)'!$C$3 )^3 * ( 'Sect. 4 (coefficients)'!$J$15 + 'Sect. 4 (coefficients)'!$J$16*((C189/'Sect. 4 (coefficients)'!$C$5-1)/'Sect. 4 (coefficients)'!$C$6) ) +
    ( A189/'Sect. 4 (coefficients)'!$C$3 )^4 * ( 'Sect. 4 (coefficients)'!$J$17 ) +
( (B189+273.15) / 'Sect. 4 (coefficients)'!$C$4 )^1*
    (                                                   ( 'Sect. 4 (coefficients)'!$J$18 + 'Sect. 4 (coefficients)'!$J$19*((C189/'Sect. 4 (coefficients)'!$C$5-1)/'Sect. 4 (coefficients)'!$C$6) + 'Sect. 4 (coefficients)'!$J$20*((C189/'Sect. 4 (coefficients)'!$C$5-1)/'Sect. 4 (coefficients)'!$C$6)^2 + 'Sect. 4 (coefficients)'!$J$21 * ((C189/'Sect. 4 (coefficients)'!$C$5-1)/'Sect. 4 (coefficients)'!$C$6)^3 ) +
    ( A189/'Sect. 4 (coefficients)'!$C$3 )^1 * ( 'Sect. 4 (coefficients)'!$J$22 + 'Sect. 4 (coefficients)'!$J$23*((C189/'Sect. 4 (coefficients)'!$C$5-1)/'Sect. 4 (coefficients)'!$C$6) + 'Sect. 4 (coefficients)'!$J$24*((C189/'Sect. 4 (coefficients)'!$C$5-1)/'Sect. 4 (coefficients)'!$C$6)^2 ) +
    ( A189/'Sect. 4 (coefficients)'!$C$3 )^2 * ( 'Sect. 4 (coefficients)'!$J$25 + 'Sect. 4 (coefficients)'!$J$26*((C189/'Sect. 4 (coefficients)'!$C$5-1)/'Sect. 4 (coefficients)'!$C$6) ) +
    ( A189/'Sect. 4 (coefficients)'!$C$3 )^3 * ( 'Sect. 4 (coefficients)'!$J$27 ) ) +
( (B189+273.15) / 'Sect. 4 (coefficients)'!$C$4 )^2*
    (                                                   ( 'Sect. 4 (coefficients)'!$J$28 + 'Sect. 4 (coefficients)'!$J$29*((C189/'Sect. 4 (coefficients)'!$C$5-1)/'Sect. 4 (coefficients)'!$C$6) + 'Sect. 4 (coefficients)'!$J$30*((C189/'Sect. 4 (coefficients)'!$C$5-1)/'Sect. 4 (coefficients)'!$C$6)^2 ) +
    ( A189/'Sect. 4 (coefficients)'!$C$3 )^1 * ( 'Sect. 4 (coefficients)'!$J$31 + 'Sect. 4 (coefficients)'!$J$32*((C189/'Sect. 4 (coefficients)'!$C$5-1)/'Sect. 4 (coefficients)'!$C$6) ) +
    ( A189/'Sect. 4 (coefficients)'!$C$3 )^2 * ( 'Sect. 4 (coefficients)'!$J$33 ) ) +
( (B189+273.15) / 'Sect. 4 (coefficients)'!$C$4 )^3*
    (                                                   ( 'Sect. 4 (coefficients)'!$J$34 + 'Sect. 4 (coefficients)'!$J$35*((C189/'Sect. 4 (coefficients)'!$C$5-1)/'Sect. 4 (coefficients)'!$C$6) ) +
    ( A189/'Sect. 4 (coefficients)'!$C$3 )^1 * ( 'Sect. 4 (coefficients)'!$J$36 ) ) +
( (B189+273.15) / 'Sect. 4 (coefficients)'!$C$4 )^4*
    (                                                   ( 'Sect. 4 (coefficients)'!$J$37 ) ) )</f>
        <v>-0.12663275380196443</v>
      </c>
      <c r="V189" s="32">
        <f t="shared" ref="V189:V252" si="60">U189+T189</f>
        <v>7.8053808495831793</v>
      </c>
      <c r="W189" s="36">
        <f>('Sect. 4 (coefficients)'!$L$3+'Sect. 4 (coefficients)'!$L$4*(B189+'Sect. 4 (coefficients)'!$L$7)^-2.5+'Sect. 4 (coefficients)'!$L$5*(B189+'Sect. 4 (coefficients)'!$L$7)^3)/1000</f>
        <v>-3.9457825426968806E-3</v>
      </c>
      <c r="X189" s="36">
        <f t="shared" ref="X189:X252" si="61">Q189-V189</f>
        <v>1.3236474236935081E-3</v>
      </c>
      <c r="Y189" s="32">
        <f t="shared" ref="Y189:Y252" si="62">V189+W189</f>
        <v>7.8014350670404822</v>
      </c>
      <c r="Z189" s="92">
        <v>6.0000000000000001E-3</v>
      </c>
    </row>
    <row r="190" spans="1:26" s="37" customFormat="1" ht="15" customHeight="1">
      <c r="A190" s="76">
        <v>10</v>
      </c>
      <c r="B190" s="30">
        <v>5</v>
      </c>
      <c r="C190" s="55">
        <v>20</v>
      </c>
      <c r="D190" s="32">
        <v>1009.5367227</v>
      </c>
      <c r="E190" s="32">
        <f t="shared" si="53"/>
        <v>1.5143050840500001E-2</v>
      </c>
      <c r="F190" s="54" t="s">
        <v>17</v>
      </c>
      <c r="G190" s="33">
        <v>1017.2931037946776</v>
      </c>
      <c r="H190" s="32">
        <v>1.560438957494369E-2</v>
      </c>
      <c r="I190" s="62">
        <v>3551.2669941047288</v>
      </c>
      <c r="J190" s="33">
        <f t="shared" si="54"/>
        <v>7.756381094677522</v>
      </c>
      <c r="K190" s="32">
        <f t="shared" si="55"/>
        <v>3.766295958716406E-3</v>
      </c>
      <c r="L190" s="50">
        <f t="shared" si="52"/>
        <v>12.051856861748243</v>
      </c>
      <c r="M190" s="35">
        <f t="shared" si="56"/>
        <v>4.7142857142857144</v>
      </c>
      <c r="N190" s="66">
        <f t="shared" si="57"/>
        <v>0.47142857142857147</v>
      </c>
      <c r="O190" s="70" t="s">
        <v>17</v>
      </c>
      <c r="P190" s="32">
        <f>('Sect. 4 (coefficients)'!$L$3+'Sect. 4 (coefficients)'!$L$4*(B190+'Sect. 4 (coefficients)'!$L$7)^-2.5+'Sect. 4 (coefficients)'!$L$5*(B190+'Sect. 4 (coefficients)'!$L$7)^3)/1000</f>
        <v>-3.9457825426968806E-3</v>
      </c>
      <c r="Q190" s="32">
        <f t="shared" si="58"/>
        <v>7.7603268772202192</v>
      </c>
      <c r="R190" s="32">
        <f>LOOKUP(B190,'Sect. 4 (data)'!$B$19:$B$25,'Sect. 4 (data)'!$R$19:$R$25)</f>
        <v>7.931748620899949</v>
      </c>
      <c r="S190" s="36">
        <f t="shared" si="59"/>
        <v>-0.17142174367972984</v>
      </c>
      <c r="T190" s="32">
        <f>'Sect. 4 (coefficients)'!$C$7 * ( A190 / 'Sect. 4 (coefficients)'!$C$3 )*
  (
                                                        ( 'Sect. 4 (coefficients)'!$F$3   + 'Sect. 4 (coefficients)'!$F$4  *(A190/'Sect. 4 (coefficients)'!$C$3)^1 + 'Sect. 4 (coefficients)'!$F$5  *(A190/'Sect. 4 (coefficients)'!$C$3)^2 + 'Sect. 4 (coefficients)'!$F$6   *(A190/'Sect. 4 (coefficients)'!$C$3)^3 + 'Sect. 4 (coefficients)'!$F$7  *(A190/'Sect. 4 (coefficients)'!$C$3)^4 + 'Sect. 4 (coefficients)'!$F$8*(A190/'Sect. 4 (coefficients)'!$C$3)^5 ) +
    ( (B190+273.15) / 'Sect. 4 (coefficients)'!$C$4 )^1 * ( 'Sect. 4 (coefficients)'!$F$9   + 'Sect. 4 (coefficients)'!$F$10*(A190/'Sect. 4 (coefficients)'!$C$3)^1 + 'Sect. 4 (coefficients)'!$F$11*(A190/'Sect. 4 (coefficients)'!$C$3)^2 + 'Sect. 4 (coefficients)'!$F$12*(A190/'Sect. 4 (coefficients)'!$C$3)^3 + 'Sect. 4 (coefficients)'!$F$13*(A190/'Sect. 4 (coefficients)'!$C$3)^4 ) +
    ( (B190+273.15) / 'Sect. 4 (coefficients)'!$C$4 )^2 * ( 'Sect. 4 (coefficients)'!$F$14 + 'Sect. 4 (coefficients)'!$F$15*(A190/'Sect. 4 (coefficients)'!$C$3)^1 + 'Sect. 4 (coefficients)'!$F$16*(A190/'Sect. 4 (coefficients)'!$C$3)^2 + 'Sect. 4 (coefficients)'!$F$17*(A190/'Sect. 4 (coefficients)'!$C$3)^3 ) +
    ( (B190+273.15) / 'Sect. 4 (coefficients)'!$C$4 )^3 * ( 'Sect. 4 (coefficients)'!$F$18 + 'Sect. 4 (coefficients)'!$F$19*(A190/'Sect. 4 (coefficients)'!$C$3)^1 + 'Sect. 4 (coefficients)'!$F$20*(A190/'Sect. 4 (coefficients)'!$C$3)^2 ) +
    ( (B190+273.15) / 'Sect. 4 (coefficients)'!$C$4 )^4 * ( 'Sect. 4 (coefficients)'!$F$21 +'Sect. 4 (coefficients)'!$F$22*(A190/'Sect. 4 (coefficients)'!$C$3)^1 ) +
    ( (B190+273.15) / 'Sect. 4 (coefficients)'!$C$4 )^5 * ( 'Sect. 4 (coefficients)'!$F$23 )
  )</f>
        <v>7.9320136033851441</v>
      </c>
      <c r="U190" s="91">
        <f xml:space="preserve"> 'Sect. 4 (coefficients)'!$C$8 * ( (C190/'Sect. 4 (coefficients)'!$C$5-1)/'Sect. 4 (coefficients)'!$C$6 ) * ( A190/'Sect. 4 (coefficients)'!$C$3 ) *
(                                                       ( 'Sect. 4 (coefficients)'!$J$3   + 'Sect. 4 (coefficients)'!$J$4  *((C190/'Sect. 4 (coefficients)'!$C$5-1)/'Sect. 4 (coefficients)'!$C$6)  + 'Sect. 4 (coefficients)'!$J$5  *((C190/'Sect. 4 (coefficients)'!$C$5-1)/'Sect. 4 (coefficients)'!$C$6)^2 + 'Sect. 4 (coefficients)'!$J$6   *((C190/'Sect. 4 (coefficients)'!$C$5-1)/'Sect. 4 (coefficients)'!$C$6)^3 + 'Sect. 4 (coefficients)'!$J$7*((C190/'Sect. 4 (coefficients)'!$C$5-1)/'Sect. 4 (coefficients)'!$C$6)^4 ) +
    ( A190/'Sect. 4 (coefficients)'!$C$3 )^1 * ( 'Sect. 4 (coefficients)'!$J$8   + 'Sect. 4 (coefficients)'!$J$9  *((C190/'Sect. 4 (coefficients)'!$C$5-1)/'Sect. 4 (coefficients)'!$C$6)  + 'Sect. 4 (coefficients)'!$J$10*((C190/'Sect. 4 (coefficients)'!$C$5-1)/'Sect. 4 (coefficients)'!$C$6)^2 + 'Sect. 4 (coefficients)'!$J$11 *((C190/'Sect. 4 (coefficients)'!$C$5-1)/'Sect. 4 (coefficients)'!$C$6)^3 ) +
    ( A190/'Sect. 4 (coefficients)'!$C$3 )^2 * ( 'Sect. 4 (coefficients)'!$J$12 + 'Sect. 4 (coefficients)'!$J$13*((C190/'Sect. 4 (coefficients)'!$C$5-1)/'Sect. 4 (coefficients)'!$C$6) + 'Sect. 4 (coefficients)'!$J$14*((C190/'Sect. 4 (coefficients)'!$C$5-1)/'Sect. 4 (coefficients)'!$C$6)^2 ) +
    ( A190/'Sect. 4 (coefficients)'!$C$3 )^3 * ( 'Sect. 4 (coefficients)'!$J$15 + 'Sect. 4 (coefficients)'!$J$16*((C190/'Sect. 4 (coefficients)'!$C$5-1)/'Sect. 4 (coefficients)'!$C$6) ) +
    ( A190/'Sect. 4 (coefficients)'!$C$3 )^4 * ( 'Sect. 4 (coefficients)'!$J$17 ) +
( (B190+273.15) / 'Sect. 4 (coefficients)'!$C$4 )^1*
    (                                                   ( 'Sect. 4 (coefficients)'!$J$18 + 'Sect. 4 (coefficients)'!$J$19*((C190/'Sect. 4 (coefficients)'!$C$5-1)/'Sect. 4 (coefficients)'!$C$6) + 'Sect. 4 (coefficients)'!$J$20*((C190/'Sect. 4 (coefficients)'!$C$5-1)/'Sect. 4 (coefficients)'!$C$6)^2 + 'Sect. 4 (coefficients)'!$J$21 * ((C190/'Sect. 4 (coefficients)'!$C$5-1)/'Sect. 4 (coefficients)'!$C$6)^3 ) +
    ( A190/'Sect. 4 (coefficients)'!$C$3 )^1 * ( 'Sect. 4 (coefficients)'!$J$22 + 'Sect. 4 (coefficients)'!$J$23*((C190/'Sect. 4 (coefficients)'!$C$5-1)/'Sect. 4 (coefficients)'!$C$6) + 'Sect. 4 (coefficients)'!$J$24*((C190/'Sect. 4 (coefficients)'!$C$5-1)/'Sect. 4 (coefficients)'!$C$6)^2 ) +
    ( A190/'Sect. 4 (coefficients)'!$C$3 )^2 * ( 'Sect. 4 (coefficients)'!$J$25 + 'Sect. 4 (coefficients)'!$J$26*((C190/'Sect. 4 (coefficients)'!$C$5-1)/'Sect. 4 (coefficients)'!$C$6) ) +
    ( A190/'Sect. 4 (coefficients)'!$C$3 )^3 * ( 'Sect. 4 (coefficients)'!$J$27 ) ) +
( (B190+273.15) / 'Sect. 4 (coefficients)'!$C$4 )^2*
    (                                                   ( 'Sect. 4 (coefficients)'!$J$28 + 'Sect. 4 (coefficients)'!$J$29*((C190/'Sect. 4 (coefficients)'!$C$5-1)/'Sect. 4 (coefficients)'!$C$6) + 'Sect. 4 (coefficients)'!$J$30*((C190/'Sect. 4 (coefficients)'!$C$5-1)/'Sect. 4 (coefficients)'!$C$6)^2 ) +
    ( A190/'Sect. 4 (coefficients)'!$C$3 )^1 * ( 'Sect. 4 (coefficients)'!$J$31 + 'Sect. 4 (coefficients)'!$J$32*((C190/'Sect. 4 (coefficients)'!$C$5-1)/'Sect. 4 (coefficients)'!$C$6) ) +
    ( A190/'Sect. 4 (coefficients)'!$C$3 )^2 * ( 'Sect. 4 (coefficients)'!$J$33 ) ) +
( (B190+273.15) / 'Sect. 4 (coefficients)'!$C$4 )^3*
    (                                                   ( 'Sect. 4 (coefficients)'!$J$34 + 'Sect. 4 (coefficients)'!$J$35*((C190/'Sect. 4 (coefficients)'!$C$5-1)/'Sect. 4 (coefficients)'!$C$6) ) +
    ( A190/'Sect. 4 (coefficients)'!$C$3 )^1 * ( 'Sect. 4 (coefficients)'!$J$36 ) ) +
( (B190+273.15) / 'Sect. 4 (coefficients)'!$C$4 )^4*
    (                                                   ( 'Sect. 4 (coefficients)'!$J$37 ) ) )</f>
        <v>-0.16729919638599225</v>
      </c>
      <c r="V190" s="32">
        <f t="shared" si="60"/>
        <v>7.7647144069991514</v>
      </c>
      <c r="W190" s="36">
        <f>('Sect. 4 (coefficients)'!$L$3+'Sect. 4 (coefficients)'!$L$4*(B190+'Sect. 4 (coefficients)'!$L$7)^-2.5+'Sect. 4 (coefficients)'!$L$5*(B190+'Sect. 4 (coefficients)'!$L$7)^3)/1000</f>
        <v>-3.9457825426968806E-3</v>
      </c>
      <c r="X190" s="36">
        <f t="shared" si="61"/>
        <v>-4.3875297789321976E-3</v>
      </c>
      <c r="Y190" s="32">
        <f t="shared" si="62"/>
        <v>7.7607686244564542</v>
      </c>
      <c r="Z190" s="92">
        <v>6.0000000000000001E-3</v>
      </c>
    </row>
    <row r="191" spans="1:26" s="37" customFormat="1" ht="15" customHeight="1">
      <c r="A191" s="76">
        <v>10</v>
      </c>
      <c r="B191" s="30">
        <v>5</v>
      </c>
      <c r="C191" s="55">
        <v>26</v>
      </c>
      <c r="D191" s="32">
        <v>1012.34079411</v>
      </c>
      <c r="E191" s="32">
        <f t="shared" si="53"/>
        <v>1.5185111911650001E-2</v>
      </c>
      <c r="F191" s="54" t="s">
        <v>17</v>
      </c>
      <c r="G191" s="33">
        <v>1020.0496979129973</v>
      </c>
      <c r="H191" s="32">
        <v>1.5652852955944006E-2</v>
      </c>
      <c r="I191" s="62">
        <v>3554.0855308315981</v>
      </c>
      <c r="J191" s="33">
        <f t="shared" si="54"/>
        <v>7.7089038029972698</v>
      </c>
      <c r="K191" s="32">
        <f t="shared" si="55"/>
        <v>3.7979180995738031E-3</v>
      </c>
      <c r="L191" s="50">
        <f t="shared" si="52"/>
        <v>12.31788751237948</v>
      </c>
      <c r="M191" s="35">
        <f t="shared" si="56"/>
        <v>4.7142857142857144</v>
      </c>
      <c r="N191" s="66">
        <f t="shared" si="57"/>
        <v>0.47142857142857147</v>
      </c>
      <c r="O191" s="70" t="s">
        <v>17</v>
      </c>
      <c r="P191" s="32">
        <f>('Sect. 4 (coefficients)'!$L$3+'Sect. 4 (coefficients)'!$L$4*(B191+'Sect. 4 (coefficients)'!$L$7)^-2.5+'Sect. 4 (coefficients)'!$L$5*(B191+'Sect. 4 (coefficients)'!$L$7)^3)/1000</f>
        <v>-3.9457825426968806E-3</v>
      </c>
      <c r="Q191" s="32">
        <f t="shared" si="58"/>
        <v>7.712849585539967</v>
      </c>
      <c r="R191" s="32">
        <f>LOOKUP(B191,'Sect. 4 (data)'!$B$19:$B$25,'Sect. 4 (data)'!$R$19:$R$25)</f>
        <v>7.931748620899949</v>
      </c>
      <c r="S191" s="36">
        <f t="shared" si="59"/>
        <v>-0.21889903535998201</v>
      </c>
      <c r="T191" s="32">
        <f>'Sect. 4 (coefficients)'!$C$7 * ( A191 / 'Sect. 4 (coefficients)'!$C$3 )*
  (
                                                        ( 'Sect. 4 (coefficients)'!$F$3   + 'Sect. 4 (coefficients)'!$F$4  *(A191/'Sect. 4 (coefficients)'!$C$3)^1 + 'Sect. 4 (coefficients)'!$F$5  *(A191/'Sect. 4 (coefficients)'!$C$3)^2 + 'Sect. 4 (coefficients)'!$F$6   *(A191/'Sect. 4 (coefficients)'!$C$3)^3 + 'Sect. 4 (coefficients)'!$F$7  *(A191/'Sect. 4 (coefficients)'!$C$3)^4 + 'Sect. 4 (coefficients)'!$F$8*(A191/'Sect. 4 (coefficients)'!$C$3)^5 ) +
    ( (B191+273.15) / 'Sect. 4 (coefficients)'!$C$4 )^1 * ( 'Sect. 4 (coefficients)'!$F$9   + 'Sect. 4 (coefficients)'!$F$10*(A191/'Sect. 4 (coefficients)'!$C$3)^1 + 'Sect. 4 (coefficients)'!$F$11*(A191/'Sect. 4 (coefficients)'!$C$3)^2 + 'Sect. 4 (coefficients)'!$F$12*(A191/'Sect. 4 (coefficients)'!$C$3)^3 + 'Sect. 4 (coefficients)'!$F$13*(A191/'Sect. 4 (coefficients)'!$C$3)^4 ) +
    ( (B191+273.15) / 'Sect. 4 (coefficients)'!$C$4 )^2 * ( 'Sect. 4 (coefficients)'!$F$14 + 'Sect. 4 (coefficients)'!$F$15*(A191/'Sect. 4 (coefficients)'!$C$3)^1 + 'Sect. 4 (coefficients)'!$F$16*(A191/'Sect. 4 (coefficients)'!$C$3)^2 + 'Sect. 4 (coefficients)'!$F$17*(A191/'Sect. 4 (coefficients)'!$C$3)^3 ) +
    ( (B191+273.15) / 'Sect. 4 (coefficients)'!$C$4 )^3 * ( 'Sect. 4 (coefficients)'!$F$18 + 'Sect. 4 (coefficients)'!$F$19*(A191/'Sect. 4 (coefficients)'!$C$3)^1 + 'Sect. 4 (coefficients)'!$F$20*(A191/'Sect. 4 (coefficients)'!$C$3)^2 ) +
    ( (B191+273.15) / 'Sect. 4 (coefficients)'!$C$4 )^4 * ( 'Sect. 4 (coefficients)'!$F$21 +'Sect. 4 (coefficients)'!$F$22*(A191/'Sect. 4 (coefficients)'!$C$3)^1 ) +
    ( (B191+273.15) / 'Sect. 4 (coefficients)'!$C$4 )^5 * ( 'Sect. 4 (coefficients)'!$F$23 )
  )</f>
        <v>7.9320136033851441</v>
      </c>
      <c r="U191" s="91">
        <f xml:space="preserve"> 'Sect. 4 (coefficients)'!$C$8 * ( (C191/'Sect. 4 (coefficients)'!$C$5-1)/'Sect. 4 (coefficients)'!$C$6 ) * ( A191/'Sect. 4 (coefficients)'!$C$3 ) *
(                                                       ( 'Sect. 4 (coefficients)'!$J$3   + 'Sect. 4 (coefficients)'!$J$4  *((C191/'Sect. 4 (coefficients)'!$C$5-1)/'Sect. 4 (coefficients)'!$C$6)  + 'Sect. 4 (coefficients)'!$J$5  *((C191/'Sect. 4 (coefficients)'!$C$5-1)/'Sect. 4 (coefficients)'!$C$6)^2 + 'Sect. 4 (coefficients)'!$J$6   *((C191/'Sect. 4 (coefficients)'!$C$5-1)/'Sect. 4 (coefficients)'!$C$6)^3 + 'Sect. 4 (coefficients)'!$J$7*((C191/'Sect. 4 (coefficients)'!$C$5-1)/'Sect. 4 (coefficients)'!$C$6)^4 ) +
    ( A191/'Sect. 4 (coefficients)'!$C$3 )^1 * ( 'Sect. 4 (coefficients)'!$J$8   + 'Sect. 4 (coefficients)'!$J$9  *((C191/'Sect. 4 (coefficients)'!$C$5-1)/'Sect. 4 (coefficients)'!$C$6)  + 'Sect. 4 (coefficients)'!$J$10*((C191/'Sect. 4 (coefficients)'!$C$5-1)/'Sect. 4 (coefficients)'!$C$6)^2 + 'Sect. 4 (coefficients)'!$J$11 *((C191/'Sect. 4 (coefficients)'!$C$5-1)/'Sect. 4 (coefficients)'!$C$6)^3 ) +
    ( A191/'Sect. 4 (coefficients)'!$C$3 )^2 * ( 'Sect. 4 (coefficients)'!$J$12 + 'Sect. 4 (coefficients)'!$J$13*((C191/'Sect. 4 (coefficients)'!$C$5-1)/'Sect. 4 (coefficients)'!$C$6) + 'Sect. 4 (coefficients)'!$J$14*((C191/'Sect. 4 (coefficients)'!$C$5-1)/'Sect. 4 (coefficients)'!$C$6)^2 ) +
    ( A191/'Sect. 4 (coefficients)'!$C$3 )^3 * ( 'Sect. 4 (coefficients)'!$J$15 + 'Sect. 4 (coefficients)'!$J$16*((C191/'Sect. 4 (coefficients)'!$C$5-1)/'Sect. 4 (coefficients)'!$C$6) ) +
    ( A191/'Sect. 4 (coefficients)'!$C$3 )^4 * ( 'Sect. 4 (coefficients)'!$J$17 ) +
( (B191+273.15) / 'Sect. 4 (coefficients)'!$C$4 )^1*
    (                                                   ( 'Sect. 4 (coefficients)'!$J$18 + 'Sect. 4 (coefficients)'!$J$19*((C191/'Sect. 4 (coefficients)'!$C$5-1)/'Sect. 4 (coefficients)'!$C$6) + 'Sect. 4 (coefficients)'!$J$20*((C191/'Sect. 4 (coefficients)'!$C$5-1)/'Sect. 4 (coefficients)'!$C$6)^2 + 'Sect. 4 (coefficients)'!$J$21 * ((C191/'Sect. 4 (coefficients)'!$C$5-1)/'Sect. 4 (coefficients)'!$C$6)^3 ) +
    ( A191/'Sect. 4 (coefficients)'!$C$3 )^1 * ( 'Sect. 4 (coefficients)'!$J$22 + 'Sect. 4 (coefficients)'!$J$23*((C191/'Sect. 4 (coefficients)'!$C$5-1)/'Sect. 4 (coefficients)'!$C$6) + 'Sect. 4 (coefficients)'!$J$24*((C191/'Sect. 4 (coefficients)'!$C$5-1)/'Sect. 4 (coefficients)'!$C$6)^2 ) +
    ( A191/'Sect. 4 (coefficients)'!$C$3 )^2 * ( 'Sect. 4 (coefficients)'!$J$25 + 'Sect. 4 (coefficients)'!$J$26*((C191/'Sect. 4 (coefficients)'!$C$5-1)/'Sect. 4 (coefficients)'!$C$6) ) +
    ( A191/'Sect. 4 (coefficients)'!$C$3 )^3 * ( 'Sect. 4 (coefficients)'!$J$27 ) ) +
( (B191+273.15) / 'Sect. 4 (coefficients)'!$C$4 )^2*
    (                                                   ( 'Sect. 4 (coefficients)'!$J$28 + 'Sect. 4 (coefficients)'!$J$29*((C191/'Sect. 4 (coefficients)'!$C$5-1)/'Sect. 4 (coefficients)'!$C$6) + 'Sect. 4 (coefficients)'!$J$30*((C191/'Sect. 4 (coefficients)'!$C$5-1)/'Sect. 4 (coefficients)'!$C$6)^2 ) +
    ( A191/'Sect. 4 (coefficients)'!$C$3 )^1 * ( 'Sect. 4 (coefficients)'!$J$31 + 'Sect. 4 (coefficients)'!$J$32*((C191/'Sect. 4 (coefficients)'!$C$5-1)/'Sect. 4 (coefficients)'!$C$6) ) +
    ( A191/'Sect. 4 (coefficients)'!$C$3 )^2 * ( 'Sect. 4 (coefficients)'!$J$33 ) ) +
( (B191+273.15) / 'Sect. 4 (coefficients)'!$C$4 )^3*
    (                                                   ( 'Sect. 4 (coefficients)'!$J$34 + 'Sect. 4 (coefficients)'!$J$35*((C191/'Sect. 4 (coefficients)'!$C$5-1)/'Sect. 4 (coefficients)'!$C$6) ) +
    ( A191/'Sect. 4 (coefficients)'!$C$3 )^1 * ( 'Sect. 4 (coefficients)'!$J$36 ) ) +
( (B191+273.15) / 'Sect. 4 (coefficients)'!$C$4 )^4*
    (                                                   ( 'Sect. 4 (coefficients)'!$J$37 ) ) )</f>
        <v>-0.21487112824613303</v>
      </c>
      <c r="V191" s="32">
        <f t="shared" si="60"/>
        <v>7.7171424751390107</v>
      </c>
      <c r="W191" s="36">
        <f>('Sect. 4 (coefficients)'!$L$3+'Sect. 4 (coefficients)'!$L$4*(B191+'Sect. 4 (coefficients)'!$L$7)^-2.5+'Sect. 4 (coefficients)'!$L$5*(B191+'Sect. 4 (coefficients)'!$L$7)^3)/1000</f>
        <v>-3.9457825426968806E-3</v>
      </c>
      <c r="X191" s="36">
        <f t="shared" si="61"/>
        <v>-4.2928895990437255E-3</v>
      </c>
      <c r="Y191" s="32">
        <f t="shared" si="62"/>
        <v>7.7131966925963136</v>
      </c>
      <c r="Z191" s="92">
        <v>6.0000000000000001E-3</v>
      </c>
    </row>
    <row r="192" spans="1:26" s="37" customFormat="1" ht="15" customHeight="1">
      <c r="A192" s="76">
        <v>10</v>
      </c>
      <c r="B192" s="30">
        <v>5</v>
      </c>
      <c r="C192" s="55">
        <v>33</v>
      </c>
      <c r="D192" s="32">
        <v>1015.5659768199999</v>
      </c>
      <c r="E192" s="32">
        <f t="shared" si="53"/>
        <v>1.52334896523E-2</v>
      </c>
      <c r="F192" s="54" t="s">
        <v>17</v>
      </c>
      <c r="G192" s="33">
        <v>1023.2246470970164</v>
      </c>
      <c r="H192" s="32">
        <v>1.571170050612342E-2</v>
      </c>
      <c r="I192" s="62">
        <v>3510.7249876095202</v>
      </c>
      <c r="J192" s="33">
        <f t="shared" si="54"/>
        <v>7.6586702770164266</v>
      </c>
      <c r="K192" s="32">
        <f t="shared" si="55"/>
        <v>3.8468592133567505E-3</v>
      </c>
      <c r="L192" s="50">
        <f t="shared" si="52"/>
        <v>12.616218779973957</v>
      </c>
      <c r="M192" s="35">
        <f t="shared" si="56"/>
        <v>4.7142857142857144</v>
      </c>
      <c r="N192" s="66">
        <f t="shared" si="57"/>
        <v>0.47142857142857147</v>
      </c>
      <c r="O192" s="70" t="s">
        <v>17</v>
      </c>
      <c r="P192" s="32">
        <f>('Sect. 4 (coefficients)'!$L$3+'Sect. 4 (coefficients)'!$L$4*(B192+'Sect. 4 (coefficients)'!$L$7)^-2.5+'Sect. 4 (coefficients)'!$L$5*(B192+'Sect. 4 (coefficients)'!$L$7)^3)/1000</f>
        <v>-3.9457825426968806E-3</v>
      </c>
      <c r="Q192" s="32">
        <f t="shared" si="58"/>
        <v>7.6626160595591237</v>
      </c>
      <c r="R192" s="32">
        <f>LOOKUP(B192,'Sect. 4 (data)'!$B$19:$B$25,'Sect. 4 (data)'!$R$19:$R$25)</f>
        <v>7.931748620899949</v>
      </c>
      <c r="S192" s="36">
        <f t="shared" si="59"/>
        <v>-0.2691325613408253</v>
      </c>
      <c r="T192" s="32">
        <f>'Sect. 4 (coefficients)'!$C$7 * ( A192 / 'Sect. 4 (coefficients)'!$C$3 )*
  (
                                                        ( 'Sect. 4 (coefficients)'!$F$3   + 'Sect. 4 (coefficients)'!$F$4  *(A192/'Sect. 4 (coefficients)'!$C$3)^1 + 'Sect. 4 (coefficients)'!$F$5  *(A192/'Sect. 4 (coefficients)'!$C$3)^2 + 'Sect. 4 (coefficients)'!$F$6   *(A192/'Sect. 4 (coefficients)'!$C$3)^3 + 'Sect. 4 (coefficients)'!$F$7  *(A192/'Sect. 4 (coefficients)'!$C$3)^4 + 'Sect. 4 (coefficients)'!$F$8*(A192/'Sect. 4 (coefficients)'!$C$3)^5 ) +
    ( (B192+273.15) / 'Sect. 4 (coefficients)'!$C$4 )^1 * ( 'Sect. 4 (coefficients)'!$F$9   + 'Sect. 4 (coefficients)'!$F$10*(A192/'Sect. 4 (coefficients)'!$C$3)^1 + 'Sect. 4 (coefficients)'!$F$11*(A192/'Sect. 4 (coefficients)'!$C$3)^2 + 'Sect. 4 (coefficients)'!$F$12*(A192/'Sect. 4 (coefficients)'!$C$3)^3 + 'Sect. 4 (coefficients)'!$F$13*(A192/'Sect. 4 (coefficients)'!$C$3)^4 ) +
    ( (B192+273.15) / 'Sect. 4 (coefficients)'!$C$4 )^2 * ( 'Sect. 4 (coefficients)'!$F$14 + 'Sect. 4 (coefficients)'!$F$15*(A192/'Sect. 4 (coefficients)'!$C$3)^1 + 'Sect. 4 (coefficients)'!$F$16*(A192/'Sect. 4 (coefficients)'!$C$3)^2 + 'Sect. 4 (coefficients)'!$F$17*(A192/'Sect. 4 (coefficients)'!$C$3)^3 ) +
    ( (B192+273.15) / 'Sect. 4 (coefficients)'!$C$4 )^3 * ( 'Sect. 4 (coefficients)'!$F$18 + 'Sect. 4 (coefficients)'!$F$19*(A192/'Sect. 4 (coefficients)'!$C$3)^1 + 'Sect. 4 (coefficients)'!$F$20*(A192/'Sect. 4 (coefficients)'!$C$3)^2 ) +
    ( (B192+273.15) / 'Sect. 4 (coefficients)'!$C$4 )^4 * ( 'Sect. 4 (coefficients)'!$F$21 +'Sect. 4 (coefficients)'!$F$22*(A192/'Sect. 4 (coefficients)'!$C$3)^1 ) +
    ( (B192+273.15) / 'Sect. 4 (coefficients)'!$C$4 )^5 * ( 'Sect. 4 (coefficients)'!$F$23 )
  )</f>
        <v>7.9320136033851441</v>
      </c>
      <c r="U192" s="91">
        <f xml:space="preserve"> 'Sect. 4 (coefficients)'!$C$8 * ( (C192/'Sect. 4 (coefficients)'!$C$5-1)/'Sect. 4 (coefficients)'!$C$6 ) * ( A192/'Sect. 4 (coefficients)'!$C$3 ) *
(                                                       ( 'Sect. 4 (coefficients)'!$J$3   + 'Sect. 4 (coefficients)'!$J$4  *((C192/'Sect. 4 (coefficients)'!$C$5-1)/'Sect. 4 (coefficients)'!$C$6)  + 'Sect. 4 (coefficients)'!$J$5  *((C192/'Sect. 4 (coefficients)'!$C$5-1)/'Sect. 4 (coefficients)'!$C$6)^2 + 'Sect. 4 (coefficients)'!$J$6   *((C192/'Sect. 4 (coefficients)'!$C$5-1)/'Sect. 4 (coefficients)'!$C$6)^3 + 'Sect. 4 (coefficients)'!$J$7*((C192/'Sect. 4 (coefficients)'!$C$5-1)/'Sect. 4 (coefficients)'!$C$6)^4 ) +
    ( A192/'Sect. 4 (coefficients)'!$C$3 )^1 * ( 'Sect. 4 (coefficients)'!$J$8   + 'Sect. 4 (coefficients)'!$J$9  *((C192/'Sect. 4 (coefficients)'!$C$5-1)/'Sect. 4 (coefficients)'!$C$6)  + 'Sect. 4 (coefficients)'!$J$10*((C192/'Sect. 4 (coefficients)'!$C$5-1)/'Sect. 4 (coefficients)'!$C$6)^2 + 'Sect. 4 (coefficients)'!$J$11 *((C192/'Sect. 4 (coefficients)'!$C$5-1)/'Sect. 4 (coefficients)'!$C$6)^3 ) +
    ( A192/'Sect. 4 (coefficients)'!$C$3 )^2 * ( 'Sect. 4 (coefficients)'!$J$12 + 'Sect. 4 (coefficients)'!$J$13*((C192/'Sect. 4 (coefficients)'!$C$5-1)/'Sect. 4 (coefficients)'!$C$6) + 'Sect. 4 (coefficients)'!$J$14*((C192/'Sect. 4 (coefficients)'!$C$5-1)/'Sect. 4 (coefficients)'!$C$6)^2 ) +
    ( A192/'Sect. 4 (coefficients)'!$C$3 )^3 * ( 'Sect. 4 (coefficients)'!$J$15 + 'Sect. 4 (coefficients)'!$J$16*((C192/'Sect. 4 (coefficients)'!$C$5-1)/'Sect. 4 (coefficients)'!$C$6) ) +
    ( A192/'Sect. 4 (coefficients)'!$C$3 )^4 * ( 'Sect. 4 (coefficients)'!$J$17 ) +
( (B192+273.15) / 'Sect. 4 (coefficients)'!$C$4 )^1*
    (                                                   ( 'Sect. 4 (coefficients)'!$J$18 + 'Sect. 4 (coefficients)'!$J$19*((C192/'Sect. 4 (coefficients)'!$C$5-1)/'Sect. 4 (coefficients)'!$C$6) + 'Sect. 4 (coefficients)'!$J$20*((C192/'Sect. 4 (coefficients)'!$C$5-1)/'Sect. 4 (coefficients)'!$C$6)^2 + 'Sect. 4 (coefficients)'!$J$21 * ((C192/'Sect. 4 (coefficients)'!$C$5-1)/'Sect. 4 (coefficients)'!$C$6)^3 ) +
    ( A192/'Sect. 4 (coefficients)'!$C$3 )^1 * ( 'Sect. 4 (coefficients)'!$J$22 + 'Sect. 4 (coefficients)'!$J$23*((C192/'Sect. 4 (coefficients)'!$C$5-1)/'Sect. 4 (coefficients)'!$C$6) + 'Sect. 4 (coefficients)'!$J$24*((C192/'Sect. 4 (coefficients)'!$C$5-1)/'Sect. 4 (coefficients)'!$C$6)^2 ) +
    ( A192/'Sect. 4 (coefficients)'!$C$3 )^2 * ( 'Sect. 4 (coefficients)'!$J$25 + 'Sect. 4 (coefficients)'!$J$26*((C192/'Sect. 4 (coefficients)'!$C$5-1)/'Sect. 4 (coefficients)'!$C$6) ) +
    ( A192/'Sect. 4 (coefficients)'!$C$3 )^3 * ( 'Sect. 4 (coefficients)'!$J$27 ) ) +
( (B192+273.15) / 'Sect. 4 (coefficients)'!$C$4 )^2*
    (                                                   ( 'Sect. 4 (coefficients)'!$J$28 + 'Sect. 4 (coefficients)'!$J$29*((C192/'Sect. 4 (coefficients)'!$C$5-1)/'Sect. 4 (coefficients)'!$C$6) + 'Sect. 4 (coefficients)'!$J$30*((C192/'Sect. 4 (coefficients)'!$C$5-1)/'Sect. 4 (coefficients)'!$C$6)^2 ) +
    ( A192/'Sect. 4 (coefficients)'!$C$3 )^1 * ( 'Sect. 4 (coefficients)'!$J$31 + 'Sect. 4 (coefficients)'!$J$32*((C192/'Sect. 4 (coefficients)'!$C$5-1)/'Sect. 4 (coefficients)'!$C$6) ) +
    ( A192/'Sect. 4 (coefficients)'!$C$3 )^2 * ( 'Sect. 4 (coefficients)'!$J$33 ) ) +
( (B192+273.15) / 'Sect. 4 (coefficients)'!$C$4 )^3*
    (                                                   ( 'Sect. 4 (coefficients)'!$J$34 + 'Sect. 4 (coefficients)'!$J$35*((C192/'Sect. 4 (coefficients)'!$C$5-1)/'Sect. 4 (coefficients)'!$C$6) ) +
    ( A192/'Sect. 4 (coefficients)'!$C$3 )^1 * ( 'Sect. 4 (coefficients)'!$J$36 ) ) +
( (B192+273.15) / 'Sect. 4 (coefficients)'!$C$4 )^4*
    (                                                   ( 'Sect. 4 (coefficients)'!$J$37 ) ) )</f>
        <v>-0.26869764359469556</v>
      </c>
      <c r="V192" s="32">
        <f t="shared" si="60"/>
        <v>7.6633159597904488</v>
      </c>
      <c r="W192" s="36">
        <f>('Sect. 4 (coefficients)'!$L$3+'Sect. 4 (coefficients)'!$L$4*(B192+'Sect. 4 (coefficients)'!$L$7)^-2.5+'Sect. 4 (coefficients)'!$L$5*(B192+'Sect. 4 (coefficients)'!$L$7)^3)/1000</f>
        <v>-3.9457825426968806E-3</v>
      </c>
      <c r="X192" s="36">
        <f t="shared" si="61"/>
        <v>-6.9990023132504575E-4</v>
      </c>
      <c r="Y192" s="32">
        <f t="shared" si="62"/>
        <v>7.6593701772477516</v>
      </c>
      <c r="Z192" s="92">
        <v>6.0000000000000001E-3</v>
      </c>
    </row>
    <row r="193" spans="1:26" s="37" customFormat="1" ht="15" customHeight="1">
      <c r="A193" s="76">
        <v>10</v>
      </c>
      <c r="B193" s="30">
        <v>5</v>
      </c>
      <c r="C193" s="55">
        <v>41.5</v>
      </c>
      <c r="D193" s="32">
        <v>1019.41669741</v>
      </c>
      <c r="E193" s="32">
        <f t="shared" si="53"/>
        <v>1.5291250461149999E-2</v>
      </c>
      <c r="F193" s="54" t="s">
        <v>17</v>
      </c>
      <c r="G193" s="33">
        <v>1027.0152199868314</v>
      </c>
      <c r="H193" s="32">
        <v>1.5786328585713643E-2</v>
      </c>
      <c r="I193" s="62">
        <v>3363.204694505504</v>
      </c>
      <c r="J193" s="33">
        <f t="shared" si="54"/>
        <v>7.5985225768314422</v>
      </c>
      <c r="K193" s="32">
        <f t="shared" si="55"/>
        <v>3.9224774760984434E-3</v>
      </c>
      <c r="L193" s="50">
        <f t="shared" si="52"/>
        <v>12.819485085222809</v>
      </c>
      <c r="M193" s="35">
        <f t="shared" si="56"/>
        <v>4.7142857142857144</v>
      </c>
      <c r="N193" s="66">
        <f t="shared" si="57"/>
        <v>0.47142857142857147</v>
      </c>
      <c r="O193" s="70" t="s">
        <v>17</v>
      </c>
      <c r="P193" s="32">
        <f>('Sect. 4 (coefficients)'!$L$3+'Sect. 4 (coefficients)'!$L$4*(B193+'Sect. 4 (coefficients)'!$L$7)^-2.5+'Sect. 4 (coefficients)'!$L$5*(B193+'Sect. 4 (coefficients)'!$L$7)^3)/1000</f>
        <v>-3.9457825426968806E-3</v>
      </c>
      <c r="Q193" s="32">
        <f t="shared" si="58"/>
        <v>7.6024683593741393</v>
      </c>
      <c r="R193" s="32">
        <f>LOOKUP(B193,'Sect. 4 (data)'!$B$19:$B$25,'Sect. 4 (data)'!$R$19:$R$25)</f>
        <v>7.931748620899949</v>
      </c>
      <c r="S193" s="36">
        <f t="shared" si="59"/>
        <v>-0.32928026152580969</v>
      </c>
      <c r="T193" s="32">
        <f>'Sect. 4 (coefficients)'!$C$7 * ( A193 / 'Sect. 4 (coefficients)'!$C$3 )*
  (
                                                        ( 'Sect. 4 (coefficients)'!$F$3   + 'Sect. 4 (coefficients)'!$F$4  *(A193/'Sect. 4 (coefficients)'!$C$3)^1 + 'Sect. 4 (coefficients)'!$F$5  *(A193/'Sect. 4 (coefficients)'!$C$3)^2 + 'Sect. 4 (coefficients)'!$F$6   *(A193/'Sect. 4 (coefficients)'!$C$3)^3 + 'Sect. 4 (coefficients)'!$F$7  *(A193/'Sect. 4 (coefficients)'!$C$3)^4 + 'Sect. 4 (coefficients)'!$F$8*(A193/'Sect. 4 (coefficients)'!$C$3)^5 ) +
    ( (B193+273.15) / 'Sect. 4 (coefficients)'!$C$4 )^1 * ( 'Sect. 4 (coefficients)'!$F$9   + 'Sect. 4 (coefficients)'!$F$10*(A193/'Sect. 4 (coefficients)'!$C$3)^1 + 'Sect. 4 (coefficients)'!$F$11*(A193/'Sect. 4 (coefficients)'!$C$3)^2 + 'Sect. 4 (coefficients)'!$F$12*(A193/'Sect. 4 (coefficients)'!$C$3)^3 + 'Sect. 4 (coefficients)'!$F$13*(A193/'Sect. 4 (coefficients)'!$C$3)^4 ) +
    ( (B193+273.15) / 'Sect. 4 (coefficients)'!$C$4 )^2 * ( 'Sect. 4 (coefficients)'!$F$14 + 'Sect. 4 (coefficients)'!$F$15*(A193/'Sect. 4 (coefficients)'!$C$3)^1 + 'Sect. 4 (coefficients)'!$F$16*(A193/'Sect. 4 (coefficients)'!$C$3)^2 + 'Sect. 4 (coefficients)'!$F$17*(A193/'Sect. 4 (coefficients)'!$C$3)^3 ) +
    ( (B193+273.15) / 'Sect. 4 (coefficients)'!$C$4 )^3 * ( 'Sect. 4 (coefficients)'!$F$18 + 'Sect. 4 (coefficients)'!$F$19*(A193/'Sect. 4 (coefficients)'!$C$3)^1 + 'Sect. 4 (coefficients)'!$F$20*(A193/'Sect. 4 (coefficients)'!$C$3)^2 ) +
    ( (B193+273.15) / 'Sect. 4 (coefficients)'!$C$4 )^4 * ( 'Sect. 4 (coefficients)'!$F$21 +'Sect. 4 (coefficients)'!$F$22*(A193/'Sect. 4 (coefficients)'!$C$3)^1 ) +
    ( (B193+273.15) / 'Sect. 4 (coefficients)'!$C$4 )^5 * ( 'Sect. 4 (coefficients)'!$F$23 )
  )</f>
        <v>7.9320136033851441</v>
      </c>
      <c r="U193" s="91">
        <f xml:space="preserve"> 'Sect. 4 (coefficients)'!$C$8 * ( (C193/'Sect. 4 (coefficients)'!$C$5-1)/'Sect. 4 (coefficients)'!$C$6 ) * ( A193/'Sect. 4 (coefficients)'!$C$3 ) *
(                                                       ( 'Sect. 4 (coefficients)'!$J$3   + 'Sect. 4 (coefficients)'!$J$4  *((C193/'Sect. 4 (coefficients)'!$C$5-1)/'Sect. 4 (coefficients)'!$C$6)  + 'Sect. 4 (coefficients)'!$J$5  *((C193/'Sect. 4 (coefficients)'!$C$5-1)/'Sect. 4 (coefficients)'!$C$6)^2 + 'Sect. 4 (coefficients)'!$J$6   *((C193/'Sect. 4 (coefficients)'!$C$5-1)/'Sect. 4 (coefficients)'!$C$6)^3 + 'Sect. 4 (coefficients)'!$J$7*((C193/'Sect. 4 (coefficients)'!$C$5-1)/'Sect. 4 (coefficients)'!$C$6)^4 ) +
    ( A193/'Sect. 4 (coefficients)'!$C$3 )^1 * ( 'Sect. 4 (coefficients)'!$J$8   + 'Sect. 4 (coefficients)'!$J$9  *((C193/'Sect. 4 (coefficients)'!$C$5-1)/'Sect. 4 (coefficients)'!$C$6)  + 'Sect. 4 (coefficients)'!$J$10*((C193/'Sect. 4 (coefficients)'!$C$5-1)/'Sect. 4 (coefficients)'!$C$6)^2 + 'Sect. 4 (coefficients)'!$J$11 *((C193/'Sect. 4 (coefficients)'!$C$5-1)/'Sect. 4 (coefficients)'!$C$6)^3 ) +
    ( A193/'Sect. 4 (coefficients)'!$C$3 )^2 * ( 'Sect. 4 (coefficients)'!$J$12 + 'Sect. 4 (coefficients)'!$J$13*((C193/'Sect. 4 (coefficients)'!$C$5-1)/'Sect. 4 (coefficients)'!$C$6) + 'Sect. 4 (coefficients)'!$J$14*((C193/'Sect. 4 (coefficients)'!$C$5-1)/'Sect. 4 (coefficients)'!$C$6)^2 ) +
    ( A193/'Sect. 4 (coefficients)'!$C$3 )^3 * ( 'Sect. 4 (coefficients)'!$J$15 + 'Sect. 4 (coefficients)'!$J$16*((C193/'Sect. 4 (coefficients)'!$C$5-1)/'Sect. 4 (coefficients)'!$C$6) ) +
    ( A193/'Sect. 4 (coefficients)'!$C$3 )^4 * ( 'Sect. 4 (coefficients)'!$J$17 ) +
( (B193+273.15) / 'Sect. 4 (coefficients)'!$C$4 )^1*
    (                                                   ( 'Sect. 4 (coefficients)'!$J$18 + 'Sect. 4 (coefficients)'!$J$19*((C193/'Sect. 4 (coefficients)'!$C$5-1)/'Sect. 4 (coefficients)'!$C$6) + 'Sect. 4 (coefficients)'!$J$20*((C193/'Sect. 4 (coefficients)'!$C$5-1)/'Sect. 4 (coefficients)'!$C$6)^2 + 'Sect. 4 (coefficients)'!$J$21 * ((C193/'Sect. 4 (coefficients)'!$C$5-1)/'Sect. 4 (coefficients)'!$C$6)^3 ) +
    ( A193/'Sect. 4 (coefficients)'!$C$3 )^1 * ( 'Sect. 4 (coefficients)'!$J$22 + 'Sect. 4 (coefficients)'!$J$23*((C193/'Sect. 4 (coefficients)'!$C$5-1)/'Sect. 4 (coefficients)'!$C$6) + 'Sect. 4 (coefficients)'!$J$24*((C193/'Sect. 4 (coefficients)'!$C$5-1)/'Sect. 4 (coefficients)'!$C$6)^2 ) +
    ( A193/'Sect. 4 (coefficients)'!$C$3 )^2 * ( 'Sect. 4 (coefficients)'!$J$25 + 'Sect. 4 (coefficients)'!$J$26*((C193/'Sect. 4 (coefficients)'!$C$5-1)/'Sect. 4 (coefficients)'!$C$6) ) +
    ( A193/'Sect. 4 (coefficients)'!$C$3 )^3 * ( 'Sect. 4 (coefficients)'!$J$27 ) ) +
( (B193+273.15) / 'Sect. 4 (coefficients)'!$C$4 )^2*
    (                                                   ( 'Sect. 4 (coefficients)'!$J$28 + 'Sect. 4 (coefficients)'!$J$29*((C193/'Sect. 4 (coefficients)'!$C$5-1)/'Sect. 4 (coefficients)'!$C$6) + 'Sect. 4 (coefficients)'!$J$30*((C193/'Sect. 4 (coefficients)'!$C$5-1)/'Sect. 4 (coefficients)'!$C$6)^2 ) +
    ( A193/'Sect. 4 (coefficients)'!$C$3 )^1 * ( 'Sect. 4 (coefficients)'!$J$31 + 'Sect. 4 (coefficients)'!$J$32*((C193/'Sect. 4 (coefficients)'!$C$5-1)/'Sect. 4 (coefficients)'!$C$6) ) +
    ( A193/'Sect. 4 (coefficients)'!$C$3 )^2 * ( 'Sect. 4 (coefficients)'!$J$33 ) ) +
( (B193+273.15) / 'Sect. 4 (coefficients)'!$C$4 )^3*
    (                                                   ( 'Sect. 4 (coefficients)'!$J$34 + 'Sect. 4 (coefficients)'!$J$35*((C193/'Sect. 4 (coefficients)'!$C$5-1)/'Sect. 4 (coefficients)'!$C$6) ) +
    ( A193/'Sect. 4 (coefficients)'!$C$3 )^1 * ( 'Sect. 4 (coefficients)'!$J$36 ) ) +
( (B193+273.15) / 'Sect. 4 (coefficients)'!$C$4 )^4*
    (                                                   ( 'Sect. 4 (coefficients)'!$J$37 ) ) )</f>
        <v>-0.33170057581614398</v>
      </c>
      <c r="V193" s="32">
        <f t="shared" si="60"/>
        <v>7.6003130275690003</v>
      </c>
      <c r="W193" s="36">
        <f>('Sect. 4 (coefficients)'!$L$3+'Sect. 4 (coefficients)'!$L$4*(B193+'Sect. 4 (coefficients)'!$L$7)^-2.5+'Sect. 4 (coefficients)'!$L$5*(B193+'Sect. 4 (coefficients)'!$L$7)^3)/1000</f>
        <v>-3.9457825426968806E-3</v>
      </c>
      <c r="X193" s="36">
        <f t="shared" si="61"/>
        <v>2.1553318051390491E-3</v>
      </c>
      <c r="Y193" s="32">
        <f t="shared" si="62"/>
        <v>7.5963672450263031</v>
      </c>
      <c r="Z193" s="92">
        <v>6.0000000000000001E-3</v>
      </c>
    </row>
    <row r="194" spans="1:26" s="37" customFormat="1" ht="15" customHeight="1">
      <c r="A194" s="76">
        <v>10</v>
      </c>
      <c r="B194" s="30">
        <v>5</v>
      </c>
      <c r="C194" s="55">
        <v>52</v>
      </c>
      <c r="D194" s="32">
        <v>1024.0765941100001</v>
      </c>
      <c r="E194" s="32">
        <f t="shared" si="53"/>
        <v>1.5361148911650002E-2</v>
      </c>
      <c r="F194" s="54" t="s">
        <v>17</v>
      </c>
      <c r="G194" s="33">
        <v>1031.5987086063417</v>
      </c>
      <c r="H194" s="32">
        <v>1.5883026904578018E-2</v>
      </c>
      <c r="I194" s="62">
        <v>3019.6072803640868</v>
      </c>
      <c r="J194" s="33">
        <f t="shared" si="54"/>
        <v>7.5221144963416009</v>
      </c>
      <c r="K194" s="32">
        <f t="shared" si="55"/>
        <v>4.0380252309344441E-3</v>
      </c>
      <c r="L194" s="50">
        <f t="shared" si="52"/>
        <v>12.615181128581897</v>
      </c>
      <c r="M194" s="35">
        <f t="shared" si="56"/>
        <v>4.7142857142857144</v>
      </c>
      <c r="N194" s="66">
        <f t="shared" si="57"/>
        <v>0.47142857142857147</v>
      </c>
      <c r="O194" s="70" t="s">
        <v>17</v>
      </c>
      <c r="P194" s="32">
        <f>('Sect. 4 (coefficients)'!$L$3+'Sect. 4 (coefficients)'!$L$4*(B194+'Sect. 4 (coefficients)'!$L$7)^-2.5+'Sect. 4 (coefficients)'!$L$5*(B194+'Sect. 4 (coefficients)'!$L$7)^3)/1000</f>
        <v>-3.9457825426968806E-3</v>
      </c>
      <c r="Q194" s="32">
        <f t="shared" si="58"/>
        <v>7.5260602788842981</v>
      </c>
      <c r="R194" s="32">
        <f>LOOKUP(B194,'Sect. 4 (data)'!$B$19:$B$25,'Sect. 4 (data)'!$R$19:$R$25)</f>
        <v>7.931748620899949</v>
      </c>
      <c r="S194" s="36">
        <f t="shared" si="59"/>
        <v>-0.40568834201565096</v>
      </c>
      <c r="T194" s="32">
        <f>'Sect. 4 (coefficients)'!$C$7 * ( A194 / 'Sect. 4 (coefficients)'!$C$3 )*
  (
                                                        ( 'Sect. 4 (coefficients)'!$F$3   + 'Sect. 4 (coefficients)'!$F$4  *(A194/'Sect. 4 (coefficients)'!$C$3)^1 + 'Sect. 4 (coefficients)'!$F$5  *(A194/'Sect. 4 (coefficients)'!$C$3)^2 + 'Sect. 4 (coefficients)'!$F$6   *(A194/'Sect. 4 (coefficients)'!$C$3)^3 + 'Sect. 4 (coefficients)'!$F$7  *(A194/'Sect. 4 (coefficients)'!$C$3)^4 + 'Sect. 4 (coefficients)'!$F$8*(A194/'Sect. 4 (coefficients)'!$C$3)^5 ) +
    ( (B194+273.15) / 'Sect. 4 (coefficients)'!$C$4 )^1 * ( 'Sect. 4 (coefficients)'!$F$9   + 'Sect. 4 (coefficients)'!$F$10*(A194/'Sect. 4 (coefficients)'!$C$3)^1 + 'Sect. 4 (coefficients)'!$F$11*(A194/'Sect. 4 (coefficients)'!$C$3)^2 + 'Sect. 4 (coefficients)'!$F$12*(A194/'Sect. 4 (coefficients)'!$C$3)^3 + 'Sect. 4 (coefficients)'!$F$13*(A194/'Sect. 4 (coefficients)'!$C$3)^4 ) +
    ( (B194+273.15) / 'Sect. 4 (coefficients)'!$C$4 )^2 * ( 'Sect. 4 (coefficients)'!$F$14 + 'Sect. 4 (coefficients)'!$F$15*(A194/'Sect. 4 (coefficients)'!$C$3)^1 + 'Sect. 4 (coefficients)'!$F$16*(A194/'Sect. 4 (coefficients)'!$C$3)^2 + 'Sect. 4 (coefficients)'!$F$17*(A194/'Sect. 4 (coefficients)'!$C$3)^3 ) +
    ( (B194+273.15) / 'Sect. 4 (coefficients)'!$C$4 )^3 * ( 'Sect. 4 (coefficients)'!$F$18 + 'Sect. 4 (coefficients)'!$F$19*(A194/'Sect. 4 (coefficients)'!$C$3)^1 + 'Sect. 4 (coefficients)'!$F$20*(A194/'Sect. 4 (coefficients)'!$C$3)^2 ) +
    ( (B194+273.15) / 'Sect. 4 (coefficients)'!$C$4 )^4 * ( 'Sect. 4 (coefficients)'!$F$21 +'Sect. 4 (coefficients)'!$F$22*(A194/'Sect. 4 (coefficients)'!$C$3)^1 ) +
    ( (B194+273.15) / 'Sect. 4 (coefficients)'!$C$4 )^5 * ( 'Sect. 4 (coefficients)'!$F$23 )
  )</f>
        <v>7.9320136033851441</v>
      </c>
      <c r="U194" s="91">
        <f xml:space="preserve"> 'Sect. 4 (coefficients)'!$C$8 * ( (C194/'Sect. 4 (coefficients)'!$C$5-1)/'Sect. 4 (coefficients)'!$C$6 ) * ( A194/'Sect. 4 (coefficients)'!$C$3 ) *
(                                                       ( 'Sect. 4 (coefficients)'!$J$3   + 'Sect. 4 (coefficients)'!$J$4  *((C194/'Sect. 4 (coefficients)'!$C$5-1)/'Sect. 4 (coefficients)'!$C$6)  + 'Sect. 4 (coefficients)'!$J$5  *((C194/'Sect. 4 (coefficients)'!$C$5-1)/'Sect. 4 (coefficients)'!$C$6)^2 + 'Sect. 4 (coefficients)'!$J$6   *((C194/'Sect. 4 (coefficients)'!$C$5-1)/'Sect. 4 (coefficients)'!$C$6)^3 + 'Sect. 4 (coefficients)'!$J$7*((C194/'Sect. 4 (coefficients)'!$C$5-1)/'Sect. 4 (coefficients)'!$C$6)^4 ) +
    ( A194/'Sect. 4 (coefficients)'!$C$3 )^1 * ( 'Sect. 4 (coefficients)'!$J$8   + 'Sect. 4 (coefficients)'!$J$9  *((C194/'Sect. 4 (coefficients)'!$C$5-1)/'Sect. 4 (coefficients)'!$C$6)  + 'Sect. 4 (coefficients)'!$J$10*((C194/'Sect. 4 (coefficients)'!$C$5-1)/'Sect. 4 (coefficients)'!$C$6)^2 + 'Sect. 4 (coefficients)'!$J$11 *((C194/'Sect. 4 (coefficients)'!$C$5-1)/'Sect. 4 (coefficients)'!$C$6)^3 ) +
    ( A194/'Sect. 4 (coefficients)'!$C$3 )^2 * ( 'Sect. 4 (coefficients)'!$J$12 + 'Sect. 4 (coefficients)'!$J$13*((C194/'Sect. 4 (coefficients)'!$C$5-1)/'Sect. 4 (coefficients)'!$C$6) + 'Sect. 4 (coefficients)'!$J$14*((C194/'Sect. 4 (coefficients)'!$C$5-1)/'Sect. 4 (coefficients)'!$C$6)^2 ) +
    ( A194/'Sect. 4 (coefficients)'!$C$3 )^3 * ( 'Sect. 4 (coefficients)'!$J$15 + 'Sect. 4 (coefficients)'!$J$16*((C194/'Sect. 4 (coefficients)'!$C$5-1)/'Sect. 4 (coefficients)'!$C$6) ) +
    ( A194/'Sect. 4 (coefficients)'!$C$3 )^4 * ( 'Sect. 4 (coefficients)'!$J$17 ) +
( (B194+273.15) / 'Sect. 4 (coefficients)'!$C$4 )^1*
    (                                                   ( 'Sect. 4 (coefficients)'!$J$18 + 'Sect. 4 (coefficients)'!$J$19*((C194/'Sect. 4 (coefficients)'!$C$5-1)/'Sect. 4 (coefficients)'!$C$6) + 'Sect. 4 (coefficients)'!$J$20*((C194/'Sect. 4 (coefficients)'!$C$5-1)/'Sect. 4 (coefficients)'!$C$6)^2 + 'Sect. 4 (coefficients)'!$J$21 * ((C194/'Sect. 4 (coefficients)'!$C$5-1)/'Sect. 4 (coefficients)'!$C$6)^3 ) +
    ( A194/'Sect. 4 (coefficients)'!$C$3 )^1 * ( 'Sect. 4 (coefficients)'!$J$22 + 'Sect. 4 (coefficients)'!$J$23*((C194/'Sect. 4 (coefficients)'!$C$5-1)/'Sect. 4 (coefficients)'!$C$6) + 'Sect. 4 (coefficients)'!$J$24*((C194/'Sect. 4 (coefficients)'!$C$5-1)/'Sect. 4 (coefficients)'!$C$6)^2 ) +
    ( A194/'Sect. 4 (coefficients)'!$C$3 )^2 * ( 'Sect. 4 (coefficients)'!$J$25 + 'Sect. 4 (coefficients)'!$J$26*((C194/'Sect. 4 (coefficients)'!$C$5-1)/'Sect. 4 (coefficients)'!$C$6) ) +
    ( A194/'Sect. 4 (coefficients)'!$C$3 )^3 * ( 'Sect. 4 (coefficients)'!$J$27 ) ) +
( (B194+273.15) / 'Sect. 4 (coefficients)'!$C$4 )^2*
    (                                                   ( 'Sect. 4 (coefficients)'!$J$28 + 'Sect. 4 (coefficients)'!$J$29*((C194/'Sect. 4 (coefficients)'!$C$5-1)/'Sect. 4 (coefficients)'!$C$6) + 'Sect. 4 (coefficients)'!$J$30*((C194/'Sect. 4 (coefficients)'!$C$5-1)/'Sect. 4 (coefficients)'!$C$6)^2 ) +
    ( A194/'Sect. 4 (coefficients)'!$C$3 )^1 * ( 'Sect. 4 (coefficients)'!$J$31 + 'Sect. 4 (coefficients)'!$J$32*((C194/'Sect. 4 (coefficients)'!$C$5-1)/'Sect. 4 (coefficients)'!$C$6) ) +
    ( A194/'Sect. 4 (coefficients)'!$C$3 )^2 * ( 'Sect. 4 (coefficients)'!$J$33 ) ) +
( (B194+273.15) / 'Sect. 4 (coefficients)'!$C$4 )^3*
    (                                                   ( 'Sect. 4 (coefficients)'!$J$34 + 'Sect. 4 (coefficients)'!$J$35*((C194/'Sect. 4 (coefficients)'!$C$5-1)/'Sect. 4 (coefficients)'!$C$6) ) +
    ( A194/'Sect. 4 (coefficients)'!$C$3 )^1 * ( 'Sect. 4 (coefficients)'!$J$36 ) ) +
( (B194+273.15) / 'Sect. 4 (coefficients)'!$C$4 )^4*
    (                                                   ( 'Sect. 4 (coefficients)'!$J$37 ) ) )</f>
        <v>-0.40613223009579991</v>
      </c>
      <c r="V194" s="32">
        <f t="shared" si="60"/>
        <v>7.5258813732893444</v>
      </c>
      <c r="W194" s="36">
        <f>('Sect. 4 (coefficients)'!$L$3+'Sect. 4 (coefficients)'!$L$4*(B194+'Sect. 4 (coefficients)'!$L$7)^-2.5+'Sect. 4 (coefficients)'!$L$5*(B194+'Sect. 4 (coefficients)'!$L$7)^3)/1000</f>
        <v>-3.9457825426968806E-3</v>
      </c>
      <c r="X194" s="36">
        <f t="shared" si="61"/>
        <v>1.7890559495370439E-4</v>
      </c>
      <c r="Y194" s="32">
        <f t="shared" si="62"/>
        <v>7.5219355907466472</v>
      </c>
      <c r="Z194" s="92">
        <v>6.0000000000000001E-3</v>
      </c>
    </row>
    <row r="195" spans="1:26" s="46" customFormat="1" ht="15" customHeight="1">
      <c r="A195" s="82">
        <v>10</v>
      </c>
      <c r="B195" s="38">
        <v>5</v>
      </c>
      <c r="C195" s="57">
        <v>65</v>
      </c>
      <c r="D195" s="40">
        <v>1029.7020710500001</v>
      </c>
      <c r="E195" s="40">
        <f t="shared" si="53"/>
        <v>1.5445531065750001E-2</v>
      </c>
      <c r="F195" s="56" t="s">
        <v>17</v>
      </c>
      <c r="G195" s="42">
        <v>1037.1352685159372</v>
      </c>
      <c r="H195" s="40">
        <v>1.6009153904571055E-2</v>
      </c>
      <c r="I195" s="63">
        <v>2420.5067095956606</v>
      </c>
      <c r="J195" s="42">
        <f t="shared" si="54"/>
        <v>7.4331974659371554</v>
      </c>
      <c r="K195" s="40">
        <f t="shared" si="55"/>
        <v>4.2105318948078667E-3</v>
      </c>
      <c r="L195" s="53">
        <f t="shared" si="52"/>
        <v>11.581921519966926</v>
      </c>
      <c r="M195" s="44">
        <f t="shared" si="56"/>
        <v>4.7142857142857144</v>
      </c>
      <c r="N195" s="67">
        <f t="shared" si="57"/>
        <v>0.47142857142857147</v>
      </c>
      <c r="O195" s="71" t="s">
        <v>17</v>
      </c>
      <c r="P195" s="40">
        <f>('Sect. 4 (coefficients)'!$L$3+'Sect. 4 (coefficients)'!$L$4*(B195+'Sect. 4 (coefficients)'!$L$7)^-2.5+'Sect. 4 (coefficients)'!$L$5*(B195+'Sect. 4 (coefficients)'!$L$7)^3)/1000</f>
        <v>-3.9457825426968806E-3</v>
      </c>
      <c r="Q195" s="40">
        <f t="shared" si="58"/>
        <v>7.4371432484798525</v>
      </c>
      <c r="R195" s="40">
        <f>LOOKUP(B195,'Sect. 4 (data)'!$B$19:$B$25,'Sect. 4 (data)'!$R$19:$R$25)</f>
        <v>7.931748620899949</v>
      </c>
      <c r="S195" s="45">
        <f t="shared" si="59"/>
        <v>-0.4946053724200965</v>
      </c>
      <c r="T195" s="40">
        <f>'Sect. 4 (coefficients)'!$C$7 * ( A195 / 'Sect. 4 (coefficients)'!$C$3 )*
  (
                                                        ( 'Sect. 4 (coefficients)'!$F$3   + 'Sect. 4 (coefficients)'!$F$4  *(A195/'Sect. 4 (coefficients)'!$C$3)^1 + 'Sect. 4 (coefficients)'!$F$5  *(A195/'Sect. 4 (coefficients)'!$C$3)^2 + 'Sect. 4 (coefficients)'!$F$6   *(A195/'Sect. 4 (coefficients)'!$C$3)^3 + 'Sect. 4 (coefficients)'!$F$7  *(A195/'Sect. 4 (coefficients)'!$C$3)^4 + 'Sect. 4 (coefficients)'!$F$8*(A195/'Sect. 4 (coefficients)'!$C$3)^5 ) +
    ( (B195+273.15) / 'Sect. 4 (coefficients)'!$C$4 )^1 * ( 'Sect. 4 (coefficients)'!$F$9   + 'Sect. 4 (coefficients)'!$F$10*(A195/'Sect. 4 (coefficients)'!$C$3)^1 + 'Sect. 4 (coefficients)'!$F$11*(A195/'Sect. 4 (coefficients)'!$C$3)^2 + 'Sect. 4 (coefficients)'!$F$12*(A195/'Sect. 4 (coefficients)'!$C$3)^3 + 'Sect. 4 (coefficients)'!$F$13*(A195/'Sect. 4 (coefficients)'!$C$3)^4 ) +
    ( (B195+273.15) / 'Sect. 4 (coefficients)'!$C$4 )^2 * ( 'Sect. 4 (coefficients)'!$F$14 + 'Sect. 4 (coefficients)'!$F$15*(A195/'Sect. 4 (coefficients)'!$C$3)^1 + 'Sect. 4 (coefficients)'!$F$16*(A195/'Sect. 4 (coefficients)'!$C$3)^2 + 'Sect. 4 (coefficients)'!$F$17*(A195/'Sect. 4 (coefficients)'!$C$3)^3 ) +
    ( (B195+273.15) / 'Sect. 4 (coefficients)'!$C$4 )^3 * ( 'Sect. 4 (coefficients)'!$F$18 + 'Sect. 4 (coefficients)'!$F$19*(A195/'Sect. 4 (coefficients)'!$C$3)^1 + 'Sect. 4 (coefficients)'!$F$20*(A195/'Sect. 4 (coefficients)'!$C$3)^2 ) +
    ( (B195+273.15) / 'Sect. 4 (coefficients)'!$C$4 )^4 * ( 'Sect. 4 (coefficients)'!$F$21 +'Sect. 4 (coefficients)'!$F$22*(A195/'Sect. 4 (coefficients)'!$C$3)^1 ) +
    ( (B195+273.15) / 'Sect. 4 (coefficients)'!$C$4 )^5 * ( 'Sect. 4 (coefficients)'!$F$23 )
  )</f>
        <v>7.9320136033851441</v>
      </c>
      <c r="U195" s="93">
        <f xml:space="preserve"> 'Sect. 4 (coefficients)'!$C$8 * ( (C195/'Sect. 4 (coefficients)'!$C$5-1)/'Sect. 4 (coefficients)'!$C$6 ) * ( A195/'Sect. 4 (coefficients)'!$C$3 ) *
(                                                       ( 'Sect. 4 (coefficients)'!$J$3   + 'Sect. 4 (coefficients)'!$J$4  *((C195/'Sect. 4 (coefficients)'!$C$5-1)/'Sect. 4 (coefficients)'!$C$6)  + 'Sect. 4 (coefficients)'!$J$5  *((C195/'Sect. 4 (coefficients)'!$C$5-1)/'Sect. 4 (coefficients)'!$C$6)^2 + 'Sect. 4 (coefficients)'!$J$6   *((C195/'Sect. 4 (coefficients)'!$C$5-1)/'Sect. 4 (coefficients)'!$C$6)^3 + 'Sect. 4 (coefficients)'!$J$7*((C195/'Sect. 4 (coefficients)'!$C$5-1)/'Sect. 4 (coefficients)'!$C$6)^4 ) +
    ( A195/'Sect. 4 (coefficients)'!$C$3 )^1 * ( 'Sect. 4 (coefficients)'!$J$8   + 'Sect. 4 (coefficients)'!$J$9  *((C195/'Sect. 4 (coefficients)'!$C$5-1)/'Sect. 4 (coefficients)'!$C$6)  + 'Sect. 4 (coefficients)'!$J$10*((C195/'Sect. 4 (coefficients)'!$C$5-1)/'Sect. 4 (coefficients)'!$C$6)^2 + 'Sect. 4 (coefficients)'!$J$11 *((C195/'Sect. 4 (coefficients)'!$C$5-1)/'Sect. 4 (coefficients)'!$C$6)^3 ) +
    ( A195/'Sect. 4 (coefficients)'!$C$3 )^2 * ( 'Sect. 4 (coefficients)'!$J$12 + 'Sect. 4 (coefficients)'!$J$13*((C195/'Sect. 4 (coefficients)'!$C$5-1)/'Sect. 4 (coefficients)'!$C$6) + 'Sect. 4 (coefficients)'!$J$14*((C195/'Sect. 4 (coefficients)'!$C$5-1)/'Sect. 4 (coefficients)'!$C$6)^2 ) +
    ( A195/'Sect. 4 (coefficients)'!$C$3 )^3 * ( 'Sect. 4 (coefficients)'!$J$15 + 'Sect. 4 (coefficients)'!$J$16*((C195/'Sect. 4 (coefficients)'!$C$5-1)/'Sect. 4 (coefficients)'!$C$6) ) +
    ( A195/'Sect. 4 (coefficients)'!$C$3 )^4 * ( 'Sect. 4 (coefficients)'!$J$17 ) +
( (B195+273.15) / 'Sect. 4 (coefficients)'!$C$4 )^1*
    (                                                   ( 'Sect. 4 (coefficients)'!$J$18 + 'Sect. 4 (coefficients)'!$J$19*((C195/'Sect. 4 (coefficients)'!$C$5-1)/'Sect. 4 (coefficients)'!$C$6) + 'Sect. 4 (coefficients)'!$J$20*((C195/'Sect. 4 (coefficients)'!$C$5-1)/'Sect. 4 (coefficients)'!$C$6)^2 + 'Sect. 4 (coefficients)'!$J$21 * ((C195/'Sect. 4 (coefficients)'!$C$5-1)/'Sect. 4 (coefficients)'!$C$6)^3 ) +
    ( A195/'Sect. 4 (coefficients)'!$C$3 )^1 * ( 'Sect. 4 (coefficients)'!$J$22 + 'Sect. 4 (coefficients)'!$J$23*((C195/'Sect. 4 (coefficients)'!$C$5-1)/'Sect. 4 (coefficients)'!$C$6) + 'Sect. 4 (coefficients)'!$J$24*((C195/'Sect. 4 (coefficients)'!$C$5-1)/'Sect. 4 (coefficients)'!$C$6)^2 ) +
    ( A195/'Sect. 4 (coefficients)'!$C$3 )^2 * ( 'Sect. 4 (coefficients)'!$J$25 + 'Sect. 4 (coefficients)'!$J$26*((C195/'Sect. 4 (coefficients)'!$C$5-1)/'Sect. 4 (coefficients)'!$C$6) ) +
    ( A195/'Sect. 4 (coefficients)'!$C$3 )^3 * ( 'Sect. 4 (coefficients)'!$J$27 ) ) +
( (B195+273.15) / 'Sect. 4 (coefficients)'!$C$4 )^2*
    (                                                   ( 'Sect. 4 (coefficients)'!$J$28 + 'Sect. 4 (coefficients)'!$J$29*((C195/'Sect. 4 (coefficients)'!$C$5-1)/'Sect. 4 (coefficients)'!$C$6) + 'Sect. 4 (coefficients)'!$J$30*((C195/'Sect. 4 (coefficients)'!$C$5-1)/'Sect. 4 (coefficients)'!$C$6)^2 ) +
    ( A195/'Sect. 4 (coefficients)'!$C$3 )^1 * ( 'Sect. 4 (coefficients)'!$J$31 + 'Sect. 4 (coefficients)'!$J$32*((C195/'Sect. 4 (coefficients)'!$C$5-1)/'Sect. 4 (coefficients)'!$C$6) ) +
    ( A195/'Sect. 4 (coefficients)'!$C$3 )^2 * ( 'Sect. 4 (coefficients)'!$J$33 ) ) +
( (B195+273.15) / 'Sect. 4 (coefficients)'!$C$4 )^3*
    (                                                   ( 'Sect. 4 (coefficients)'!$J$34 + 'Sect. 4 (coefficients)'!$J$35*((C195/'Sect. 4 (coefficients)'!$C$5-1)/'Sect. 4 (coefficients)'!$C$6) ) +
    ( A195/'Sect. 4 (coefficients)'!$C$3 )^1 * ( 'Sect. 4 (coefficients)'!$J$36 ) ) +
( (B195+273.15) / 'Sect. 4 (coefficients)'!$C$4 )^4*
    (                                                   ( 'Sect. 4 (coefficients)'!$J$37 ) ) )</f>
        <v>-0.49348511620508506</v>
      </c>
      <c r="V195" s="40">
        <f t="shared" si="60"/>
        <v>7.4385284871800588</v>
      </c>
      <c r="W195" s="45">
        <f>('Sect. 4 (coefficients)'!$L$3+'Sect. 4 (coefficients)'!$L$4*(B195+'Sect. 4 (coefficients)'!$L$7)^-2.5+'Sect. 4 (coefficients)'!$L$5*(B195+'Sect. 4 (coefficients)'!$L$7)^3)/1000</f>
        <v>-3.9457825426968806E-3</v>
      </c>
      <c r="X195" s="45">
        <f t="shared" si="61"/>
        <v>-1.3852387002062372E-3</v>
      </c>
      <c r="Y195" s="40">
        <f t="shared" si="62"/>
        <v>7.4345827046373616</v>
      </c>
      <c r="Z195" s="94">
        <v>6.0000000000000001E-3</v>
      </c>
    </row>
    <row r="196" spans="1:26" s="37" customFormat="1" ht="15" customHeight="1">
      <c r="A196" s="76">
        <v>10</v>
      </c>
      <c r="B196" s="30">
        <v>10</v>
      </c>
      <c r="C196" s="55">
        <v>5</v>
      </c>
      <c r="D196" s="32">
        <v>1002.0313406</v>
      </c>
      <c r="E196" s="32">
        <f>0.001/100*D196/2</f>
        <v>5.0101567030000002E-3</v>
      </c>
      <c r="F196" s="54" t="s">
        <v>17</v>
      </c>
      <c r="G196" s="33">
        <v>1009.7810831720902</v>
      </c>
      <c r="H196" s="32">
        <v>6.2804687370371986E-3</v>
      </c>
      <c r="I196" s="62">
        <v>93.791148783157482</v>
      </c>
      <c r="J196" s="33">
        <f t="shared" si="54"/>
        <v>7.7497425720902129</v>
      </c>
      <c r="K196" s="32">
        <f t="shared" si="55"/>
        <v>3.7871648192659632E-3</v>
      </c>
      <c r="L196" s="50">
        <f t="shared" si="52"/>
        <v>12.400821258345305</v>
      </c>
      <c r="M196" s="35">
        <f t="shared" si="56"/>
        <v>4.7142857142857144</v>
      </c>
      <c r="N196" s="66">
        <f t="shared" si="57"/>
        <v>0.47142857142857147</v>
      </c>
      <c r="O196" s="70" t="s">
        <v>17</v>
      </c>
      <c r="P196" s="32">
        <f>('Sect. 4 (coefficients)'!$L$3+'Sect. 4 (coefficients)'!$L$4*(B196+'Sect. 4 (coefficients)'!$L$7)^-2.5+'Sect. 4 (coefficients)'!$L$5*(B196+'Sect. 4 (coefficients)'!$L$7)^3)/1000</f>
        <v>-3.3446902568376059E-3</v>
      </c>
      <c r="Q196" s="32">
        <f t="shared" si="58"/>
        <v>7.7530872623470506</v>
      </c>
      <c r="R196" s="32">
        <f>LOOKUP(B196,'Sect. 4 (data)'!$B$19:$B$25,'Sect. 4 (data)'!$R$19:$R$25)</f>
        <v>7.790803683007268</v>
      </c>
      <c r="S196" s="36">
        <f t="shared" si="59"/>
        <v>-3.7716420660217409E-2</v>
      </c>
      <c r="T196" s="32">
        <f>'Sect. 4 (coefficients)'!$C$7 * ( A196 / 'Sect. 4 (coefficients)'!$C$3 )*
  (
                                                        ( 'Sect. 4 (coefficients)'!$F$3   + 'Sect. 4 (coefficients)'!$F$4  *(A196/'Sect. 4 (coefficients)'!$C$3)^1 + 'Sect. 4 (coefficients)'!$F$5  *(A196/'Sect. 4 (coefficients)'!$C$3)^2 + 'Sect. 4 (coefficients)'!$F$6   *(A196/'Sect. 4 (coefficients)'!$C$3)^3 + 'Sect. 4 (coefficients)'!$F$7  *(A196/'Sect. 4 (coefficients)'!$C$3)^4 + 'Sect. 4 (coefficients)'!$F$8*(A196/'Sect. 4 (coefficients)'!$C$3)^5 ) +
    ( (B196+273.15) / 'Sect. 4 (coefficients)'!$C$4 )^1 * ( 'Sect. 4 (coefficients)'!$F$9   + 'Sect. 4 (coefficients)'!$F$10*(A196/'Sect. 4 (coefficients)'!$C$3)^1 + 'Sect. 4 (coefficients)'!$F$11*(A196/'Sect. 4 (coefficients)'!$C$3)^2 + 'Sect. 4 (coefficients)'!$F$12*(A196/'Sect. 4 (coefficients)'!$C$3)^3 + 'Sect. 4 (coefficients)'!$F$13*(A196/'Sect. 4 (coefficients)'!$C$3)^4 ) +
    ( (B196+273.15) / 'Sect. 4 (coefficients)'!$C$4 )^2 * ( 'Sect. 4 (coefficients)'!$F$14 + 'Sect. 4 (coefficients)'!$F$15*(A196/'Sect. 4 (coefficients)'!$C$3)^1 + 'Sect. 4 (coefficients)'!$F$16*(A196/'Sect. 4 (coefficients)'!$C$3)^2 + 'Sect. 4 (coefficients)'!$F$17*(A196/'Sect. 4 (coefficients)'!$C$3)^3 ) +
    ( (B196+273.15) / 'Sect. 4 (coefficients)'!$C$4 )^3 * ( 'Sect. 4 (coefficients)'!$F$18 + 'Sect. 4 (coefficients)'!$F$19*(A196/'Sect. 4 (coefficients)'!$C$3)^1 + 'Sect. 4 (coefficients)'!$F$20*(A196/'Sect. 4 (coefficients)'!$C$3)^2 ) +
    ( (B196+273.15) / 'Sect. 4 (coefficients)'!$C$4 )^4 * ( 'Sect. 4 (coefficients)'!$F$21 +'Sect. 4 (coefficients)'!$F$22*(A196/'Sect. 4 (coefficients)'!$C$3)^1 ) +
    ( (B196+273.15) / 'Sect. 4 (coefficients)'!$C$4 )^5 * ( 'Sect. 4 (coefficients)'!$F$23 )
  )</f>
        <v>7.7914301462478921</v>
      </c>
      <c r="U196" s="91">
        <f xml:space="preserve"> 'Sect. 4 (coefficients)'!$C$8 * ( (C196/'Sect. 4 (coefficients)'!$C$5-1)/'Sect. 4 (coefficients)'!$C$6 ) * ( A196/'Sect. 4 (coefficients)'!$C$3 ) *
(                                                       ( 'Sect. 4 (coefficients)'!$J$3   + 'Sect. 4 (coefficients)'!$J$4  *((C196/'Sect. 4 (coefficients)'!$C$5-1)/'Sect. 4 (coefficients)'!$C$6)  + 'Sect. 4 (coefficients)'!$J$5  *((C196/'Sect. 4 (coefficients)'!$C$5-1)/'Sect. 4 (coefficients)'!$C$6)^2 + 'Sect. 4 (coefficients)'!$J$6   *((C196/'Sect. 4 (coefficients)'!$C$5-1)/'Sect. 4 (coefficients)'!$C$6)^3 + 'Sect. 4 (coefficients)'!$J$7*((C196/'Sect. 4 (coefficients)'!$C$5-1)/'Sect. 4 (coefficients)'!$C$6)^4 ) +
    ( A196/'Sect. 4 (coefficients)'!$C$3 )^1 * ( 'Sect. 4 (coefficients)'!$J$8   + 'Sect. 4 (coefficients)'!$J$9  *((C196/'Sect. 4 (coefficients)'!$C$5-1)/'Sect. 4 (coefficients)'!$C$6)  + 'Sect. 4 (coefficients)'!$J$10*((C196/'Sect. 4 (coefficients)'!$C$5-1)/'Sect. 4 (coefficients)'!$C$6)^2 + 'Sect. 4 (coefficients)'!$J$11 *((C196/'Sect. 4 (coefficients)'!$C$5-1)/'Sect. 4 (coefficients)'!$C$6)^3 ) +
    ( A196/'Sect. 4 (coefficients)'!$C$3 )^2 * ( 'Sect. 4 (coefficients)'!$J$12 + 'Sect. 4 (coefficients)'!$J$13*((C196/'Sect. 4 (coefficients)'!$C$5-1)/'Sect. 4 (coefficients)'!$C$6) + 'Sect. 4 (coefficients)'!$J$14*((C196/'Sect. 4 (coefficients)'!$C$5-1)/'Sect. 4 (coefficients)'!$C$6)^2 ) +
    ( A196/'Sect. 4 (coefficients)'!$C$3 )^3 * ( 'Sect. 4 (coefficients)'!$J$15 + 'Sect. 4 (coefficients)'!$J$16*((C196/'Sect. 4 (coefficients)'!$C$5-1)/'Sect. 4 (coefficients)'!$C$6) ) +
    ( A196/'Sect. 4 (coefficients)'!$C$3 )^4 * ( 'Sect. 4 (coefficients)'!$J$17 ) +
( (B196+273.15) / 'Sect. 4 (coefficients)'!$C$4 )^1*
    (                                                   ( 'Sect. 4 (coefficients)'!$J$18 + 'Sect. 4 (coefficients)'!$J$19*((C196/'Sect. 4 (coefficients)'!$C$5-1)/'Sect. 4 (coefficients)'!$C$6) + 'Sect. 4 (coefficients)'!$J$20*((C196/'Sect. 4 (coefficients)'!$C$5-1)/'Sect. 4 (coefficients)'!$C$6)^2 + 'Sect. 4 (coefficients)'!$J$21 * ((C196/'Sect. 4 (coefficients)'!$C$5-1)/'Sect. 4 (coefficients)'!$C$6)^3 ) +
    ( A196/'Sect. 4 (coefficients)'!$C$3 )^1 * ( 'Sect. 4 (coefficients)'!$J$22 + 'Sect. 4 (coefficients)'!$J$23*((C196/'Sect. 4 (coefficients)'!$C$5-1)/'Sect. 4 (coefficients)'!$C$6) + 'Sect. 4 (coefficients)'!$J$24*((C196/'Sect. 4 (coefficients)'!$C$5-1)/'Sect. 4 (coefficients)'!$C$6)^2 ) +
    ( A196/'Sect. 4 (coefficients)'!$C$3 )^2 * ( 'Sect. 4 (coefficients)'!$J$25 + 'Sect. 4 (coefficients)'!$J$26*((C196/'Sect. 4 (coefficients)'!$C$5-1)/'Sect. 4 (coefficients)'!$C$6) ) +
    ( A196/'Sect. 4 (coefficients)'!$C$3 )^3 * ( 'Sect. 4 (coefficients)'!$J$27 ) ) +
( (B196+273.15) / 'Sect. 4 (coefficients)'!$C$4 )^2*
    (                                                   ( 'Sect. 4 (coefficients)'!$J$28 + 'Sect. 4 (coefficients)'!$J$29*((C196/'Sect. 4 (coefficients)'!$C$5-1)/'Sect. 4 (coefficients)'!$C$6) + 'Sect. 4 (coefficients)'!$J$30*((C196/'Sect. 4 (coefficients)'!$C$5-1)/'Sect. 4 (coefficients)'!$C$6)^2 ) +
    ( A196/'Sect. 4 (coefficients)'!$C$3 )^1 * ( 'Sect. 4 (coefficients)'!$J$31 + 'Sect. 4 (coefficients)'!$J$32*((C196/'Sect. 4 (coefficients)'!$C$5-1)/'Sect. 4 (coefficients)'!$C$6) ) +
    ( A196/'Sect. 4 (coefficients)'!$C$3 )^2 * ( 'Sect. 4 (coefficients)'!$J$33 ) ) +
( (B196+273.15) / 'Sect. 4 (coefficients)'!$C$4 )^3*
    (                                                   ( 'Sect. 4 (coefficients)'!$J$34 + 'Sect. 4 (coefficients)'!$J$35*((C196/'Sect. 4 (coefficients)'!$C$5-1)/'Sect. 4 (coefficients)'!$C$6) ) +
    ( A196/'Sect. 4 (coefficients)'!$C$3 )^1 * ( 'Sect. 4 (coefficients)'!$J$36 ) ) +
( (B196+273.15) / 'Sect. 4 (coefficients)'!$C$4 )^4*
    (                                                   ( 'Sect. 4 (coefficients)'!$J$37 ) ) )</f>
        <v>-3.7925844560101771E-2</v>
      </c>
      <c r="V196" s="32">
        <f t="shared" si="60"/>
        <v>7.7535043016877907</v>
      </c>
      <c r="W196" s="36">
        <f>('Sect. 4 (coefficients)'!$L$3+'Sect. 4 (coefficients)'!$L$4*(B196+'Sect. 4 (coefficients)'!$L$7)^-2.5+'Sect. 4 (coefficients)'!$L$5*(B196+'Sect. 4 (coefficients)'!$L$7)^3)/1000</f>
        <v>-3.3446902568376059E-3</v>
      </c>
      <c r="X196" s="36">
        <f t="shared" si="61"/>
        <v>-4.1703934074011073E-4</v>
      </c>
      <c r="Y196" s="32">
        <f t="shared" si="62"/>
        <v>7.750159611430953</v>
      </c>
      <c r="Z196" s="92">
        <v>6.0000000000000001E-3</v>
      </c>
    </row>
    <row r="197" spans="1:26" s="37" customFormat="1" ht="15" customHeight="1">
      <c r="A197" s="76">
        <v>10</v>
      </c>
      <c r="B197" s="30">
        <v>10</v>
      </c>
      <c r="C197" s="55">
        <v>10</v>
      </c>
      <c r="D197" s="32">
        <v>1004.3830732500001</v>
      </c>
      <c r="E197" s="32">
        <f>0.001/100*D197/2</f>
        <v>5.0219153662500009E-3</v>
      </c>
      <c r="F197" s="54" t="s">
        <v>17</v>
      </c>
      <c r="G197" s="33">
        <v>1012.0944381759206</v>
      </c>
      <c r="H197" s="32">
        <v>6.2962826701780184E-3</v>
      </c>
      <c r="I197" s="62">
        <v>94.702801261586899</v>
      </c>
      <c r="J197" s="33">
        <f t="shared" si="54"/>
        <v>7.7113649259205204</v>
      </c>
      <c r="K197" s="32">
        <f t="shared" si="55"/>
        <v>3.7978337927042248E-3</v>
      </c>
      <c r="L197" s="50">
        <f t="shared" si="52"/>
        <v>12.536311473912489</v>
      </c>
      <c r="M197" s="35">
        <f t="shared" si="56"/>
        <v>4.7142857142857144</v>
      </c>
      <c r="N197" s="66">
        <f t="shared" si="57"/>
        <v>0.47142857142857147</v>
      </c>
      <c r="O197" s="70" t="s">
        <v>17</v>
      </c>
      <c r="P197" s="32">
        <f>('Sect. 4 (coefficients)'!$L$3+'Sect. 4 (coefficients)'!$L$4*(B197+'Sect. 4 (coefficients)'!$L$7)^-2.5+'Sect. 4 (coefficients)'!$L$5*(B197+'Sect. 4 (coefficients)'!$L$7)^3)/1000</f>
        <v>-3.3446902568376059E-3</v>
      </c>
      <c r="Q197" s="32">
        <f t="shared" si="58"/>
        <v>7.7147096161773581</v>
      </c>
      <c r="R197" s="32">
        <f>LOOKUP(B197,'Sect. 4 (data)'!$B$19:$B$25,'Sect. 4 (data)'!$R$19:$R$25)</f>
        <v>7.790803683007268</v>
      </c>
      <c r="S197" s="36">
        <f t="shared" si="59"/>
        <v>-7.6094066829909934E-2</v>
      </c>
      <c r="T197" s="32">
        <f>'Sect. 4 (coefficients)'!$C$7 * ( A197 / 'Sect. 4 (coefficients)'!$C$3 )*
  (
                                                        ( 'Sect. 4 (coefficients)'!$F$3   + 'Sect. 4 (coefficients)'!$F$4  *(A197/'Sect. 4 (coefficients)'!$C$3)^1 + 'Sect. 4 (coefficients)'!$F$5  *(A197/'Sect. 4 (coefficients)'!$C$3)^2 + 'Sect. 4 (coefficients)'!$F$6   *(A197/'Sect. 4 (coefficients)'!$C$3)^3 + 'Sect. 4 (coefficients)'!$F$7  *(A197/'Sect. 4 (coefficients)'!$C$3)^4 + 'Sect. 4 (coefficients)'!$F$8*(A197/'Sect. 4 (coefficients)'!$C$3)^5 ) +
    ( (B197+273.15) / 'Sect. 4 (coefficients)'!$C$4 )^1 * ( 'Sect. 4 (coefficients)'!$F$9   + 'Sect. 4 (coefficients)'!$F$10*(A197/'Sect. 4 (coefficients)'!$C$3)^1 + 'Sect. 4 (coefficients)'!$F$11*(A197/'Sect. 4 (coefficients)'!$C$3)^2 + 'Sect. 4 (coefficients)'!$F$12*(A197/'Sect. 4 (coefficients)'!$C$3)^3 + 'Sect. 4 (coefficients)'!$F$13*(A197/'Sect. 4 (coefficients)'!$C$3)^4 ) +
    ( (B197+273.15) / 'Sect. 4 (coefficients)'!$C$4 )^2 * ( 'Sect. 4 (coefficients)'!$F$14 + 'Sect. 4 (coefficients)'!$F$15*(A197/'Sect. 4 (coefficients)'!$C$3)^1 + 'Sect. 4 (coefficients)'!$F$16*(A197/'Sect. 4 (coefficients)'!$C$3)^2 + 'Sect. 4 (coefficients)'!$F$17*(A197/'Sect. 4 (coefficients)'!$C$3)^3 ) +
    ( (B197+273.15) / 'Sect. 4 (coefficients)'!$C$4 )^3 * ( 'Sect. 4 (coefficients)'!$F$18 + 'Sect. 4 (coefficients)'!$F$19*(A197/'Sect. 4 (coefficients)'!$C$3)^1 + 'Sect. 4 (coefficients)'!$F$20*(A197/'Sect. 4 (coefficients)'!$C$3)^2 ) +
    ( (B197+273.15) / 'Sect. 4 (coefficients)'!$C$4 )^4 * ( 'Sect. 4 (coefficients)'!$F$21 +'Sect. 4 (coefficients)'!$F$22*(A197/'Sect. 4 (coefficients)'!$C$3)^1 ) +
    ( (B197+273.15) / 'Sect. 4 (coefficients)'!$C$4 )^5 * ( 'Sect. 4 (coefficients)'!$F$23 )
  )</f>
        <v>7.7914301462478921</v>
      </c>
      <c r="U197" s="91">
        <f xml:space="preserve"> 'Sect. 4 (coefficients)'!$C$8 * ( (C197/'Sect. 4 (coefficients)'!$C$5-1)/'Sect. 4 (coefficients)'!$C$6 ) * ( A197/'Sect. 4 (coefficients)'!$C$3 ) *
(                                                       ( 'Sect. 4 (coefficients)'!$J$3   + 'Sect. 4 (coefficients)'!$J$4  *((C197/'Sect. 4 (coefficients)'!$C$5-1)/'Sect. 4 (coefficients)'!$C$6)  + 'Sect. 4 (coefficients)'!$J$5  *((C197/'Sect. 4 (coefficients)'!$C$5-1)/'Sect. 4 (coefficients)'!$C$6)^2 + 'Sect. 4 (coefficients)'!$J$6   *((C197/'Sect. 4 (coefficients)'!$C$5-1)/'Sect. 4 (coefficients)'!$C$6)^3 + 'Sect. 4 (coefficients)'!$J$7*((C197/'Sect. 4 (coefficients)'!$C$5-1)/'Sect. 4 (coefficients)'!$C$6)^4 ) +
    ( A197/'Sect. 4 (coefficients)'!$C$3 )^1 * ( 'Sect. 4 (coefficients)'!$J$8   + 'Sect. 4 (coefficients)'!$J$9  *((C197/'Sect. 4 (coefficients)'!$C$5-1)/'Sect. 4 (coefficients)'!$C$6)  + 'Sect. 4 (coefficients)'!$J$10*((C197/'Sect. 4 (coefficients)'!$C$5-1)/'Sect. 4 (coefficients)'!$C$6)^2 + 'Sect. 4 (coefficients)'!$J$11 *((C197/'Sect. 4 (coefficients)'!$C$5-1)/'Sect. 4 (coefficients)'!$C$6)^3 ) +
    ( A197/'Sect. 4 (coefficients)'!$C$3 )^2 * ( 'Sect. 4 (coefficients)'!$J$12 + 'Sect. 4 (coefficients)'!$J$13*((C197/'Sect. 4 (coefficients)'!$C$5-1)/'Sect. 4 (coefficients)'!$C$6) + 'Sect. 4 (coefficients)'!$J$14*((C197/'Sect. 4 (coefficients)'!$C$5-1)/'Sect. 4 (coefficients)'!$C$6)^2 ) +
    ( A197/'Sect. 4 (coefficients)'!$C$3 )^3 * ( 'Sect. 4 (coefficients)'!$J$15 + 'Sect. 4 (coefficients)'!$J$16*((C197/'Sect. 4 (coefficients)'!$C$5-1)/'Sect. 4 (coefficients)'!$C$6) ) +
    ( A197/'Sect. 4 (coefficients)'!$C$3 )^4 * ( 'Sect. 4 (coefficients)'!$J$17 ) +
( (B197+273.15) / 'Sect. 4 (coefficients)'!$C$4 )^1*
    (                                                   ( 'Sect. 4 (coefficients)'!$J$18 + 'Sect. 4 (coefficients)'!$J$19*((C197/'Sect. 4 (coefficients)'!$C$5-1)/'Sect. 4 (coefficients)'!$C$6) + 'Sect. 4 (coefficients)'!$J$20*((C197/'Sect. 4 (coefficients)'!$C$5-1)/'Sect. 4 (coefficients)'!$C$6)^2 + 'Sect. 4 (coefficients)'!$J$21 * ((C197/'Sect. 4 (coefficients)'!$C$5-1)/'Sect. 4 (coefficients)'!$C$6)^3 ) +
    ( A197/'Sect. 4 (coefficients)'!$C$3 )^1 * ( 'Sect. 4 (coefficients)'!$J$22 + 'Sect. 4 (coefficients)'!$J$23*((C197/'Sect. 4 (coefficients)'!$C$5-1)/'Sect. 4 (coefficients)'!$C$6) + 'Sect. 4 (coefficients)'!$J$24*((C197/'Sect. 4 (coefficients)'!$C$5-1)/'Sect. 4 (coefficients)'!$C$6)^2 ) +
    ( A197/'Sect. 4 (coefficients)'!$C$3 )^2 * ( 'Sect. 4 (coefficients)'!$J$25 + 'Sect. 4 (coefficients)'!$J$26*((C197/'Sect. 4 (coefficients)'!$C$5-1)/'Sect. 4 (coefficients)'!$C$6) ) +
    ( A197/'Sect. 4 (coefficients)'!$C$3 )^3 * ( 'Sect. 4 (coefficients)'!$J$27 ) ) +
( (B197+273.15) / 'Sect. 4 (coefficients)'!$C$4 )^2*
    (                                                   ( 'Sect. 4 (coefficients)'!$J$28 + 'Sect. 4 (coefficients)'!$J$29*((C197/'Sect. 4 (coefficients)'!$C$5-1)/'Sect. 4 (coefficients)'!$C$6) + 'Sect. 4 (coefficients)'!$J$30*((C197/'Sect. 4 (coefficients)'!$C$5-1)/'Sect. 4 (coefficients)'!$C$6)^2 ) +
    ( A197/'Sect. 4 (coefficients)'!$C$3 )^1 * ( 'Sect. 4 (coefficients)'!$J$31 + 'Sect. 4 (coefficients)'!$J$32*((C197/'Sect. 4 (coefficients)'!$C$5-1)/'Sect. 4 (coefficients)'!$C$6) ) +
    ( A197/'Sect. 4 (coefficients)'!$C$3 )^2 * ( 'Sect. 4 (coefficients)'!$J$33 ) ) +
( (B197+273.15) / 'Sect. 4 (coefficients)'!$C$4 )^3*
    (                                                   ( 'Sect. 4 (coefficients)'!$J$34 + 'Sect. 4 (coefficients)'!$J$35*((C197/'Sect. 4 (coefficients)'!$C$5-1)/'Sect. 4 (coefficients)'!$C$6) ) +
    ( A197/'Sect. 4 (coefficients)'!$C$3 )^1 * ( 'Sect. 4 (coefficients)'!$J$36 ) ) +
( (B197+273.15) / 'Sect. 4 (coefficients)'!$C$4 )^4*
    (                                                   ( 'Sect. 4 (coefficients)'!$J$37 ) ) )</f>
        <v>-7.5870937221835161E-2</v>
      </c>
      <c r="V197" s="32">
        <f t="shared" si="60"/>
        <v>7.7155592090260567</v>
      </c>
      <c r="W197" s="36">
        <f>('Sect. 4 (coefficients)'!$L$3+'Sect. 4 (coefficients)'!$L$4*(B197+'Sect. 4 (coefficients)'!$L$7)^-2.5+'Sect. 4 (coefficients)'!$L$5*(B197+'Sect. 4 (coefficients)'!$L$7)^3)/1000</f>
        <v>-3.3446902568376059E-3</v>
      </c>
      <c r="X197" s="36">
        <f t="shared" si="61"/>
        <v>-8.4959284869867702E-4</v>
      </c>
      <c r="Y197" s="32">
        <f t="shared" si="62"/>
        <v>7.712214518769219</v>
      </c>
      <c r="Z197" s="92">
        <v>6.0000000000000001E-3</v>
      </c>
    </row>
    <row r="198" spans="1:26" s="37" customFormat="1" ht="15" customHeight="1">
      <c r="A198" s="76">
        <v>10</v>
      </c>
      <c r="B198" s="30">
        <v>10</v>
      </c>
      <c r="C198" s="55">
        <v>15</v>
      </c>
      <c r="D198" s="32">
        <v>1006.70964671</v>
      </c>
      <c r="E198" s="32">
        <f t="shared" ref="E198:E204" si="63">0.003/100*D198/2</f>
        <v>1.5100644700650001E-2</v>
      </c>
      <c r="F198" s="54" t="s">
        <v>17</v>
      </c>
      <c r="G198" s="33">
        <v>1014.3846487841251</v>
      </c>
      <c r="H198" s="32">
        <v>1.556543241747706E-2</v>
      </c>
      <c r="I198" s="62">
        <v>3531.4210320793068</v>
      </c>
      <c r="J198" s="33">
        <f t="shared" si="54"/>
        <v>7.6750020741251319</v>
      </c>
      <c r="K198" s="32">
        <f t="shared" si="55"/>
        <v>3.7753431589428793E-3</v>
      </c>
      <c r="L198" s="50">
        <f t="shared" si="52"/>
        <v>12.221667662529653</v>
      </c>
      <c r="M198" s="35">
        <f t="shared" si="56"/>
        <v>4.7142857142857144</v>
      </c>
      <c r="N198" s="66">
        <f t="shared" si="57"/>
        <v>0.47142857142857147</v>
      </c>
      <c r="O198" s="70" t="s">
        <v>17</v>
      </c>
      <c r="P198" s="32">
        <f>('Sect. 4 (coefficients)'!$L$3+'Sect. 4 (coefficients)'!$L$4*(B198+'Sect. 4 (coefficients)'!$L$7)^-2.5+'Sect. 4 (coefficients)'!$L$5*(B198+'Sect. 4 (coefficients)'!$L$7)^3)/1000</f>
        <v>-3.3446902568376059E-3</v>
      </c>
      <c r="Q198" s="32">
        <f t="shared" si="58"/>
        <v>7.6783467643819696</v>
      </c>
      <c r="R198" s="32">
        <f>LOOKUP(B198,'Sect. 4 (data)'!$B$19:$B$25,'Sect. 4 (data)'!$R$19:$R$25)</f>
        <v>7.790803683007268</v>
      </c>
      <c r="S198" s="36">
        <f t="shared" si="59"/>
        <v>-0.11245691862529839</v>
      </c>
      <c r="T198" s="32">
        <f>'Sect. 4 (coefficients)'!$C$7 * ( A198 / 'Sect. 4 (coefficients)'!$C$3 )*
  (
                                                        ( 'Sect. 4 (coefficients)'!$F$3   + 'Sect. 4 (coefficients)'!$F$4  *(A198/'Sect. 4 (coefficients)'!$C$3)^1 + 'Sect. 4 (coefficients)'!$F$5  *(A198/'Sect. 4 (coefficients)'!$C$3)^2 + 'Sect. 4 (coefficients)'!$F$6   *(A198/'Sect. 4 (coefficients)'!$C$3)^3 + 'Sect. 4 (coefficients)'!$F$7  *(A198/'Sect. 4 (coefficients)'!$C$3)^4 + 'Sect. 4 (coefficients)'!$F$8*(A198/'Sect. 4 (coefficients)'!$C$3)^5 ) +
    ( (B198+273.15) / 'Sect. 4 (coefficients)'!$C$4 )^1 * ( 'Sect. 4 (coefficients)'!$F$9   + 'Sect. 4 (coefficients)'!$F$10*(A198/'Sect. 4 (coefficients)'!$C$3)^1 + 'Sect. 4 (coefficients)'!$F$11*(A198/'Sect. 4 (coefficients)'!$C$3)^2 + 'Sect. 4 (coefficients)'!$F$12*(A198/'Sect. 4 (coefficients)'!$C$3)^3 + 'Sect. 4 (coefficients)'!$F$13*(A198/'Sect. 4 (coefficients)'!$C$3)^4 ) +
    ( (B198+273.15) / 'Sect. 4 (coefficients)'!$C$4 )^2 * ( 'Sect. 4 (coefficients)'!$F$14 + 'Sect. 4 (coefficients)'!$F$15*(A198/'Sect. 4 (coefficients)'!$C$3)^1 + 'Sect. 4 (coefficients)'!$F$16*(A198/'Sect. 4 (coefficients)'!$C$3)^2 + 'Sect. 4 (coefficients)'!$F$17*(A198/'Sect. 4 (coefficients)'!$C$3)^3 ) +
    ( (B198+273.15) / 'Sect. 4 (coefficients)'!$C$4 )^3 * ( 'Sect. 4 (coefficients)'!$F$18 + 'Sect. 4 (coefficients)'!$F$19*(A198/'Sect. 4 (coefficients)'!$C$3)^1 + 'Sect. 4 (coefficients)'!$F$20*(A198/'Sect. 4 (coefficients)'!$C$3)^2 ) +
    ( (B198+273.15) / 'Sect. 4 (coefficients)'!$C$4 )^4 * ( 'Sect. 4 (coefficients)'!$F$21 +'Sect. 4 (coefficients)'!$F$22*(A198/'Sect. 4 (coefficients)'!$C$3)^1 ) +
    ( (B198+273.15) / 'Sect. 4 (coefficients)'!$C$4 )^5 * ( 'Sect. 4 (coefficients)'!$F$23 )
  )</f>
        <v>7.7914301462478921</v>
      </c>
      <c r="U198" s="91">
        <f xml:space="preserve"> 'Sect. 4 (coefficients)'!$C$8 * ( (C198/'Sect. 4 (coefficients)'!$C$5-1)/'Sect. 4 (coefficients)'!$C$6 ) * ( A198/'Sect. 4 (coefficients)'!$C$3 ) *
(                                                       ( 'Sect. 4 (coefficients)'!$J$3   + 'Sect. 4 (coefficients)'!$J$4  *((C198/'Sect. 4 (coefficients)'!$C$5-1)/'Sect. 4 (coefficients)'!$C$6)  + 'Sect. 4 (coefficients)'!$J$5  *((C198/'Sect. 4 (coefficients)'!$C$5-1)/'Sect. 4 (coefficients)'!$C$6)^2 + 'Sect. 4 (coefficients)'!$J$6   *((C198/'Sect. 4 (coefficients)'!$C$5-1)/'Sect. 4 (coefficients)'!$C$6)^3 + 'Sect. 4 (coefficients)'!$J$7*((C198/'Sect. 4 (coefficients)'!$C$5-1)/'Sect. 4 (coefficients)'!$C$6)^4 ) +
    ( A198/'Sect. 4 (coefficients)'!$C$3 )^1 * ( 'Sect. 4 (coefficients)'!$J$8   + 'Sect. 4 (coefficients)'!$J$9  *((C198/'Sect. 4 (coefficients)'!$C$5-1)/'Sect. 4 (coefficients)'!$C$6)  + 'Sect. 4 (coefficients)'!$J$10*((C198/'Sect. 4 (coefficients)'!$C$5-1)/'Sect. 4 (coefficients)'!$C$6)^2 + 'Sect. 4 (coefficients)'!$J$11 *((C198/'Sect. 4 (coefficients)'!$C$5-1)/'Sect. 4 (coefficients)'!$C$6)^3 ) +
    ( A198/'Sect. 4 (coefficients)'!$C$3 )^2 * ( 'Sect. 4 (coefficients)'!$J$12 + 'Sect. 4 (coefficients)'!$J$13*((C198/'Sect. 4 (coefficients)'!$C$5-1)/'Sect. 4 (coefficients)'!$C$6) + 'Sect. 4 (coefficients)'!$J$14*((C198/'Sect. 4 (coefficients)'!$C$5-1)/'Sect. 4 (coefficients)'!$C$6)^2 ) +
    ( A198/'Sect. 4 (coefficients)'!$C$3 )^3 * ( 'Sect. 4 (coefficients)'!$J$15 + 'Sect. 4 (coefficients)'!$J$16*((C198/'Sect. 4 (coefficients)'!$C$5-1)/'Sect. 4 (coefficients)'!$C$6) ) +
    ( A198/'Sect. 4 (coefficients)'!$C$3 )^4 * ( 'Sect. 4 (coefficients)'!$J$17 ) +
( (B198+273.15) / 'Sect. 4 (coefficients)'!$C$4 )^1*
    (                                                   ( 'Sect. 4 (coefficients)'!$J$18 + 'Sect. 4 (coefficients)'!$J$19*((C198/'Sect. 4 (coefficients)'!$C$5-1)/'Sect. 4 (coefficients)'!$C$6) + 'Sect. 4 (coefficients)'!$J$20*((C198/'Sect. 4 (coefficients)'!$C$5-1)/'Sect. 4 (coefficients)'!$C$6)^2 + 'Sect. 4 (coefficients)'!$J$21 * ((C198/'Sect. 4 (coefficients)'!$C$5-1)/'Sect. 4 (coefficients)'!$C$6)^3 ) +
    ( A198/'Sect. 4 (coefficients)'!$C$3 )^1 * ( 'Sect. 4 (coefficients)'!$J$22 + 'Sect. 4 (coefficients)'!$J$23*((C198/'Sect. 4 (coefficients)'!$C$5-1)/'Sect. 4 (coefficients)'!$C$6) + 'Sect. 4 (coefficients)'!$J$24*((C198/'Sect. 4 (coefficients)'!$C$5-1)/'Sect. 4 (coefficients)'!$C$6)^2 ) +
    ( A198/'Sect. 4 (coefficients)'!$C$3 )^2 * ( 'Sect. 4 (coefficients)'!$J$25 + 'Sect. 4 (coefficients)'!$J$26*((C198/'Sect. 4 (coefficients)'!$C$5-1)/'Sect. 4 (coefficients)'!$C$6) ) +
    ( A198/'Sect. 4 (coefficients)'!$C$3 )^3 * ( 'Sect. 4 (coefficients)'!$J$27 ) ) +
( (B198+273.15) / 'Sect. 4 (coefficients)'!$C$4 )^2*
    (                                                   ( 'Sect. 4 (coefficients)'!$J$28 + 'Sect. 4 (coefficients)'!$J$29*((C198/'Sect. 4 (coefficients)'!$C$5-1)/'Sect. 4 (coefficients)'!$C$6) + 'Sect. 4 (coefficients)'!$J$30*((C198/'Sect. 4 (coefficients)'!$C$5-1)/'Sect. 4 (coefficients)'!$C$6)^2 ) +
    ( A198/'Sect. 4 (coefficients)'!$C$3 )^1 * ( 'Sect. 4 (coefficients)'!$J$31 + 'Sect. 4 (coefficients)'!$J$32*((C198/'Sect. 4 (coefficients)'!$C$5-1)/'Sect. 4 (coefficients)'!$C$6) ) +
    ( A198/'Sect. 4 (coefficients)'!$C$3 )^2 * ( 'Sect. 4 (coefficients)'!$J$33 ) ) +
( (B198+273.15) / 'Sect. 4 (coefficients)'!$C$4 )^3*
    (                                                   ( 'Sect. 4 (coefficients)'!$J$34 + 'Sect. 4 (coefficients)'!$J$35*((C198/'Sect. 4 (coefficients)'!$C$5-1)/'Sect. 4 (coefficients)'!$C$6) ) +
    ( A198/'Sect. 4 (coefficients)'!$C$3 )^1 * ( 'Sect. 4 (coefficients)'!$J$36 ) ) +
( (B198+273.15) / 'Sect. 4 (coefficients)'!$C$4 )^4*
    (                                                   ( 'Sect. 4 (coefficients)'!$J$37 ) ) )</f>
        <v>-0.1130225367714206</v>
      </c>
      <c r="V198" s="32">
        <f t="shared" si="60"/>
        <v>7.6784076094764711</v>
      </c>
      <c r="W198" s="36">
        <f>('Sect. 4 (coefficients)'!$L$3+'Sect. 4 (coefficients)'!$L$4*(B198+'Sect. 4 (coefficients)'!$L$7)^-2.5+'Sect. 4 (coefficients)'!$L$5*(B198+'Sect. 4 (coefficients)'!$L$7)^3)/1000</f>
        <v>-3.3446902568376059E-3</v>
      </c>
      <c r="X198" s="36">
        <f t="shared" si="61"/>
        <v>-6.0845094501438268E-5</v>
      </c>
      <c r="Y198" s="32">
        <f t="shared" si="62"/>
        <v>7.6750629192196334</v>
      </c>
      <c r="Z198" s="92">
        <v>6.0000000000000001E-3</v>
      </c>
    </row>
    <row r="199" spans="1:26" s="37" customFormat="1" ht="15" customHeight="1">
      <c r="A199" s="76">
        <v>10</v>
      </c>
      <c r="B199" s="30">
        <v>10</v>
      </c>
      <c r="C199" s="55">
        <v>20</v>
      </c>
      <c r="D199" s="32">
        <v>1009.01145442</v>
      </c>
      <c r="E199" s="32">
        <f t="shared" si="63"/>
        <v>1.5135171816299999E-2</v>
      </c>
      <c r="F199" s="54" t="s">
        <v>17</v>
      </c>
      <c r="G199" s="33">
        <v>1016.6506166404174</v>
      </c>
      <c r="H199" s="32">
        <v>1.5604361462557994E-2</v>
      </c>
      <c r="I199" s="62">
        <v>3551.2429763483215</v>
      </c>
      <c r="J199" s="33">
        <f t="shared" si="54"/>
        <v>7.639162220417461</v>
      </c>
      <c r="K199" s="32">
        <f t="shared" si="55"/>
        <v>3.7977191503905665E-3</v>
      </c>
      <c r="L199" s="50">
        <f t="shared" si="52"/>
        <v>12.459131186214469</v>
      </c>
      <c r="M199" s="35">
        <f t="shared" si="56"/>
        <v>4.7142857142857144</v>
      </c>
      <c r="N199" s="66">
        <f t="shared" si="57"/>
        <v>0.47142857142857147</v>
      </c>
      <c r="O199" s="70" t="s">
        <v>17</v>
      </c>
      <c r="P199" s="32">
        <f>('Sect. 4 (coefficients)'!$L$3+'Sect. 4 (coefficients)'!$L$4*(B199+'Sect. 4 (coefficients)'!$L$7)^-2.5+'Sect. 4 (coefficients)'!$L$5*(B199+'Sect. 4 (coefficients)'!$L$7)^3)/1000</f>
        <v>-3.3446902568376059E-3</v>
      </c>
      <c r="Q199" s="32">
        <f t="shared" si="58"/>
        <v>7.6425069106742987</v>
      </c>
      <c r="R199" s="32">
        <f>LOOKUP(B199,'Sect. 4 (data)'!$B$19:$B$25,'Sect. 4 (data)'!$R$19:$R$25)</f>
        <v>7.790803683007268</v>
      </c>
      <c r="S199" s="36">
        <f t="shared" si="59"/>
        <v>-0.14829677233296934</v>
      </c>
      <c r="T199" s="32">
        <f>'Sect. 4 (coefficients)'!$C$7 * ( A199 / 'Sect. 4 (coefficients)'!$C$3 )*
  (
                                                        ( 'Sect. 4 (coefficients)'!$F$3   + 'Sect. 4 (coefficients)'!$F$4  *(A199/'Sect. 4 (coefficients)'!$C$3)^1 + 'Sect. 4 (coefficients)'!$F$5  *(A199/'Sect. 4 (coefficients)'!$C$3)^2 + 'Sect. 4 (coefficients)'!$F$6   *(A199/'Sect. 4 (coefficients)'!$C$3)^3 + 'Sect. 4 (coefficients)'!$F$7  *(A199/'Sect. 4 (coefficients)'!$C$3)^4 + 'Sect. 4 (coefficients)'!$F$8*(A199/'Sect. 4 (coefficients)'!$C$3)^5 ) +
    ( (B199+273.15) / 'Sect. 4 (coefficients)'!$C$4 )^1 * ( 'Sect. 4 (coefficients)'!$F$9   + 'Sect. 4 (coefficients)'!$F$10*(A199/'Sect. 4 (coefficients)'!$C$3)^1 + 'Sect. 4 (coefficients)'!$F$11*(A199/'Sect. 4 (coefficients)'!$C$3)^2 + 'Sect. 4 (coefficients)'!$F$12*(A199/'Sect. 4 (coefficients)'!$C$3)^3 + 'Sect. 4 (coefficients)'!$F$13*(A199/'Sect. 4 (coefficients)'!$C$3)^4 ) +
    ( (B199+273.15) / 'Sect. 4 (coefficients)'!$C$4 )^2 * ( 'Sect. 4 (coefficients)'!$F$14 + 'Sect. 4 (coefficients)'!$F$15*(A199/'Sect. 4 (coefficients)'!$C$3)^1 + 'Sect. 4 (coefficients)'!$F$16*(A199/'Sect. 4 (coefficients)'!$C$3)^2 + 'Sect. 4 (coefficients)'!$F$17*(A199/'Sect. 4 (coefficients)'!$C$3)^3 ) +
    ( (B199+273.15) / 'Sect. 4 (coefficients)'!$C$4 )^3 * ( 'Sect. 4 (coefficients)'!$F$18 + 'Sect. 4 (coefficients)'!$F$19*(A199/'Sect. 4 (coefficients)'!$C$3)^1 + 'Sect. 4 (coefficients)'!$F$20*(A199/'Sect. 4 (coefficients)'!$C$3)^2 ) +
    ( (B199+273.15) / 'Sect. 4 (coefficients)'!$C$4 )^4 * ( 'Sect. 4 (coefficients)'!$F$21 +'Sect. 4 (coefficients)'!$F$22*(A199/'Sect. 4 (coefficients)'!$C$3)^1 ) +
    ( (B199+273.15) / 'Sect. 4 (coefficients)'!$C$4 )^5 * ( 'Sect. 4 (coefficients)'!$F$23 )
  )</f>
        <v>7.7914301462478921</v>
      </c>
      <c r="U199" s="91">
        <f xml:space="preserve"> 'Sect. 4 (coefficients)'!$C$8 * ( (C199/'Sect. 4 (coefficients)'!$C$5-1)/'Sect. 4 (coefficients)'!$C$6 ) * ( A199/'Sect. 4 (coefficients)'!$C$3 ) *
(                                                       ( 'Sect. 4 (coefficients)'!$J$3   + 'Sect. 4 (coefficients)'!$J$4  *((C199/'Sect. 4 (coefficients)'!$C$5-1)/'Sect. 4 (coefficients)'!$C$6)  + 'Sect. 4 (coefficients)'!$J$5  *((C199/'Sect. 4 (coefficients)'!$C$5-1)/'Sect. 4 (coefficients)'!$C$6)^2 + 'Sect. 4 (coefficients)'!$J$6   *((C199/'Sect. 4 (coefficients)'!$C$5-1)/'Sect. 4 (coefficients)'!$C$6)^3 + 'Sect. 4 (coefficients)'!$J$7*((C199/'Sect. 4 (coefficients)'!$C$5-1)/'Sect. 4 (coefficients)'!$C$6)^4 ) +
    ( A199/'Sect. 4 (coefficients)'!$C$3 )^1 * ( 'Sect. 4 (coefficients)'!$J$8   + 'Sect. 4 (coefficients)'!$J$9  *((C199/'Sect. 4 (coefficients)'!$C$5-1)/'Sect. 4 (coefficients)'!$C$6)  + 'Sect. 4 (coefficients)'!$J$10*((C199/'Sect. 4 (coefficients)'!$C$5-1)/'Sect. 4 (coefficients)'!$C$6)^2 + 'Sect. 4 (coefficients)'!$J$11 *((C199/'Sect. 4 (coefficients)'!$C$5-1)/'Sect. 4 (coefficients)'!$C$6)^3 ) +
    ( A199/'Sect. 4 (coefficients)'!$C$3 )^2 * ( 'Sect. 4 (coefficients)'!$J$12 + 'Sect. 4 (coefficients)'!$J$13*((C199/'Sect. 4 (coefficients)'!$C$5-1)/'Sect. 4 (coefficients)'!$C$6) + 'Sect. 4 (coefficients)'!$J$14*((C199/'Sect. 4 (coefficients)'!$C$5-1)/'Sect. 4 (coefficients)'!$C$6)^2 ) +
    ( A199/'Sect. 4 (coefficients)'!$C$3 )^3 * ( 'Sect. 4 (coefficients)'!$J$15 + 'Sect. 4 (coefficients)'!$J$16*((C199/'Sect. 4 (coefficients)'!$C$5-1)/'Sect. 4 (coefficients)'!$C$6) ) +
    ( A199/'Sect. 4 (coefficients)'!$C$3 )^4 * ( 'Sect. 4 (coefficients)'!$J$17 ) +
( (B199+273.15) / 'Sect. 4 (coefficients)'!$C$4 )^1*
    (                                                   ( 'Sect. 4 (coefficients)'!$J$18 + 'Sect. 4 (coefficients)'!$J$19*((C199/'Sect. 4 (coefficients)'!$C$5-1)/'Sect. 4 (coefficients)'!$C$6) + 'Sect. 4 (coefficients)'!$J$20*((C199/'Sect. 4 (coefficients)'!$C$5-1)/'Sect. 4 (coefficients)'!$C$6)^2 + 'Sect. 4 (coefficients)'!$J$21 * ((C199/'Sect. 4 (coefficients)'!$C$5-1)/'Sect. 4 (coefficients)'!$C$6)^3 ) +
    ( A199/'Sect. 4 (coefficients)'!$C$3 )^1 * ( 'Sect. 4 (coefficients)'!$J$22 + 'Sect. 4 (coefficients)'!$J$23*((C199/'Sect. 4 (coefficients)'!$C$5-1)/'Sect. 4 (coefficients)'!$C$6) + 'Sect. 4 (coefficients)'!$J$24*((C199/'Sect. 4 (coefficients)'!$C$5-1)/'Sect. 4 (coefficients)'!$C$6)^2 ) +
    ( A199/'Sect. 4 (coefficients)'!$C$3 )^2 * ( 'Sect. 4 (coefficients)'!$J$25 + 'Sect. 4 (coefficients)'!$J$26*((C199/'Sect. 4 (coefficients)'!$C$5-1)/'Sect. 4 (coefficients)'!$C$6) ) +
    ( A199/'Sect. 4 (coefficients)'!$C$3 )^3 * ( 'Sect. 4 (coefficients)'!$J$27 ) ) +
( (B199+273.15) / 'Sect. 4 (coefficients)'!$C$4 )^2*
    (                                                   ( 'Sect. 4 (coefficients)'!$J$28 + 'Sect. 4 (coefficients)'!$J$29*((C199/'Sect. 4 (coefficients)'!$C$5-1)/'Sect. 4 (coefficients)'!$C$6) + 'Sect. 4 (coefficients)'!$J$30*((C199/'Sect. 4 (coefficients)'!$C$5-1)/'Sect. 4 (coefficients)'!$C$6)^2 ) +
    ( A199/'Sect. 4 (coefficients)'!$C$3 )^1 * ( 'Sect. 4 (coefficients)'!$J$31 + 'Sect. 4 (coefficients)'!$J$32*((C199/'Sect. 4 (coefficients)'!$C$5-1)/'Sect. 4 (coefficients)'!$C$6) ) +
    ( A199/'Sect. 4 (coefficients)'!$C$3 )^2 * ( 'Sect. 4 (coefficients)'!$J$33 ) ) +
( (B199+273.15) / 'Sect. 4 (coefficients)'!$C$4 )^3*
    (                                                   ( 'Sect. 4 (coefficients)'!$J$34 + 'Sect. 4 (coefficients)'!$J$35*((C199/'Sect. 4 (coefficients)'!$C$5-1)/'Sect. 4 (coefficients)'!$C$6) ) +
    ( A199/'Sect. 4 (coefficients)'!$C$3 )^1 * ( 'Sect. 4 (coefficients)'!$J$36 ) ) +
( (B199+273.15) / 'Sect. 4 (coefficients)'!$C$4 )^4*
    (                                                   ( 'Sect. 4 (coefficients)'!$J$37 ) ) )</f>
        <v>-0.14937023512690489</v>
      </c>
      <c r="V199" s="32">
        <f t="shared" si="60"/>
        <v>7.6420599111209873</v>
      </c>
      <c r="W199" s="36">
        <f>('Sect. 4 (coefficients)'!$L$3+'Sect. 4 (coefficients)'!$L$4*(B199+'Sect. 4 (coefficients)'!$L$7)^-2.5+'Sect. 4 (coefficients)'!$L$5*(B199+'Sect. 4 (coefficients)'!$L$7)^3)/1000</f>
        <v>-3.3446902568376059E-3</v>
      </c>
      <c r="X199" s="36">
        <f t="shared" si="61"/>
        <v>4.4699955331140018E-4</v>
      </c>
      <c r="Y199" s="32">
        <f t="shared" si="62"/>
        <v>7.6387152208641496</v>
      </c>
      <c r="Z199" s="92">
        <v>6.0000000000000001E-3</v>
      </c>
    </row>
    <row r="200" spans="1:26" s="37" customFormat="1" ht="15" customHeight="1">
      <c r="A200" s="76">
        <v>10</v>
      </c>
      <c r="B200" s="30">
        <v>10</v>
      </c>
      <c r="C200" s="55">
        <v>26</v>
      </c>
      <c r="D200" s="32">
        <v>1011.7414644200001</v>
      </c>
      <c r="E200" s="32">
        <f t="shared" si="63"/>
        <v>1.5176121966300001E-2</v>
      </c>
      <c r="F200" s="54" t="s">
        <v>17</v>
      </c>
      <c r="G200" s="33">
        <v>1019.3371062947466</v>
      </c>
      <c r="H200" s="32">
        <v>1.5652824837665114E-2</v>
      </c>
      <c r="I200" s="62">
        <v>3554.061549778854</v>
      </c>
      <c r="J200" s="33">
        <f t="shared" si="54"/>
        <v>7.5956418747465477</v>
      </c>
      <c r="K200" s="32">
        <f t="shared" si="55"/>
        <v>3.8335685024024893E-3</v>
      </c>
      <c r="L200" s="50">
        <f t="shared" si="52"/>
        <v>12.786949673637551</v>
      </c>
      <c r="M200" s="35">
        <f t="shared" si="56"/>
        <v>4.7142857142857144</v>
      </c>
      <c r="N200" s="66">
        <f t="shared" si="57"/>
        <v>0.47142857142857147</v>
      </c>
      <c r="O200" s="70" t="s">
        <v>17</v>
      </c>
      <c r="P200" s="32">
        <f>('Sect. 4 (coefficients)'!$L$3+'Sect. 4 (coefficients)'!$L$4*(B200+'Sect. 4 (coefficients)'!$L$7)^-2.5+'Sect. 4 (coefficients)'!$L$5*(B200+'Sect. 4 (coefficients)'!$L$7)^3)/1000</f>
        <v>-3.3446902568376059E-3</v>
      </c>
      <c r="Q200" s="32">
        <f t="shared" si="58"/>
        <v>7.5989865650033854</v>
      </c>
      <c r="R200" s="32">
        <f>LOOKUP(B200,'Sect. 4 (data)'!$B$19:$B$25,'Sect. 4 (data)'!$R$19:$R$25)</f>
        <v>7.790803683007268</v>
      </c>
      <c r="S200" s="36">
        <f t="shared" si="59"/>
        <v>-0.19181711800388257</v>
      </c>
      <c r="T200" s="32">
        <f>'Sect. 4 (coefficients)'!$C$7 * ( A200 / 'Sect. 4 (coefficients)'!$C$3 )*
  (
                                                        ( 'Sect. 4 (coefficients)'!$F$3   + 'Sect. 4 (coefficients)'!$F$4  *(A200/'Sect. 4 (coefficients)'!$C$3)^1 + 'Sect. 4 (coefficients)'!$F$5  *(A200/'Sect. 4 (coefficients)'!$C$3)^2 + 'Sect. 4 (coefficients)'!$F$6   *(A200/'Sect. 4 (coefficients)'!$C$3)^3 + 'Sect. 4 (coefficients)'!$F$7  *(A200/'Sect. 4 (coefficients)'!$C$3)^4 + 'Sect. 4 (coefficients)'!$F$8*(A200/'Sect. 4 (coefficients)'!$C$3)^5 ) +
    ( (B200+273.15) / 'Sect. 4 (coefficients)'!$C$4 )^1 * ( 'Sect. 4 (coefficients)'!$F$9   + 'Sect. 4 (coefficients)'!$F$10*(A200/'Sect. 4 (coefficients)'!$C$3)^1 + 'Sect. 4 (coefficients)'!$F$11*(A200/'Sect. 4 (coefficients)'!$C$3)^2 + 'Sect. 4 (coefficients)'!$F$12*(A200/'Sect. 4 (coefficients)'!$C$3)^3 + 'Sect. 4 (coefficients)'!$F$13*(A200/'Sect. 4 (coefficients)'!$C$3)^4 ) +
    ( (B200+273.15) / 'Sect. 4 (coefficients)'!$C$4 )^2 * ( 'Sect. 4 (coefficients)'!$F$14 + 'Sect. 4 (coefficients)'!$F$15*(A200/'Sect. 4 (coefficients)'!$C$3)^1 + 'Sect. 4 (coefficients)'!$F$16*(A200/'Sect. 4 (coefficients)'!$C$3)^2 + 'Sect. 4 (coefficients)'!$F$17*(A200/'Sect. 4 (coefficients)'!$C$3)^3 ) +
    ( (B200+273.15) / 'Sect. 4 (coefficients)'!$C$4 )^3 * ( 'Sect. 4 (coefficients)'!$F$18 + 'Sect. 4 (coefficients)'!$F$19*(A200/'Sect. 4 (coefficients)'!$C$3)^1 + 'Sect. 4 (coefficients)'!$F$20*(A200/'Sect. 4 (coefficients)'!$C$3)^2 ) +
    ( (B200+273.15) / 'Sect. 4 (coefficients)'!$C$4 )^4 * ( 'Sect. 4 (coefficients)'!$F$21 +'Sect. 4 (coefficients)'!$F$22*(A200/'Sect. 4 (coefficients)'!$C$3)^1 ) +
    ( (B200+273.15) / 'Sect. 4 (coefficients)'!$C$4 )^5 * ( 'Sect. 4 (coefficients)'!$F$23 )
  )</f>
        <v>7.7914301462478921</v>
      </c>
      <c r="U200" s="91">
        <f xml:space="preserve"> 'Sect. 4 (coefficients)'!$C$8 * ( (C200/'Sect. 4 (coefficients)'!$C$5-1)/'Sect. 4 (coefficients)'!$C$6 ) * ( A200/'Sect. 4 (coefficients)'!$C$3 ) *
(                                                       ( 'Sect. 4 (coefficients)'!$J$3   + 'Sect. 4 (coefficients)'!$J$4  *((C200/'Sect. 4 (coefficients)'!$C$5-1)/'Sect. 4 (coefficients)'!$C$6)  + 'Sect. 4 (coefficients)'!$J$5  *((C200/'Sect. 4 (coefficients)'!$C$5-1)/'Sect. 4 (coefficients)'!$C$6)^2 + 'Sect. 4 (coefficients)'!$J$6   *((C200/'Sect. 4 (coefficients)'!$C$5-1)/'Sect. 4 (coefficients)'!$C$6)^3 + 'Sect. 4 (coefficients)'!$J$7*((C200/'Sect. 4 (coefficients)'!$C$5-1)/'Sect. 4 (coefficients)'!$C$6)^4 ) +
    ( A200/'Sect. 4 (coefficients)'!$C$3 )^1 * ( 'Sect. 4 (coefficients)'!$J$8   + 'Sect. 4 (coefficients)'!$J$9  *((C200/'Sect. 4 (coefficients)'!$C$5-1)/'Sect. 4 (coefficients)'!$C$6)  + 'Sect. 4 (coefficients)'!$J$10*((C200/'Sect. 4 (coefficients)'!$C$5-1)/'Sect. 4 (coefficients)'!$C$6)^2 + 'Sect. 4 (coefficients)'!$J$11 *((C200/'Sect. 4 (coefficients)'!$C$5-1)/'Sect. 4 (coefficients)'!$C$6)^3 ) +
    ( A200/'Sect. 4 (coefficients)'!$C$3 )^2 * ( 'Sect. 4 (coefficients)'!$J$12 + 'Sect. 4 (coefficients)'!$J$13*((C200/'Sect. 4 (coefficients)'!$C$5-1)/'Sect. 4 (coefficients)'!$C$6) + 'Sect. 4 (coefficients)'!$J$14*((C200/'Sect. 4 (coefficients)'!$C$5-1)/'Sect. 4 (coefficients)'!$C$6)^2 ) +
    ( A200/'Sect. 4 (coefficients)'!$C$3 )^3 * ( 'Sect. 4 (coefficients)'!$J$15 + 'Sect. 4 (coefficients)'!$J$16*((C200/'Sect. 4 (coefficients)'!$C$5-1)/'Sect. 4 (coefficients)'!$C$6) ) +
    ( A200/'Sect. 4 (coefficients)'!$C$3 )^4 * ( 'Sect. 4 (coefficients)'!$J$17 ) +
( (B200+273.15) / 'Sect. 4 (coefficients)'!$C$4 )^1*
    (                                                   ( 'Sect. 4 (coefficients)'!$J$18 + 'Sect. 4 (coefficients)'!$J$19*((C200/'Sect. 4 (coefficients)'!$C$5-1)/'Sect. 4 (coefficients)'!$C$6) + 'Sect. 4 (coefficients)'!$J$20*((C200/'Sect. 4 (coefficients)'!$C$5-1)/'Sect. 4 (coefficients)'!$C$6)^2 + 'Sect. 4 (coefficients)'!$J$21 * ((C200/'Sect. 4 (coefficients)'!$C$5-1)/'Sect. 4 (coefficients)'!$C$6)^3 ) +
    ( A200/'Sect. 4 (coefficients)'!$C$3 )^1 * ( 'Sect. 4 (coefficients)'!$J$22 + 'Sect. 4 (coefficients)'!$J$23*((C200/'Sect. 4 (coefficients)'!$C$5-1)/'Sect. 4 (coefficients)'!$C$6) + 'Sect. 4 (coefficients)'!$J$24*((C200/'Sect. 4 (coefficients)'!$C$5-1)/'Sect. 4 (coefficients)'!$C$6)^2 ) +
    ( A200/'Sect. 4 (coefficients)'!$C$3 )^2 * ( 'Sect. 4 (coefficients)'!$J$25 + 'Sect. 4 (coefficients)'!$J$26*((C200/'Sect. 4 (coefficients)'!$C$5-1)/'Sect. 4 (coefficients)'!$C$6) ) +
    ( A200/'Sect. 4 (coefficients)'!$C$3 )^3 * ( 'Sect. 4 (coefficients)'!$J$27 ) ) +
( (B200+273.15) / 'Sect. 4 (coefficients)'!$C$4 )^2*
    (                                                   ( 'Sect. 4 (coefficients)'!$J$28 + 'Sect. 4 (coefficients)'!$J$29*((C200/'Sect. 4 (coefficients)'!$C$5-1)/'Sect. 4 (coefficients)'!$C$6) + 'Sect. 4 (coefficients)'!$J$30*((C200/'Sect. 4 (coefficients)'!$C$5-1)/'Sect. 4 (coefficients)'!$C$6)^2 ) +
    ( A200/'Sect. 4 (coefficients)'!$C$3 )^1 * ( 'Sect. 4 (coefficients)'!$J$31 + 'Sect. 4 (coefficients)'!$J$32*((C200/'Sect. 4 (coefficients)'!$C$5-1)/'Sect. 4 (coefficients)'!$C$6) ) +
    ( A200/'Sect. 4 (coefficients)'!$C$3 )^2 * ( 'Sect. 4 (coefficients)'!$J$33 ) ) +
( (B200+273.15) / 'Sect. 4 (coefficients)'!$C$4 )^3*
    (                                                   ( 'Sect. 4 (coefficients)'!$J$34 + 'Sect. 4 (coefficients)'!$J$35*((C200/'Sect. 4 (coefficients)'!$C$5-1)/'Sect. 4 (coefficients)'!$C$6) ) +
    ( A200/'Sect. 4 (coefficients)'!$C$3 )^1 * ( 'Sect. 4 (coefficients)'!$J$36 ) ) +
( (B200+273.15) / 'Sect. 4 (coefficients)'!$C$4 )^4*
    (                                                   ( 'Sect. 4 (coefficients)'!$J$37 ) ) )</f>
        <v>-0.19192495205410967</v>
      </c>
      <c r="V200" s="32">
        <f t="shared" si="60"/>
        <v>7.5995051941937826</v>
      </c>
      <c r="W200" s="36">
        <f>('Sect. 4 (coefficients)'!$L$3+'Sect. 4 (coefficients)'!$L$4*(B200+'Sect. 4 (coefficients)'!$L$7)^-2.5+'Sect. 4 (coefficients)'!$L$5*(B200+'Sect. 4 (coefficients)'!$L$7)^3)/1000</f>
        <v>-3.3446902568376059E-3</v>
      </c>
      <c r="X200" s="36">
        <f t="shared" si="61"/>
        <v>-5.1862919039713518E-4</v>
      </c>
      <c r="Y200" s="32">
        <f t="shared" si="62"/>
        <v>7.5961605039369449</v>
      </c>
      <c r="Z200" s="92">
        <v>6.0000000000000001E-3</v>
      </c>
    </row>
    <row r="201" spans="1:26" s="37" customFormat="1" ht="15" customHeight="1">
      <c r="A201" s="76">
        <v>10</v>
      </c>
      <c r="B201" s="30">
        <v>10</v>
      </c>
      <c r="C201" s="55">
        <v>33</v>
      </c>
      <c r="D201" s="32">
        <v>1014.88292802</v>
      </c>
      <c r="E201" s="32">
        <f t="shared" si="63"/>
        <v>1.52232439203E-2</v>
      </c>
      <c r="F201" s="54" t="s">
        <v>17</v>
      </c>
      <c r="G201" s="33">
        <v>1022.4300237928055</v>
      </c>
      <c r="H201" s="32">
        <v>1.5711672388185615E-2</v>
      </c>
      <c r="I201" s="62">
        <v>3510.7013525301254</v>
      </c>
      <c r="J201" s="33">
        <f t="shared" si="54"/>
        <v>7.5470957728055055</v>
      </c>
      <c r="K201" s="32">
        <f t="shared" si="55"/>
        <v>3.8870932297442175E-3</v>
      </c>
      <c r="L201" s="50">
        <f t="shared" si="52"/>
        <v>13.152371138270126</v>
      </c>
      <c r="M201" s="35">
        <f t="shared" si="56"/>
        <v>4.7142857142857144</v>
      </c>
      <c r="N201" s="66">
        <f t="shared" si="57"/>
        <v>0.47142857142857147</v>
      </c>
      <c r="O201" s="70" t="s">
        <v>17</v>
      </c>
      <c r="P201" s="32">
        <f>('Sect. 4 (coefficients)'!$L$3+'Sect. 4 (coefficients)'!$L$4*(B201+'Sect. 4 (coefficients)'!$L$7)^-2.5+'Sect. 4 (coefficients)'!$L$5*(B201+'Sect. 4 (coefficients)'!$L$7)^3)/1000</f>
        <v>-3.3446902568376059E-3</v>
      </c>
      <c r="Q201" s="32">
        <f t="shared" si="58"/>
        <v>7.5504404630623432</v>
      </c>
      <c r="R201" s="32">
        <f>LOOKUP(B201,'Sect. 4 (data)'!$B$19:$B$25,'Sect. 4 (data)'!$R$19:$R$25)</f>
        <v>7.790803683007268</v>
      </c>
      <c r="S201" s="36">
        <f t="shared" si="59"/>
        <v>-0.24036321994492482</v>
      </c>
      <c r="T201" s="32">
        <f>'Sect. 4 (coefficients)'!$C$7 * ( A201 / 'Sect. 4 (coefficients)'!$C$3 )*
  (
                                                        ( 'Sect. 4 (coefficients)'!$F$3   + 'Sect. 4 (coefficients)'!$F$4  *(A201/'Sect. 4 (coefficients)'!$C$3)^1 + 'Sect. 4 (coefficients)'!$F$5  *(A201/'Sect. 4 (coefficients)'!$C$3)^2 + 'Sect. 4 (coefficients)'!$F$6   *(A201/'Sect. 4 (coefficients)'!$C$3)^3 + 'Sect. 4 (coefficients)'!$F$7  *(A201/'Sect. 4 (coefficients)'!$C$3)^4 + 'Sect. 4 (coefficients)'!$F$8*(A201/'Sect. 4 (coefficients)'!$C$3)^5 ) +
    ( (B201+273.15) / 'Sect. 4 (coefficients)'!$C$4 )^1 * ( 'Sect. 4 (coefficients)'!$F$9   + 'Sect. 4 (coefficients)'!$F$10*(A201/'Sect. 4 (coefficients)'!$C$3)^1 + 'Sect. 4 (coefficients)'!$F$11*(A201/'Sect. 4 (coefficients)'!$C$3)^2 + 'Sect. 4 (coefficients)'!$F$12*(A201/'Sect. 4 (coefficients)'!$C$3)^3 + 'Sect. 4 (coefficients)'!$F$13*(A201/'Sect. 4 (coefficients)'!$C$3)^4 ) +
    ( (B201+273.15) / 'Sect. 4 (coefficients)'!$C$4 )^2 * ( 'Sect. 4 (coefficients)'!$F$14 + 'Sect. 4 (coefficients)'!$F$15*(A201/'Sect. 4 (coefficients)'!$C$3)^1 + 'Sect. 4 (coefficients)'!$F$16*(A201/'Sect. 4 (coefficients)'!$C$3)^2 + 'Sect. 4 (coefficients)'!$F$17*(A201/'Sect. 4 (coefficients)'!$C$3)^3 ) +
    ( (B201+273.15) / 'Sect. 4 (coefficients)'!$C$4 )^3 * ( 'Sect. 4 (coefficients)'!$F$18 + 'Sect. 4 (coefficients)'!$F$19*(A201/'Sect. 4 (coefficients)'!$C$3)^1 + 'Sect. 4 (coefficients)'!$F$20*(A201/'Sect. 4 (coefficients)'!$C$3)^2 ) +
    ( (B201+273.15) / 'Sect. 4 (coefficients)'!$C$4 )^4 * ( 'Sect. 4 (coefficients)'!$F$21 +'Sect. 4 (coefficients)'!$F$22*(A201/'Sect. 4 (coefficients)'!$C$3)^1 ) +
    ( (B201+273.15) / 'Sect. 4 (coefficients)'!$C$4 )^5 * ( 'Sect. 4 (coefficients)'!$F$23 )
  )</f>
        <v>7.7914301462478921</v>
      </c>
      <c r="U201" s="91">
        <f xml:space="preserve"> 'Sect. 4 (coefficients)'!$C$8 * ( (C201/'Sect. 4 (coefficients)'!$C$5-1)/'Sect. 4 (coefficients)'!$C$6 ) * ( A201/'Sect. 4 (coefficients)'!$C$3 ) *
(                                                       ( 'Sect. 4 (coefficients)'!$J$3   + 'Sect. 4 (coefficients)'!$J$4  *((C201/'Sect. 4 (coefficients)'!$C$5-1)/'Sect. 4 (coefficients)'!$C$6)  + 'Sect. 4 (coefficients)'!$J$5  *((C201/'Sect. 4 (coefficients)'!$C$5-1)/'Sect. 4 (coefficients)'!$C$6)^2 + 'Sect. 4 (coefficients)'!$J$6   *((C201/'Sect. 4 (coefficients)'!$C$5-1)/'Sect. 4 (coefficients)'!$C$6)^3 + 'Sect. 4 (coefficients)'!$J$7*((C201/'Sect. 4 (coefficients)'!$C$5-1)/'Sect. 4 (coefficients)'!$C$6)^4 ) +
    ( A201/'Sect. 4 (coefficients)'!$C$3 )^1 * ( 'Sect. 4 (coefficients)'!$J$8   + 'Sect. 4 (coefficients)'!$J$9  *((C201/'Sect. 4 (coefficients)'!$C$5-1)/'Sect. 4 (coefficients)'!$C$6)  + 'Sect. 4 (coefficients)'!$J$10*((C201/'Sect. 4 (coefficients)'!$C$5-1)/'Sect. 4 (coefficients)'!$C$6)^2 + 'Sect. 4 (coefficients)'!$J$11 *((C201/'Sect. 4 (coefficients)'!$C$5-1)/'Sect. 4 (coefficients)'!$C$6)^3 ) +
    ( A201/'Sect. 4 (coefficients)'!$C$3 )^2 * ( 'Sect. 4 (coefficients)'!$J$12 + 'Sect. 4 (coefficients)'!$J$13*((C201/'Sect. 4 (coefficients)'!$C$5-1)/'Sect. 4 (coefficients)'!$C$6) + 'Sect. 4 (coefficients)'!$J$14*((C201/'Sect. 4 (coefficients)'!$C$5-1)/'Sect. 4 (coefficients)'!$C$6)^2 ) +
    ( A201/'Sect. 4 (coefficients)'!$C$3 )^3 * ( 'Sect. 4 (coefficients)'!$J$15 + 'Sect. 4 (coefficients)'!$J$16*((C201/'Sect. 4 (coefficients)'!$C$5-1)/'Sect. 4 (coefficients)'!$C$6) ) +
    ( A201/'Sect. 4 (coefficients)'!$C$3 )^4 * ( 'Sect. 4 (coefficients)'!$J$17 ) +
( (B201+273.15) / 'Sect. 4 (coefficients)'!$C$4 )^1*
    (                                                   ( 'Sect. 4 (coefficients)'!$J$18 + 'Sect. 4 (coefficients)'!$J$19*((C201/'Sect. 4 (coefficients)'!$C$5-1)/'Sect. 4 (coefficients)'!$C$6) + 'Sect. 4 (coefficients)'!$J$20*((C201/'Sect. 4 (coefficients)'!$C$5-1)/'Sect. 4 (coefficients)'!$C$6)^2 + 'Sect. 4 (coefficients)'!$J$21 * ((C201/'Sect. 4 (coefficients)'!$C$5-1)/'Sect. 4 (coefficients)'!$C$6)^3 ) +
    ( A201/'Sect. 4 (coefficients)'!$C$3 )^1 * ( 'Sect. 4 (coefficients)'!$J$22 + 'Sect. 4 (coefficients)'!$J$23*((C201/'Sect. 4 (coefficients)'!$C$5-1)/'Sect. 4 (coefficients)'!$C$6) + 'Sect. 4 (coefficients)'!$J$24*((C201/'Sect. 4 (coefficients)'!$C$5-1)/'Sect. 4 (coefficients)'!$C$6)^2 ) +
    ( A201/'Sect. 4 (coefficients)'!$C$3 )^2 * ( 'Sect. 4 (coefficients)'!$J$25 + 'Sect. 4 (coefficients)'!$J$26*((C201/'Sect. 4 (coefficients)'!$C$5-1)/'Sect. 4 (coefficients)'!$C$6) ) +
    ( A201/'Sect. 4 (coefficients)'!$C$3 )^3 * ( 'Sect. 4 (coefficients)'!$J$27 ) ) +
( (B201+273.15) / 'Sect. 4 (coefficients)'!$C$4 )^2*
    (                                                   ( 'Sect. 4 (coefficients)'!$J$28 + 'Sect. 4 (coefficients)'!$J$29*((C201/'Sect. 4 (coefficients)'!$C$5-1)/'Sect. 4 (coefficients)'!$C$6) + 'Sect. 4 (coefficients)'!$J$30*((C201/'Sect. 4 (coefficients)'!$C$5-1)/'Sect. 4 (coefficients)'!$C$6)^2 ) +
    ( A201/'Sect. 4 (coefficients)'!$C$3 )^1 * ( 'Sect. 4 (coefficients)'!$J$31 + 'Sect. 4 (coefficients)'!$J$32*((C201/'Sect. 4 (coefficients)'!$C$5-1)/'Sect. 4 (coefficients)'!$C$6) ) +
    ( A201/'Sect. 4 (coefficients)'!$C$3 )^2 * ( 'Sect. 4 (coefficients)'!$J$33 ) ) +
( (B201+273.15) / 'Sect. 4 (coefficients)'!$C$4 )^3*
    (                                                   ( 'Sect. 4 (coefficients)'!$J$34 + 'Sect. 4 (coefficients)'!$J$35*((C201/'Sect. 4 (coefficients)'!$C$5-1)/'Sect. 4 (coefficients)'!$C$6) ) +
    ( A201/'Sect. 4 (coefficients)'!$C$3 )^1 * ( 'Sect. 4 (coefficients)'!$J$36 ) ) +
( (B201+273.15) / 'Sect. 4 (coefficients)'!$C$4 )^4*
    (                                                   ( 'Sect. 4 (coefficients)'!$J$37 ) ) )</f>
        <v>-0.24012419704510146</v>
      </c>
      <c r="V201" s="32">
        <f t="shared" si="60"/>
        <v>7.5513059492027903</v>
      </c>
      <c r="W201" s="36">
        <f>('Sect. 4 (coefficients)'!$L$3+'Sect. 4 (coefficients)'!$L$4*(B201+'Sect. 4 (coefficients)'!$L$7)^-2.5+'Sect. 4 (coefficients)'!$L$5*(B201+'Sect. 4 (coefficients)'!$L$7)^3)/1000</f>
        <v>-3.3446902568376059E-3</v>
      </c>
      <c r="X201" s="36">
        <f t="shared" si="61"/>
        <v>-8.654861404471248E-4</v>
      </c>
      <c r="Y201" s="32">
        <f t="shared" si="62"/>
        <v>7.5479612589459526</v>
      </c>
      <c r="Z201" s="92">
        <v>6.0000000000000001E-3</v>
      </c>
    </row>
    <row r="202" spans="1:26" s="37" customFormat="1" ht="15" customHeight="1">
      <c r="A202" s="76">
        <v>10</v>
      </c>
      <c r="B202" s="30">
        <v>10</v>
      </c>
      <c r="C202" s="55">
        <v>41.5</v>
      </c>
      <c r="D202" s="32">
        <v>1018.63583342</v>
      </c>
      <c r="E202" s="32">
        <f t="shared" si="63"/>
        <v>1.5279537501300001E-2</v>
      </c>
      <c r="F202" s="54" t="s">
        <v>17</v>
      </c>
      <c r="G202" s="33">
        <v>1026.1268062615879</v>
      </c>
      <c r="H202" s="32">
        <v>1.5786300478272192E-2</v>
      </c>
      <c r="I202" s="62">
        <v>3363.1820893135196</v>
      </c>
      <c r="J202" s="33">
        <f t="shared" si="54"/>
        <v>7.4909728415879044</v>
      </c>
      <c r="K202" s="32">
        <f t="shared" si="55"/>
        <v>3.9677470353670233E-3</v>
      </c>
      <c r="L202" s="50">
        <f t="shared" si="52"/>
        <v>13.421616485269894</v>
      </c>
      <c r="M202" s="35">
        <f t="shared" si="56"/>
        <v>4.7142857142857144</v>
      </c>
      <c r="N202" s="66">
        <f t="shared" si="57"/>
        <v>0.47142857142857147</v>
      </c>
      <c r="O202" s="70" t="s">
        <v>17</v>
      </c>
      <c r="P202" s="32">
        <f>('Sect. 4 (coefficients)'!$L$3+'Sect. 4 (coefficients)'!$L$4*(B202+'Sect. 4 (coefficients)'!$L$7)^-2.5+'Sect. 4 (coefficients)'!$L$5*(B202+'Sect. 4 (coefficients)'!$L$7)^3)/1000</f>
        <v>-3.3446902568376059E-3</v>
      </c>
      <c r="Q202" s="32">
        <f t="shared" si="58"/>
        <v>7.4943175318447421</v>
      </c>
      <c r="R202" s="32">
        <f>LOOKUP(B202,'Sect. 4 (data)'!$B$19:$B$25,'Sect. 4 (data)'!$R$19:$R$25)</f>
        <v>7.790803683007268</v>
      </c>
      <c r="S202" s="36">
        <f t="shared" si="59"/>
        <v>-0.29648615116252586</v>
      </c>
      <c r="T202" s="32">
        <f>'Sect. 4 (coefficients)'!$C$7 * ( A202 / 'Sect. 4 (coefficients)'!$C$3 )*
  (
                                                        ( 'Sect. 4 (coefficients)'!$F$3   + 'Sect. 4 (coefficients)'!$F$4  *(A202/'Sect. 4 (coefficients)'!$C$3)^1 + 'Sect. 4 (coefficients)'!$F$5  *(A202/'Sect. 4 (coefficients)'!$C$3)^2 + 'Sect. 4 (coefficients)'!$F$6   *(A202/'Sect. 4 (coefficients)'!$C$3)^3 + 'Sect. 4 (coefficients)'!$F$7  *(A202/'Sect. 4 (coefficients)'!$C$3)^4 + 'Sect. 4 (coefficients)'!$F$8*(A202/'Sect. 4 (coefficients)'!$C$3)^5 ) +
    ( (B202+273.15) / 'Sect. 4 (coefficients)'!$C$4 )^1 * ( 'Sect. 4 (coefficients)'!$F$9   + 'Sect. 4 (coefficients)'!$F$10*(A202/'Sect. 4 (coefficients)'!$C$3)^1 + 'Sect. 4 (coefficients)'!$F$11*(A202/'Sect. 4 (coefficients)'!$C$3)^2 + 'Sect. 4 (coefficients)'!$F$12*(A202/'Sect. 4 (coefficients)'!$C$3)^3 + 'Sect. 4 (coefficients)'!$F$13*(A202/'Sect. 4 (coefficients)'!$C$3)^4 ) +
    ( (B202+273.15) / 'Sect. 4 (coefficients)'!$C$4 )^2 * ( 'Sect. 4 (coefficients)'!$F$14 + 'Sect. 4 (coefficients)'!$F$15*(A202/'Sect. 4 (coefficients)'!$C$3)^1 + 'Sect. 4 (coefficients)'!$F$16*(A202/'Sect. 4 (coefficients)'!$C$3)^2 + 'Sect. 4 (coefficients)'!$F$17*(A202/'Sect. 4 (coefficients)'!$C$3)^3 ) +
    ( (B202+273.15) / 'Sect. 4 (coefficients)'!$C$4 )^3 * ( 'Sect. 4 (coefficients)'!$F$18 + 'Sect. 4 (coefficients)'!$F$19*(A202/'Sect. 4 (coefficients)'!$C$3)^1 + 'Sect. 4 (coefficients)'!$F$20*(A202/'Sect. 4 (coefficients)'!$C$3)^2 ) +
    ( (B202+273.15) / 'Sect. 4 (coefficients)'!$C$4 )^4 * ( 'Sect. 4 (coefficients)'!$F$21 +'Sect. 4 (coefficients)'!$F$22*(A202/'Sect. 4 (coefficients)'!$C$3)^1 ) +
    ( (B202+273.15) / 'Sect. 4 (coefficients)'!$C$4 )^5 * ( 'Sect. 4 (coefficients)'!$F$23 )
  )</f>
        <v>7.7914301462478921</v>
      </c>
      <c r="U202" s="91">
        <f xml:space="preserve"> 'Sect. 4 (coefficients)'!$C$8 * ( (C202/'Sect. 4 (coefficients)'!$C$5-1)/'Sect. 4 (coefficients)'!$C$6 ) * ( A202/'Sect. 4 (coefficients)'!$C$3 ) *
(                                                       ( 'Sect. 4 (coefficients)'!$J$3   + 'Sect. 4 (coefficients)'!$J$4  *((C202/'Sect. 4 (coefficients)'!$C$5-1)/'Sect. 4 (coefficients)'!$C$6)  + 'Sect. 4 (coefficients)'!$J$5  *((C202/'Sect. 4 (coefficients)'!$C$5-1)/'Sect. 4 (coefficients)'!$C$6)^2 + 'Sect. 4 (coefficients)'!$J$6   *((C202/'Sect. 4 (coefficients)'!$C$5-1)/'Sect. 4 (coefficients)'!$C$6)^3 + 'Sect. 4 (coefficients)'!$J$7*((C202/'Sect. 4 (coefficients)'!$C$5-1)/'Sect. 4 (coefficients)'!$C$6)^4 ) +
    ( A202/'Sect. 4 (coefficients)'!$C$3 )^1 * ( 'Sect. 4 (coefficients)'!$J$8   + 'Sect. 4 (coefficients)'!$J$9  *((C202/'Sect. 4 (coefficients)'!$C$5-1)/'Sect. 4 (coefficients)'!$C$6)  + 'Sect. 4 (coefficients)'!$J$10*((C202/'Sect. 4 (coefficients)'!$C$5-1)/'Sect. 4 (coefficients)'!$C$6)^2 + 'Sect. 4 (coefficients)'!$J$11 *((C202/'Sect. 4 (coefficients)'!$C$5-1)/'Sect. 4 (coefficients)'!$C$6)^3 ) +
    ( A202/'Sect. 4 (coefficients)'!$C$3 )^2 * ( 'Sect. 4 (coefficients)'!$J$12 + 'Sect. 4 (coefficients)'!$J$13*((C202/'Sect. 4 (coefficients)'!$C$5-1)/'Sect. 4 (coefficients)'!$C$6) + 'Sect. 4 (coefficients)'!$J$14*((C202/'Sect. 4 (coefficients)'!$C$5-1)/'Sect. 4 (coefficients)'!$C$6)^2 ) +
    ( A202/'Sect. 4 (coefficients)'!$C$3 )^3 * ( 'Sect. 4 (coefficients)'!$J$15 + 'Sect. 4 (coefficients)'!$J$16*((C202/'Sect. 4 (coefficients)'!$C$5-1)/'Sect. 4 (coefficients)'!$C$6) ) +
    ( A202/'Sect. 4 (coefficients)'!$C$3 )^4 * ( 'Sect. 4 (coefficients)'!$J$17 ) +
( (B202+273.15) / 'Sect. 4 (coefficients)'!$C$4 )^1*
    (                                                   ( 'Sect. 4 (coefficients)'!$J$18 + 'Sect. 4 (coefficients)'!$J$19*((C202/'Sect. 4 (coefficients)'!$C$5-1)/'Sect. 4 (coefficients)'!$C$6) + 'Sect. 4 (coefficients)'!$J$20*((C202/'Sect. 4 (coefficients)'!$C$5-1)/'Sect. 4 (coefficients)'!$C$6)^2 + 'Sect. 4 (coefficients)'!$J$21 * ((C202/'Sect. 4 (coefficients)'!$C$5-1)/'Sect. 4 (coefficients)'!$C$6)^3 ) +
    ( A202/'Sect. 4 (coefficients)'!$C$3 )^1 * ( 'Sect. 4 (coefficients)'!$J$22 + 'Sect. 4 (coefficients)'!$J$23*((C202/'Sect. 4 (coefficients)'!$C$5-1)/'Sect. 4 (coefficients)'!$C$6) + 'Sect. 4 (coefficients)'!$J$24*((C202/'Sect. 4 (coefficients)'!$C$5-1)/'Sect. 4 (coefficients)'!$C$6)^2 ) +
    ( A202/'Sect. 4 (coefficients)'!$C$3 )^2 * ( 'Sect. 4 (coefficients)'!$J$25 + 'Sect. 4 (coefficients)'!$J$26*((C202/'Sect. 4 (coefficients)'!$C$5-1)/'Sect. 4 (coefficients)'!$C$6) ) +
    ( A202/'Sect. 4 (coefficients)'!$C$3 )^3 * ( 'Sect. 4 (coefficients)'!$J$27 ) ) +
( (B202+273.15) / 'Sect. 4 (coefficients)'!$C$4 )^2*
    (                                                   ( 'Sect. 4 (coefficients)'!$J$28 + 'Sect. 4 (coefficients)'!$J$29*((C202/'Sect. 4 (coefficients)'!$C$5-1)/'Sect. 4 (coefficients)'!$C$6) + 'Sect. 4 (coefficients)'!$J$30*((C202/'Sect. 4 (coefficients)'!$C$5-1)/'Sect. 4 (coefficients)'!$C$6)^2 ) +
    ( A202/'Sect. 4 (coefficients)'!$C$3 )^1 * ( 'Sect. 4 (coefficients)'!$J$31 + 'Sect. 4 (coefficients)'!$J$32*((C202/'Sect. 4 (coefficients)'!$C$5-1)/'Sect. 4 (coefficients)'!$C$6) ) +
    ( A202/'Sect. 4 (coefficients)'!$C$3 )^2 * ( 'Sect. 4 (coefficients)'!$J$33 ) ) +
( (B202+273.15) / 'Sect. 4 (coefficients)'!$C$4 )^3*
    (                                                   ( 'Sect. 4 (coefficients)'!$J$34 + 'Sect. 4 (coefficients)'!$J$35*((C202/'Sect. 4 (coefficients)'!$C$5-1)/'Sect. 4 (coefficients)'!$C$6) ) +
    ( A202/'Sect. 4 (coefficients)'!$C$3 )^1 * ( 'Sect. 4 (coefficients)'!$J$36 ) ) +
( (B202+273.15) / 'Sect. 4 (coefficients)'!$C$4 )^4*
    (                                                   ( 'Sect. 4 (coefficients)'!$J$37 ) ) )</f>
        <v>-0.29661574076304154</v>
      </c>
      <c r="V202" s="32">
        <f t="shared" si="60"/>
        <v>7.4948144054848509</v>
      </c>
      <c r="W202" s="36">
        <f>('Sect. 4 (coefficients)'!$L$3+'Sect. 4 (coefficients)'!$L$4*(B202+'Sect. 4 (coefficients)'!$L$7)^-2.5+'Sect. 4 (coefficients)'!$L$5*(B202+'Sect. 4 (coefficients)'!$L$7)^3)/1000</f>
        <v>-3.3446902568376059E-3</v>
      </c>
      <c r="X202" s="36">
        <f t="shared" si="61"/>
        <v>-4.9687364010875257E-4</v>
      </c>
      <c r="Y202" s="32">
        <f t="shared" si="62"/>
        <v>7.4914697152280132</v>
      </c>
      <c r="Z202" s="92">
        <v>6.0000000000000001E-3</v>
      </c>
    </row>
    <row r="203" spans="1:26" s="37" customFormat="1" ht="15" customHeight="1">
      <c r="A203" s="76">
        <v>10</v>
      </c>
      <c r="B203" s="30">
        <v>10</v>
      </c>
      <c r="C203" s="55">
        <v>52</v>
      </c>
      <c r="D203" s="32">
        <v>1023.1806348600001</v>
      </c>
      <c r="E203" s="32">
        <f t="shared" si="63"/>
        <v>1.53477095229E-2</v>
      </c>
      <c r="F203" s="54" t="s">
        <v>17</v>
      </c>
      <c r="G203" s="33">
        <v>1030.6038785232058</v>
      </c>
      <c r="H203" s="32">
        <v>1.5882998824689413E-2</v>
      </c>
      <c r="I203" s="62">
        <v>3019.5869866823141</v>
      </c>
      <c r="J203" s="33">
        <f t="shared" si="54"/>
        <v>7.423243663205767</v>
      </c>
      <c r="K203" s="32">
        <f t="shared" si="55"/>
        <v>4.0886995567991956E-3</v>
      </c>
      <c r="L203" s="50">
        <f t="shared" si="52"/>
        <v>13.260451966233772</v>
      </c>
      <c r="M203" s="35">
        <f t="shared" si="56"/>
        <v>4.7142857142857144</v>
      </c>
      <c r="N203" s="66">
        <f t="shared" si="57"/>
        <v>0.47142857142857147</v>
      </c>
      <c r="O203" s="70" t="s">
        <v>17</v>
      </c>
      <c r="P203" s="32">
        <f>('Sect. 4 (coefficients)'!$L$3+'Sect. 4 (coefficients)'!$L$4*(B203+'Sect. 4 (coefficients)'!$L$7)^-2.5+'Sect. 4 (coefficients)'!$L$5*(B203+'Sect. 4 (coefficients)'!$L$7)^3)/1000</f>
        <v>-3.3446902568376059E-3</v>
      </c>
      <c r="Q203" s="32">
        <f t="shared" si="58"/>
        <v>7.4265883534626047</v>
      </c>
      <c r="R203" s="32">
        <f>LOOKUP(B203,'Sect. 4 (data)'!$B$19:$B$25,'Sect. 4 (data)'!$R$19:$R$25)</f>
        <v>7.790803683007268</v>
      </c>
      <c r="S203" s="36">
        <f t="shared" si="59"/>
        <v>-0.36421532954466329</v>
      </c>
      <c r="T203" s="32">
        <f>'Sect. 4 (coefficients)'!$C$7 * ( A203 / 'Sect. 4 (coefficients)'!$C$3 )*
  (
                                                        ( 'Sect. 4 (coefficients)'!$F$3   + 'Sect. 4 (coefficients)'!$F$4  *(A203/'Sect. 4 (coefficients)'!$C$3)^1 + 'Sect. 4 (coefficients)'!$F$5  *(A203/'Sect. 4 (coefficients)'!$C$3)^2 + 'Sect. 4 (coefficients)'!$F$6   *(A203/'Sect. 4 (coefficients)'!$C$3)^3 + 'Sect. 4 (coefficients)'!$F$7  *(A203/'Sect. 4 (coefficients)'!$C$3)^4 + 'Sect. 4 (coefficients)'!$F$8*(A203/'Sect. 4 (coefficients)'!$C$3)^5 ) +
    ( (B203+273.15) / 'Sect. 4 (coefficients)'!$C$4 )^1 * ( 'Sect. 4 (coefficients)'!$F$9   + 'Sect. 4 (coefficients)'!$F$10*(A203/'Sect. 4 (coefficients)'!$C$3)^1 + 'Sect. 4 (coefficients)'!$F$11*(A203/'Sect. 4 (coefficients)'!$C$3)^2 + 'Sect. 4 (coefficients)'!$F$12*(A203/'Sect. 4 (coefficients)'!$C$3)^3 + 'Sect. 4 (coefficients)'!$F$13*(A203/'Sect. 4 (coefficients)'!$C$3)^4 ) +
    ( (B203+273.15) / 'Sect. 4 (coefficients)'!$C$4 )^2 * ( 'Sect. 4 (coefficients)'!$F$14 + 'Sect. 4 (coefficients)'!$F$15*(A203/'Sect. 4 (coefficients)'!$C$3)^1 + 'Sect. 4 (coefficients)'!$F$16*(A203/'Sect. 4 (coefficients)'!$C$3)^2 + 'Sect. 4 (coefficients)'!$F$17*(A203/'Sect. 4 (coefficients)'!$C$3)^3 ) +
    ( (B203+273.15) / 'Sect. 4 (coefficients)'!$C$4 )^3 * ( 'Sect. 4 (coefficients)'!$F$18 + 'Sect. 4 (coefficients)'!$F$19*(A203/'Sect. 4 (coefficients)'!$C$3)^1 + 'Sect. 4 (coefficients)'!$F$20*(A203/'Sect. 4 (coefficients)'!$C$3)^2 ) +
    ( (B203+273.15) / 'Sect. 4 (coefficients)'!$C$4 )^4 * ( 'Sect. 4 (coefficients)'!$F$21 +'Sect. 4 (coefficients)'!$F$22*(A203/'Sect. 4 (coefficients)'!$C$3)^1 ) +
    ( (B203+273.15) / 'Sect. 4 (coefficients)'!$C$4 )^5 * ( 'Sect. 4 (coefficients)'!$F$23 )
  )</f>
        <v>7.7914301462478921</v>
      </c>
      <c r="U203" s="91">
        <f xml:space="preserve"> 'Sect. 4 (coefficients)'!$C$8 * ( (C203/'Sect. 4 (coefficients)'!$C$5-1)/'Sect. 4 (coefficients)'!$C$6 ) * ( A203/'Sect. 4 (coefficients)'!$C$3 ) *
(                                                       ( 'Sect. 4 (coefficients)'!$J$3   + 'Sect. 4 (coefficients)'!$J$4  *((C203/'Sect. 4 (coefficients)'!$C$5-1)/'Sect. 4 (coefficients)'!$C$6)  + 'Sect. 4 (coefficients)'!$J$5  *((C203/'Sect. 4 (coefficients)'!$C$5-1)/'Sect. 4 (coefficients)'!$C$6)^2 + 'Sect. 4 (coefficients)'!$J$6   *((C203/'Sect. 4 (coefficients)'!$C$5-1)/'Sect. 4 (coefficients)'!$C$6)^3 + 'Sect. 4 (coefficients)'!$J$7*((C203/'Sect. 4 (coefficients)'!$C$5-1)/'Sect. 4 (coefficients)'!$C$6)^4 ) +
    ( A203/'Sect. 4 (coefficients)'!$C$3 )^1 * ( 'Sect. 4 (coefficients)'!$J$8   + 'Sect. 4 (coefficients)'!$J$9  *((C203/'Sect. 4 (coefficients)'!$C$5-1)/'Sect. 4 (coefficients)'!$C$6)  + 'Sect. 4 (coefficients)'!$J$10*((C203/'Sect. 4 (coefficients)'!$C$5-1)/'Sect. 4 (coefficients)'!$C$6)^2 + 'Sect. 4 (coefficients)'!$J$11 *((C203/'Sect. 4 (coefficients)'!$C$5-1)/'Sect. 4 (coefficients)'!$C$6)^3 ) +
    ( A203/'Sect. 4 (coefficients)'!$C$3 )^2 * ( 'Sect. 4 (coefficients)'!$J$12 + 'Sect. 4 (coefficients)'!$J$13*((C203/'Sect. 4 (coefficients)'!$C$5-1)/'Sect. 4 (coefficients)'!$C$6) + 'Sect. 4 (coefficients)'!$J$14*((C203/'Sect. 4 (coefficients)'!$C$5-1)/'Sect. 4 (coefficients)'!$C$6)^2 ) +
    ( A203/'Sect. 4 (coefficients)'!$C$3 )^3 * ( 'Sect. 4 (coefficients)'!$J$15 + 'Sect. 4 (coefficients)'!$J$16*((C203/'Sect. 4 (coefficients)'!$C$5-1)/'Sect. 4 (coefficients)'!$C$6) ) +
    ( A203/'Sect. 4 (coefficients)'!$C$3 )^4 * ( 'Sect. 4 (coefficients)'!$J$17 ) +
( (B203+273.15) / 'Sect. 4 (coefficients)'!$C$4 )^1*
    (                                                   ( 'Sect. 4 (coefficients)'!$J$18 + 'Sect. 4 (coefficients)'!$J$19*((C203/'Sect. 4 (coefficients)'!$C$5-1)/'Sect. 4 (coefficients)'!$C$6) + 'Sect. 4 (coefficients)'!$J$20*((C203/'Sect. 4 (coefficients)'!$C$5-1)/'Sect. 4 (coefficients)'!$C$6)^2 + 'Sect. 4 (coefficients)'!$J$21 * ((C203/'Sect. 4 (coefficients)'!$C$5-1)/'Sect. 4 (coefficients)'!$C$6)^3 ) +
    ( A203/'Sect. 4 (coefficients)'!$C$3 )^1 * ( 'Sect. 4 (coefficients)'!$J$22 + 'Sect. 4 (coefficients)'!$J$23*((C203/'Sect. 4 (coefficients)'!$C$5-1)/'Sect. 4 (coefficients)'!$C$6) + 'Sect. 4 (coefficients)'!$J$24*((C203/'Sect. 4 (coefficients)'!$C$5-1)/'Sect. 4 (coefficients)'!$C$6)^2 ) +
    ( A203/'Sect. 4 (coefficients)'!$C$3 )^2 * ( 'Sect. 4 (coefficients)'!$J$25 + 'Sect. 4 (coefficients)'!$J$26*((C203/'Sect. 4 (coefficients)'!$C$5-1)/'Sect. 4 (coefficients)'!$C$6) ) +
    ( A203/'Sect. 4 (coefficients)'!$C$3 )^3 * ( 'Sect. 4 (coefficients)'!$J$27 ) ) +
( (B203+273.15) / 'Sect. 4 (coefficients)'!$C$4 )^2*
    (                                                   ( 'Sect. 4 (coefficients)'!$J$28 + 'Sect. 4 (coefficients)'!$J$29*((C203/'Sect. 4 (coefficients)'!$C$5-1)/'Sect. 4 (coefficients)'!$C$6) + 'Sect. 4 (coefficients)'!$J$30*((C203/'Sect. 4 (coefficients)'!$C$5-1)/'Sect. 4 (coefficients)'!$C$6)^2 ) +
    ( A203/'Sect. 4 (coefficients)'!$C$3 )^1 * ( 'Sect. 4 (coefficients)'!$J$31 + 'Sect. 4 (coefficients)'!$J$32*((C203/'Sect. 4 (coefficients)'!$C$5-1)/'Sect. 4 (coefficients)'!$C$6) ) +
    ( A203/'Sect. 4 (coefficients)'!$C$3 )^2 * ( 'Sect. 4 (coefficients)'!$J$33 ) ) +
( (B203+273.15) / 'Sect. 4 (coefficients)'!$C$4 )^3*
    (                                                   ( 'Sect. 4 (coefficients)'!$J$34 + 'Sect. 4 (coefficients)'!$J$35*((C203/'Sect. 4 (coefficients)'!$C$5-1)/'Sect. 4 (coefficients)'!$C$6) ) +
    ( A203/'Sect. 4 (coefficients)'!$C$3 )^1 * ( 'Sect. 4 (coefficients)'!$J$36 ) ) +
( (B203+273.15) / 'Sect. 4 (coefficients)'!$C$4 )^4*
    (                                                   ( 'Sect. 4 (coefficients)'!$J$37 ) ) )</f>
        <v>-0.36347471793233821</v>
      </c>
      <c r="V203" s="32">
        <f t="shared" si="60"/>
        <v>7.4279554283155536</v>
      </c>
      <c r="W203" s="36">
        <f>('Sect. 4 (coefficients)'!$L$3+'Sect. 4 (coefficients)'!$L$4*(B203+'Sect. 4 (coefficients)'!$L$7)^-2.5+'Sect. 4 (coefficients)'!$L$5*(B203+'Sect. 4 (coefficients)'!$L$7)^3)/1000</f>
        <v>-3.3446902568376059E-3</v>
      </c>
      <c r="X203" s="36">
        <f t="shared" si="61"/>
        <v>-1.3670748529488463E-3</v>
      </c>
      <c r="Y203" s="32">
        <f t="shared" si="62"/>
        <v>7.4246107380587159</v>
      </c>
      <c r="Z203" s="92">
        <v>6.0000000000000001E-3</v>
      </c>
    </row>
    <row r="204" spans="1:26" s="46" customFormat="1" ht="15" customHeight="1">
      <c r="A204" s="82">
        <v>10</v>
      </c>
      <c r="B204" s="38">
        <v>10</v>
      </c>
      <c r="C204" s="57">
        <v>65</v>
      </c>
      <c r="D204" s="40">
        <v>1028.6722212100001</v>
      </c>
      <c r="E204" s="40">
        <f t="shared" si="63"/>
        <v>1.5430083318150002E-2</v>
      </c>
      <c r="F204" s="56" t="s">
        <v>17</v>
      </c>
      <c r="G204" s="42">
        <v>1036.016278842982</v>
      </c>
      <c r="H204" s="40">
        <v>1.6009125879829611E-2</v>
      </c>
      <c r="I204" s="63">
        <v>2420.4904206751239</v>
      </c>
      <c r="J204" s="42">
        <f t="shared" si="54"/>
        <v>7.3440576329819578</v>
      </c>
      <c r="K204" s="40">
        <f t="shared" si="55"/>
        <v>4.2666896103629639E-3</v>
      </c>
      <c r="L204" s="53">
        <f t="shared" si="52"/>
        <v>12.212289514291175</v>
      </c>
      <c r="M204" s="44">
        <f t="shared" si="56"/>
        <v>4.7142857142857144</v>
      </c>
      <c r="N204" s="67">
        <f t="shared" si="57"/>
        <v>0.47142857142857147</v>
      </c>
      <c r="O204" s="71" t="s">
        <v>17</v>
      </c>
      <c r="P204" s="40">
        <f>('Sect. 4 (coefficients)'!$L$3+'Sect. 4 (coefficients)'!$L$4*(B204+'Sect. 4 (coefficients)'!$L$7)^-2.5+'Sect. 4 (coefficients)'!$L$5*(B204+'Sect. 4 (coefficients)'!$L$7)^3)/1000</f>
        <v>-3.3446902568376059E-3</v>
      </c>
      <c r="Q204" s="40">
        <f t="shared" si="58"/>
        <v>7.3474023232387955</v>
      </c>
      <c r="R204" s="40">
        <f>LOOKUP(B204,'Sect. 4 (data)'!$B$19:$B$25,'Sect. 4 (data)'!$R$19:$R$25)</f>
        <v>7.790803683007268</v>
      </c>
      <c r="S204" s="45">
        <f t="shared" si="59"/>
        <v>-0.4434013597684725</v>
      </c>
      <c r="T204" s="40">
        <f>'Sect. 4 (coefficients)'!$C$7 * ( A204 / 'Sect. 4 (coefficients)'!$C$3 )*
  (
                                                        ( 'Sect. 4 (coefficients)'!$F$3   + 'Sect. 4 (coefficients)'!$F$4  *(A204/'Sect. 4 (coefficients)'!$C$3)^1 + 'Sect. 4 (coefficients)'!$F$5  *(A204/'Sect. 4 (coefficients)'!$C$3)^2 + 'Sect. 4 (coefficients)'!$F$6   *(A204/'Sect. 4 (coefficients)'!$C$3)^3 + 'Sect. 4 (coefficients)'!$F$7  *(A204/'Sect. 4 (coefficients)'!$C$3)^4 + 'Sect. 4 (coefficients)'!$F$8*(A204/'Sect. 4 (coefficients)'!$C$3)^5 ) +
    ( (B204+273.15) / 'Sect. 4 (coefficients)'!$C$4 )^1 * ( 'Sect. 4 (coefficients)'!$F$9   + 'Sect. 4 (coefficients)'!$F$10*(A204/'Sect. 4 (coefficients)'!$C$3)^1 + 'Sect. 4 (coefficients)'!$F$11*(A204/'Sect. 4 (coefficients)'!$C$3)^2 + 'Sect. 4 (coefficients)'!$F$12*(A204/'Sect. 4 (coefficients)'!$C$3)^3 + 'Sect. 4 (coefficients)'!$F$13*(A204/'Sect. 4 (coefficients)'!$C$3)^4 ) +
    ( (B204+273.15) / 'Sect. 4 (coefficients)'!$C$4 )^2 * ( 'Sect. 4 (coefficients)'!$F$14 + 'Sect. 4 (coefficients)'!$F$15*(A204/'Sect. 4 (coefficients)'!$C$3)^1 + 'Sect. 4 (coefficients)'!$F$16*(A204/'Sect. 4 (coefficients)'!$C$3)^2 + 'Sect. 4 (coefficients)'!$F$17*(A204/'Sect. 4 (coefficients)'!$C$3)^3 ) +
    ( (B204+273.15) / 'Sect. 4 (coefficients)'!$C$4 )^3 * ( 'Sect. 4 (coefficients)'!$F$18 + 'Sect. 4 (coefficients)'!$F$19*(A204/'Sect. 4 (coefficients)'!$C$3)^1 + 'Sect. 4 (coefficients)'!$F$20*(A204/'Sect. 4 (coefficients)'!$C$3)^2 ) +
    ( (B204+273.15) / 'Sect. 4 (coefficients)'!$C$4 )^4 * ( 'Sect. 4 (coefficients)'!$F$21 +'Sect. 4 (coefficients)'!$F$22*(A204/'Sect. 4 (coefficients)'!$C$3)^1 ) +
    ( (B204+273.15) / 'Sect. 4 (coefficients)'!$C$4 )^5 * ( 'Sect. 4 (coefficients)'!$F$23 )
  )</f>
        <v>7.7914301462478921</v>
      </c>
      <c r="U204" s="93">
        <f xml:space="preserve"> 'Sect. 4 (coefficients)'!$C$8 * ( (C204/'Sect. 4 (coefficients)'!$C$5-1)/'Sect. 4 (coefficients)'!$C$6 ) * ( A204/'Sect. 4 (coefficients)'!$C$3 ) *
(                                                       ( 'Sect. 4 (coefficients)'!$J$3   + 'Sect. 4 (coefficients)'!$J$4  *((C204/'Sect. 4 (coefficients)'!$C$5-1)/'Sect. 4 (coefficients)'!$C$6)  + 'Sect. 4 (coefficients)'!$J$5  *((C204/'Sect. 4 (coefficients)'!$C$5-1)/'Sect. 4 (coefficients)'!$C$6)^2 + 'Sect. 4 (coefficients)'!$J$6   *((C204/'Sect. 4 (coefficients)'!$C$5-1)/'Sect. 4 (coefficients)'!$C$6)^3 + 'Sect. 4 (coefficients)'!$J$7*((C204/'Sect. 4 (coefficients)'!$C$5-1)/'Sect. 4 (coefficients)'!$C$6)^4 ) +
    ( A204/'Sect. 4 (coefficients)'!$C$3 )^1 * ( 'Sect. 4 (coefficients)'!$J$8   + 'Sect. 4 (coefficients)'!$J$9  *((C204/'Sect. 4 (coefficients)'!$C$5-1)/'Sect. 4 (coefficients)'!$C$6)  + 'Sect. 4 (coefficients)'!$J$10*((C204/'Sect. 4 (coefficients)'!$C$5-1)/'Sect. 4 (coefficients)'!$C$6)^2 + 'Sect. 4 (coefficients)'!$J$11 *((C204/'Sect. 4 (coefficients)'!$C$5-1)/'Sect. 4 (coefficients)'!$C$6)^3 ) +
    ( A204/'Sect. 4 (coefficients)'!$C$3 )^2 * ( 'Sect. 4 (coefficients)'!$J$12 + 'Sect. 4 (coefficients)'!$J$13*((C204/'Sect. 4 (coefficients)'!$C$5-1)/'Sect. 4 (coefficients)'!$C$6) + 'Sect. 4 (coefficients)'!$J$14*((C204/'Sect. 4 (coefficients)'!$C$5-1)/'Sect. 4 (coefficients)'!$C$6)^2 ) +
    ( A204/'Sect. 4 (coefficients)'!$C$3 )^3 * ( 'Sect. 4 (coefficients)'!$J$15 + 'Sect. 4 (coefficients)'!$J$16*((C204/'Sect. 4 (coefficients)'!$C$5-1)/'Sect. 4 (coefficients)'!$C$6) ) +
    ( A204/'Sect. 4 (coefficients)'!$C$3 )^4 * ( 'Sect. 4 (coefficients)'!$J$17 ) +
( (B204+273.15) / 'Sect. 4 (coefficients)'!$C$4 )^1*
    (                                                   ( 'Sect. 4 (coefficients)'!$J$18 + 'Sect. 4 (coefficients)'!$J$19*((C204/'Sect. 4 (coefficients)'!$C$5-1)/'Sect. 4 (coefficients)'!$C$6) + 'Sect. 4 (coefficients)'!$J$20*((C204/'Sect. 4 (coefficients)'!$C$5-1)/'Sect. 4 (coefficients)'!$C$6)^2 + 'Sect. 4 (coefficients)'!$J$21 * ((C204/'Sect. 4 (coefficients)'!$C$5-1)/'Sect. 4 (coefficients)'!$C$6)^3 ) +
    ( A204/'Sect. 4 (coefficients)'!$C$3 )^1 * ( 'Sect. 4 (coefficients)'!$J$22 + 'Sect. 4 (coefficients)'!$J$23*((C204/'Sect. 4 (coefficients)'!$C$5-1)/'Sect. 4 (coefficients)'!$C$6) + 'Sect. 4 (coefficients)'!$J$24*((C204/'Sect. 4 (coefficients)'!$C$5-1)/'Sect. 4 (coefficients)'!$C$6)^2 ) +
    ( A204/'Sect. 4 (coefficients)'!$C$3 )^2 * ( 'Sect. 4 (coefficients)'!$J$25 + 'Sect. 4 (coefficients)'!$J$26*((C204/'Sect. 4 (coefficients)'!$C$5-1)/'Sect. 4 (coefficients)'!$C$6) ) +
    ( A204/'Sect. 4 (coefficients)'!$C$3 )^3 * ( 'Sect. 4 (coefficients)'!$J$27 ) ) +
( (B204+273.15) / 'Sect. 4 (coefficients)'!$C$4 )^2*
    (                                                   ( 'Sect. 4 (coefficients)'!$J$28 + 'Sect. 4 (coefficients)'!$J$29*((C204/'Sect. 4 (coefficients)'!$C$5-1)/'Sect. 4 (coefficients)'!$C$6) + 'Sect. 4 (coefficients)'!$J$30*((C204/'Sect. 4 (coefficients)'!$C$5-1)/'Sect. 4 (coefficients)'!$C$6)^2 ) +
    ( A204/'Sect. 4 (coefficients)'!$C$3 )^1 * ( 'Sect. 4 (coefficients)'!$J$31 + 'Sect. 4 (coefficients)'!$J$32*((C204/'Sect. 4 (coefficients)'!$C$5-1)/'Sect. 4 (coefficients)'!$C$6) ) +
    ( A204/'Sect. 4 (coefficients)'!$C$3 )^2 * ( 'Sect. 4 (coefficients)'!$J$33 ) ) +
( (B204+273.15) / 'Sect. 4 (coefficients)'!$C$4 )^3*
    (                                                   ( 'Sect. 4 (coefficients)'!$J$34 + 'Sect. 4 (coefficients)'!$J$35*((C204/'Sect. 4 (coefficients)'!$C$5-1)/'Sect. 4 (coefficients)'!$C$6) ) +
    ( A204/'Sect. 4 (coefficients)'!$C$3 )^1 * ( 'Sect. 4 (coefficients)'!$J$36 ) ) +
( (B204+273.15) / 'Sect. 4 (coefficients)'!$C$4 )^4*
    (                                                   ( 'Sect. 4 (coefficients)'!$J$37 ) ) )</f>
        <v>-0.44212836858946886</v>
      </c>
      <c r="V204" s="40">
        <f t="shared" si="60"/>
        <v>7.3493017776584235</v>
      </c>
      <c r="W204" s="45">
        <f>('Sect. 4 (coefficients)'!$L$3+'Sect. 4 (coefficients)'!$L$4*(B204+'Sect. 4 (coefficients)'!$L$7)^-2.5+'Sect. 4 (coefficients)'!$L$5*(B204+'Sect. 4 (coefficients)'!$L$7)^3)/1000</f>
        <v>-3.3446902568376059E-3</v>
      </c>
      <c r="X204" s="45">
        <f t="shared" si="61"/>
        <v>-1.8994544196280216E-3</v>
      </c>
      <c r="Y204" s="40">
        <f t="shared" si="62"/>
        <v>7.3459570874015858</v>
      </c>
      <c r="Z204" s="94">
        <v>6.0000000000000001E-3</v>
      </c>
    </row>
    <row r="205" spans="1:26" s="37" customFormat="1" ht="15" customHeight="1">
      <c r="A205" s="76">
        <v>10</v>
      </c>
      <c r="B205" s="30">
        <v>15</v>
      </c>
      <c r="C205" s="55">
        <v>5</v>
      </c>
      <c r="D205" s="32">
        <v>1001.37794832</v>
      </c>
      <c r="E205" s="32">
        <f>0.001/100*D205/2</f>
        <v>5.0068897416000006E-3</v>
      </c>
      <c r="F205" s="54" t="s">
        <v>17</v>
      </c>
      <c r="G205" s="33">
        <v>1009.0178545912112</v>
      </c>
      <c r="H205" s="32">
        <v>6.2816042203004971E-3</v>
      </c>
      <c r="I205" s="62">
        <v>93.85902847870328</v>
      </c>
      <c r="J205" s="33">
        <f t="shared" si="54"/>
        <v>7.6399062712112027</v>
      </c>
      <c r="K205" s="32">
        <f t="shared" si="55"/>
        <v>3.7933635069628767E-3</v>
      </c>
      <c r="L205" s="50">
        <f t="shared" si="52"/>
        <v>12.482213977980161</v>
      </c>
      <c r="M205" s="35">
        <f t="shared" si="56"/>
        <v>4.7142857142857144</v>
      </c>
      <c r="N205" s="66">
        <f t="shared" si="57"/>
        <v>0.47142857142857147</v>
      </c>
      <c r="O205" s="70" t="s">
        <v>17</v>
      </c>
      <c r="P205" s="32">
        <f>('Sect. 4 (coefficients)'!$L$3+'Sect. 4 (coefficients)'!$L$4*(B205+'Sect. 4 (coefficients)'!$L$7)^-2.5+'Sect. 4 (coefficients)'!$L$5*(B205+'Sect. 4 (coefficients)'!$L$7)^3)/1000</f>
        <v>-2.8498200791190241E-3</v>
      </c>
      <c r="Q205" s="32">
        <f t="shared" si="58"/>
        <v>7.6427560912903214</v>
      </c>
      <c r="R205" s="32">
        <f>LOOKUP(B205,'Sect. 4 (data)'!$B$19:$B$25,'Sect. 4 (data)'!$R$19:$R$25)</f>
        <v>7.6765950844062996</v>
      </c>
      <c r="S205" s="36">
        <f t="shared" si="59"/>
        <v>-3.3838993115978155E-2</v>
      </c>
      <c r="T205" s="32">
        <f>'Sect. 4 (coefficients)'!$C$7 * ( A205 / 'Sect. 4 (coefficients)'!$C$3 )*
  (
                                                        ( 'Sect. 4 (coefficients)'!$F$3   + 'Sect. 4 (coefficients)'!$F$4  *(A205/'Sect. 4 (coefficients)'!$C$3)^1 + 'Sect. 4 (coefficients)'!$F$5  *(A205/'Sect. 4 (coefficients)'!$C$3)^2 + 'Sect. 4 (coefficients)'!$F$6   *(A205/'Sect. 4 (coefficients)'!$C$3)^3 + 'Sect. 4 (coefficients)'!$F$7  *(A205/'Sect. 4 (coefficients)'!$C$3)^4 + 'Sect. 4 (coefficients)'!$F$8*(A205/'Sect. 4 (coefficients)'!$C$3)^5 ) +
    ( (B205+273.15) / 'Sect. 4 (coefficients)'!$C$4 )^1 * ( 'Sect. 4 (coefficients)'!$F$9   + 'Sect. 4 (coefficients)'!$F$10*(A205/'Sect. 4 (coefficients)'!$C$3)^1 + 'Sect. 4 (coefficients)'!$F$11*(A205/'Sect. 4 (coefficients)'!$C$3)^2 + 'Sect. 4 (coefficients)'!$F$12*(A205/'Sect. 4 (coefficients)'!$C$3)^3 + 'Sect. 4 (coefficients)'!$F$13*(A205/'Sect. 4 (coefficients)'!$C$3)^4 ) +
    ( (B205+273.15) / 'Sect. 4 (coefficients)'!$C$4 )^2 * ( 'Sect. 4 (coefficients)'!$F$14 + 'Sect. 4 (coefficients)'!$F$15*(A205/'Sect. 4 (coefficients)'!$C$3)^1 + 'Sect. 4 (coefficients)'!$F$16*(A205/'Sect. 4 (coefficients)'!$C$3)^2 + 'Sect. 4 (coefficients)'!$F$17*(A205/'Sect. 4 (coefficients)'!$C$3)^3 ) +
    ( (B205+273.15) / 'Sect. 4 (coefficients)'!$C$4 )^3 * ( 'Sect. 4 (coefficients)'!$F$18 + 'Sect. 4 (coefficients)'!$F$19*(A205/'Sect. 4 (coefficients)'!$C$3)^1 + 'Sect. 4 (coefficients)'!$F$20*(A205/'Sect. 4 (coefficients)'!$C$3)^2 ) +
    ( (B205+273.15) / 'Sect. 4 (coefficients)'!$C$4 )^4 * ( 'Sect. 4 (coefficients)'!$F$21 +'Sect. 4 (coefficients)'!$F$22*(A205/'Sect. 4 (coefficients)'!$C$3)^1 ) +
    ( (B205+273.15) / 'Sect. 4 (coefficients)'!$C$4 )^5 * ( 'Sect. 4 (coefficients)'!$F$23 )
  )</f>
        <v>7.6764188997759675</v>
      </c>
      <c r="U205" s="91">
        <f xml:space="preserve"> 'Sect. 4 (coefficients)'!$C$8 * ( (C205/'Sect. 4 (coefficients)'!$C$5-1)/'Sect. 4 (coefficients)'!$C$6 ) * ( A205/'Sect. 4 (coefficients)'!$C$3 ) *
(                                                       ( 'Sect. 4 (coefficients)'!$J$3   + 'Sect. 4 (coefficients)'!$J$4  *((C205/'Sect. 4 (coefficients)'!$C$5-1)/'Sect. 4 (coefficients)'!$C$6)  + 'Sect. 4 (coefficients)'!$J$5  *((C205/'Sect. 4 (coefficients)'!$C$5-1)/'Sect. 4 (coefficients)'!$C$6)^2 + 'Sect. 4 (coefficients)'!$J$6   *((C205/'Sect. 4 (coefficients)'!$C$5-1)/'Sect. 4 (coefficients)'!$C$6)^3 + 'Sect. 4 (coefficients)'!$J$7*((C205/'Sect. 4 (coefficients)'!$C$5-1)/'Sect. 4 (coefficients)'!$C$6)^4 ) +
    ( A205/'Sect. 4 (coefficients)'!$C$3 )^1 * ( 'Sect. 4 (coefficients)'!$J$8   + 'Sect. 4 (coefficients)'!$J$9  *((C205/'Sect. 4 (coefficients)'!$C$5-1)/'Sect. 4 (coefficients)'!$C$6)  + 'Sect. 4 (coefficients)'!$J$10*((C205/'Sect. 4 (coefficients)'!$C$5-1)/'Sect. 4 (coefficients)'!$C$6)^2 + 'Sect. 4 (coefficients)'!$J$11 *((C205/'Sect. 4 (coefficients)'!$C$5-1)/'Sect. 4 (coefficients)'!$C$6)^3 ) +
    ( A205/'Sect. 4 (coefficients)'!$C$3 )^2 * ( 'Sect. 4 (coefficients)'!$J$12 + 'Sect. 4 (coefficients)'!$J$13*((C205/'Sect. 4 (coefficients)'!$C$5-1)/'Sect. 4 (coefficients)'!$C$6) + 'Sect. 4 (coefficients)'!$J$14*((C205/'Sect. 4 (coefficients)'!$C$5-1)/'Sect. 4 (coefficients)'!$C$6)^2 ) +
    ( A205/'Sect. 4 (coefficients)'!$C$3 )^3 * ( 'Sect. 4 (coefficients)'!$J$15 + 'Sect. 4 (coefficients)'!$J$16*((C205/'Sect. 4 (coefficients)'!$C$5-1)/'Sect. 4 (coefficients)'!$C$6) ) +
    ( A205/'Sect. 4 (coefficients)'!$C$3 )^4 * ( 'Sect. 4 (coefficients)'!$J$17 ) +
( (B205+273.15) / 'Sect. 4 (coefficients)'!$C$4 )^1*
    (                                                   ( 'Sect. 4 (coefficients)'!$J$18 + 'Sect. 4 (coefficients)'!$J$19*((C205/'Sect. 4 (coefficients)'!$C$5-1)/'Sect. 4 (coefficients)'!$C$6) + 'Sect. 4 (coefficients)'!$J$20*((C205/'Sect. 4 (coefficients)'!$C$5-1)/'Sect. 4 (coefficients)'!$C$6)^2 + 'Sect. 4 (coefficients)'!$J$21 * ((C205/'Sect. 4 (coefficients)'!$C$5-1)/'Sect. 4 (coefficients)'!$C$6)^3 ) +
    ( A205/'Sect. 4 (coefficients)'!$C$3 )^1 * ( 'Sect. 4 (coefficients)'!$J$22 + 'Sect. 4 (coefficients)'!$J$23*((C205/'Sect. 4 (coefficients)'!$C$5-1)/'Sect. 4 (coefficients)'!$C$6) + 'Sect. 4 (coefficients)'!$J$24*((C205/'Sect. 4 (coefficients)'!$C$5-1)/'Sect. 4 (coefficients)'!$C$6)^2 ) +
    ( A205/'Sect. 4 (coefficients)'!$C$3 )^2 * ( 'Sect. 4 (coefficients)'!$J$25 + 'Sect. 4 (coefficients)'!$J$26*((C205/'Sect. 4 (coefficients)'!$C$5-1)/'Sect. 4 (coefficients)'!$C$6) ) +
    ( A205/'Sect. 4 (coefficients)'!$C$3 )^3 * ( 'Sect. 4 (coefficients)'!$J$27 ) ) +
( (B205+273.15) / 'Sect. 4 (coefficients)'!$C$4 )^2*
    (                                                   ( 'Sect. 4 (coefficients)'!$J$28 + 'Sect. 4 (coefficients)'!$J$29*((C205/'Sect. 4 (coefficients)'!$C$5-1)/'Sect. 4 (coefficients)'!$C$6) + 'Sect. 4 (coefficients)'!$J$30*((C205/'Sect. 4 (coefficients)'!$C$5-1)/'Sect. 4 (coefficients)'!$C$6)^2 ) +
    ( A205/'Sect. 4 (coefficients)'!$C$3 )^1 * ( 'Sect. 4 (coefficients)'!$J$31 + 'Sect. 4 (coefficients)'!$J$32*((C205/'Sect. 4 (coefficients)'!$C$5-1)/'Sect. 4 (coefficients)'!$C$6) ) +
    ( A205/'Sect. 4 (coefficients)'!$C$3 )^2 * ( 'Sect. 4 (coefficients)'!$J$33 ) ) +
( (B205+273.15) / 'Sect. 4 (coefficients)'!$C$4 )^3*
    (                                                   ( 'Sect. 4 (coefficients)'!$J$34 + 'Sect. 4 (coefficients)'!$J$35*((C205/'Sect. 4 (coefficients)'!$C$5-1)/'Sect. 4 (coefficients)'!$C$6) ) +
    ( A205/'Sect. 4 (coefficients)'!$C$3 )^1 * ( 'Sect. 4 (coefficients)'!$J$36 ) ) +
( (B205+273.15) / 'Sect. 4 (coefficients)'!$C$4 )^4*
    (                                                   ( 'Sect. 4 (coefficients)'!$J$37 ) ) )</f>
        <v>-3.4315652440326888E-2</v>
      </c>
      <c r="V205" s="32">
        <f t="shared" si="60"/>
        <v>7.6421032473356405</v>
      </c>
      <c r="W205" s="36">
        <f>('Sect. 4 (coefficients)'!$L$3+'Sect. 4 (coefficients)'!$L$4*(B205+'Sect. 4 (coefficients)'!$L$7)^-2.5+'Sect. 4 (coefficients)'!$L$5*(B205+'Sect. 4 (coefficients)'!$L$7)^3)/1000</f>
        <v>-2.8498200791190241E-3</v>
      </c>
      <c r="X205" s="36">
        <f t="shared" si="61"/>
        <v>6.5284395468090395E-4</v>
      </c>
      <c r="Y205" s="32">
        <f t="shared" si="62"/>
        <v>7.6392534272565218</v>
      </c>
      <c r="Z205" s="92">
        <v>6.0000000000000001E-3</v>
      </c>
    </row>
    <row r="206" spans="1:26" s="37" customFormat="1" ht="15" customHeight="1">
      <c r="A206" s="76">
        <v>10</v>
      </c>
      <c r="B206" s="30">
        <v>15</v>
      </c>
      <c r="C206" s="55">
        <v>10</v>
      </c>
      <c r="D206" s="32">
        <v>1003.67605601</v>
      </c>
      <c r="E206" s="32">
        <f>0.001/100*D206/2</f>
        <v>5.0183802800500008E-3</v>
      </c>
      <c r="F206" s="54" t="s">
        <v>17</v>
      </c>
      <c r="G206" s="33">
        <v>1011.2820685735385</v>
      </c>
      <c r="H206" s="32">
        <v>6.2974204223620643E-3</v>
      </c>
      <c r="I206" s="62">
        <v>94.771305210039131</v>
      </c>
      <c r="J206" s="33">
        <f t="shared" si="54"/>
        <v>7.6060125635384566</v>
      </c>
      <c r="K206" s="32">
        <f t="shared" si="55"/>
        <v>3.8043873804842849E-3</v>
      </c>
      <c r="L206" s="50">
        <f t="shared" si="52"/>
        <v>12.623071396410467</v>
      </c>
      <c r="M206" s="35">
        <f t="shared" si="56"/>
        <v>4.7142857142857144</v>
      </c>
      <c r="N206" s="66">
        <f t="shared" si="57"/>
        <v>0.47142857142857147</v>
      </c>
      <c r="O206" s="70" t="s">
        <v>17</v>
      </c>
      <c r="P206" s="32">
        <f>('Sect. 4 (coefficients)'!$L$3+'Sect. 4 (coefficients)'!$L$4*(B206+'Sect. 4 (coefficients)'!$L$7)^-2.5+'Sect. 4 (coefficients)'!$L$5*(B206+'Sect. 4 (coefficients)'!$L$7)^3)/1000</f>
        <v>-2.8498200791190241E-3</v>
      </c>
      <c r="Q206" s="32">
        <f t="shared" si="58"/>
        <v>7.6088623836175753</v>
      </c>
      <c r="R206" s="32">
        <f>LOOKUP(B206,'Sect. 4 (data)'!$B$19:$B$25,'Sect. 4 (data)'!$R$19:$R$25)</f>
        <v>7.6765950844062996</v>
      </c>
      <c r="S206" s="36">
        <f t="shared" si="59"/>
        <v>-6.7732700788724287E-2</v>
      </c>
      <c r="T206" s="32">
        <f>'Sect. 4 (coefficients)'!$C$7 * ( A206 / 'Sect. 4 (coefficients)'!$C$3 )*
  (
                                                        ( 'Sect. 4 (coefficients)'!$F$3   + 'Sect. 4 (coefficients)'!$F$4  *(A206/'Sect. 4 (coefficients)'!$C$3)^1 + 'Sect. 4 (coefficients)'!$F$5  *(A206/'Sect. 4 (coefficients)'!$C$3)^2 + 'Sect. 4 (coefficients)'!$F$6   *(A206/'Sect. 4 (coefficients)'!$C$3)^3 + 'Sect. 4 (coefficients)'!$F$7  *(A206/'Sect. 4 (coefficients)'!$C$3)^4 + 'Sect. 4 (coefficients)'!$F$8*(A206/'Sect. 4 (coefficients)'!$C$3)^5 ) +
    ( (B206+273.15) / 'Sect. 4 (coefficients)'!$C$4 )^1 * ( 'Sect. 4 (coefficients)'!$F$9   + 'Sect. 4 (coefficients)'!$F$10*(A206/'Sect. 4 (coefficients)'!$C$3)^1 + 'Sect. 4 (coefficients)'!$F$11*(A206/'Sect. 4 (coefficients)'!$C$3)^2 + 'Sect. 4 (coefficients)'!$F$12*(A206/'Sect. 4 (coefficients)'!$C$3)^3 + 'Sect. 4 (coefficients)'!$F$13*(A206/'Sect. 4 (coefficients)'!$C$3)^4 ) +
    ( (B206+273.15) / 'Sect. 4 (coefficients)'!$C$4 )^2 * ( 'Sect. 4 (coefficients)'!$F$14 + 'Sect. 4 (coefficients)'!$F$15*(A206/'Sect. 4 (coefficients)'!$C$3)^1 + 'Sect. 4 (coefficients)'!$F$16*(A206/'Sect. 4 (coefficients)'!$C$3)^2 + 'Sect. 4 (coefficients)'!$F$17*(A206/'Sect. 4 (coefficients)'!$C$3)^3 ) +
    ( (B206+273.15) / 'Sect. 4 (coefficients)'!$C$4 )^3 * ( 'Sect. 4 (coefficients)'!$F$18 + 'Sect. 4 (coefficients)'!$F$19*(A206/'Sect. 4 (coefficients)'!$C$3)^1 + 'Sect. 4 (coefficients)'!$F$20*(A206/'Sect. 4 (coefficients)'!$C$3)^2 ) +
    ( (B206+273.15) / 'Sect. 4 (coefficients)'!$C$4 )^4 * ( 'Sect. 4 (coefficients)'!$F$21 +'Sect. 4 (coefficients)'!$F$22*(A206/'Sect. 4 (coefficients)'!$C$3)^1 ) +
    ( (B206+273.15) / 'Sect. 4 (coefficients)'!$C$4 )^5 * ( 'Sect. 4 (coefficients)'!$F$23 )
  )</f>
        <v>7.6764188997759675</v>
      </c>
      <c r="U206" s="91">
        <f xml:space="preserve"> 'Sect. 4 (coefficients)'!$C$8 * ( (C206/'Sect. 4 (coefficients)'!$C$5-1)/'Sect. 4 (coefficients)'!$C$6 ) * ( A206/'Sect. 4 (coefficients)'!$C$3 ) *
(                                                       ( 'Sect. 4 (coefficients)'!$J$3   + 'Sect. 4 (coefficients)'!$J$4  *((C206/'Sect. 4 (coefficients)'!$C$5-1)/'Sect. 4 (coefficients)'!$C$6)  + 'Sect. 4 (coefficients)'!$J$5  *((C206/'Sect. 4 (coefficients)'!$C$5-1)/'Sect. 4 (coefficients)'!$C$6)^2 + 'Sect. 4 (coefficients)'!$J$6   *((C206/'Sect. 4 (coefficients)'!$C$5-1)/'Sect. 4 (coefficients)'!$C$6)^3 + 'Sect. 4 (coefficients)'!$J$7*((C206/'Sect. 4 (coefficients)'!$C$5-1)/'Sect. 4 (coefficients)'!$C$6)^4 ) +
    ( A206/'Sect. 4 (coefficients)'!$C$3 )^1 * ( 'Sect. 4 (coefficients)'!$J$8   + 'Sect. 4 (coefficients)'!$J$9  *((C206/'Sect. 4 (coefficients)'!$C$5-1)/'Sect. 4 (coefficients)'!$C$6)  + 'Sect. 4 (coefficients)'!$J$10*((C206/'Sect. 4 (coefficients)'!$C$5-1)/'Sect. 4 (coefficients)'!$C$6)^2 + 'Sect. 4 (coefficients)'!$J$11 *((C206/'Sect. 4 (coefficients)'!$C$5-1)/'Sect. 4 (coefficients)'!$C$6)^3 ) +
    ( A206/'Sect. 4 (coefficients)'!$C$3 )^2 * ( 'Sect. 4 (coefficients)'!$J$12 + 'Sect. 4 (coefficients)'!$J$13*((C206/'Sect. 4 (coefficients)'!$C$5-1)/'Sect. 4 (coefficients)'!$C$6) + 'Sect. 4 (coefficients)'!$J$14*((C206/'Sect. 4 (coefficients)'!$C$5-1)/'Sect. 4 (coefficients)'!$C$6)^2 ) +
    ( A206/'Sect. 4 (coefficients)'!$C$3 )^3 * ( 'Sect. 4 (coefficients)'!$J$15 + 'Sect. 4 (coefficients)'!$J$16*((C206/'Sect. 4 (coefficients)'!$C$5-1)/'Sect. 4 (coefficients)'!$C$6) ) +
    ( A206/'Sect. 4 (coefficients)'!$C$3 )^4 * ( 'Sect. 4 (coefficients)'!$J$17 ) +
( (B206+273.15) / 'Sect. 4 (coefficients)'!$C$4 )^1*
    (                                                   ( 'Sect. 4 (coefficients)'!$J$18 + 'Sect. 4 (coefficients)'!$J$19*((C206/'Sect. 4 (coefficients)'!$C$5-1)/'Sect. 4 (coefficients)'!$C$6) + 'Sect. 4 (coefficients)'!$J$20*((C206/'Sect. 4 (coefficients)'!$C$5-1)/'Sect. 4 (coefficients)'!$C$6)^2 + 'Sect. 4 (coefficients)'!$J$21 * ((C206/'Sect. 4 (coefficients)'!$C$5-1)/'Sect. 4 (coefficients)'!$C$6)^3 ) +
    ( A206/'Sect. 4 (coefficients)'!$C$3 )^1 * ( 'Sect. 4 (coefficients)'!$J$22 + 'Sect. 4 (coefficients)'!$J$23*((C206/'Sect. 4 (coefficients)'!$C$5-1)/'Sect. 4 (coefficients)'!$C$6) + 'Sect. 4 (coefficients)'!$J$24*((C206/'Sect. 4 (coefficients)'!$C$5-1)/'Sect. 4 (coefficients)'!$C$6)^2 ) +
    ( A206/'Sect. 4 (coefficients)'!$C$3 )^2 * ( 'Sect. 4 (coefficients)'!$J$25 + 'Sect. 4 (coefficients)'!$J$26*((C206/'Sect. 4 (coefficients)'!$C$5-1)/'Sect. 4 (coefficients)'!$C$6) ) +
    ( A206/'Sect. 4 (coefficients)'!$C$3 )^3 * ( 'Sect. 4 (coefficients)'!$J$27 ) ) +
( (B206+273.15) / 'Sect. 4 (coefficients)'!$C$4 )^2*
    (                                                   ( 'Sect. 4 (coefficients)'!$J$28 + 'Sect. 4 (coefficients)'!$J$29*((C206/'Sect. 4 (coefficients)'!$C$5-1)/'Sect. 4 (coefficients)'!$C$6) + 'Sect. 4 (coefficients)'!$J$30*((C206/'Sect. 4 (coefficients)'!$C$5-1)/'Sect. 4 (coefficients)'!$C$6)^2 ) +
    ( A206/'Sect. 4 (coefficients)'!$C$3 )^1 * ( 'Sect. 4 (coefficients)'!$J$31 + 'Sect. 4 (coefficients)'!$J$32*((C206/'Sect. 4 (coefficients)'!$C$5-1)/'Sect. 4 (coefficients)'!$C$6) ) +
    ( A206/'Sect. 4 (coefficients)'!$C$3 )^2 * ( 'Sect. 4 (coefficients)'!$J$33 ) ) +
( (B206+273.15) / 'Sect. 4 (coefficients)'!$C$4 )^3*
    (                                                   ( 'Sect. 4 (coefficients)'!$J$34 + 'Sect. 4 (coefficients)'!$J$35*((C206/'Sect. 4 (coefficients)'!$C$5-1)/'Sect. 4 (coefficients)'!$C$6) ) +
    ( A206/'Sect. 4 (coefficients)'!$C$3 )^1 * ( 'Sect. 4 (coefficients)'!$J$36 ) ) +
( (B206+273.15) / 'Sect. 4 (coefficients)'!$C$4 )^4*
    (                                                   ( 'Sect. 4 (coefficients)'!$J$37 ) ) )</f>
        <v>-6.8664377103673332E-2</v>
      </c>
      <c r="V206" s="32">
        <f t="shared" si="60"/>
        <v>7.6077545226722938</v>
      </c>
      <c r="W206" s="36">
        <f>('Sect. 4 (coefficients)'!$L$3+'Sect. 4 (coefficients)'!$L$4*(B206+'Sect. 4 (coefficients)'!$L$7)^-2.5+'Sect. 4 (coefficients)'!$L$5*(B206+'Sect. 4 (coefficients)'!$L$7)^3)/1000</f>
        <v>-2.8498200791190241E-3</v>
      </c>
      <c r="X206" s="36">
        <f t="shared" si="61"/>
        <v>1.1078609452814803E-3</v>
      </c>
      <c r="Y206" s="32">
        <f t="shared" si="62"/>
        <v>7.6049047025931751</v>
      </c>
      <c r="Z206" s="92">
        <v>6.0000000000000001E-3</v>
      </c>
    </row>
    <row r="207" spans="1:26" s="37" customFormat="1" ht="15" customHeight="1">
      <c r="A207" s="76">
        <v>10</v>
      </c>
      <c r="B207" s="30">
        <v>15</v>
      </c>
      <c r="C207" s="55">
        <v>15</v>
      </c>
      <c r="D207" s="32">
        <v>1005.95004324</v>
      </c>
      <c r="E207" s="32">
        <f t="shared" ref="E207:E213" si="64">0.003/100*D207/2</f>
        <v>1.50892506486E-2</v>
      </c>
      <c r="F207" s="54" t="s">
        <v>17</v>
      </c>
      <c r="G207" s="33">
        <v>1013.5234758316477</v>
      </c>
      <c r="H207" s="32">
        <v>1.5565894733093333E-2</v>
      </c>
      <c r="I207" s="62">
        <v>3531.841845365725</v>
      </c>
      <c r="J207" s="33">
        <f t="shared" si="54"/>
        <v>7.5734325916477019</v>
      </c>
      <c r="K207" s="32">
        <f t="shared" si="55"/>
        <v>3.8225114395469386E-3</v>
      </c>
      <c r="L207" s="50">
        <f t="shared" si="52"/>
        <v>12.843993183433581</v>
      </c>
      <c r="M207" s="35">
        <f t="shared" si="56"/>
        <v>4.7142857142857144</v>
      </c>
      <c r="N207" s="66">
        <f t="shared" si="57"/>
        <v>0.47142857142857147</v>
      </c>
      <c r="O207" s="70" t="s">
        <v>17</v>
      </c>
      <c r="P207" s="32">
        <f>('Sect. 4 (coefficients)'!$L$3+'Sect. 4 (coefficients)'!$L$4*(B207+'Sect. 4 (coefficients)'!$L$7)^-2.5+'Sect. 4 (coefficients)'!$L$5*(B207+'Sect. 4 (coefficients)'!$L$7)^3)/1000</f>
        <v>-2.8498200791190241E-3</v>
      </c>
      <c r="Q207" s="32">
        <f t="shared" si="58"/>
        <v>7.5762824117268206</v>
      </c>
      <c r="R207" s="32">
        <f>LOOKUP(B207,'Sect. 4 (data)'!$B$19:$B$25,'Sect. 4 (data)'!$R$19:$R$25)</f>
        <v>7.6765950844062996</v>
      </c>
      <c r="S207" s="36">
        <f t="shared" si="59"/>
        <v>-0.10031267267947896</v>
      </c>
      <c r="T207" s="32">
        <f>'Sect. 4 (coefficients)'!$C$7 * ( A207 / 'Sect. 4 (coefficients)'!$C$3 )*
  (
                                                        ( 'Sect. 4 (coefficients)'!$F$3   + 'Sect. 4 (coefficients)'!$F$4  *(A207/'Sect. 4 (coefficients)'!$C$3)^1 + 'Sect. 4 (coefficients)'!$F$5  *(A207/'Sect. 4 (coefficients)'!$C$3)^2 + 'Sect. 4 (coefficients)'!$F$6   *(A207/'Sect. 4 (coefficients)'!$C$3)^3 + 'Sect. 4 (coefficients)'!$F$7  *(A207/'Sect. 4 (coefficients)'!$C$3)^4 + 'Sect. 4 (coefficients)'!$F$8*(A207/'Sect. 4 (coefficients)'!$C$3)^5 ) +
    ( (B207+273.15) / 'Sect. 4 (coefficients)'!$C$4 )^1 * ( 'Sect. 4 (coefficients)'!$F$9   + 'Sect. 4 (coefficients)'!$F$10*(A207/'Sect. 4 (coefficients)'!$C$3)^1 + 'Sect. 4 (coefficients)'!$F$11*(A207/'Sect. 4 (coefficients)'!$C$3)^2 + 'Sect. 4 (coefficients)'!$F$12*(A207/'Sect. 4 (coefficients)'!$C$3)^3 + 'Sect. 4 (coefficients)'!$F$13*(A207/'Sect. 4 (coefficients)'!$C$3)^4 ) +
    ( (B207+273.15) / 'Sect. 4 (coefficients)'!$C$4 )^2 * ( 'Sect. 4 (coefficients)'!$F$14 + 'Sect. 4 (coefficients)'!$F$15*(A207/'Sect. 4 (coefficients)'!$C$3)^1 + 'Sect. 4 (coefficients)'!$F$16*(A207/'Sect. 4 (coefficients)'!$C$3)^2 + 'Sect. 4 (coefficients)'!$F$17*(A207/'Sect. 4 (coefficients)'!$C$3)^3 ) +
    ( (B207+273.15) / 'Sect. 4 (coefficients)'!$C$4 )^3 * ( 'Sect. 4 (coefficients)'!$F$18 + 'Sect. 4 (coefficients)'!$F$19*(A207/'Sect. 4 (coefficients)'!$C$3)^1 + 'Sect. 4 (coefficients)'!$F$20*(A207/'Sect. 4 (coefficients)'!$C$3)^2 ) +
    ( (B207+273.15) / 'Sect. 4 (coefficients)'!$C$4 )^4 * ( 'Sect. 4 (coefficients)'!$F$21 +'Sect. 4 (coefficients)'!$F$22*(A207/'Sect. 4 (coefficients)'!$C$3)^1 ) +
    ( (B207+273.15) / 'Sect. 4 (coefficients)'!$C$4 )^5 * ( 'Sect. 4 (coefficients)'!$F$23 )
  )</f>
        <v>7.6764188997759675</v>
      </c>
      <c r="U207" s="91">
        <f xml:space="preserve"> 'Sect. 4 (coefficients)'!$C$8 * ( (C207/'Sect. 4 (coefficients)'!$C$5-1)/'Sect. 4 (coefficients)'!$C$6 ) * ( A207/'Sect. 4 (coefficients)'!$C$3 ) *
(                                                       ( 'Sect. 4 (coefficients)'!$J$3   + 'Sect. 4 (coefficients)'!$J$4  *((C207/'Sect. 4 (coefficients)'!$C$5-1)/'Sect. 4 (coefficients)'!$C$6)  + 'Sect. 4 (coefficients)'!$J$5  *((C207/'Sect. 4 (coefficients)'!$C$5-1)/'Sect. 4 (coefficients)'!$C$6)^2 + 'Sect. 4 (coefficients)'!$J$6   *((C207/'Sect. 4 (coefficients)'!$C$5-1)/'Sect. 4 (coefficients)'!$C$6)^3 + 'Sect. 4 (coefficients)'!$J$7*((C207/'Sect. 4 (coefficients)'!$C$5-1)/'Sect. 4 (coefficients)'!$C$6)^4 ) +
    ( A207/'Sect. 4 (coefficients)'!$C$3 )^1 * ( 'Sect. 4 (coefficients)'!$J$8   + 'Sect. 4 (coefficients)'!$J$9  *((C207/'Sect. 4 (coefficients)'!$C$5-1)/'Sect. 4 (coefficients)'!$C$6)  + 'Sect. 4 (coefficients)'!$J$10*((C207/'Sect. 4 (coefficients)'!$C$5-1)/'Sect. 4 (coefficients)'!$C$6)^2 + 'Sect. 4 (coefficients)'!$J$11 *((C207/'Sect. 4 (coefficients)'!$C$5-1)/'Sect. 4 (coefficients)'!$C$6)^3 ) +
    ( A207/'Sect. 4 (coefficients)'!$C$3 )^2 * ( 'Sect. 4 (coefficients)'!$J$12 + 'Sect. 4 (coefficients)'!$J$13*((C207/'Sect. 4 (coefficients)'!$C$5-1)/'Sect. 4 (coefficients)'!$C$6) + 'Sect. 4 (coefficients)'!$J$14*((C207/'Sect. 4 (coefficients)'!$C$5-1)/'Sect. 4 (coefficients)'!$C$6)^2 ) +
    ( A207/'Sect. 4 (coefficients)'!$C$3 )^3 * ( 'Sect. 4 (coefficients)'!$J$15 + 'Sect. 4 (coefficients)'!$J$16*((C207/'Sect. 4 (coefficients)'!$C$5-1)/'Sect. 4 (coefficients)'!$C$6) ) +
    ( A207/'Sect. 4 (coefficients)'!$C$3 )^4 * ( 'Sect. 4 (coefficients)'!$J$17 ) +
( (B207+273.15) / 'Sect. 4 (coefficients)'!$C$4 )^1*
    (                                                   ( 'Sect. 4 (coefficients)'!$J$18 + 'Sect. 4 (coefficients)'!$J$19*((C207/'Sect. 4 (coefficients)'!$C$5-1)/'Sect. 4 (coefficients)'!$C$6) + 'Sect. 4 (coefficients)'!$J$20*((C207/'Sect. 4 (coefficients)'!$C$5-1)/'Sect. 4 (coefficients)'!$C$6)^2 + 'Sect. 4 (coefficients)'!$J$21 * ((C207/'Sect. 4 (coefficients)'!$C$5-1)/'Sect. 4 (coefficients)'!$C$6)^3 ) +
    ( A207/'Sect. 4 (coefficients)'!$C$3 )^1 * ( 'Sect. 4 (coefficients)'!$J$22 + 'Sect. 4 (coefficients)'!$J$23*((C207/'Sect. 4 (coefficients)'!$C$5-1)/'Sect. 4 (coefficients)'!$C$6) + 'Sect. 4 (coefficients)'!$J$24*((C207/'Sect. 4 (coefficients)'!$C$5-1)/'Sect. 4 (coefficients)'!$C$6)^2 ) +
    ( A207/'Sect. 4 (coefficients)'!$C$3 )^2 * ( 'Sect. 4 (coefficients)'!$J$25 + 'Sect. 4 (coefficients)'!$J$26*((C207/'Sect. 4 (coefficients)'!$C$5-1)/'Sect. 4 (coefficients)'!$C$6) ) +
    ( A207/'Sect. 4 (coefficients)'!$C$3 )^3 * ( 'Sect. 4 (coefficients)'!$J$27 ) ) +
( (B207+273.15) / 'Sect. 4 (coefficients)'!$C$4 )^2*
    (                                                   ( 'Sect. 4 (coefficients)'!$J$28 + 'Sect. 4 (coefficients)'!$J$29*((C207/'Sect. 4 (coefficients)'!$C$5-1)/'Sect. 4 (coefficients)'!$C$6) + 'Sect. 4 (coefficients)'!$J$30*((C207/'Sect. 4 (coefficients)'!$C$5-1)/'Sect. 4 (coefficients)'!$C$6)^2 ) +
    ( A207/'Sect. 4 (coefficients)'!$C$3 )^1 * ( 'Sect. 4 (coefficients)'!$J$31 + 'Sect. 4 (coefficients)'!$J$32*((C207/'Sect. 4 (coefficients)'!$C$5-1)/'Sect. 4 (coefficients)'!$C$6) ) +
    ( A207/'Sect. 4 (coefficients)'!$C$3 )^2 * ( 'Sect. 4 (coefficients)'!$J$33 ) ) +
( (B207+273.15) / 'Sect. 4 (coefficients)'!$C$4 )^3*
    (                                                   ( 'Sect. 4 (coefficients)'!$J$34 + 'Sect. 4 (coefficients)'!$J$35*((C207/'Sect. 4 (coefficients)'!$C$5-1)/'Sect. 4 (coefficients)'!$C$6) ) +
    ( A207/'Sect. 4 (coefficients)'!$C$3 )^1 * ( 'Sect. 4 (coefficients)'!$J$36 ) ) +
( (B207+273.15) / 'Sect. 4 (coefficients)'!$C$4 )^4*
    (                                                   ( 'Sect. 4 (coefficients)'!$J$37 ) ) )</f>
        <v>-0.10231061903075545</v>
      </c>
      <c r="V207" s="32">
        <f t="shared" si="60"/>
        <v>7.5741082807452118</v>
      </c>
      <c r="W207" s="36">
        <f>('Sect. 4 (coefficients)'!$L$3+'Sect. 4 (coefficients)'!$L$4*(B207+'Sect. 4 (coefficients)'!$L$7)^-2.5+'Sect. 4 (coefficients)'!$L$5*(B207+'Sect. 4 (coefficients)'!$L$7)^3)/1000</f>
        <v>-2.8498200791190241E-3</v>
      </c>
      <c r="X207" s="36">
        <f t="shared" si="61"/>
        <v>2.1741309816087906E-3</v>
      </c>
      <c r="Y207" s="32">
        <f t="shared" si="62"/>
        <v>7.5712584606660931</v>
      </c>
      <c r="Z207" s="92">
        <v>6.0000000000000001E-3</v>
      </c>
    </row>
    <row r="208" spans="1:26" s="37" customFormat="1" ht="15" customHeight="1">
      <c r="A208" s="76">
        <v>10</v>
      </c>
      <c r="B208" s="30">
        <v>15</v>
      </c>
      <c r="C208" s="55">
        <v>20</v>
      </c>
      <c r="D208" s="32">
        <v>1008.20030563</v>
      </c>
      <c r="E208" s="32">
        <f t="shared" si="64"/>
        <v>1.5123004584450001E-2</v>
      </c>
      <c r="F208" s="54" t="s">
        <v>17</v>
      </c>
      <c r="G208" s="33">
        <v>1015.7428536585675</v>
      </c>
      <c r="H208" s="32">
        <v>1.5604824659102534E-2</v>
      </c>
      <c r="I208" s="62">
        <v>3551.6658955427961</v>
      </c>
      <c r="J208" s="33">
        <f t="shared" si="54"/>
        <v>7.5425480285674666</v>
      </c>
      <c r="K208" s="32">
        <f t="shared" si="55"/>
        <v>3.8477636335979351E-3</v>
      </c>
      <c r="L208" s="50">
        <f t="shared" si="52"/>
        <v>13.128952440333659</v>
      </c>
      <c r="M208" s="35">
        <f t="shared" si="56"/>
        <v>4.7142857142857144</v>
      </c>
      <c r="N208" s="66">
        <f t="shared" si="57"/>
        <v>0.47142857142857147</v>
      </c>
      <c r="O208" s="70" t="s">
        <v>17</v>
      </c>
      <c r="P208" s="32">
        <f>('Sect. 4 (coefficients)'!$L$3+'Sect. 4 (coefficients)'!$L$4*(B208+'Sect. 4 (coefficients)'!$L$7)^-2.5+'Sect. 4 (coefficients)'!$L$5*(B208+'Sect. 4 (coefficients)'!$L$7)^3)/1000</f>
        <v>-2.8498200791190241E-3</v>
      </c>
      <c r="Q208" s="32">
        <f t="shared" si="58"/>
        <v>7.5453978486465854</v>
      </c>
      <c r="R208" s="32">
        <f>LOOKUP(B208,'Sect. 4 (data)'!$B$19:$B$25,'Sect. 4 (data)'!$R$19:$R$25)</f>
        <v>7.6765950844062996</v>
      </c>
      <c r="S208" s="36">
        <f t="shared" si="59"/>
        <v>-0.1311972357597142</v>
      </c>
      <c r="T208" s="32">
        <f>'Sect. 4 (coefficients)'!$C$7 * ( A208 / 'Sect. 4 (coefficients)'!$C$3 )*
  (
                                                        ( 'Sect. 4 (coefficients)'!$F$3   + 'Sect. 4 (coefficients)'!$F$4  *(A208/'Sect. 4 (coefficients)'!$C$3)^1 + 'Sect. 4 (coefficients)'!$F$5  *(A208/'Sect. 4 (coefficients)'!$C$3)^2 + 'Sect. 4 (coefficients)'!$F$6   *(A208/'Sect. 4 (coefficients)'!$C$3)^3 + 'Sect. 4 (coefficients)'!$F$7  *(A208/'Sect. 4 (coefficients)'!$C$3)^4 + 'Sect. 4 (coefficients)'!$F$8*(A208/'Sect. 4 (coefficients)'!$C$3)^5 ) +
    ( (B208+273.15) / 'Sect. 4 (coefficients)'!$C$4 )^1 * ( 'Sect. 4 (coefficients)'!$F$9   + 'Sect. 4 (coefficients)'!$F$10*(A208/'Sect. 4 (coefficients)'!$C$3)^1 + 'Sect. 4 (coefficients)'!$F$11*(A208/'Sect. 4 (coefficients)'!$C$3)^2 + 'Sect. 4 (coefficients)'!$F$12*(A208/'Sect. 4 (coefficients)'!$C$3)^3 + 'Sect. 4 (coefficients)'!$F$13*(A208/'Sect. 4 (coefficients)'!$C$3)^4 ) +
    ( (B208+273.15) / 'Sect. 4 (coefficients)'!$C$4 )^2 * ( 'Sect. 4 (coefficients)'!$F$14 + 'Sect. 4 (coefficients)'!$F$15*(A208/'Sect. 4 (coefficients)'!$C$3)^1 + 'Sect. 4 (coefficients)'!$F$16*(A208/'Sect. 4 (coefficients)'!$C$3)^2 + 'Sect. 4 (coefficients)'!$F$17*(A208/'Sect. 4 (coefficients)'!$C$3)^3 ) +
    ( (B208+273.15) / 'Sect. 4 (coefficients)'!$C$4 )^3 * ( 'Sect. 4 (coefficients)'!$F$18 + 'Sect. 4 (coefficients)'!$F$19*(A208/'Sect. 4 (coefficients)'!$C$3)^1 + 'Sect. 4 (coefficients)'!$F$20*(A208/'Sect. 4 (coefficients)'!$C$3)^2 ) +
    ( (B208+273.15) / 'Sect. 4 (coefficients)'!$C$4 )^4 * ( 'Sect. 4 (coefficients)'!$F$21 +'Sect. 4 (coefficients)'!$F$22*(A208/'Sect. 4 (coefficients)'!$C$3)^1 ) +
    ( (B208+273.15) / 'Sect. 4 (coefficients)'!$C$4 )^5 * ( 'Sect. 4 (coefficients)'!$F$23 )
  )</f>
        <v>7.6764188997759675</v>
      </c>
      <c r="U208" s="91">
        <f xml:space="preserve"> 'Sect. 4 (coefficients)'!$C$8 * ( (C208/'Sect. 4 (coefficients)'!$C$5-1)/'Sect. 4 (coefficients)'!$C$6 ) * ( A208/'Sect. 4 (coefficients)'!$C$3 ) *
(                                                       ( 'Sect. 4 (coefficients)'!$J$3   + 'Sect. 4 (coefficients)'!$J$4  *((C208/'Sect. 4 (coefficients)'!$C$5-1)/'Sect. 4 (coefficients)'!$C$6)  + 'Sect. 4 (coefficients)'!$J$5  *((C208/'Sect. 4 (coefficients)'!$C$5-1)/'Sect. 4 (coefficients)'!$C$6)^2 + 'Sect. 4 (coefficients)'!$J$6   *((C208/'Sect. 4 (coefficients)'!$C$5-1)/'Sect. 4 (coefficients)'!$C$6)^3 + 'Sect. 4 (coefficients)'!$J$7*((C208/'Sect. 4 (coefficients)'!$C$5-1)/'Sect. 4 (coefficients)'!$C$6)^4 ) +
    ( A208/'Sect. 4 (coefficients)'!$C$3 )^1 * ( 'Sect. 4 (coefficients)'!$J$8   + 'Sect. 4 (coefficients)'!$J$9  *((C208/'Sect. 4 (coefficients)'!$C$5-1)/'Sect. 4 (coefficients)'!$C$6)  + 'Sect. 4 (coefficients)'!$J$10*((C208/'Sect. 4 (coefficients)'!$C$5-1)/'Sect. 4 (coefficients)'!$C$6)^2 + 'Sect. 4 (coefficients)'!$J$11 *((C208/'Sect. 4 (coefficients)'!$C$5-1)/'Sect. 4 (coefficients)'!$C$6)^3 ) +
    ( A208/'Sect. 4 (coefficients)'!$C$3 )^2 * ( 'Sect. 4 (coefficients)'!$J$12 + 'Sect. 4 (coefficients)'!$J$13*((C208/'Sect. 4 (coefficients)'!$C$5-1)/'Sect. 4 (coefficients)'!$C$6) + 'Sect. 4 (coefficients)'!$J$14*((C208/'Sect. 4 (coefficients)'!$C$5-1)/'Sect. 4 (coefficients)'!$C$6)^2 ) +
    ( A208/'Sect. 4 (coefficients)'!$C$3 )^3 * ( 'Sect. 4 (coefficients)'!$J$15 + 'Sect. 4 (coefficients)'!$J$16*((C208/'Sect. 4 (coefficients)'!$C$5-1)/'Sect. 4 (coefficients)'!$C$6) ) +
    ( A208/'Sect. 4 (coefficients)'!$C$3 )^4 * ( 'Sect. 4 (coefficients)'!$J$17 ) +
( (B208+273.15) / 'Sect. 4 (coefficients)'!$C$4 )^1*
    (                                                   ( 'Sect. 4 (coefficients)'!$J$18 + 'Sect. 4 (coefficients)'!$J$19*((C208/'Sect. 4 (coefficients)'!$C$5-1)/'Sect. 4 (coefficients)'!$C$6) + 'Sect. 4 (coefficients)'!$J$20*((C208/'Sect. 4 (coefficients)'!$C$5-1)/'Sect. 4 (coefficients)'!$C$6)^2 + 'Sect. 4 (coefficients)'!$J$21 * ((C208/'Sect. 4 (coefficients)'!$C$5-1)/'Sect. 4 (coefficients)'!$C$6)^3 ) +
    ( A208/'Sect. 4 (coefficients)'!$C$3 )^1 * ( 'Sect. 4 (coefficients)'!$J$22 + 'Sect. 4 (coefficients)'!$J$23*((C208/'Sect. 4 (coefficients)'!$C$5-1)/'Sect. 4 (coefficients)'!$C$6) + 'Sect. 4 (coefficients)'!$J$24*((C208/'Sect. 4 (coefficients)'!$C$5-1)/'Sect. 4 (coefficients)'!$C$6)^2 ) +
    ( A208/'Sect. 4 (coefficients)'!$C$3 )^2 * ( 'Sect. 4 (coefficients)'!$J$25 + 'Sect. 4 (coefficients)'!$J$26*((C208/'Sect. 4 (coefficients)'!$C$5-1)/'Sect. 4 (coefficients)'!$C$6) ) +
    ( A208/'Sect. 4 (coefficients)'!$C$3 )^3 * ( 'Sect. 4 (coefficients)'!$J$27 ) ) +
( (B208+273.15) / 'Sect. 4 (coefficients)'!$C$4 )^2*
    (                                                   ( 'Sect. 4 (coefficients)'!$J$28 + 'Sect. 4 (coefficients)'!$J$29*((C208/'Sect. 4 (coefficients)'!$C$5-1)/'Sect. 4 (coefficients)'!$C$6) + 'Sect. 4 (coefficients)'!$J$30*((C208/'Sect. 4 (coefficients)'!$C$5-1)/'Sect. 4 (coefficients)'!$C$6)^2 ) +
    ( A208/'Sect. 4 (coefficients)'!$C$3 )^1 * ( 'Sect. 4 (coefficients)'!$J$31 + 'Sect. 4 (coefficients)'!$J$32*((C208/'Sect. 4 (coefficients)'!$C$5-1)/'Sect. 4 (coefficients)'!$C$6) ) +
    ( A208/'Sect. 4 (coefficients)'!$C$3 )^2 * ( 'Sect. 4 (coefficients)'!$J$33 ) ) +
( (B208+273.15) / 'Sect. 4 (coefficients)'!$C$4 )^3*
    (                                                   ( 'Sect. 4 (coefficients)'!$J$34 + 'Sect. 4 (coefficients)'!$J$35*((C208/'Sect. 4 (coefficients)'!$C$5-1)/'Sect. 4 (coefficients)'!$C$6) ) +
    ( A208/'Sect. 4 (coefficients)'!$C$3 )^1 * ( 'Sect. 4 (coefficients)'!$J$36 ) ) +
( (B208+273.15) / 'Sect. 4 (coefficients)'!$C$4 )^4*
    (                                                   ( 'Sect. 4 (coefficients)'!$J$37 ) ) )</f>
        <v>-0.13524505323849539</v>
      </c>
      <c r="V208" s="32">
        <f t="shared" si="60"/>
        <v>7.5411738465374718</v>
      </c>
      <c r="W208" s="36">
        <f>('Sect. 4 (coefficients)'!$L$3+'Sect. 4 (coefficients)'!$L$4*(B208+'Sect. 4 (coefficients)'!$L$7)^-2.5+'Sect. 4 (coefficients)'!$L$5*(B208+'Sect. 4 (coefficients)'!$L$7)^3)/1000</f>
        <v>-2.8498200791190241E-3</v>
      </c>
      <c r="X208" s="36">
        <f t="shared" si="61"/>
        <v>4.224002109113556E-3</v>
      </c>
      <c r="Y208" s="32">
        <f t="shared" si="62"/>
        <v>7.5383240264583531</v>
      </c>
      <c r="Z208" s="92">
        <v>6.0000000000000001E-3</v>
      </c>
    </row>
    <row r="209" spans="1:26" s="37" customFormat="1" ht="15" customHeight="1">
      <c r="A209" s="76">
        <v>10</v>
      </c>
      <c r="B209" s="30">
        <v>15</v>
      </c>
      <c r="C209" s="55">
        <v>26</v>
      </c>
      <c r="D209" s="32">
        <v>1010.86983823</v>
      </c>
      <c r="E209" s="32">
        <f t="shared" si="64"/>
        <v>1.516304757345E-2</v>
      </c>
      <c r="F209" s="54" t="s">
        <v>17</v>
      </c>
      <c r="G209" s="33">
        <v>1018.3723032414006</v>
      </c>
      <c r="H209" s="32">
        <v>1.5653289013031636E-2</v>
      </c>
      <c r="I209" s="62">
        <v>3554.4843726814888</v>
      </c>
      <c r="J209" s="33">
        <f t="shared" si="54"/>
        <v>7.5024650114005453</v>
      </c>
      <c r="K209" s="32">
        <f t="shared" si="55"/>
        <v>3.8868297120904279E-3</v>
      </c>
      <c r="L209" s="50">
        <f t="shared" si="52"/>
        <v>13.512516880136028</v>
      </c>
      <c r="M209" s="35">
        <f t="shared" si="56"/>
        <v>4.7142857142857144</v>
      </c>
      <c r="N209" s="66">
        <f t="shared" si="57"/>
        <v>0.47142857142857147</v>
      </c>
      <c r="O209" s="70" t="s">
        <v>17</v>
      </c>
      <c r="P209" s="32">
        <f>('Sect. 4 (coefficients)'!$L$3+'Sect. 4 (coefficients)'!$L$4*(B209+'Sect. 4 (coefficients)'!$L$7)^-2.5+'Sect. 4 (coefficients)'!$L$5*(B209+'Sect. 4 (coefficients)'!$L$7)^3)/1000</f>
        <v>-2.8498200791190241E-3</v>
      </c>
      <c r="Q209" s="32">
        <f t="shared" si="58"/>
        <v>7.5053148314796641</v>
      </c>
      <c r="R209" s="32">
        <f>LOOKUP(B209,'Sect. 4 (data)'!$B$19:$B$25,'Sect. 4 (data)'!$R$19:$R$25)</f>
        <v>7.6765950844062996</v>
      </c>
      <c r="S209" s="36">
        <f t="shared" si="59"/>
        <v>-0.17128025292663551</v>
      </c>
      <c r="T209" s="32">
        <f>'Sect. 4 (coefficients)'!$C$7 * ( A209 / 'Sect. 4 (coefficients)'!$C$3 )*
  (
                                                        ( 'Sect. 4 (coefficients)'!$F$3   + 'Sect. 4 (coefficients)'!$F$4  *(A209/'Sect. 4 (coefficients)'!$C$3)^1 + 'Sect. 4 (coefficients)'!$F$5  *(A209/'Sect. 4 (coefficients)'!$C$3)^2 + 'Sect. 4 (coefficients)'!$F$6   *(A209/'Sect. 4 (coefficients)'!$C$3)^3 + 'Sect. 4 (coefficients)'!$F$7  *(A209/'Sect. 4 (coefficients)'!$C$3)^4 + 'Sect. 4 (coefficients)'!$F$8*(A209/'Sect. 4 (coefficients)'!$C$3)^5 ) +
    ( (B209+273.15) / 'Sect. 4 (coefficients)'!$C$4 )^1 * ( 'Sect. 4 (coefficients)'!$F$9   + 'Sect. 4 (coefficients)'!$F$10*(A209/'Sect. 4 (coefficients)'!$C$3)^1 + 'Sect. 4 (coefficients)'!$F$11*(A209/'Sect. 4 (coefficients)'!$C$3)^2 + 'Sect. 4 (coefficients)'!$F$12*(A209/'Sect. 4 (coefficients)'!$C$3)^3 + 'Sect. 4 (coefficients)'!$F$13*(A209/'Sect. 4 (coefficients)'!$C$3)^4 ) +
    ( (B209+273.15) / 'Sect. 4 (coefficients)'!$C$4 )^2 * ( 'Sect. 4 (coefficients)'!$F$14 + 'Sect. 4 (coefficients)'!$F$15*(A209/'Sect. 4 (coefficients)'!$C$3)^1 + 'Sect. 4 (coefficients)'!$F$16*(A209/'Sect. 4 (coefficients)'!$C$3)^2 + 'Sect. 4 (coefficients)'!$F$17*(A209/'Sect. 4 (coefficients)'!$C$3)^3 ) +
    ( (B209+273.15) / 'Sect. 4 (coefficients)'!$C$4 )^3 * ( 'Sect. 4 (coefficients)'!$F$18 + 'Sect. 4 (coefficients)'!$F$19*(A209/'Sect. 4 (coefficients)'!$C$3)^1 + 'Sect. 4 (coefficients)'!$F$20*(A209/'Sect. 4 (coefficients)'!$C$3)^2 ) +
    ( (B209+273.15) / 'Sect. 4 (coefficients)'!$C$4 )^4 * ( 'Sect. 4 (coefficients)'!$F$21 +'Sect. 4 (coefficients)'!$F$22*(A209/'Sect. 4 (coefficients)'!$C$3)^1 ) +
    ( (B209+273.15) / 'Sect. 4 (coefficients)'!$C$4 )^5 * ( 'Sect. 4 (coefficients)'!$F$23 )
  )</f>
        <v>7.6764188997759675</v>
      </c>
      <c r="U209" s="91">
        <f xml:space="preserve"> 'Sect. 4 (coefficients)'!$C$8 * ( (C209/'Sect. 4 (coefficients)'!$C$5-1)/'Sect. 4 (coefficients)'!$C$6 ) * ( A209/'Sect. 4 (coefficients)'!$C$3 ) *
(                                                       ( 'Sect. 4 (coefficients)'!$J$3   + 'Sect. 4 (coefficients)'!$J$4  *((C209/'Sect. 4 (coefficients)'!$C$5-1)/'Sect. 4 (coefficients)'!$C$6)  + 'Sect. 4 (coefficients)'!$J$5  *((C209/'Sect. 4 (coefficients)'!$C$5-1)/'Sect. 4 (coefficients)'!$C$6)^2 + 'Sect. 4 (coefficients)'!$J$6   *((C209/'Sect. 4 (coefficients)'!$C$5-1)/'Sect. 4 (coefficients)'!$C$6)^3 + 'Sect. 4 (coefficients)'!$J$7*((C209/'Sect. 4 (coefficients)'!$C$5-1)/'Sect. 4 (coefficients)'!$C$6)^4 ) +
    ( A209/'Sect. 4 (coefficients)'!$C$3 )^1 * ( 'Sect. 4 (coefficients)'!$J$8   + 'Sect. 4 (coefficients)'!$J$9  *((C209/'Sect. 4 (coefficients)'!$C$5-1)/'Sect. 4 (coefficients)'!$C$6)  + 'Sect. 4 (coefficients)'!$J$10*((C209/'Sect. 4 (coefficients)'!$C$5-1)/'Sect. 4 (coefficients)'!$C$6)^2 + 'Sect. 4 (coefficients)'!$J$11 *((C209/'Sect. 4 (coefficients)'!$C$5-1)/'Sect. 4 (coefficients)'!$C$6)^3 ) +
    ( A209/'Sect. 4 (coefficients)'!$C$3 )^2 * ( 'Sect. 4 (coefficients)'!$J$12 + 'Sect. 4 (coefficients)'!$J$13*((C209/'Sect. 4 (coefficients)'!$C$5-1)/'Sect. 4 (coefficients)'!$C$6) + 'Sect. 4 (coefficients)'!$J$14*((C209/'Sect. 4 (coefficients)'!$C$5-1)/'Sect. 4 (coefficients)'!$C$6)^2 ) +
    ( A209/'Sect. 4 (coefficients)'!$C$3 )^3 * ( 'Sect. 4 (coefficients)'!$J$15 + 'Sect. 4 (coefficients)'!$J$16*((C209/'Sect. 4 (coefficients)'!$C$5-1)/'Sect. 4 (coefficients)'!$C$6) ) +
    ( A209/'Sect. 4 (coefficients)'!$C$3 )^4 * ( 'Sect. 4 (coefficients)'!$J$17 ) +
( (B209+273.15) / 'Sect. 4 (coefficients)'!$C$4 )^1*
    (                                                   ( 'Sect. 4 (coefficients)'!$J$18 + 'Sect. 4 (coefficients)'!$J$19*((C209/'Sect. 4 (coefficients)'!$C$5-1)/'Sect. 4 (coefficients)'!$C$6) + 'Sect. 4 (coefficients)'!$J$20*((C209/'Sect. 4 (coefficients)'!$C$5-1)/'Sect. 4 (coefficients)'!$C$6)^2 + 'Sect. 4 (coefficients)'!$J$21 * ((C209/'Sect. 4 (coefficients)'!$C$5-1)/'Sect. 4 (coefficients)'!$C$6)^3 ) +
    ( A209/'Sect. 4 (coefficients)'!$C$3 )^1 * ( 'Sect. 4 (coefficients)'!$J$22 + 'Sect. 4 (coefficients)'!$J$23*((C209/'Sect. 4 (coefficients)'!$C$5-1)/'Sect. 4 (coefficients)'!$C$6) + 'Sect. 4 (coefficients)'!$J$24*((C209/'Sect. 4 (coefficients)'!$C$5-1)/'Sect. 4 (coefficients)'!$C$6)^2 ) +
    ( A209/'Sect. 4 (coefficients)'!$C$3 )^2 * ( 'Sect. 4 (coefficients)'!$J$25 + 'Sect. 4 (coefficients)'!$J$26*((C209/'Sect. 4 (coefficients)'!$C$5-1)/'Sect. 4 (coefficients)'!$C$6) ) +
    ( A209/'Sect. 4 (coefficients)'!$C$3 )^3 * ( 'Sect. 4 (coefficients)'!$J$27 ) ) +
( (B209+273.15) / 'Sect. 4 (coefficients)'!$C$4 )^2*
    (                                                   ( 'Sect. 4 (coefficients)'!$J$28 + 'Sect. 4 (coefficients)'!$J$29*((C209/'Sect. 4 (coefficients)'!$C$5-1)/'Sect. 4 (coefficients)'!$C$6) + 'Sect. 4 (coefficients)'!$J$30*((C209/'Sect. 4 (coefficients)'!$C$5-1)/'Sect. 4 (coefficients)'!$C$6)^2 ) +
    ( A209/'Sect. 4 (coefficients)'!$C$3 )^1 * ( 'Sect. 4 (coefficients)'!$J$31 + 'Sect. 4 (coefficients)'!$J$32*((C209/'Sect. 4 (coefficients)'!$C$5-1)/'Sect. 4 (coefficients)'!$C$6) ) +
    ( A209/'Sect. 4 (coefficients)'!$C$3 )^2 * ( 'Sect. 4 (coefficients)'!$J$33 ) ) +
( (B209+273.15) / 'Sect. 4 (coefficients)'!$C$4 )^3*
    (                                                   ( 'Sect. 4 (coefficients)'!$J$34 + 'Sect. 4 (coefficients)'!$J$35*((C209/'Sect. 4 (coefficients)'!$C$5-1)/'Sect. 4 (coefficients)'!$C$6) ) +
    ( A209/'Sect. 4 (coefficients)'!$C$3 )^1 * ( 'Sect. 4 (coefficients)'!$J$36 ) ) +
( (B209+273.15) / 'Sect. 4 (coefficients)'!$C$4 )^4*
    (                                                   ( 'Sect. 4 (coefficients)'!$J$37 ) ) )</f>
        <v>-0.17382614751314748</v>
      </c>
      <c r="V209" s="32">
        <f t="shared" si="60"/>
        <v>7.50259275226282</v>
      </c>
      <c r="W209" s="36">
        <f>('Sect. 4 (coefficients)'!$L$3+'Sect. 4 (coefficients)'!$L$4*(B209+'Sect. 4 (coefficients)'!$L$7)^-2.5+'Sect. 4 (coefficients)'!$L$5*(B209+'Sect. 4 (coefficients)'!$L$7)^3)/1000</f>
        <v>-2.8498200791190241E-3</v>
      </c>
      <c r="X209" s="36">
        <f t="shared" si="61"/>
        <v>2.7220792168440866E-3</v>
      </c>
      <c r="Y209" s="32">
        <f t="shared" si="62"/>
        <v>7.4997429321837012</v>
      </c>
      <c r="Z209" s="92">
        <v>6.0000000000000001E-3</v>
      </c>
    </row>
    <row r="210" spans="1:26" s="37" customFormat="1" ht="15" customHeight="1">
      <c r="A210" s="76">
        <v>10</v>
      </c>
      <c r="B210" s="30">
        <v>15</v>
      </c>
      <c r="C210" s="55">
        <v>33</v>
      </c>
      <c r="D210" s="32">
        <v>1013.94264737</v>
      </c>
      <c r="E210" s="32">
        <f t="shared" si="64"/>
        <v>1.5209139710550001E-2</v>
      </c>
      <c r="F210" s="54" t="s">
        <v>17</v>
      </c>
      <c r="G210" s="33">
        <v>1021.4011539338424</v>
      </c>
      <c r="H210" s="32">
        <v>1.5712137601650238E-2</v>
      </c>
      <c r="I210" s="62">
        <v>3511.1183522690844</v>
      </c>
      <c r="J210" s="33">
        <f t="shared" si="54"/>
        <v>7.4585065638423202</v>
      </c>
      <c r="K210" s="32">
        <f t="shared" si="55"/>
        <v>3.943771960720135E-3</v>
      </c>
      <c r="L210" s="50">
        <f t="shared" si="52"/>
        <v>13.936430494310416</v>
      </c>
      <c r="M210" s="35">
        <f t="shared" si="56"/>
        <v>4.7142857142857144</v>
      </c>
      <c r="N210" s="66">
        <f t="shared" si="57"/>
        <v>0.47142857142857147</v>
      </c>
      <c r="O210" s="70" t="s">
        <v>17</v>
      </c>
      <c r="P210" s="32">
        <f>('Sect. 4 (coefficients)'!$L$3+'Sect. 4 (coefficients)'!$L$4*(B210+'Sect. 4 (coefficients)'!$L$7)^-2.5+'Sect. 4 (coefficients)'!$L$5*(B210+'Sect. 4 (coefficients)'!$L$7)^3)/1000</f>
        <v>-2.8498200791190241E-3</v>
      </c>
      <c r="Q210" s="32">
        <f t="shared" si="58"/>
        <v>7.461356383921439</v>
      </c>
      <c r="R210" s="32">
        <f>LOOKUP(B210,'Sect. 4 (data)'!$B$19:$B$25,'Sect. 4 (data)'!$R$19:$R$25)</f>
        <v>7.6765950844062996</v>
      </c>
      <c r="S210" s="36">
        <f t="shared" si="59"/>
        <v>-0.2152387004848606</v>
      </c>
      <c r="T210" s="32">
        <f>'Sect. 4 (coefficients)'!$C$7 * ( A210 / 'Sect. 4 (coefficients)'!$C$3 )*
  (
                                                        ( 'Sect. 4 (coefficients)'!$F$3   + 'Sect. 4 (coefficients)'!$F$4  *(A210/'Sect. 4 (coefficients)'!$C$3)^1 + 'Sect. 4 (coefficients)'!$F$5  *(A210/'Sect. 4 (coefficients)'!$C$3)^2 + 'Sect. 4 (coefficients)'!$F$6   *(A210/'Sect. 4 (coefficients)'!$C$3)^3 + 'Sect. 4 (coefficients)'!$F$7  *(A210/'Sect. 4 (coefficients)'!$C$3)^4 + 'Sect. 4 (coefficients)'!$F$8*(A210/'Sect. 4 (coefficients)'!$C$3)^5 ) +
    ( (B210+273.15) / 'Sect. 4 (coefficients)'!$C$4 )^1 * ( 'Sect. 4 (coefficients)'!$F$9   + 'Sect. 4 (coefficients)'!$F$10*(A210/'Sect. 4 (coefficients)'!$C$3)^1 + 'Sect. 4 (coefficients)'!$F$11*(A210/'Sect. 4 (coefficients)'!$C$3)^2 + 'Sect. 4 (coefficients)'!$F$12*(A210/'Sect. 4 (coefficients)'!$C$3)^3 + 'Sect. 4 (coefficients)'!$F$13*(A210/'Sect. 4 (coefficients)'!$C$3)^4 ) +
    ( (B210+273.15) / 'Sect. 4 (coefficients)'!$C$4 )^2 * ( 'Sect. 4 (coefficients)'!$F$14 + 'Sect. 4 (coefficients)'!$F$15*(A210/'Sect. 4 (coefficients)'!$C$3)^1 + 'Sect. 4 (coefficients)'!$F$16*(A210/'Sect. 4 (coefficients)'!$C$3)^2 + 'Sect. 4 (coefficients)'!$F$17*(A210/'Sect. 4 (coefficients)'!$C$3)^3 ) +
    ( (B210+273.15) / 'Sect. 4 (coefficients)'!$C$4 )^3 * ( 'Sect. 4 (coefficients)'!$F$18 + 'Sect. 4 (coefficients)'!$F$19*(A210/'Sect. 4 (coefficients)'!$C$3)^1 + 'Sect. 4 (coefficients)'!$F$20*(A210/'Sect. 4 (coefficients)'!$C$3)^2 ) +
    ( (B210+273.15) / 'Sect. 4 (coefficients)'!$C$4 )^4 * ( 'Sect. 4 (coefficients)'!$F$21 +'Sect. 4 (coefficients)'!$F$22*(A210/'Sect. 4 (coefficients)'!$C$3)^1 ) +
    ( (B210+273.15) / 'Sect. 4 (coefficients)'!$C$4 )^5 * ( 'Sect. 4 (coefficients)'!$F$23 )
  )</f>
        <v>7.6764188997759675</v>
      </c>
      <c r="U210" s="91">
        <f xml:space="preserve"> 'Sect. 4 (coefficients)'!$C$8 * ( (C210/'Sect. 4 (coefficients)'!$C$5-1)/'Sect. 4 (coefficients)'!$C$6 ) * ( A210/'Sect. 4 (coefficients)'!$C$3 ) *
(                                                       ( 'Sect. 4 (coefficients)'!$J$3   + 'Sect. 4 (coefficients)'!$J$4  *((C210/'Sect. 4 (coefficients)'!$C$5-1)/'Sect. 4 (coefficients)'!$C$6)  + 'Sect. 4 (coefficients)'!$J$5  *((C210/'Sect. 4 (coefficients)'!$C$5-1)/'Sect. 4 (coefficients)'!$C$6)^2 + 'Sect. 4 (coefficients)'!$J$6   *((C210/'Sect. 4 (coefficients)'!$C$5-1)/'Sect. 4 (coefficients)'!$C$6)^3 + 'Sect. 4 (coefficients)'!$J$7*((C210/'Sect. 4 (coefficients)'!$C$5-1)/'Sect. 4 (coefficients)'!$C$6)^4 ) +
    ( A210/'Sect. 4 (coefficients)'!$C$3 )^1 * ( 'Sect. 4 (coefficients)'!$J$8   + 'Sect. 4 (coefficients)'!$J$9  *((C210/'Sect. 4 (coefficients)'!$C$5-1)/'Sect. 4 (coefficients)'!$C$6)  + 'Sect. 4 (coefficients)'!$J$10*((C210/'Sect. 4 (coefficients)'!$C$5-1)/'Sect. 4 (coefficients)'!$C$6)^2 + 'Sect. 4 (coefficients)'!$J$11 *((C210/'Sect. 4 (coefficients)'!$C$5-1)/'Sect. 4 (coefficients)'!$C$6)^3 ) +
    ( A210/'Sect. 4 (coefficients)'!$C$3 )^2 * ( 'Sect. 4 (coefficients)'!$J$12 + 'Sect. 4 (coefficients)'!$J$13*((C210/'Sect. 4 (coefficients)'!$C$5-1)/'Sect. 4 (coefficients)'!$C$6) + 'Sect. 4 (coefficients)'!$J$14*((C210/'Sect. 4 (coefficients)'!$C$5-1)/'Sect. 4 (coefficients)'!$C$6)^2 ) +
    ( A210/'Sect. 4 (coefficients)'!$C$3 )^3 * ( 'Sect. 4 (coefficients)'!$J$15 + 'Sect. 4 (coefficients)'!$J$16*((C210/'Sect. 4 (coefficients)'!$C$5-1)/'Sect. 4 (coefficients)'!$C$6) ) +
    ( A210/'Sect. 4 (coefficients)'!$C$3 )^4 * ( 'Sect. 4 (coefficients)'!$J$17 ) +
( (B210+273.15) / 'Sect. 4 (coefficients)'!$C$4 )^1*
    (                                                   ( 'Sect. 4 (coefficients)'!$J$18 + 'Sect. 4 (coefficients)'!$J$19*((C210/'Sect. 4 (coefficients)'!$C$5-1)/'Sect. 4 (coefficients)'!$C$6) + 'Sect. 4 (coefficients)'!$J$20*((C210/'Sect. 4 (coefficients)'!$C$5-1)/'Sect. 4 (coefficients)'!$C$6)^2 + 'Sect. 4 (coefficients)'!$J$21 * ((C210/'Sect. 4 (coefficients)'!$C$5-1)/'Sect. 4 (coefficients)'!$C$6)^3 ) +
    ( A210/'Sect. 4 (coefficients)'!$C$3 )^1 * ( 'Sect. 4 (coefficients)'!$J$22 + 'Sect. 4 (coefficients)'!$J$23*((C210/'Sect. 4 (coefficients)'!$C$5-1)/'Sect. 4 (coefficients)'!$C$6) + 'Sect. 4 (coefficients)'!$J$24*((C210/'Sect. 4 (coefficients)'!$C$5-1)/'Sect. 4 (coefficients)'!$C$6)^2 ) +
    ( A210/'Sect. 4 (coefficients)'!$C$3 )^2 * ( 'Sect. 4 (coefficients)'!$J$25 + 'Sect. 4 (coefficients)'!$J$26*((C210/'Sect. 4 (coefficients)'!$C$5-1)/'Sect. 4 (coefficients)'!$C$6) ) +
    ( A210/'Sect. 4 (coefficients)'!$C$3 )^3 * ( 'Sect. 4 (coefficients)'!$J$27 ) ) +
( (B210+273.15) / 'Sect. 4 (coefficients)'!$C$4 )^2*
    (                                                   ( 'Sect. 4 (coefficients)'!$J$28 + 'Sect. 4 (coefficients)'!$J$29*((C210/'Sect. 4 (coefficients)'!$C$5-1)/'Sect. 4 (coefficients)'!$C$6) + 'Sect. 4 (coefficients)'!$J$30*((C210/'Sect. 4 (coefficients)'!$C$5-1)/'Sect. 4 (coefficients)'!$C$6)^2 ) +
    ( A210/'Sect. 4 (coefficients)'!$C$3 )^1 * ( 'Sect. 4 (coefficients)'!$J$31 + 'Sect. 4 (coefficients)'!$J$32*((C210/'Sect. 4 (coefficients)'!$C$5-1)/'Sect. 4 (coefficients)'!$C$6) ) +
    ( A210/'Sect. 4 (coefficients)'!$C$3 )^2 * ( 'Sect. 4 (coefficients)'!$J$33 ) ) +
( (B210+273.15) / 'Sect. 4 (coefficients)'!$C$4 )^3*
    (                                                   ( 'Sect. 4 (coefficients)'!$J$34 + 'Sect. 4 (coefficients)'!$J$35*((C210/'Sect. 4 (coefficients)'!$C$5-1)/'Sect. 4 (coefficients)'!$C$6) ) +
    ( A210/'Sect. 4 (coefficients)'!$C$3 )^1 * ( 'Sect. 4 (coefficients)'!$J$36 ) ) +
( (B210+273.15) / 'Sect. 4 (coefficients)'!$C$4 )^4*
    (                                                   ( 'Sect. 4 (coefficients)'!$J$37 ) ) )</f>
        <v>-0.21755790211943266</v>
      </c>
      <c r="V210" s="32">
        <f t="shared" si="60"/>
        <v>7.4588609976565348</v>
      </c>
      <c r="W210" s="36">
        <f>('Sect. 4 (coefficients)'!$L$3+'Sect. 4 (coefficients)'!$L$4*(B210+'Sect. 4 (coefficients)'!$L$7)^-2.5+'Sect. 4 (coefficients)'!$L$5*(B210+'Sect. 4 (coefficients)'!$L$7)^3)/1000</f>
        <v>-2.8498200791190241E-3</v>
      </c>
      <c r="X210" s="36">
        <f t="shared" si="61"/>
        <v>2.495386264904198E-3</v>
      </c>
      <c r="Y210" s="32">
        <f t="shared" si="62"/>
        <v>7.456011177577416</v>
      </c>
      <c r="Z210" s="92">
        <v>6.0000000000000001E-3</v>
      </c>
    </row>
    <row r="211" spans="1:26" s="37" customFormat="1" ht="15" customHeight="1">
      <c r="A211" s="76">
        <v>10</v>
      </c>
      <c r="B211" s="30">
        <v>15</v>
      </c>
      <c r="C211" s="55">
        <v>41.5</v>
      </c>
      <c r="D211" s="32">
        <v>1017.61494547</v>
      </c>
      <c r="E211" s="32">
        <f t="shared" si="64"/>
        <v>1.526422418205E-2</v>
      </c>
      <c r="F211" s="54" t="s">
        <v>17</v>
      </c>
      <c r="G211" s="33">
        <v>1025.0232442462318</v>
      </c>
      <c r="H211" s="32">
        <v>1.5786766808737886E-2</v>
      </c>
      <c r="I211" s="62">
        <v>3363.5805675735587</v>
      </c>
      <c r="J211" s="33">
        <f t="shared" si="54"/>
        <v>7.4082987762318453</v>
      </c>
      <c r="K211" s="32">
        <f t="shared" si="55"/>
        <v>4.0280847053641008E-3</v>
      </c>
      <c r="L211" s="50">
        <f t="shared" si="52"/>
        <v>14.256845315287674</v>
      </c>
      <c r="M211" s="35">
        <f t="shared" si="56"/>
        <v>4.7142857142857144</v>
      </c>
      <c r="N211" s="66">
        <f t="shared" si="57"/>
        <v>0.47142857142857147</v>
      </c>
      <c r="O211" s="70" t="s">
        <v>17</v>
      </c>
      <c r="P211" s="32">
        <f>('Sect. 4 (coefficients)'!$L$3+'Sect. 4 (coefficients)'!$L$4*(B211+'Sect. 4 (coefficients)'!$L$7)^-2.5+'Sect. 4 (coefficients)'!$L$5*(B211+'Sect. 4 (coefficients)'!$L$7)^3)/1000</f>
        <v>-2.8498200791190241E-3</v>
      </c>
      <c r="Q211" s="32">
        <f t="shared" si="58"/>
        <v>7.411148596310964</v>
      </c>
      <c r="R211" s="32">
        <f>LOOKUP(B211,'Sect. 4 (data)'!$B$19:$B$25,'Sect. 4 (data)'!$R$19:$R$25)</f>
        <v>7.6765950844062996</v>
      </c>
      <c r="S211" s="36">
        <f t="shared" si="59"/>
        <v>-0.26544648809533555</v>
      </c>
      <c r="T211" s="32">
        <f>'Sect. 4 (coefficients)'!$C$7 * ( A211 / 'Sect. 4 (coefficients)'!$C$3 )*
  (
                                                        ( 'Sect. 4 (coefficients)'!$F$3   + 'Sect. 4 (coefficients)'!$F$4  *(A211/'Sect. 4 (coefficients)'!$C$3)^1 + 'Sect. 4 (coefficients)'!$F$5  *(A211/'Sect. 4 (coefficients)'!$C$3)^2 + 'Sect. 4 (coefficients)'!$F$6   *(A211/'Sect. 4 (coefficients)'!$C$3)^3 + 'Sect. 4 (coefficients)'!$F$7  *(A211/'Sect. 4 (coefficients)'!$C$3)^4 + 'Sect. 4 (coefficients)'!$F$8*(A211/'Sect. 4 (coefficients)'!$C$3)^5 ) +
    ( (B211+273.15) / 'Sect. 4 (coefficients)'!$C$4 )^1 * ( 'Sect. 4 (coefficients)'!$F$9   + 'Sect. 4 (coefficients)'!$F$10*(A211/'Sect. 4 (coefficients)'!$C$3)^1 + 'Sect. 4 (coefficients)'!$F$11*(A211/'Sect. 4 (coefficients)'!$C$3)^2 + 'Sect. 4 (coefficients)'!$F$12*(A211/'Sect. 4 (coefficients)'!$C$3)^3 + 'Sect. 4 (coefficients)'!$F$13*(A211/'Sect. 4 (coefficients)'!$C$3)^4 ) +
    ( (B211+273.15) / 'Sect. 4 (coefficients)'!$C$4 )^2 * ( 'Sect. 4 (coefficients)'!$F$14 + 'Sect. 4 (coefficients)'!$F$15*(A211/'Sect. 4 (coefficients)'!$C$3)^1 + 'Sect. 4 (coefficients)'!$F$16*(A211/'Sect. 4 (coefficients)'!$C$3)^2 + 'Sect. 4 (coefficients)'!$F$17*(A211/'Sect. 4 (coefficients)'!$C$3)^3 ) +
    ( (B211+273.15) / 'Sect. 4 (coefficients)'!$C$4 )^3 * ( 'Sect. 4 (coefficients)'!$F$18 + 'Sect. 4 (coefficients)'!$F$19*(A211/'Sect. 4 (coefficients)'!$C$3)^1 + 'Sect. 4 (coefficients)'!$F$20*(A211/'Sect. 4 (coefficients)'!$C$3)^2 ) +
    ( (B211+273.15) / 'Sect. 4 (coefficients)'!$C$4 )^4 * ( 'Sect. 4 (coefficients)'!$F$21 +'Sect. 4 (coefficients)'!$F$22*(A211/'Sect. 4 (coefficients)'!$C$3)^1 ) +
    ( (B211+273.15) / 'Sect. 4 (coefficients)'!$C$4 )^5 * ( 'Sect. 4 (coefficients)'!$F$23 )
  )</f>
        <v>7.6764188997759675</v>
      </c>
      <c r="U211" s="91">
        <f xml:space="preserve"> 'Sect. 4 (coefficients)'!$C$8 * ( (C211/'Sect. 4 (coefficients)'!$C$5-1)/'Sect. 4 (coefficients)'!$C$6 ) * ( A211/'Sect. 4 (coefficients)'!$C$3 ) *
(                                                       ( 'Sect. 4 (coefficients)'!$J$3   + 'Sect. 4 (coefficients)'!$J$4  *((C211/'Sect. 4 (coefficients)'!$C$5-1)/'Sect. 4 (coefficients)'!$C$6)  + 'Sect. 4 (coefficients)'!$J$5  *((C211/'Sect. 4 (coefficients)'!$C$5-1)/'Sect. 4 (coefficients)'!$C$6)^2 + 'Sect. 4 (coefficients)'!$J$6   *((C211/'Sect. 4 (coefficients)'!$C$5-1)/'Sect. 4 (coefficients)'!$C$6)^3 + 'Sect. 4 (coefficients)'!$J$7*((C211/'Sect. 4 (coefficients)'!$C$5-1)/'Sect. 4 (coefficients)'!$C$6)^4 ) +
    ( A211/'Sect. 4 (coefficients)'!$C$3 )^1 * ( 'Sect. 4 (coefficients)'!$J$8   + 'Sect. 4 (coefficients)'!$J$9  *((C211/'Sect. 4 (coefficients)'!$C$5-1)/'Sect. 4 (coefficients)'!$C$6)  + 'Sect. 4 (coefficients)'!$J$10*((C211/'Sect. 4 (coefficients)'!$C$5-1)/'Sect. 4 (coefficients)'!$C$6)^2 + 'Sect. 4 (coefficients)'!$J$11 *((C211/'Sect. 4 (coefficients)'!$C$5-1)/'Sect. 4 (coefficients)'!$C$6)^3 ) +
    ( A211/'Sect. 4 (coefficients)'!$C$3 )^2 * ( 'Sect. 4 (coefficients)'!$J$12 + 'Sect. 4 (coefficients)'!$J$13*((C211/'Sect. 4 (coefficients)'!$C$5-1)/'Sect. 4 (coefficients)'!$C$6) + 'Sect. 4 (coefficients)'!$J$14*((C211/'Sect. 4 (coefficients)'!$C$5-1)/'Sect. 4 (coefficients)'!$C$6)^2 ) +
    ( A211/'Sect. 4 (coefficients)'!$C$3 )^3 * ( 'Sect. 4 (coefficients)'!$J$15 + 'Sect. 4 (coefficients)'!$J$16*((C211/'Sect. 4 (coefficients)'!$C$5-1)/'Sect. 4 (coefficients)'!$C$6) ) +
    ( A211/'Sect. 4 (coefficients)'!$C$3 )^4 * ( 'Sect. 4 (coefficients)'!$J$17 ) +
( (B211+273.15) / 'Sect. 4 (coefficients)'!$C$4 )^1*
    (                                                   ( 'Sect. 4 (coefficients)'!$J$18 + 'Sect. 4 (coefficients)'!$J$19*((C211/'Sect. 4 (coefficients)'!$C$5-1)/'Sect. 4 (coefficients)'!$C$6) + 'Sect. 4 (coefficients)'!$J$20*((C211/'Sect. 4 (coefficients)'!$C$5-1)/'Sect. 4 (coefficients)'!$C$6)^2 + 'Sect. 4 (coefficients)'!$J$21 * ((C211/'Sect. 4 (coefficients)'!$C$5-1)/'Sect. 4 (coefficients)'!$C$6)^3 ) +
    ( A211/'Sect. 4 (coefficients)'!$C$3 )^1 * ( 'Sect. 4 (coefficients)'!$J$22 + 'Sect. 4 (coefficients)'!$J$23*((C211/'Sect. 4 (coefficients)'!$C$5-1)/'Sect. 4 (coefficients)'!$C$6) + 'Sect. 4 (coefficients)'!$J$24*((C211/'Sect. 4 (coefficients)'!$C$5-1)/'Sect. 4 (coefficients)'!$C$6)^2 ) +
    ( A211/'Sect. 4 (coefficients)'!$C$3 )^2 * ( 'Sect. 4 (coefficients)'!$J$25 + 'Sect. 4 (coefficients)'!$J$26*((C211/'Sect. 4 (coefficients)'!$C$5-1)/'Sect. 4 (coefficients)'!$C$6) ) +
    ( A211/'Sect. 4 (coefficients)'!$C$3 )^3 * ( 'Sect. 4 (coefficients)'!$J$27 ) ) +
( (B211+273.15) / 'Sect. 4 (coefficients)'!$C$4 )^2*
    (                                                   ( 'Sect. 4 (coefficients)'!$J$28 + 'Sect. 4 (coefficients)'!$J$29*((C211/'Sect. 4 (coefficients)'!$C$5-1)/'Sect. 4 (coefficients)'!$C$6) + 'Sect. 4 (coefficients)'!$J$30*((C211/'Sect. 4 (coefficients)'!$C$5-1)/'Sect. 4 (coefficients)'!$C$6)^2 ) +
    ( A211/'Sect. 4 (coefficients)'!$C$3 )^1 * ( 'Sect. 4 (coefficients)'!$J$31 + 'Sect. 4 (coefficients)'!$J$32*((C211/'Sect. 4 (coefficients)'!$C$5-1)/'Sect. 4 (coefficients)'!$C$6) ) +
    ( A211/'Sect. 4 (coefficients)'!$C$3 )^2 * ( 'Sect. 4 (coefficients)'!$J$33 ) ) +
( (B211+273.15) / 'Sect. 4 (coefficients)'!$C$4 )^3*
    (                                                   ( 'Sect. 4 (coefficients)'!$J$34 + 'Sect. 4 (coefficients)'!$J$35*((C211/'Sect. 4 (coefficients)'!$C$5-1)/'Sect. 4 (coefficients)'!$C$6) ) +
    ( A211/'Sect. 4 (coefficients)'!$C$3 )^1 * ( 'Sect. 4 (coefficients)'!$J$36 ) ) +
( (B211+273.15) / 'Sect. 4 (coefficients)'!$C$4 )^4*
    (                                                   ( 'Sect. 4 (coefficients)'!$J$37 ) ) )</f>
        <v>-0.26886538984267611</v>
      </c>
      <c r="V211" s="32">
        <f t="shared" si="60"/>
        <v>7.4075535099332912</v>
      </c>
      <c r="W211" s="36">
        <f>('Sect. 4 (coefficients)'!$L$3+'Sect. 4 (coefficients)'!$L$4*(B211+'Sect. 4 (coefficients)'!$L$7)^-2.5+'Sect. 4 (coefficients)'!$L$5*(B211+'Sect. 4 (coefficients)'!$L$7)^3)/1000</f>
        <v>-2.8498200791190241E-3</v>
      </c>
      <c r="X211" s="36">
        <f t="shared" si="61"/>
        <v>3.595086377672807E-3</v>
      </c>
      <c r="Y211" s="32">
        <f t="shared" si="62"/>
        <v>7.4047036898541725</v>
      </c>
      <c r="Z211" s="92">
        <v>6.0000000000000001E-3</v>
      </c>
    </row>
    <row r="212" spans="1:26" s="37" customFormat="1" ht="15" customHeight="1">
      <c r="A212" s="76">
        <v>10</v>
      </c>
      <c r="B212" s="30">
        <v>15</v>
      </c>
      <c r="C212" s="55">
        <v>52</v>
      </c>
      <c r="D212" s="32">
        <v>1022.0643506500001</v>
      </c>
      <c r="E212" s="32">
        <f t="shared" si="64"/>
        <v>1.5330965259750001E-2</v>
      </c>
      <c r="F212" s="54" t="s">
        <v>17</v>
      </c>
      <c r="G212" s="33">
        <v>1029.4114738864698</v>
      </c>
      <c r="H212" s="32">
        <v>1.5883466329577319E-2</v>
      </c>
      <c r="I212" s="62">
        <v>3019.9433573425854</v>
      </c>
      <c r="J212" s="33">
        <f t="shared" si="54"/>
        <v>7.3471232364697698</v>
      </c>
      <c r="K212" s="32">
        <f t="shared" si="55"/>
        <v>4.1528311845239968E-3</v>
      </c>
      <c r="L212" s="50">
        <f t="shared" si="52"/>
        <v>14.112201172622722</v>
      </c>
      <c r="M212" s="35">
        <f t="shared" si="56"/>
        <v>4.7142857142857144</v>
      </c>
      <c r="N212" s="66">
        <f t="shared" si="57"/>
        <v>0.47142857142857147</v>
      </c>
      <c r="O212" s="70" t="s">
        <v>17</v>
      </c>
      <c r="P212" s="32">
        <f>('Sect. 4 (coefficients)'!$L$3+'Sect. 4 (coefficients)'!$L$4*(B212+'Sect. 4 (coefficients)'!$L$7)^-2.5+'Sect. 4 (coefficients)'!$L$5*(B212+'Sect. 4 (coefficients)'!$L$7)^3)/1000</f>
        <v>-2.8498200791190241E-3</v>
      </c>
      <c r="Q212" s="32">
        <f t="shared" si="58"/>
        <v>7.3499730565488886</v>
      </c>
      <c r="R212" s="32">
        <f>LOOKUP(B212,'Sect. 4 (data)'!$B$19:$B$25,'Sect. 4 (data)'!$R$19:$R$25)</f>
        <v>7.6765950844062996</v>
      </c>
      <c r="S212" s="36">
        <f t="shared" si="59"/>
        <v>-0.32662202785741101</v>
      </c>
      <c r="T212" s="32">
        <f>'Sect. 4 (coefficients)'!$C$7 * ( A212 / 'Sect. 4 (coefficients)'!$C$3 )*
  (
                                                        ( 'Sect. 4 (coefficients)'!$F$3   + 'Sect. 4 (coefficients)'!$F$4  *(A212/'Sect. 4 (coefficients)'!$C$3)^1 + 'Sect. 4 (coefficients)'!$F$5  *(A212/'Sect. 4 (coefficients)'!$C$3)^2 + 'Sect. 4 (coefficients)'!$F$6   *(A212/'Sect. 4 (coefficients)'!$C$3)^3 + 'Sect. 4 (coefficients)'!$F$7  *(A212/'Sect. 4 (coefficients)'!$C$3)^4 + 'Sect. 4 (coefficients)'!$F$8*(A212/'Sect. 4 (coefficients)'!$C$3)^5 ) +
    ( (B212+273.15) / 'Sect. 4 (coefficients)'!$C$4 )^1 * ( 'Sect. 4 (coefficients)'!$F$9   + 'Sect. 4 (coefficients)'!$F$10*(A212/'Sect. 4 (coefficients)'!$C$3)^1 + 'Sect. 4 (coefficients)'!$F$11*(A212/'Sect. 4 (coefficients)'!$C$3)^2 + 'Sect. 4 (coefficients)'!$F$12*(A212/'Sect. 4 (coefficients)'!$C$3)^3 + 'Sect. 4 (coefficients)'!$F$13*(A212/'Sect. 4 (coefficients)'!$C$3)^4 ) +
    ( (B212+273.15) / 'Sect. 4 (coefficients)'!$C$4 )^2 * ( 'Sect. 4 (coefficients)'!$F$14 + 'Sect. 4 (coefficients)'!$F$15*(A212/'Sect. 4 (coefficients)'!$C$3)^1 + 'Sect. 4 (coefficients)'!$F$16*(A212/'Sect. 4 (coefficients)'!$C$3)^2 + 'Sect. 4 (coefficients)'!$F$17*(A212/'Sect. 4 (coefficients)'!$C$3)^3 ) +
    ( (B212+273.15) / 'Sect. 4 (coefficients)'!$C$4 )^3 * ( 'Sect. 4 (coefficients)'!$F$18 + 'Sect. 4 (coefficients)'!$F$19*(A212/'Sect. 4 (coefficients)'!$C$3)^1 + 'Sect. 4 (coefficients)'!$F$20*(A212/'Sect. 4 (coefficients)'!$C$3)^2 ) +
    ( (B212+273.15) / 'Sect. 4 (coefficients)'!$C$4 )^4 * ( 'Sect. 4 (coefficients)'!$F$21 +'Sect. 4 (coefficients)'!$F$22*(A212/'Sect. 4 (coefficients)'!$C$3)^1 ) +
    ( (B212+273.15) / 'Sect. 4 (coefficients)'!$C$4 )^5 * ( 'Sect. 4 (coefficients)'!$F$23 )
  )</f>
        <v>7.6764188997759675</v>
      </c>
      <c r="U212" s="91">
        <f xml:space="preserve"> 'Sect. 4 (coefficients)'!$C$8 * ( (C212/'Sect. 4 (coefficients)'!$C$5-1)/'Sect. 4 (coefficients)'!$C$6 ) * ( A212/'Sect. 4 (coefficients)'!$C$3 ) *
(                                                       ( 'Sect. 4 (coefficients)'!$J$3   + 'Sect. 4 (coefficients)'!$J$4  *((C212/'Sect. 4 (coefficients)'!$C$5-1)/'Sect. 4 (coefficients)'!$C$6)  + 'Sect. 4 (coefficients)'!$J$5  *((C212/'Sect. 4 (coefficients)'!$C$5-1)/'Sect. 4 (coefficients)'!$C$6)^2 + 'Sect. 4 (coefficients)'!$J$6   *((C212/'Sect. 4 (coefficients)'!$C$5-1)/'Sect. 4 (coefficients)'!$C$6)^3 + 'Sect. 4 (coefficients)'!$J$7*((C212/'Sect. 4 (coefficients)'!$C$5-1)/'Sect. 4 (coefficients)'!$C$6)^4 ) +
    ( A212/'Sect. 4 (coefficients)'!$C$3 )^1 * ( 'Sect. 4 (coefficients)'!$J$8   + 'Sect. 4 (coefficients)'!$J$9  *((C212/'Sect. 4 (coefficients)'!$C$5-1)/'Sect. 4 (coefficients)'!$C$6)  + 'Sect. 4 (coefficients)'!$J$10*((C212/'Sect. 4 (coefficients)'!$C$5-1)/'Sect. 4 (coefficients)'!$C$6)^2 + 'Sect. 4 (coefficients)'!$J$11 *((C212/'Sect. 4 (coefficients)'!$C$5-1)/'Sect. 4 (coefficients)'!$C$6)^3 ) +
    ( A212/'Sect. 4 (coefficients)'!$C$3 )^2 * ( 'Sect. 4 (coefficients)'!$J$12 + 'Sect. 4 (coefficients)'!$J$13*((C212/'Sect. 4 (coefficients)'!$C$5-1)/'Sect. 4 (coefficients)'!$C$6) + 'Sect. 4 (coefficients)'!$J$14*((C212/'Sect. 4 (coefficients)'!$C$5-1)/'Sect. 4 (coefficients)'!$C$6)^2 ) +
    ( A212/'Sect. 4 (coefficients)'!$C$3 )^3 * ( 'Sect. 4 (coefficients)'!$J$15 + 'Sect. 4 (coefficients)'!$J$16*((C212/'Sect. 4 (coefficients)'!$C$5-1)/'Sect. 4 (coefficients)'!$C$6) ) +
    ( A212/'Sect. 4 (coefficients)'!$C$3 )^4 * ( 'Sect. 4 (coefficients)'!$J$17 ) +
( (B212+273.15) / 'Sect. 4 (coefficients)'!$C$4 )^1*
    (                                                   ( 'Sect. 4 (coefficients)'!$J$18 + 'Sect. 4 (coefficients)'!$J$19*((C212/'Sect. 4 (coefficients)'!$C$5-1)/'Sect. 4 (coefficients)'!$C$6) + 'Sect. 4 (coefficients)'!$J$20*((C212/'Sect. 4 (coefficients)'!$C$5-1)/'Sect. 4 (coefficients)'!$C$6)^2 + 'Sect. 4 (coefficients)'!$J$21 * ((C212/'Sect. 4 (coefficients)'!$C$5-1)/'Sect. 4 (coefficients)'!$C$6)^3 ) +
    ( A212/'Sect. 4 (coefficients)'!$C$3 )^1 * ( 'Sect. 4 (coefficients)'!$J$22 + 'Sect. 4 (coefficients)'!$J$23*((C212/'Sect. 4 (coefficients)'!$C$5-1)/'Sect. 4 (coefficients)'!$C$6) + 'Sect. 4 (coefficients)'!$J$24*((C212/'Sect. 4 (coefficients)'!$C$5-1)/'Sect. 4 (coefficients)'!$C$6)^2 ) +
    ( A212/'Sect. 4 (coefficients)'!$C$3 )^2 * ( 'Sect. 4 (coefficients)'!$J$25 + 'Sect. 4 (coefficients)'!$J$26*((C212/'Sect. 4 (coefficients)'!$C$5-1)/'Sect. 4 (coefficients)'!$C$6) ) +
    ( A212/'Sect. 4 (coefficients)'!$C$3 )^3 * ( 'Sect. 4 (coefficients)'!$J$27 ) ) +
( (B212+273.15) / 'Sect. 4 (coefficients)'!$C$4 )^2*
    (                                                   ( 'Sect. 4 (coefficients)'!$J$28 + 'Sect. 4 (coefficients)'!$J$29*((C212/'Sect. 4 (coefficients)'!$C$5-1)/'Sect. 4 (coefficients)'!$C$6) + 'Sect. 4 (coefficients)'!$J$30*((C212/'Sect. 4 (coefficients)'!$C$5-1)/'Sect. 4 (coefficients)'!$C$6)^2 ) +
    ( A212/'Sect. 4 (coefficients)'!$C$3 )^1 * ( 'Sect. 4 (coefficients)'!$J$31 + 'Sect. 4 (coefficients)'!$J$32*((C212/'Sect. 4 (coefficients)'!$C$5-1)/'Sect. 4 (coefficients)'!$C$6) ) +
    ( A212/'Sect. 4 (coefficients)'!$C$3 )^2 * ( 'Sect. 4 (coefficients)'!$J$33 ) ) +
( (B212+273.15) / 'Sect. 4 (coefficients)'!$C$4 )^3*
    (                                                   ( 'Sect. 4 (coefficients)'!$J$34 + 'Sect. 4 (coefficients)'!$J$35*((C212/'Sect. 4 (coefficients)'!$C$5-1)/'Sect. 4 (coefficients)'!$C$6) ) +
    ( A212/'Sect. 4 (coefficients)'!$C$3 )^1 * ( 'Sect. 4 (coefficients)'!$J$36 ) ) +
( (B212+273.15) / 'Sect. 4 (coefficients)'!$C$4 )^4*
    (                                                   ( 'Sect. 4 (coefficients)'!$J$37 ) ) )</f>
        <v>-0.32967354314334574</v>
      </c>
      <c r="V212" s="32">
        <f t="shared" si="60"/>
        <v>7.3467453566326215</v>
      </c>
      <c r="W212" s="36">
        <f>('Sect. 4 (coefficients)'!$L$3+'Sect. 4 (coefficients)'!$L$4*(B212+'Sect. 4 (coefficients)'!$L$7)^-2.5+'Sect. 4 (coefficients)'!$L$5*(B212+'Sect. 4 (coefficients)'!$L$7)^3)/1000</f>
        <v>-2.8498200791190241E-3</v>
      </c>
      <c r="X212" s="36">
        <f t="shared" si="61"/>
        <v>3.227699916267035E-3</v>
      </c>
      <c r="Y212" s="32">
        <f t="shared" si="62"/>
        <v>7.3438955365535028</v>
      </c>
      <c r="Z212" s="92">
        <v>6.0000000000000001E-3</v>
      </c>
    </row>
    <row r="213" spans="1:26" s="46" customFormat="1" ht="15" customHeight="1">
      <c r="A213" s="82">
        <v>10</v>
      </c>
      <c r="B213" s="38">
        <v>15</v>
      </c>
      <c r="C213" s="57">
        <v>65</v>
      </c>
      <c r="D213" s="40">
        <v>1027.44420001</v>
      </c>
      <c r="E213" s="40">
        <f t="shared" si="64"/>
        <v>1.5411663000150001E-2</v>
      </c>
      <c r="F213" s="56" t="s">
        <v>17</v>
      </c>
      <c r="G213" s="42">
        <v>1034.7209770478921</v>
      </c>
      <c r="H213" s="40">
        <v>1.6009594545557383E-2</v>
      </c>
      <c r="I213" s="63">
        <v>2420.7743929379562</v>
      </c>
      <c r="J213" s="42">
        <f t="shared" si="54"/>
        <v>7.2767770378920886</v>
      </c>
      <c r="K213" s="40">
        <f t="shared" si="55"/>
        <v>4.3344851000953035E-3</v>
      </c>
      <c r="L213" s="53">
        <f t="shared" si="52"/>
        <v>13.00717673687446</v>
      </c>
      <c r="M213" s="44">
        <f t="shared" si="56"/>
        <v>4.7142857142857144</v>
      </c>
      <c r="N213" s="67">
        <f t="shared" si="57"/>
        <v>0.47142857142857147</v>
      </c>
      <c r="O213" s="71" t="s">
        <v>17</v>
      </c>
      <c r="P213" s="40">
        <f>('Sect. 4 (coefficients)'!$L$3+'Sect. 4 (coefficients)'!$L$4*(B213+'Sect. 4 (coefficients)'!$L$7)^-2.5+'Sect. 4 (coefficients)'!$L$5*(B213+'Sect. 4 (coefficients)'!$L$7)^3)/1000</f>
        <v>-2.8498200791190241E-3</v>
      </c>
      <c r="Q213" s="40">
        <f t="shared" si="58"/>
        <v>7.2796268579712073</v>
      </c>
      <c r="R213" s="40">
        <f>LOOKUP(B213,'Sect. 4 (data)'!$B$19:$B$25,'Sect. 4 (data)'!$R$19:$R$25)</f>
        <v>7.6765950844062996</v>
      </c>
      <c r="S213" s="45">
        <f t="shared" si="59"/>
        <v>-0.39696822643509222</v>
      </c>
      <c r="T213" s="40">
        <f>'Sect. 4 (coefficients)'!$C$7 * ( A213 / 'Sect. 4 (coefficients)'!$C$3 )*
  (
                                                        ( 'Sect. 4 (coefficients)'!$F$3   + 'Sect. 4 (coefficients)'!$F$4  *(A213/'Sect. 4 (coefficients)'!$C$3)^1 + 'Sect. 4 (coefficients)'!$F$5  *(A213/'Sect. 4 (coefficients)'!$C$3)^2 + 'Sect. 4 (coefficients)'!$F$6   *(A213/'Sect. 4 (coefficients)'!$C$3)^3 + 'Sect. 4 (coefficients)'!$F$7  *(A213/'Sect. 4 (coefficients)'!$C$3)^4 + 'Sect. 4 (coefficients)'!$F$8*(A213/'Sect. 4 (coefficients)'!$C$3)^5 ) +
    ( (B213+273.15) / 'Sect. 4 (coefficients)'!$C$4 )^1 * ( 'Sect. 4 (coefficients)'!$F$9   + 'Sect. 4 (coefficients)'!$F$10*(A213/'Sect. 4 (coefficients)'!$C$3)^1 + 'Sect. 4 (coefficients)'!$F$11*(A213/'Sect. 4 (coefficients)'!$C$3)^2 + 'Sect. 4 (coefficients)'!$F$12*(A213/'Sect. 4 (coefficients)'!$C$3)^3 + 'Sect. 4 (coefficients)'!$F$13*(A213/'Sect. 4 (coefficients)'!$C$3)^4 ) +
    ( (B213+273.15) / 'Sect. 4 (coefficients)'!$C$4 )^2 * ( 'Sect. 4 (coefficients)'!$F$14 + 'Sect. 4 (coefficients)'!$F$15*(A213/'Sect. 4 (coefficients)'!$C$3)^1 + 'Sect. 4 (coefficients)'!$F$16*(A213/'Sect. 4 (coefficients)'!$C$3)^2 + 'Sect. 4 (coefficients)'!$F$17*(A213/'Sect. 4 (coefficients)'!$C$3)^3 ) +
    ( (B213+273.15) / 'Sect. 4 (coefficients)'!$C$4 )^3 * ( 'Sect. 4 (coefficients)'!$F$18 + 'Sect. 4 (coefficients)'!$F$19*(A213/'Sect. 4 (coefficients)'!$C$3)^1 + 'Sect. 4 (coefficients)'!$F$20*(A213/'Sect. 4 (coefficients)'!$C$3)^2 ) +
    ( (B213+273.15) / 'Sect. 4 (coefficients)'!$C$4 )^4 * ( 'Sect. 4 (coefficients)'!$F$21 +'Sect. 4 (coefficients)'!$F$22*(A213/'Sect. 4 (coefficients)'!$C$3)^1 ) +
    ( (B213+273.15) / 'Sect. 4 (coefficients)'!$C$4 )^5 * ( 'Sect. 4 (coefficients)'!$F$23 )
  )</f>
        <v>7.6764188997759675</v>
      </c>
      <c r="U213" s="93">
        <f xml:space="preserve"> 'Sect. 4 (coefficients)'!$C$8 * ( (C213/'Sect. 4 (coefficients)'!$C$5-1)/'Sect. 4 (coefficients)'!$C$6 ) * ( A213/'Sect. 4 (coefficients)'!$C$3 ) *
(                                                       ( 'Sect. 4 (coefficients)'!$J$3   + 'Sect. 4 (coefficients)'!$J$4  *((C213/'Sect. 4 (coefficients)'!$C$5-1)/'Sect. 4 (coefficients)'!$C$6)  + 'Sect. 4 (coefficients)'!$J$5  *((C213/'Sect. 4 (coefficients)'!$C$5-1)/'Sect. 4 (coefficients)'!$C$6)^2 + 'Sect. 4 (coefficients)'!$J$6   *((C213/'Sect. 4 (coefficients)'!$C$5-1)/'Sect. 4 (coefficients)'!$C$6)^3 + 'Sect. 4 (coefficients)'!$J$7*((C213/'Sect. 4 (coefficients)'!$C$5-1)/'Sect. 4 (coefficients)'!$C$6)^4 ) +
    ( A213/'Sect. 4 (coefficients)'!$C$3 )^1 * ( 'Sect. 4 (coefficients)'!$J$8   + 'Sect. 4 (coefficients)'!$J$9  *((C213/'Sect. 4 (coefficients)'!$C$5-1)/'Sect. 4 (coefficients)'!$C$6)  + 'Sect. 4 (coefficients)'!$J$10*((C213/'Sect. 4 (coefficients)'!$C$5-1)/'Sect. 4 (coefficients)'!$C$6)^2 + 'Sect. 4 (coefficients)'!$J$11 *((C213/'Sect. 4 (coefficients)'!$C$5-1)/'Sect. 4 (coefficients)'!$C$6)^3 ) +
    ( A213/'Sect. 4 (coefficients)'!$C$3 )^2 * ( 'Sect. 4 (coefficients)'!$J$12 + 'Sect. 4 (coefficients)'!$J$13*((C213/'Sect. 4 (coefficients)'!$C$5-1)/'Sect. 4 (coefficients)'!$C$6) + 'Sect. 4 (coefficients)'!$J$14*((C213/'Sect. 4 (coefficients)'!$C$5-1)/'Sect. 4 (coefficients)'!$C$6)^2 ) +
    ( A213/'Sect. 4 (coefficients)'!$C$3 )^3 * ( 'Sect. 4 (coefficients)'!$J$15 + 'Sect. 4 (coefficients)'!$J$16*((C213/'Sect. 4 (coefficients)'!$C$5-1)/'Sect. 4 (coefficients)'!$C$6) ) +
    ( A213/'Sect. 4 (coefficients)'!$C$3 )^4 * ( 'Sect. 4 (coefficients)'!$J$17 ) +
( (B213+273.15) / 'Sect. 4 (coefficients)'!$C$4 )^1*
    (                                                   ( 'Sect. 4 (coefficients)'!$J$18 + 'Sect. 4 (coefficients)'!$J$19*((C213/'Sect. 4 (coefficients)'!$C$5-1)/'Sect. 4 (coefficients)'!$C$6) + 'Sect. 4 (coefficients)'!$J$20*((C213/'Sect. 4 (coefficients)'!$C$5-1)/'Sect. 4 (coefficients)'!$C$6)^2 + 'Sect. 4 (coefficients)'!$J$21 * ((C213/'Sect. 4 (coefficients)'!$C$5-1)/'Sect. 4 (coefficients)'!$C$6)^3 ) +
    ( A213/'Sect. 4 (coefficients)'!$C$3 )^1 * ( 'Sect. 4 (coefficients)'!$J$22 + 'Sect. 4 (coefficients)'!$J$23*((C213/'Sect. 4 (coefficients)'!$C$5-1)/'Sect. 4 (coefficients)'!$C$6) + 'Sect. 4 (coefficients)'!$J$24*((C213/'Sect. 4 (coefficients)'!$C$5-1)/'Sect. 4 (coefficients)'!$C$6)^2 ) +
    ( A213/'Sect. 4 (coefficients)'!$C$3 )^2 * ( 'Sect. 4 (coefficients)'!$J$25 + 'Sect. 4 (coefficients)'!$J$26*((C213/'Sect. 4 (coefficients)'!$C$5-1)/'Sect. 4 (coefficients)'!$C$6) ) +
    ( A213/'Sect. 4 (coefficients)'!$C$3 )^3 * ( 'Sect. 4 (coefficients)'!$J$27 ) ) +
( (B213+273.15) / 'Sect. 4 (coefficients)'!$C$4 )^2*
    (                                                   ( 'Sect. 4 (coefficients)'!$J$28 + 'Sect. 4 (coefficients)'!$J$29*((C213/'Sect. 4 (coefficients)'!$C$5-1)/'Sect. 4 (coefficients)'!$C$6) + 'Sect. 4 (coefficients)'!$J$30*((C213/'Sect. 4 (coefficients)'!$C$5-1)/'Sect. 4 (coefficients)'!$C$6)^2 ) +
    ( A213/'Sect. 4 (coefficients)'!$C$3 )^1 * ( 'Sect. 4 (coefficients)'!$J$31 + 'Sect. 4 (coefficients)'!$J$32*((C213/'Sect. 4 (coefficients)'!$C$5-1)/'Sect. 4 (coefficients)'!$C$6) ) +
    ( A213/'Sect. 4 (coefficients)'!$C$3 )^2 * ( 'Sect. 4 (coefficients)'!$J$33 ) ) +
( (B213+273.15) / 'Sect. 4 (coefficients)'!$C$4 )^3*
    (                                                   ( 'Sect. 4 (coefficients)'!$J$34 + 'Sect. 4 (coefficients)'!$J$35*((C213/'Sect. 4 (coefficients)'!$C$5-1)/'Sect. 4 (coefficients)'!$C$6) ) +
    ( A213/'Sect. 4 (coefficients)'!$C$3 )^1 * ( 'Sect. 4 (coefficients)'!$J$36 ) ) +
( (B213+273.15) / 'Sect. 4 (coefficients)'!$C$4 )^4*
    (                                                   ( 'Sect. 4 (coefficients)'!$J$37 ) ) )</f>
        <v>-0.40134085712340867</v>
      </c>
      <c r="V213" s="40">
        <f t="shared" si="60"/>
        <v>7.2750780426525585</v>
      </c>
      <c r="W213" s="45">
        <f>('Sect. 4 (coefficients)'!$L$3+'Sect. 4 (coefficients)'!$L$4*(B213+'Sect. 4 (coefficients)'!$L$7)^-2.5+'Sect. 4 (coefficients)'!$L$5*(B213+'Sect. 4 (coefficients)'!$L$7)^3)/1000</f>
        <v>-2.8498200791190241E-3</v>
      </c>
      <c r="X213" s="45">
        <f t="shared" si="61"/>
        <v>4.5488153186488134E-3</v>
      </c>
      <c r="Y213" s="40">
        <f t="shared" si="62"/>
        <v>7.2722282225734398</v>
      </c>
      <c r="Z213" s="94">
        <v>6.0000000000000001E-3</v>
      </c>
    </row>
    <row r="214" spans="1:26" s="37" customFormat="1" ht="15" customHeight="1">
      <c r="A214" s="76">
        <v>10</v>
      </c>
      <c r="B214" s="30">
        <v>20</v>
      </c>
      <c r="C214" s="55">
        <v>5</v>
      </c>
      <c r="D214" s="32">
        <v>1000.43959904</v>
      </c>
      <c r="E214" s="32">
        <f>0.001/100*D214/2</f>
        <v>5.0021979952000004E-3</v>
      </c>
      <c r="F214" s="54" t="s">
        <v>17</v>
      </c>
      <c r="G214" s="33">
        <v>1007.9876812675659</v>
      </c>
      <c r="H214" s="32">
        <v>6.2782779891797907E-3</v>
      </c>
      <c r="I214" s="62">
        <v>93.660412055675991</v>
      </c>
      <c r="J214" s="33">
        <f t="shared" si="54"/>
        <v>7.548082227565942</v>
      </c>
      <c r="K214" s="32">
        <f t="shared" si="55"/>
        <v>3.7940466162445256E-3</v>
      </c>
      <c r="L214" s="50">
        <f t="shared" si="52"/>
        <v>12.491211124546156</v>
      </c>
      <c r="M214" s="35">
        <f t="shared" si="56"/>
        <v>4.7142857142857144</v>
      </c>
      <c r="N214" s="66">
        <f t="shared" si="57"/>
        <v>0.47142857142857147</v>
      </c>
      <c r="O214" s="70" t="s">
        <v>17</v>
      </c>
      <c r="P214" s="32">
        <f>('Sect. 4 (coefficients)'!$L$3+'Sect. 4 (coefficients)'!$L$4*(B214+'Sect. 4 (coefficients)'!$L$7)^-2.5+'Sect. 4 (coefficients)'!$L$5*(B214+'Sect. 4 (coefficients)'!$L$7)^3)/1000</f>
        <v>-2.4363535093284202E-3</v>
      </c>
      <c r="Q214" s="32">
        <f t="shared" si="58"/>
        <v>7.5505185810752709</v>
      </c>
      <c r="R214" s="32">
        <f>LOOKUP(B214,'Sect. 4 (data)'!$B$19:$B$25,'Sect. 4 (data)'!$R$19:$R$25)</f>
        <v>7.5808902567171161</v>
      </c>
      <c r="S214" s="36">
        <f t="shared" si="59"/>
        <v>-3.0371675641845286E-2</v>
      </c>
      <c r="T214" s="32">
        <f>'Sect. 4 (coefficients)'!$C$7 * ( A214 / 'Sect. 4 (coefficients)'!$C$3 )*
  (
                                                        ( 'Sect. 4 (coefficients)'!$F$3   + 'Sect. 4 (coefficients)'!$F$4  *(A214/'Sect. 4 (coefficients)'!$C$3)^1 + 'Sect. 4 (coefficients)'!$F$5  *(A214/'Sect. 4 (coefficients)'!$C$3)^2 + 'Sect. 4 (coefficients)'!$F$6   *(A214/'Sect. 4 (coefficients)'!$C$3)^3 + 'Sect. 4 (coefficients)'!$F$7  *(A214/'Sect. 4 (coefficients)'!$C$3)^4 + 'Sect. 4 (coefficients)'!$F$8*(A214/'Sect. 4 (coefficients)'!$C$3)^5 ) +
    ( (B214+273.15) / 'Sect. 4 (coefficients)'!$C$4 )^1 * ( 'Sect. 4 (coefficients)'!$F$9   + 'Sect. 4 (coefficients)'!$F$10*(A214/'Sect. 4 (coefficients)'!$C$3)^1 + 'Sect. 4 (coefficients)'!$F$11*(A214/'Sect. 4 (coefficients)'!$C$3)^2 + 'Sect. 4 (coefficients)'!$F$12*(A214/'Sect. 4 (coefficients)'!$C$3)^3 + 'Sect. 4 (coefficients)'!$F$13*(A214/'Sect. 4 (coefficients)'!$C$3)^4 ) +
    ( (B214+273.15) / 'Sect. 4 (coefficients)'!$C$4 )^2 * ( 'Sect. 4 (coefficients)'!$F$14 + 'Sect. 4 (coefficients)'!$F$15*(A214/'Sect. 4 (coefficients)'!$C$3)^1 + 'Sect. 4 (coefficients)'!$F$16*(A214/'Sect. 4 (coefficients)'!$C$3)^2 + 'Sect. 4 (coefficients)'!$F$17*(A214/'Sect. 4 (coefficients)'!$C$3)^3 ) +
    ( (B214+273.15) / 'Sect. 4 (coefficients)'!$C$4 )^3 * ( 'Sect. 4 (coefficients)'!$F$18 + 'Sect. 4 (coefficients)'!$F$19*(A214/'Sect. 4 (coefficients)'!$C$3)^1 + 'Sect. 4 (coefficients)'!$F$20*(A214/'Sect. 4 (coefficients)'!$C$3)^2 ) +
    ( (B214+273.15) / 'Sect. 4 (coefficients)'!$C$4 )^4 * ( 'Sect. 4 (coefficients)'!$F$21 +'Sect. 4 (coefficients)'!$F$22*(A214/'Sect. 4 (coefficients)'!$C$3)^1 ) +
    ( (B214+273.15) / 'Sect. 4 (coefficients)'!$C$4 )^5 * ( 'Sect. 4 (coefficients)'!$F$23 )
  )</f>
        <v>7.5818606060179095</v>
      </c>
      <c r="U214" s="91">
        <f xml:space="preserve"> 'Sect. 4 (coefficients)'!$C$8 * ( (C214/'Sect. 4 (coefficients)'!$C$5-1)/'Sect. 4 (coefficients)'!$C$6 ) * ( A214/'Sect. 4 (coefficients)'!$C$3 ) *
(                                                       ( 'Sect. 4 (coefficients)'!$J$3   + 'Sect. 4 (coefficients)'!$J$4  *((C214/'Sect. 4 (coefficients)'!$C$5-1)/'Sect. 4 (coefficients)'!$C$6)  + 'Sect. 4 (coefficients)'!$J$5  *((C214/'Sect. 4 (coefficients)'!$C$5-1)/'Sect. 4 (coefficients)'!$C$6)^2 + 'Sect. 4 (coefficients)'!$J$6   *((C214/'Sect. 4 (coefficients)'!$C$5-1)/'Sect. 4 (coefficients)'!$C$6)^3 + 'Sect. 4 (coefficients)'!$J$7*((C214/'Sect. 4 (coefficients)'!$C$5-1)/'Sect. 4 (coefficients)'!$C$6)^4 ) +
    ( A214/'Sect. 4 (coefficients)'!$C$3 )^1 * ( 'Sect. 4 (coefficients)'!$J$8   + 'Sect. 4 (coefficients)'!$J$9  *((C214/'Sect. 4 (coefficients)'!$C$5-1)/'Sect. 4 (coefficients)'!$C$6)  + 'Sect. 4 (coefficients)'!$J$10*((C214/'Sect. 4 (coefficients)'!$C$5-1)/'Sect. 4 (coefficients)'!$C$6)^2 + 'Sect. 4 (coefficients)'!$J$11 *((C214/'Sect. 4 (coefficients)'!$C$5-1)/'Sect. 4 (coefficients)'!$C$6)^3 ) +
    ( A214/'Sect. 4 (coefficients)'!$C$3 )^2 * ( 'Sect. 4 (coefficients)'!$J$12 + 'Sect. 4 (coefficients)'!$J$13*((C214/'Sect. 4 (coefficients)'!$C$5-1)/'Sect. 4 (coefficients)'!$C$6) + 'Sect. 4 (coefficients)'!$J$14*((C214/'Sect. 4 (coefficients)'!$C$5-1)/'Sect. 4 (coefficients)'!$C$6)^2 ) +
    ( A214/'Sect. 4 (coefficients)'!$C$3 )^3 * ( 'Sect. 4 (coefficients)'!$J$15 + 'Sect. 4 (coefficients)'!$J$16*((C214/'Sect. 4 (coefficients)'!$C$5-1)/'Sect. 4 (coefficients)'!$C$6) ) +
    ( A214/'Sect. 4 (coefficients)'!$C$3 )^4 * ( 'Sect. 4 (coefficients)'!$J$17 ) +
( (B214+273.15) / 'Sect. 4 (coefficients)'!$C$4 )^1*
    (                                                   ( 'Sect. 4 (coefficients)'!$J$18 + 'Sect. 4 (coefficients)'!$J$19*((C214/'Sect. 4 (coefficients)'!$C$5-1)/'Sect. 4 (coefficients)'!$C$6) + 'Sect. 4 (coefficients)'!$J$20*((C214/'Sect. 4 (coefficients)'!$C$5-1)/'Sect. 4 (coefficients)'!$C$6)^2 + 'Sect. 4 (coefficients)'!$J$21 * ((C214/'Sect. 4 (coefficients)'!$C$5-1)/'Sect. 4 (coefficients)'!$C$6)^3 ) +
    ( A214/'Sect. 4 (coefficients)'!$C$3 )^1 * ( 'Sect. 4 (coefficients)'!$J$22 + 'Sect. 4 (coefficients)'!$J$23*((C214/'Sect. 4 (coefficients)'!$C$5-1)/'Sect. 4 (coefficients)'!$C$6) + 'Sect. 4 (coefficients)'!$J$24*((C214/'Sect. 4 (coefficients)'!$C$5-1)/'Sect. 4 (coefficients)'!$C$6)^2 ) +
    ( A214/'Sect. 4 (coefficients)'!$C$3 )^2 * ( 'Sect. 4 (coefficients)'!$J$25 + 'Sect. 4 (coefficients)'!$J$26*((C214/'Sect. 4 (coefficients)'!$C$5-1)/'Sect. 4 (coefficients)'!$C$6) ) +
    ( A214/'Sect. 4 (coefficients)'!$C$3 )^3 * ( 'Sect. 4 (coefficients)'!$J$27 ) ) +
( (B214+273.15) / 'Sect. 4 (coefficients)'!$C$4 )^2*
    (                                                   ( 'Sect. 4 (coefficients)'!$J$28 + 'Sect. 4 (coefficients)'!$J$29*((C214/'Sect. 4 (coefficients)'!$C$5-1)/'Sect. 4 (coefficients)'!$C$6) + 'Sect. 4 (coefficients)'!$J$30*((C214/'Sect. 4 (coefficients)'!$C$5-1)/'Sect. 4 (coefficients)'!$C$6)^2 ) +
    ( A214/'Sect. 4 (coefficients)'!$C$3 )^1 * ( 'Sect. 4 (coefficients)'!$J$31 + 'Sect. 4 (coefficients)'!$J$32*((C214/'Sect. 4 (coefficients)'!$C$5-1)/'Sect. 4 (coefficients)'!$C$6) ) +
    ( A214/'Sect. 4 (coefficients)'!$C$3 )^2 * ( 'Sect. 4 (coefficients)'!$J$33 ) ) +
( (B214+273.15) / 'Sect. 4 (coefficients)'!$C$4 )^3*
    (                                                   ( 'Sect. 4 (coefficients)'!$J$34 + 'Sect. 4 (coefficients)'!$J$35*((C214/'Sect. 4 (coefficients)'!$C$5-1)/'Sect. 4 (coefficients)'!$C$6) ) +
    ( A214/'Sect. 4 (coefficients)'!$C$3 )^1 * ( 'Sect. 4 (coefficients)'!$J$36 ) ) +
( (B214+273.15) / 'Sect. 4 (coefficients)'!$C$4 )^4*
    (                                                   ( 'Sect. 4 (coefficients)'!$J$37 ) ) )</f>
        <v>-3.1498815851442916E-2</v>
      </c>
      <c r="V214" s="32">
        <f t="shared" si="60"/>
        <v>7.5503617901664661</v>
      </c>
      <c r="W214" s="36">
        <f>('Sect. 4 (coefficients)'!$L$3+'Sect. 4 (coefficients)'!$L$4*(B214+'Sect. 4 (coefficients)'!$L$7)^-2.5+'Sect. 4 (coefficients)'!$L$5*(B214+'Sect. 4 (coefficients)'!$L$7)^3)/1000</f>
        <v>-2.4363535093284202E-3</v>
      </c>
      <c r="X214" s="36">
        <f t="shared" si="61"/>
        <v>1.5679090880471591E-4</v>
      </c>
      <c r="Y214" s="32">
        <f t="shared" si="62"/>
        <v>7.5479254366571373</v>
      </c>
      <c r="Z214" s="92">
        <v>6.0000000000000001E-3</v>
      </c>
    </row>
    <row r="215" spans="1:26" s="37" customFormat="1" ht="15" customHeight="1">
      <c r="A215" s="76">
        <v>10</v>
      </c>
      <c r="B215" s="30">
        <v>20</v>
      </c>
      <c r="C215" s="55">
        <v>10</v>
      </c>
      <c r="D215" s="32">
        <v>1002.6946152100001</v>
      </c>
      <c r="E215" s="32">
        <f>0.001/100*D215/2</f>
        <v>5.0134730760500006E-3</v>
      </c>
      <c r="F215" s="54" t="s">
        <v>17</v>
      </c>
      <c r="G215" s="33">
        <v>1010.2081606463153</v>
      </c>
      <c r="H215" s="32">
        <v>6.2941019201671828E-3</v>
      </c>
      <c r="I215" s="62">
        <v>94.571726165429226</v>
      </c>
      <c r="J215" s="33">
        <f t="shared" si="54"/>
        <v>7.5135454363152121</v>
      </c>
      <c r="K215" s="32">
        <f t="shared" si="55"/>
        <v>3.805365514267185E-3</v>
      </c>
      <c r="L215" s="50">
        <f t="shared" si="52"/>
        <v>12.636061876422334</v>
      </c>
      <c r="M215" s="35">
        <f t="shared" si="56"/>
        <v>4.7142857142857144</v>
      </c>
      <c r="N215" s="66">
        <f t="shared" si="57"/>
        <v>0.47142857142857147</v>
      </c>
      <c r="O215" s="70" t="s">
        <v>17</v>
      </c>
      <c r="P215" s="32">
        <f>('Sect. 4 (coefficients)'!$L$3+'Sect. 4 (coefficients)'!$L$4*(B215+'Sect. 4 (coefficients)'!$L$7)^-2.5+'Sect. 4 (coefficients)'!$L$5*(B215+'Sect. 4 (coefficients)'!$L$7)^3)/1000</f>
        <v>-2.4363535093284202E-3</v>
      </c>
      <c r="Q215" s="32">
        <f t="shared" si="58"/>
        <v>7.5159817898245409</v>
      </c>
      <c r="R215" s="32">
        <f>LOOKUP(B215,'Sect. 4 (data)'!$B$19:$B$25,'Sect. 4 (data)'!$R$19:$R$25)</f>
        <v>7.5808902567171161</v>
      </c>
      <c r="S215" s="36">
        <f t="shared" si="59"/>
        <v>-6.4908466892575234E-2</v>
      </c>
      <c r="T215" s="32">
        <f>'Sect. 4 (coefficients)'!$C$7 * ( A215 / 'Sect. 4 (coefficients)'!$C$3 )*
  (
                                                        ( 'Sect. 4 (coefficients)'!$F$3   + 'Sect. 4 (coefficients)'!$F$4  *(A215/'Sect. 4 (coefficients)'!$C$3)^1 + 'Sect. 4 (coefficients)'!$F$5  *(A215/'Sect. 4 (coefficients)'!$C$3)^2 + 'Sect. 4 (coefficients)'!$F$6   *(A215/'Sect. 4 (coefficients)'!$C$3)^3 + 'Sect. 4 (coefficients)'!$F$7  *(A215/'Sect. 4 (coefficients)'!$C$3)^4 + 'Sect. 4 (coefficients)'!$F$8*(A215/'Sect. 4 (coefficients)'!$C$3)^5 ) +
    ( (B215+273.15) / 'Sect. 4 (coefficients)'!$C$4 )^1 * ( 'Sect. 4 (coefficients)'!$F$9   + 'Sect. 4 (coefficients)'!$F$10*(A215/'Sect. 4 (coefficients)'!$C$3)^1 + 'Sect. 4 (coefficients)'!$F$11*(A215/'Sect. 4 (coefficients)'!$C$3)^2 + 'Sect. 4 (coefficients)'!$F$12*(A215/'Sect. 4 (coefficients)'!$C$3)^3 + 'Sect. 4 (coefficients)'!$F$13*(A215/'Sect. 4 (coefficients)'!$C$3)^4 ) +
    ( (B215+273.15) / 'Sect. 4 (coefficients)'!$C$4 )^2 * ( 'Sect. 4 (coefficients)'!$F$14 + 'Sect. 4 (coefficients)'!$F$15*(A215/'Sect. 4 (coefficients)'!$C$3)^1 + 'Sect. 4 (coefficients)'!$F$16*(A215/'Sect. 4 (coefficients)'!$C$3)^2 + 'Sect. 4 (coefficients)'!$F$17*(A215/'Sect. 4 (coefficients)'!$C$3)^3 ) +
    ( (B215+273.15) / 'Sect. 4 (coefficients)'!$C$4 )^3 * ( 'Sect. 4 (coefficients)'!$F$18 + 'Sect. 4 (coefficients)'!$F$19*(A215/'Sect. 4 (coefficients)'!$C$3)^1 + 'Sect. 4 (coefficients)'!$F$20*(A215/'Sect. 4 (coefficients)'!$C$3)^2 ) +
    ( (B215+273.15) / 'Sect. 4 (coefficients)'!$C$4 )^4 * ( 'Sect. 4 (coefficients)'!$F$21 +'Sect. 4 (coefficients)'!$F$22*(A215/'Sect. 4 (coefficients)'!$C$3)^1 ) +
    ( (B215+273.15) / 'Sect. 4 (coefficients)'!$C$4 )^5 * ( 'Sect. 4 (coefficients)'!$F$23 )
  )</f>
        <v>7.5818606060179095</v>
      </c>
      <c r="U215" s="91">
        <f xml:space="preserve"> 'Sect. 4 (coefficients)'!$C$8 * ( (C215/'Sect. 4 (coefficients)'!$C$5-1)/'Sect. 4 (coefficients)'!$C$6 ) * ( A215/'Sect. 4 (coefficients)'!$C$3 ) *
(                                                       ( 'Sect. 4 (coefficients)'!$J$3   + 'Sect. 4 (coefficients)'!$J$4  *((C215/'Sect. 4 (coefficients)'!$C$5-1)/'Sect. 4 (coefficients)'!$C$6)  + 'Sect. 4 (coefficients)'!$J$5  *((C215/'Sect. 4 (coefficients)'!$C$5-1)/'Sect. 4 (coefficients)'!$C$6)^2 + 'Sect. 4 (coefficients)'!$J$6   *((C215/'Sect. 4 (coefficients)'!$C$5-1)/'Sect. 4 (coefficients)'!$C$6)^3 + 'Sect. 4 (coefficients)'!$J$7*((C215/'Sect. 4 (coefficients)'!$C$5-1)/'Sect. 4 (coefficients)'!$C$6)^4 ) +
    ( A215/'Sect. 4 (coefficients)'!$C$3 )^1 * ( 'Sect. 4 (coefficients)'!$J$8   + 'Sect. 4 (coefficients)'!$J$9  *((C215/'Sect. 4 (coefficients)'!$C$5-1)/'Sect. 4 (coefficients)'!$C$6)  + 'Sect. 4 (coefficients)'!$J$10*((C215/'Sect. 4 (coefficients)'!$C$5-1)/'Sect. 4 (coefficients)'!$C$6)^2 + 'Sect. 4 (coefficients)'!$J$11 *((C215/'Sect. 4 (coefficients)'!$C$5-1)/'Sect. 4 (coefficients)'!$C$6)^3 ) +
    ( A215/'Sect. 4 (coefficients)'!$C$3 )^2 * ( 'Sect. 4 (coefficients)'!$J$12 + 'Sect. 4 (coefficients)'!$J$13*((C215/'Sect. 4 (coefficients)'!$C$5-1)/'Sect. 4 (coefficients)'!$C$6) + 'Sect. 4 (coefficients)'!$J$14*((C215/'Sect. 4 (coefficients)'!$C$5-1)/'Sect. 4 (coefficients)'!$C$6)^2 ) +
    ( A215/'Sect. 4 (coefficients)'!$C$3 )^3 * ( 'Sect. 4 (coefficients)'!$J$15 + 'Sect. 4 (coefficients)'!$J$16*((C215/'Sect. 4 (coefficients)'!$C$5-1)/'Sect. 4 (coefficients)'!$C$6) ) +
    ( A215/'Sect. 4 (coefficients)'!$C$3 )^4 * ( 'Sect. 4 (coefficients)'!$J$17 ) +
( (B215+273.15) / 'Sect. 4 (coefficients)'!$C$4 )^1*
    (                                                   ( 'Sect. 4 (coefficients)'!$J$18 + 'Sect. 4 (coefficients)'!$J$19*((C215/'Sect. 4 (coefficients)'!$C$5-1)/'Sect. 4 (coefficients)'!$C$6) + 'Sect. 4 (coefficients)'!$J$20*((C215/'Sect. 4 (coefficients)'!$C$5-1)/'Sect. 4 (coefficients)'!$C$6)^2 + 'Sect. 4 (coefficients)'!$J$21 * ((C215/'Sect. 4 (coefficients)'!$C$5-1)/'Sect. 4 (coefficients)'!$C$6)^3 ) +
    ( A215/'Sect. 4 (coefficients)'!$C$3 )^1 * ( 'Sect. 4 (coefficients)'!$J$22 + 'Sect. 4 (coefficients)'!$J$23*((C215/'Sect. 4 (coefficients)'!$C$5-1)/'Sect. 4 (coefficients)'!$C$6) + 'Sect. 4 (coefficients)'!$J$24*((C215/'Sect. 4 (coefficients)'!$C$5-1)/'Sect. 4 (coefficients)'!$C$6)^2 ) +
    ( A215/'Sect. 4 (coefficients)'!$C$3 )^2 * ( 'Sect. 4 (coefficients)'!$J$25 + 'Sect. 4 (coefficients)'!$J$26*((C215/'Sect. 4 (coefficients)'!$C$5-1)/'Sect. 4 (coefficients)'!$C$6) ) +
    ( A215/'Sect. 4 (coefficients)'!$C$3 )^3 * ( 'Sect. 4 (coefficients)'!$J$27 ) ) +
( (B215+273.15) / 'Sect. 4 (coefficients)'!$C$4 )^2*
    (                                                   ( 'Sect. 4 (coefficients)'!$J$28 + 'Sect. 4 (coefficients)'!$J$29*((C215/'Sect. 4 (coefficients)'!$C$5-1)/'Sect. 4 (coefficients)'!$C$6) + 'Sect. 4 (coefficients)'!$J$30*((C215/'Sect. 4 (coefficients)'!$C$5-1)/'Sect. 4 (coefficients)'!$C$6)^2 ) +
    ( A215/'Sect. 4 (coefficients)'!$C$3 )^1 * ( 'Sect. 4 (coefficients)'!$J$31 + 'Sect. 4 (coefficients)'!$J$32*((C215/'Sect. 4 (coefficients)'!$C$5-1)/'Sect. 4 (coefficients)'!$C$6) ) +
    ( A215/'Sect. 4 (coefficients)'!$C$3 )^2 * ( 'Sect. 4 (coefficients)'!$J$33 ) ) +
( (B215+273.15) / 'Sect. 4 (coefficients)'!$C$4 )^3*
    (                                                   ( 'Sect. 4 (coefficients)'!$J$34 + 'Sect. 4 (coefficients)'!$J$35*((C215/'Sect. 4 (coefficients)'!$C$5-1)/'Sect. 4 (coefficients)'!$C$6) ) +
    ( A215/'Sect. 4 (coefficients)'!$C$3 )^1 * ( 'Sect. 4 (coefficients)'!$J$36 ) ) +
( (B215+273.15) / 'Sect. 4 (coefficients)'!$C$4 )^4*
    (                                                   ( 'Sect. 4 (coefficients)'!$J$37 ) ) )</f>
        <v>-6.3031396550665489E-2</v>
      </c>
      <c r="V215" s="32">
        <f t="shared" si="60"/>
        <v>7.5188292094672438</v>
      </c>
      <c r="W215" s="36">
        <f>('Sect. 4 (coefficients)'!$L$3+'Sect. 4 (coefficients)'!$L$4*(B215+'Sect. 4 (coefficients)'!$L$7)^-2.5+'Sect. 4 (coefficients)'!$L$5*(B215+'Sect. 4 (coefficients)'!$L$7)^3)/1000</f>
        <v>-2.4363535093284202E-3</v>
      </c>
      <c r="X215" s="36">
        <f t="shared" si="61"/>
        <v>-2.8474196427028531E-3</v>
      </c>
      <c r="Y215" s="32">
        <f t="shared" si="62"/>
        <v>7.516392855957915</v>
      </c>
      <c r="Z215" s="92">
        <v>6.0000000000000001E-3</v>
      </c>
    </row>
    <row r="216" spans="1:26" s="37" customFormat="1" ht="15" customHeight="1">
      <c r="A216" s="76">
        <v>10</v>
      </c>
      <c r="B216" s="30">
        <v>20</v>
      </c>
      <c r="C216" s="55">
        <v>15</v>
      </c>
      <c r="D216" s="32">
        <v>1004.92620322</v>
      </c>
      <c r="E216" s="32">
        <f t="shared" ref="E216:E222" si="65">0.003/100*D216/2</f>
        <v>1.5073893048300001E-2</v>
      </c>
      <c r="F216" s="54" t="s">
        <v>17</v>
      </c>
      <c r="G216" s="33">
        <v>1012.4089000190081</v>
      </c>
      <c r="H216" s="32">
        <v>1.5564552226168761E-2</v>
      </c>
      <c r="I216" s="62">
        <v>3530.624558354823</v>
      </c>
      <c r="J216" s="33">
        <f t="shared" si="54"/>
        <v>7.4826967990080675</v>
      </c>
      <c r="K216" s="32">
        <f t="shared" si="55"/>
        <v>3.8772457195215084E-3</v>
      </c>
      <c r="L216" s="50">
        <f t="shared" si="52"/>
        <v>13.59559798645758</v>
      </c>
      <c r="M216" s="35">
        <f t="shared" si="56"/>
        <v>4.7142857142857144</v>
      </c>
      <c r="N216" s="66">
        <f t="shared" si="57"/>
        <v>0.47142857142857147</v>
      </c>
      <c r="O216" s="70" t="s">
        <v>17</v>
      </c>
      <c r="P216" s="32">
        <f>('Sect. 4 (coefficients)'!$L$3+'Sect. 4 (coefficients)'!$L$4*(B216+'Sect. 4 (coefficients)'!$L$7)^-2.5+'Sect. 4 (coefficients)'!$L$5*(B216+'Sect. 4 (coefficients)'!$L$7)^3)/1000</f>
        <v>-2.4363535093284202E-3</v>
      </c>
      <c r="Q216" s="32">
        <f t="shared" si="58"/>
        <v>7.4851331525173963</v>
      </c>
      <c r="R216" s="32">
        <f>LOOKUP(B216,'Sect. 4 (data)'!$B$19:$B$25,'Sect. 4 (data)'!$R$19:$R$25)</f>
        <v>7.5808902567171161</v>
      </c>
      <c r="S216" s="36">
        <f t="shared" si="59"/>
        <v>-9.5757104199719834E-2</v>
      </c>
      <c r="T216" s="32">
        <f>'Sect. 4 (coefficients)'!$C$7 * ( A216 / 'Sect. 4 (coefficients)'!$C$3 )*
  (
                                                        ( 'Sect. 4 (coefficients)'!$F$3   + 'Sect. 4 (coefficients)'!$F$4  *(A216/'Sect. 4 (coefficients)'!$C$3)^1 + 'Sect. 4 (coefficients)'!$F$5  *(A216/'Sect. 4 (coefficients)'!$C$3)^2 + 'Sect. 4 (coefficients)'!$F$6   *(A216/'Sect. 4 (coefficients)'!$C$3)^3 + 'Sect. 4 (coefficients)'!$F$7  *(A216/'Sect. 4 (coefficients)'!$C$3)^4 + 'Sect. 4 (coefficients)'!$F$8*(A216/'Sect. 4 (coefficients)'!$C$3)^5 ) +
    ( (B216+273.15) / 'Sect. 4 (coefficients)'!$C$4 )^1 * ( 'Sect. 4 (coefficients)'!$F$9   + 'Sect. 4 (coefficients)'!$F$10*(A216/'Sect. 4 (coefficients)'!$C$3)^1 + 'Sect. 4 (coefficients)'!$F$11*(A216/'Sect. 4 (coefficients)'!$C$3)^2 + 'Sect. 4 (coefficients)'!$F$12*(A216/'Sect. 4 (coefficients)'!$C$3)^3 + 'Sect. 4 (coefficients)'!$F$13*(A216/'Sect. 4 (coefficients)'!$C$3)^4 ) +
    ( (B216+273.15) / 'Sect. 4 (coefficients)'!$C$4 )^2 * ( 'Sect. 4 (coefficients)'!$F$14 + 'Sect. 4 (coefficients)'!$F$15*(A216/'Sect. 4 (coefficients)'!$C$3)^1 + 'Sect. 4 (coefficients)'!$F$16*(A216/'Sect. 4 (coefficients)'!$C$3)^2 + 'Sect. 4 (coefficients)'!$F$17*(A216/'Sect. 4 (coefficients)'!$C$3)^3 ) +
    ( (B216+273.15) / 'Sect. 4 (coefficients)'!$C$4 )^3 * ( 'Sect. 4 (coefficients)'!$F$18 + 'Sect. 4 (coefficients)'!$F$19*(A216/'Sect. 4 (coefficients)'!$C$3)^1 + 'Sect. 4 (coefficients)'!$F$20*(A216/'Sect. 4 (coefficients)'!$C$3)^2 ) +
    ( (B216+273.15) / 'Sect. 4 (coefficients)'!$C$4 )^4 * ( 'Sect. 4 (coefficients)'!$F$21 +'Sect. 4 (coefficients)'!$F$22*(A216/'Sect. 4 (coefficients)'!$C$3)^1 ) +
    ( (B216+273.15) / 'Sect. 4 (coefficients)'!$C$4 )^5 * ( 'Sect. 4 (coefficients)'!$F$23 )
  )</f>
        <v>7.5818606060179095</v>
      </c>
      <c r="U216" s="91">
        <f xml:space="preserve"> 'Sect. 4 (coefficients)'!$C$8 * ( (C216/'Sect. 4 (coefficients)'!$C$5-1)/'Sect. 4 (coefficients)'!$C$6 ) * ( A216/'Sect. 4 (coefficients)'!$C$3 ) *
(                                                       ( 'Sect. 4 (coefficients)'!$J$3   + 'Sect. 4 (coefficients)'!$J$4  *((C216/'Sect. 4 (coefficients)'!$C$5-1)/'Sect. 4 (coefficients)'!$C$6)  + 'Sect. 4 (coefficients)'!$J$5  *((C216/'Sect. 4 (coefficients)'!$C$5-1)/'Sect. 4 (coefficients)'!$C$6)^2 + 'Sect. 4 (coefficients)'!$J$6   *((C216/'Sect. 4 (coefficients)'!$C$5-1)/'Sect. 4 (coefficients)'!$C$6)^3 + 'Sect. 4 (coefficients)'!$J$7*((C216/'Sect. 4 (coefficients)'!$C$5-1)/'Sect. 4 (coefficients)'!$C$6)^4 ) +
    ( A216/'Sect. 4 (coefficients)'!$C$3 )^1 * ( 'Sect. 4 (coefficients)'!$J$8   + 'Sect. 4 (coefficients)'!$J$9  *((C216/'Sect. 4 (coefficients)'!$C$5-1)/'Sect. 4 (coefficients)'!$C$6)  + 'Sect. 4 (coefficients)'!$J$10*((C216/'Sect. 4 (coefficients)'!$C$5-1)/'Sect. 4 (coefficients)'!$C$6)^2 + 'Sect. 4 (coefficients)'!$J$11 *((C216/'Sect. 4 (coefficients)'!$C$5-1)/'Sect. 4 (coefficients)'!$C$6)^3 ) +
    ( A216/'Sect. 4 (coefficients)'!$C$3 )^2 * ( 'Sect. 4 (coefficients)'!$J$12 + 'Sect. 4 (coefficients)'!$J$13*((C216/'Sect. 4 (coefficients)'!$C$5-1)/'Sect. 4 (coefficients)'!$C$6) + 'Sect. 4 (coefficients)'!$J$14*((C216/'Sect. 4 (coefficients)'!$C$5-1)/'Sect. 4 (coefficients)'!$C$6)^2 ) +
    ( A216/'Sect. 4 (coefficients)'!$C$3 )^3 * ( 'Sect. 4 (coefficients)'!$J$15 + 'Sect. 4 (coefficients)'!$J$16*((C216/'Sect. 4 (coefficients)'!$C$5-1)/'Sect. 4 (coefficients)'!$C$6) ) +
    ( A216/'Sect. 4 (coefficients)'!$C$3 )^4 * ( 'Sect. 4 (coefficients)'!$J$17 ) +
( (B216+273.15) / 'Sect. 4 (coefficients)'!$C$4 )^1*
    (                                                   ( 'Sect. 4 (coefficients)'!$J$18 + 'Sect. 4 (coefficients)'!$J$19*((C216/'Sect. 4 (coefficients)'!$C$5-1)/'Sect. 4 (coefficients)'!$C$6) + 'Sect. 4 (coefficients)'!$J$20*((C216/'Sect. 4 (coefficients)'!$C$5-1)/'Sect. 4 (coefficients)'!$C$6)^2 + 'Sect. 4 (coefficients)'!$J$21 * ((C216/'Sect. 4 (coefficients)'!$C$5-1)/'Sect. 4 (coefficients)'!$C$6)^3 ) +
    ( A216/'Sect. 4 (coefficients)'!$C$3 )^1 * ( 'Sect. 4 (coefficients)'!$J$22 + 'Sect. 4 (coefficients)'!$J$23*((C216/'Sect. 4 (coefficients)'!$C$5-1)/'Sect. 4 (coefficients)'!$C$6) + 'Sect. 4 (coefficients)'!$J$24*((C216/'Sect. 4 (coefficients)'!$C$5-1)/'Sect. 4 (coefficients)'!$C$6)^2 ) +
    ( A216/'Sect. 4 (coefficients)'!$C$3 )^2 * ( 'Sect. 4 (coefficients)'!$J$25 + 'Sect. 4 (coefficients)'!$J$26*((C216/'Sect. 4 (coefficients)'!$C$5-1)/'Sect. 4 (coefficients)'!$C$6) ) +
    ( A216/'Sect. 4 (coefficients)'!$C$3 )^3 * ( 'Sect. 4 (coefficients)'!$J$27 ) ) +
( (B216+273.15) / 'Sect. 4 (coefficients)'!$C$4 )^2*
    (                                                   ( 'Sect. 4 (coefficients)'!$J$28 + 'Sect. 4 (coefficients)'!$J$29*((C216/'Sect. 4 (coefficients)'!$C$5-1)/'Sect. 4 (coefficients)'!$C$6) + 'Sect. 4 (coefficients)'!$J$30*((C216/'Sect. 4 (coefficients)'!$C$5-1)/'Sect. 4 (coefficients)'!$C$6)^2 ) +
    ( A216/'Sect. 4 (coefficients)'!$C$3 )^1 * ( 'Sect. 4 (coefficients)'!$J$31 + 'Sect. 4 (coefficients)'!$J$32*((C216/'Sect. 4 (coefficients)'!$C$5-1)/'Sect. 4 (coefficients)'!$C$6) ) +
    ( A216/'Sect. 4 (coefficients)'!$C$3 )^2 * ( 'Sect. 4 (coefficients)'!$J$33 ) ) +
( (B216+273.15) / 'Sect. 4 (coefficients)'!$C$4 )^3*
    (                                                   ( 'Sect. 4 (coefficients)'!$J$34 + 'Sect. 4 (coefficients)'!$J$35*((C216/'Sect. 4 (coefficients)'!$C$5-1)/'Sect. 4 (coefficients)'!$C$6) ) +
    ( A216/'Sect. 4 (coefficients)'!$C$3 )^1 * ( 'Sect. 4 (coefficients)'!$J$36 ) ) +
( (B216+273.15) / 'Sect. 4 (coefficients)'!$C$4 )^4*
    (                                                   ( 'Sect. 4 (coefficients)'!$J$37 ) ) )</f>
        <v>-9.3923352924345713E-2</v>
      </c>
      <c r="V216" s="32">
        <f t="shared" si="60"/>
        <v>7.4879372530935635</v>
      </c>
      <c r="W216" s="36">
        <f>('Sect. 4 (coefficients)'!$L$3+'Sect. 4 (coefficients)'!$L$4*(B216+'Sect. 4 (coefficients)'!$L$7)^-2.5+'Sect. 4 (coefficients)'!$L$5*(B216+'Sect. 4 (coefficients)'!$L$7)^3)/1000</f>
        <v>-2.4363535093284202E-3</v>
      </c>
      <c r="X216" s="36">
        <f t="shared" si="61"/>
        <v>-2.8041005761672011E-3</v>
      </c>
      <c r="Y216" s="32">
        <f t="shared" si="62"/>
        <v>7.4855008995842347</v>
      </c>
      <c r="Z216" s="92">
        <v>6.0000000000000001E-3</v>
      </c>
    </row>
    <row r="217" spans="1:26" s="37" customFormat="1" ht="15" customHeight="1">
      <c r="A217" s="76">
        <v>10</v>
      </c>
      <c r="B217" s="30">
        <v>20</v>
      </c>
      <c r="C217" s="55">
        <v>20</v>
      </c>
      <c r="D217" s="32">
        <v>1007.1347702100001</v>
      </c>
      <c r="E217" s="32">
        <f t="shared" si="65"/>
        <v>1.5107021553150001E-2</v>
      </c>
      <c r="F217" s="54" t="s">
        <v>17</v>
      </c>
      <c r="G217" s="33">
        <v>1014.589596279532</v>
      </c>
      <c r="H217" s="32">
        <v>1.560348525275239E-2</v>
      </c>
      <c r="I217" s="62">
        <v>3550.4476495767062</v>
      </c>
      <c r="J217" s="33">
        <f t="shared" si="54"/>
        <v>7.4548260695319186</v>
      </c>
      <c r="K217" s="32">
        <f t="shared" si="55"/>
        <v>3.9046961246072182E-3</v>
      </c>
      <c r="L217" s="50">
        <f t="shared" si="52"/>
        <v>13.92341025211892</v>
      </c>
      <c r="M217" s="35">
        <f t="shared" si="56"/>
        <v>4.7142857142857144</v>
      </c>
      <c r="N217" s="66">
        <f t="shared" si="57"/>
        <v>0.47142857142857147</v>
      </c>
      <c r="O217" s="70" t="s">
        <v>17</v>
      </c>
      <c r="P217" s="32">
        <f>('Sect. 4 (coefficients)'!$L$3+'Sect. 4 (coefficients)'!$L$4*(B217+'Sect. 4 (coefficients)'!$L$7)^-2.5+'Sect. 4 (coefficients)'!$L$5*(B217+'Sect. 4 (coefficients)'!$L$7)^3)/1000</f>
        <v>-2.4363535093284202E-3</v>
      </c>
      <c r="Q217" s="32">
        <f t="shared" si="58"/>
        <v>7.4572624230412474</v>
      </c>
      <c r="R217" s="32">
        <f>LOOKUP(B217,'Sect. 4 (data)'!$B$19:$B$25,'Sect. 4 (data)'!$R$19:$R$25)</f>
        <v>7.5808902567171161</v>
      </c>
      <c r="S217" s="36">
        <f t="shared" si="59"/>
        <v>-0.12362783367586871</v>
      </c>
      <c r="T217" s="32">
        <f>'Sect. 4 (coefficients)'!$C$7 * ( A217 / 'Sect. 4 (coefficients)'!$C$3 )*
  (
                                                        ( 'Sect. 4 (coefficients)'!$F$3   + 'Sect. 4 (coefficients)'!$F$4  *(A217/'Sect. 4 (coefficients)'!$C$3)^1 + 'Sect. 4 (coefficients)'!$F$5  *(A217/'Sect. 4 (coefficients)'!$C$3)^2 + 'Sect. 4 (coefficients)'!$F$6   *(A217/'Sect. 4 (coefficients)'!$C$3)^3 + 'Sect. 4 (coefficients)'!$F$7  *(A217/'Sect. 4 (coefficients)'!$C$3)^4 + 'Sect. 4 (coefficients)'!$F$8*(A217/'Sect. 4 (coefficients)'!$C$3)^5 ) +
    ( (B217+273.15) / 'Sect. 4 (coefficients)'!$C$4 )^1 * ( 'Sect. 4 (coefficients)'!$F$9   + 'Sect. 4 (coefficients)'!$F$10*(A217/'Sect. 4 (coefficients)'!$C$3)^1 + 'Sect. 4 (coefficients)'!$F$11*(A217/'Sect. 4 (coefficients)'!$C$3)^2 + 'Sect. 4 (coefficients)'!$F$12*(A217/'Sect. 4 (coefficients)'!$C$3)^3 + 'Sect. 4 (coefficients)'!$F$13*(A217/'Sect. 4 (coefficients)'!$C$3)^4 ) +
    ( (B217+273.15) / 'Sect. 4 (coefficients)'!$C$4 )^2 * ( 'Sect. 4 (coefficients)'!$F$14 + 'Sect. 4 (coefficients)'!$F$15*(A217/'Sect. 4 (coefficients)'!$C$3)^1 + 'Sect. 4 (coefficients)'!$F$16*(A217/'Sect. 4 (coefficients)'!$C$3)^2 + 'Sect. 4 (coefficients)'!$F$17*(A217/'Sect. 4 (coefficients)'!$C$3)^3 ) +
    ( (B217+273.15) / 'Sect. 4 (coefficients)'!$C$4 )^3 * ( 'Sect. 4 (coefficients)'!$F$18 + 'Sect. 4 (coefficients)'!$F$19*(A217/'Sect. 4 (coefficients)'!$C$3)^1 + 'Sect. 4 (coefficients)'!$F$20*(A217/'Sect. 4 (coefficients)'!$C$3)^2 ) +
    ( (B217+273.15) / 'Sect. 4 (coefficients)'!$C$4 )^4 * ( 'Sect. 4 (coefficients)'!$F$21 +'Sect. 4 (coefficients)'!$F$22*(A217/'Sect. 4 (coefficients)'!$C$3)^1 ) +
    ( (B217+273.15) / 'Sect. 4 (coefficients)'!$C$4 )^5 * ( 'Sect. 4 (coefficients)'!$F$23 )
  )</f>
        <v>7.5818606060179095</v>
      </c>
      <c r="U217" s="91">
        <f xml:space="preserve"> 'Sect. 4 (coefficients)'!$C$8 * ( (C217/'Sect. 4 (coefficients)'!$C$5-1)/'Sect. 4 (coefficients)'!$C$6 ) * ( A217/'Sect. 4 (coefficients)'!$C$3 ) *
(                                                       ( 'Sect. 4 (coefficients)'!$J$3   + 'Sect. 4 (coefficients)'!$J$4  *((C217/'Sect. 4 (coefficients)'!$C$5-1)/'Sect. 4 (coefficients)'!$C$6)  + 'Sect. 4 (coefficients)'!$J$5  *((C217/'Sect. 4 (coefficients)'!$C$5-1)/'Sect. 4 (coefficients)'!$C$6)^2 + 'Sect. 4 (coefficients)'!$J$6   *((C217/'Sect. 4 (coefficients)'!$C$5-1)/'Sect. 4 (coefficients)'!$C$6)^3 + 'Sect. 4 (coefficients)'!$J$7*((C217/'Sect. 4 (coefficients)'!$C$5-1)/'Sect. 4 (coefficients)'!$C$6)^4 ) +
    ( A217/'Sect. 4 (coefficients)'!$C$3 )^1 * ( 'Sect. 4 (coefficients)'!$J$8   + 'Sect. 4 (coefficients)'!$J$9  *((C217/'Sect. 4 (coefficients)'!$C$5-1)/'Sect. 4 (coefficients)'!$C$6)  + 'Sect. 4 (coefficients)'!$J$10*((C217/'Sect. 4 (coefficients)'!$C$5-1)/'Sect. 4 (coefficients)'!$C$6)^2 + 'Sect. 4 (coefficients)'!$J$11 *((C217/'Sect. 4 (coefficients)'!$C$5-1)/'Sect. 4 (coefficients)'!$C$6)^3 ) +
    ( A217/'Sect. 4 (coefficients)'!$C$3 )^2 * ( 'Sect. 4 (coefficients)'!$J$12 + 'Sect. 4 (coefficients)'!$J$13*((C217/'Sect. 4 (coefficients)'!$C$5-1)/'Sect. 4 (coefficients)'!$C$6) + 'Sect. 4 (coefficients)'!$J$14*((C217/'Sect. 4 (coefficients)'!$C$5-1)/'Sect. 4 (coefficients)'!$C$6)^2 ) +
    ( A217/'Sect. 4 (coefficients)'!$C$3 )^3 * ( 'Sect. 4 (coefficients)'!$J$15 + 'Sect. 4 (coefficients)'!$J$16*((C217/'Sect. 4 (coefficients)'!$C$5-1)/'Sect. 4 (coefficients)'!$C$6) ) +
    ( A217/'Sect. 4 (coefficients)'!$C$3 )^4 * ( 'Sect. 4 (coefficients)'!$J$17 ) +
( (B217+273.15) / 'Sect. 4 (coefficients)'!$C$4 )^1*
    (                                                   ( 'Sect. 4 (coefficients)'!$J$18 + 'Sect. 4 (coefficients)'!$J$19*((C217/'Sect. 4 (coefficients)'!$C$5-1)/'Sect. 4 (coefficients)'!$C$6) + 'Sect. 4 (coefficients)'!$J$20*((C217/'Sect. 4 (coefficients)'!$C$5-1)/'Sect. 4 (coefficients)'!$C$6)^2 + 'Sect. 4 (coefficients)'!$J$21 * ((C217/'Sect. 4 (coefficients)'!$C$5-1)/'Sect. 4 (coefficients)'!$C$6)^3 ) +
    ( A217/'Sect. 4 (coefficients)'!$C$3 )^1 * ( 'Sect. 4 (coefficients)'!$J$22 + 'Sect. 4 (coefficients)'!$J$23*((C217/'Sect. 4 (coefficients)'!$C$5-1)/'Sect. 4 (coefficients)'!$C$6) + 'Sect. 4 (coefficients)'!$J$24*((C217/'Sect. 4 (coefficients)'!$C$5-1)/'Sect. 4 (coefficients)'!$C$6)^2 ) +
    ( A217/'Sect. 4 (coefficients)'!$C$3 )^2 * ( 'Sect. 4 (coefficients)'!$J$25 + 'Sect. 4 (coefficients)'!$J$26*((C217/'Sect. 4 (coefficients)'!$C$5-1)/'Sect. 4 (coefficients)'!$C$6) ) +
    ( A217/'Sect. 4 (coefficients)'!$C$3 )^3 * ( 'Sect. 4 (coefficients)'!$J$27 ) ) +
( (B217+273.15) / 'Sect. 4 (coefficients)'!$C$4 )^2*
    (                                                   ( 'Sect. 4 (coefficients)'!$J$28 + 'Sect. 4 (coefficients)'!$J$29*((C217/'Sect. 4 (coefficients)'!$C$5-1)/'Sect. 4 (coefficients)'!$C$6) + 'Sect. 4 (coefficients)'!$J$30*((C217/'Sect. 4 (coefficients)'!$C$5-1)/'Sect. 4 (coefficients)'!$C$6)^2 ) +
    ( A217/'Sect. 4 (coefficients)'!$C$3 )^1 * ( 'Sect. 4 (coefficients)'!$J$31 + 'Sect. 4 (coefficients)'!$J$32*((C217/'Sect. 4 (coefficients)'!$C$5-1)/'Sect. 4 (coefficients)'!$C$6) ) +
    ( A217/'Sect. 4 (coefficients)'!$C$3 )^2 * ( 'Sect. 4 (coefficients)'!$J$33 ) ) +
( (B217+273.15) / 'Sect. 4 (coefficients)'!$C$4 )^3*
    (                                                   ( 'Sect. 4 (coefficients)'!$J$34 + 'Sect. 4 (coefficients)'!$J$35*((C217/'Sect. 4 (coefficients)'!$C$5-1)/'Sect. 4 (coefficients)'!$C$6) ) +
    ( A217/'Sect. 4 (coefficients)'!$C$3 )^1 * ( 'Sect. 4 (coefficients)'!$J$36 ) ) +
( (B217+273.15) / 'Sect. 4 (coefficients)'!$C$4 )^4*
    (                                                   ( 'Sect. 4 (coefficients)'!$J$37 ) ) )</f>
        <v>-0.12416713961320873</v>
      </c>
      <c r="V217" s="32">
        <f t="shared" si="60"/>
        <v>7.4576934664047005</v>
      </c>
      <c r="W217" s="36">
        <f>('Sect. 4 (coefficients)'!$L$3+'Sect. 4 (coefficients)'!$L$4*(B217+'Sect. 4 (coefficients)'!$L$7)^-2.5+'Sect. 4 (coefficients)'!$L$5*(B217+'Sect. 4 (coefficients)'!$L$7)^3)/1000</f>
        <v>-2.4363535093284202E-3</v>
      </c>
      <c r="X217" s="36">
        <f t="shared" si="61"/>
        <v>-4.3104336345312078E-4</v>
      </c>
      <c r="Y217" s="32">
        <f t="shared" si="62"/>
        <v>7.4552571128953717</v>
      </c>
      <c r="Z217" s="92">
        <v>6.0000000000000001E-3</v>
      </c>
    </row>
    <row r="218" spans="1:26" s="37" customFormat="1" ht="15" customHeight="1">
      <c r="A218" s="76">
        <v>10</v>
      </c>
      <c r="B218" s="30">
        <v>20</v>
      </c>
      <c r="C218" s="55">
        <v>26</v>
      </c>
      <c r="D218" s="32">
        <v>1009.75521277</v>
      </c>
      <c r="E218" s="32">
        <f t="shared" si="65"/>
        <v>1.514632819155E-2</v>
      </c>
      <c r="F218" s="54" t="s">
        <v>17</v>
      </c>
      <c r="G218" s="33">
        <v>1017.1731863629847</v>
      </c>
      <c r="H218" s="32">
        <v>1.5651953459548805E-2</v>
      </c>
      <c r="I218" s="62">
        <v>3553.2724245579661</v>
      </c>
      <c r="J218" s="33">
        <f t="shared" si="54"/>
        <v>7.4179735929847084</v>
      </c>
      <c r="K218" s="32">
        <f t="shared" si="55"/>
        <v>3.9461866927122825E-3</v>
      </c>
      <c r="L218" s="50">
        <f t="shared" si="52"/>
        <v>14.357037175492099</v>
      </c>
      <c r="M218" s="35">
        <f t="shared" si="56"/>
        <v>4.7142857142857144</v>
      </c>
      <c r="N218" s="66">
        <f t="shared" si="57"/>
        <v>0.47142857142857147</v>
      </c>
      <c r="O218" s="70" t="s">
        <v>17</v>
      </c>
      <c r="P218" s="32">
        <f>('Sect. 4 (coefficients)'!$L$3+'Sect. 4 (coefficients)'!$L$4*(B218+'Sect. 4 (coefficients)'!$L$7)^-2.5+'Sect. 4 (coefficients)'!$L$5*(B218+'Sect. 4 (coefficients)'!$L$7)^3)/1000</f>
        <v>-2.4363535093284202E-3</v>
      </c>
      <c r="Q218" s="32">
        <f t="shared" si="58"/>
        <v>7.4204099464940372</v>
      </c>
      <c r="R218" s="32">
        <f>LOOKUP(B218,'Sect. 4 (data)'!$B$19:$B$25,'Sect. 4 (data)'!$R$19:$R$25)</f>
        <v>7.5808902567171161</v>
      </c>
      <c r="S218" s="36">
        <f t="shared" si="59"/>
        <v>-0.16048031022307896</v>
      </c>
      <c r="T218" s="32">
        <f>'Sect. 4 (coefficients)'!$C$7 * ( A218 / 'Sect. 4 (coefficients)'!$C$3 )*
  (
                                                        ( 'Sect. 4 (coefficients)'!$F$3   + 'Sect. 4 (coefficients)'!$F$4  *(A218/'Sect. 4 (coefficients)'!$C$3)^1 + 'Sect. 4 (coefficients)'!$F$5  *(A218/'Sect. 4 (coefficients)'!$C$3)^2 + 'Sect. 4 (coefficients)'!$F$6   *(A218/'Sect. 4 (coefficients)'!$C$3)^3 + 'Sect. 4 (coefficients)'!$F$7  *(A218/'Sect. 4 (coefficients)'!$C$3)^4 + 'Sect. 4 (coefficients)'!$F$8*(A218/'Sect. 4 (coefficients)'!$C$3)^5 ) +
    ( (B218+273.15) / 'Sect. 4 (coefficients)'!$C$4 )^1 * ( 'Sect. 4 (coefficients)'!$F$9   + 'Sect. 4 (coefficients)'!$F$10*(A218/'Sect. 4 (coefficients)'!$C$3)^1 + 'Sect. 4 (coefficients)'!$F$11*(A218/'Sect. 4 (coefficients)'!$C$3)^2 + 'Sect. 4 (coefficients)'!$F$12*(A218/'Sect. 4 (coefficients)'!$C$3)^3 + 'Sect. 4 (coefficients)'!$F$13*(A218/'Sect. 4 (coefficients)'!$C$3)^4 ) +
    ( (B218+273.15) / 'Sect. 4 (coefficients)'!$C$4 )^2 * ( 'Sect. 4 (coefficients)'!$F$14 + 'Sect. 4 (coefficients)'!$F$15*(A218/'Sect. 4 (coefficients)'!$C$3)^1 + 'Sect. 4 (coefficients)'!$F$16*(A218/'Sect. 4 (coefficients)'!$C$3)^2 + 'Sect. 4 (coefficients)'!$F$17*(A218/'Sect. 4 (coefficients)'!$C$3)^3 ) +
    ( (B218+273.15) / 'Sect. 4 (coefficients)'!$C$4 )^3 * ( 'Sect. 4 (coefficients)'!$F$18 + 'Sect. 4 (coefficients)'!$F$19*(A218/'Sect. 4 (coefficients)'!$C$3)^1 + 'Sect. 4 (coefficients)'!$F$20*(A218/'Sect. 4 (coefficients)'!$C$3)^2 ) +
    ( (B218+273.15) / 'Sect. 4 (coefficients)'!$C$4 )^4 * ( 'Sect. 4 (coefficients)'!$F$21 +'Sect. 4 (coefficients)'!$F$22*(A218/'Sect. 4 (coefficients)'!$C$3)^1 ) +
    ( (B218+273.15) / 'Sect. 4 (coefficients)'!$C$4 )^5 * ( 'Sect. 4 (coefficients)'!$F$23 )
  )</f>
        <v>7.5818606060179095</v>
      </c>
      <c r="U218" s="91">
        <f xml:space="preserve"> 'Sect. 4 (coefficients)'!$C$8 * ( (C218/'Sect. 4 (coefficients)'!$C$5-1)/'Sect. 4 (coefficients)'!$C$6 ) * ( A218/'Sect. 4 (coefficients)'!$C$3 ) *
(                                                       ( 'Sect. 4 (coefficients)'!$J$3   + 'Sect. 4 (coefficients)'!$J$4  *((C218/'Sect. 4 (coefficients)'!$C$5-1)/'Sect. 4 (coefficients)'!$C$6)  + 'Sect. 4 (coefficients)'!$J$5  *((C218/'Sect. 4 (coefficients)'!$C$5-1)/'Sect. 4 (coefficients)'!$C$6)^2 + 'Sect. 4 (coefficients)'!$J$6   *((C218/'Sect. 4 (coefficients)'!$C$5-1)/'Sect. 4 (coefficients)'!$C$6)^3 + 'Sect. 4 (coefficients)'!$J$7*((C218/'Sect. 4 (coefficients)'!$C$5-1)/'Sect. 4 (coefficients)'!$C$6)^4 ) +
    ( A218/'Sect. 4 (coefficients)'!$C$3 )^1 * ( 'Sect. 4 (coefficients)'!$J$8   + 'Sect. 4 (coefficients)'!$J$9  *((C218/'Sect. 4 (coefficients)'!$C$5-1)/'Sect. 4 (coefficients)'!$C$6)  + 'Sect. 4 (coefficients)'!$J$10*((C218/'Sect. 4 (coefficients)'!$C$5-1)/'Sect. 4 (coefficients)'!$C$6)^2 + 'Sect. 4 (coefficients)'!$J$11 *((C218/'Sect. 4 (coefficients)'!$C$5-1)/'Sect. 4 (coefficients)'!$C$6)^3 ) +
    ( A218/'Sect. 4 (coefficients)'!$C$3 )^2 * ( 'Sect. 4 (coefficients)'!$J$12 + 'Sect. 4 (coefficients)'!$J$13*((C218/'Sect. 4 (coefficients)'!$C$5-1)/'Sect. 4 (coefficients)'!$C$6) + 'Sect. 4 (coefficients)'!$J$14*((C218/'Sect. 4 (coefficients)'!$C$5-1)/'Sect. 4 (coefficients)'!$C$6)^2 ) +
    ( A218/'Sect. 4 (coefficients)'!$C$3 )^3 * ( 'Sect. 4 (coefficients)'!$J$15 + 'Sect. 4 (coefficients)'!$J$16*((C218/'Sect. 4 (coefficients)'!$C$5-1)/'Sect. 4 (coefficients)'!$C$6) ) +
    ( A218/'Sect. 4 (coefficients)'!$C$3 )^4 * ( 'Sect. 4 (coefficients)'!$J$17 ) +
( (B218+273.15) / 'Sect. 4 (coefficients)'!$C$4 )^1*
    (                                                   ( 'Sect. 4 (coefficients)'!$J$18 + 'Sect. 4 (coefficients)'!$J$19*((C218/'Sect. 4 (coefficients)'!$C$5-1)/'Sect. 4 (coefficients)'!$C$6) + 'Sect. 4 (coefficients)'!$J$20*((C218/'Sect. 4 (coefficients)'!$C$5-1)/'Sect. 4 (coefficients)'!$C$6)^2 + 'Sect. 4 (coefficients)'!$J$21 * ((C218/'Sect. 4 (coefficients)'!$C$5-1)/'Sect. 4 (coefficients)'!$C$6)^3 ) +
    ( A218/'Sect. 4 (coefficients)'!$C$3 )^1 * ( 'Sect. 4 (coefficients)'!$J$22 + 'Sect. 4 (coefficients)'!$J$23*((C218/'Sect. 4 (coefficients)'!$C$5-1)/'Sect. 4 (coefficients)'!$C$6) + 'Sect. 4 (coefficients)'!$J$24*((C218/'Sect. 4 (coefficients)'!$C$5-1)/'Sect. 4 (coefficients)'!$C$6)^2 ) +
    ( A218/'Sect. 4 (coefficients)'!$C$3 )^2 * ( 'Sect. 4 (coefficients)'!$J$25 + 'Sect. 4 (coefficients)'!$J$26*((C218/'Sect. 4 (coefficients)'!$C$5-1)/'Sect. 4 (coefficients)'!$C$6) ) +
    ( A218/'Sect. 4 (coefficients)'!$C$3 )^3 * ( 'Sect. 4 (coefficients)'!$J$27 ) ) +
( (B218+273.15) / 'Sect. 4 (coefficients)'!$C$4 )^2*
    (                                                   ( 'Sect. 4 (coefficients)'!$J$28 + 'Sect. 4 (coefficients)'!$J$29*((C218/'Sect. 4 (coefficients)'!$C$5-1)/'Sect. 4 (coefficients)'!$C$6) + 'Sect. 4 (coefficients)'!$J$30*((C218/'Sect. 4 (coefficients)'!$C$5-1)/'Sect. 4 (coefficients)'!$C$6)^2 ) +
    ( A218/'Sect. 4 (coefficients)'!$C$3 )^1 * ( 'Sect. 4 (coefficients)'!$J$31 + 'Sect. 4 (coefficients)'!$J$32*((C218/'Sect. 4 (coefficients)'!$C$5-1)/'Sect. 4 (coefficients)'!$C$6) ) +
    ( A218/'Sect. 4 (coefficients)'!$C$3 )^2 * ( 'Sect. 4 (coefficients)'!$J$33 ) ) +
( (B218+273.15) / 'Sect. 4 (coefficients)'!$C$4 )^3*
    (                                                   ( 'Sect. 4 (coefficients)'!$J$34 + 'Sect. 4 (coefficients)'!$J$35*((C218/'Sect. 4 (coefficients)'!$C$5-1)/'Sect. 4 (coefficients)'!$C$6) ) +
    ( A218/'Sect. 4 (coefficients)'!$C$3 )^1 * ( 'Sect. 4 (coefficients)'!$J$36 ) ) +
( (B218+273.15) / 'Sect. 4 (coefficients)'!$C$4 )^4*
    (                                                   ( 'Sect. 4 (coefficients)'!$J$37 ) ) )</f>
        <v>-0.15960517071636129</v>
      </c>
      <c r="V218" s="32">
        <f t="shared" si="60"/>
        <v>7.4222554353015484</v>
      </c>
      <c r="W218" s="36">
        <f>('Sect. 4 (coefficients)'!$L$3+'Sect. 4 (coefficients)'!$L$4*(B218+'Sect. 4 (coefficients)'!$L$7)^-2.5+'Sect. 4 (coefficients)'!$L$5*(B218+'Sect. 4 (coefficients)'!$L$7)^3)/1000</f>
        <v>-2.4363535093284202E-3</v>
      </c>
      <c r="X218" s="36">
        <f t="shared" si="61"/>
        <v>-1.8454888075112308E-3</v>
      </c>
      <c r="Y218" s="32">
        <f t="shared" si="62"/>
        <v>7.4198190817922196</v>
      </c>
      <c r="Z218" s="92">
        <v>6.0000000000000001E-3</v>
      </c>
    </row>
    <row r="219" spans="1:26" s="37" customFormat="1" ht="15" customHeight="1">
      <c r="A219" s="76">
        <v>10</v>
      </c>
      <c r="B219" s="30">
        <v>20</v>
      </c>
      <c r="C219" s="55">
        <v>33</v>
      </c>
      <c r="D219" s="32">
        <v>1012.77207457</v>
      </c>
      <c r="E219" s="32">
        <f t="shared" si="65"/>
        <v>1.5191581118550001E-2</v>
      </c>
      <c r="F219" s="54" t="s">
        <v>17</v>
      </c>
      <c r="G219" s="33">
        <v>1020.1502317889214</v>
      </c>
      <c r="H219" s="32">
        <v>1.5710806713198265E-2</v>
      </c>
      <c r="I219" s="62">
        <v>3509.92981996136</v>
      </c>
      <c r="J219" s="33">
        <f t="shared" si="54"/>
        <v>7.3781572189213875</v>
      </c>
      <c r="K219" s="32">
        <f t="shared" si="55"/>
        <v>4.0056598330350966E-3</v>
      </c>
      <c r="L219" s="50">
        <f t="shared" si="52"/>
        <v>14.83203537739953</v>
      </c>
      <c r="M219" s="35">
        <f t="shared" si="56"/>
        <v>4.7142857142857144</v>
      </c>
      <c r="N219" s="66">
        <f t="shared" si="57"/>
        <v>0.47142857142857147</v>
      </c>
      <c r="O219" s="70" t="s">
        <v>17</v>
      </c>
      <c r="P219" s="32">
        <f>('Sect. 4 (coefficients)'!$L$3+'Sect. 4 (coefficients)'!$L$4*(B219+'Sect. 4 (coefficients)'!$L$7)^-2.5+'Sect. 4 (coefficients)'!$L$5*(B219+'Sect. 4 (coefficients)'!$L$7)^3)/1000</f>
        <v>-2.4363535093284202E-3</v>
      </c>
      <c r="Q219" s="32">
        <f t="shared" si="58"/>
        <v>7.3805935724307163</v>
      </c>
      <c r="R219" s="32">
        <f>LOOKUP(B219,'Sect. 4 (data)'!$B$19:$B$25,'Sect. 4 (data)'!$R$19:$R$25)</f>
        <v>7.5808902567171161</v>
      </c>
      <c r="S219" s="36">
        <f t="shared" si="59"/>
        <v>-0.2002966842863998</v>
      </c>
      <c r="T219" s="32">
        <f>'Sect. 4 (coefficients)'!$C$7 * ( A219 / 'Sect. 4 (coefficients)'!$C$3 )*
  (
                                                        ( 'Sect. 4 (coefficients)'!$F$3   + 'Sect. 4 (coefficients)'!$F$4  *(A219/'Sect. 4 (coefficients)'!$C$3)^1 + 'Sect. 4 (coefficients)'!$F$5  *(A219/'Sect. 4 (coefficients)'!$C$3)^2 + 'Sect. 4 (coefficients)'!$F$6   *(A219/'Sect. 4 (coefficients)'!$C$3)^3 + 'Sect. 4 (coefficients)'!$F$7  *(A219/'Sect. 4 (coefficients)'!$C$3)^4 + 'Sect. 4 (coefficients)'!$F$8*(A219/'Sect. 4 (coefficients)'!$C$3)^5 ) +
    ( (B219+273.15) / 'Sect. 4 (coefficients)'!$C$4 )^1 * ( 'Sect. 4 (coefficients)'!$F$9   + 'Sect. 4 (coefficients)'!$F$10*(A219/'Sect. 4 (coefficients)'!$C$3)^1 + 'Sect. 4 (coefficients)'!$F$11*(A219/'Sect. 4 (coefficients)'!$C$3)^2 + 'Sect. 4 (coefficients)'!$F$12*(A219/'Sect. 4 (coefficients)'!$C$3)^3 + 'Sect. 4 (coefficients)'!$F$13*(A219/'Sect. 4 (coefficients)'!$C$3)^4 ) +
    ( (B219+273.15) / 'Sect. 4 (coefficients)'!$C$4 )^2 * ( 'Sect. 4 (coefficients)'!$F$14 + 'Sect. 4 (coefficients)'!$F$15*(A219/'Sect. 4 (coefficients)'!$C$3)^1 + 'Sect. 4 (coefficients)'!$F$16*(A219/'Sect. 4 (coefficients)'!$C$3)^2 + 'Sect. 4 (coefficients)'!$F$17*(A219/'Sect. 4 (coefficients)'!$C$3)^3 ) +
    ( (B219+273.15) / 'Sect. 4 (coefficients)'!$C$4 )^3 * ( 'Sect. 4 (coefficients)'!$F$18 + 'Sect. 4 (coefficients)'!$F$19*(A219/'Sect. 4 (coefficients)'!$C$3)^1 + 'Sect. 4 (coefficients)'!$F$20*(A219/'Sect. 4 (coefficients)'!$C$3)^2 ) +
    ( (B219+273.15) / 'Sect. 4 (coefficients)'!$C$4 )^4 * ( 'Sect. 4 (coefficients)'!$F$21 +'Sect. 4 (coefficients)'!$F$22*(A219/'Sect. 4 (coefficients)'!$C$3)^1 ) +
    ( (B219+273.15) / 'Sect. 4 (coefficients)'!$C$4 )^5 * ( 'Sect. 4 (coefficients)'!$F$23 )
  )</f>
        <v>7.5818606060179095</v>
      </c>
      <c r="U219" s="91">
        <f xml:space="preserve"> 'Sect. 4 (coefficients)'!$C$8 * ( (C219/'Sect. 4 (coefficients)'!$C$5-1)/'Sect. 4 (coefficients)'!$C$6 ) * ( A219/'Sect. 4 (coefficients)'!$C$3 ) *
(                                                       ( 'Sect. 4 (coefficients)'!$J$3   + 'Sect. 4 (coefficients)'!$J$4  *((C219/'Sect. 4 (coefficients)'!$C$5-1)/'Sect. 4 (coefficients)'!$C$6)  + 'Sect. 4 (coefficients)'!$J$5  *((C219/'Sect. 4 (coefficients)'!$C$5-1)/'Sect. 4 (coefficients)'!$C$6)^2 + 'Sect. 4 (coefficients)'!$J$6   *((C219/'Sect. 4 (coefficients)'!$C$5-1)/'Sect. 4 (coefficients)'!$C$6)^3 + 'Sect. 4 (coefficients)'!$J$7*((C219/'Sect. 4 (coefficients)'!$C$5-1)/'Sect. 4 (coefficients)'!$C$6)^4 ) +
    ( A219/'Sect. 4 (coefficients)'!$C$3 )^1 * ( 'Sect. 4 (coefficients)'!$J$8   + 'Sect. 4 (coefficients)'!$J$9  *((C219/'Sect. 4 (coefficients)'!$C$5-1)/'Sect. 4 (coefficients)'!$C$6)  + 'Sect. 4 (coefficients)'!$J$10*((C219/'Sect. 4 (coefficients)'!$C$5-1)/'Sect. 4 (coefficients)'!$C$6)^2 + 'Sect. 4 (coefficients)'!$J$11 *((C219/'Sect. 4 (coefficients)'!$C$5-1)/'Sect. 4 (coefficients)'!$C$6)^3 ) +
    ( A219/'Sect. 4 (coefficients)'!$C$3 )^2 * ( 'Sect. 4 (coefficients)'!$J$12 + 'Sect. 4 (coefficients)'!$J$13*((C219/'Sect. 4 (coefficients)'!$C$5-1)/'Sect. 4 (coefficients)'!$C$6) + 'Sect. 4 (coefficients)'!$J$14*((C219/'Sect. 4 (coefficients)'!$C$5-1)/'Sect. 4 (coefficients)'!$C$6)^2 ) +
    ( A219/'Sect. 4 (coefficients)'!$C$3 )^3 * ( 'Sect. 4 (coefficients)'!$J$15 + 'Sect. 4 (coefficients)'!$J$16*((C219/'Sect. 4 (coefficients)'!$C$5-1)/'Sect. 4 (coefficients)'!$C$6) ) +
    ( A219/'Sect. 4 (coefficients)'!$C$3 )^4 * ( 'Sect. 4 (coefficients)'!$J$17 ) +
( (B219+273.15) / 'Sect. 4 (coefficients)'!$C$4 )^1*
    (                                                   ( 'Sect. 4 (coefficients)'!$J$18 + 'Sect. 4 (coefficients)'!$J$19*((C219/'Sect. 4 (coefficients)'!$C$5-1)/'Sect. 4 (coefficients)'!$C$6) + 'Sect. 4 (coefficients)'!$J$20*((C219/'Sect. 4 (coefficients)'!$C$5-1)/'Sect. 4 (coefficients)'!$C$6)^2 + 'Sect. 4 (coefficients)'!$J$21 * ((C219/'Sect. 4 (coefficients)'!$C$5-1)/'Sect. 4 (coefficients)'!$C$6)^3 ) +
    ( A219/'Sect. 4 (coefficients)'!$C$3 )^1 * ( 'Sect. 4 (coefficients)'!$J$22 + 'Sect. 4 (coefficients)'!$J$23*((C219/'Sect. 4 (coefficients)'!$C$5-1)/'Sect. 4 (coefficients)'!$C$6) + 'Sect. 4 (coefficients)'!$J$24*((C219/'Sect. 4 (coefficients)'!$C$5-1)/'Sect. 4 (coefficients)'!$C$6)^2 ) +
    ( A219/'Sect. 4 (coefficients)'!$C$3 )^2 * ( 'Sect. 4 (coefficients)'!$J$25 + 'Sect. 4 (coefficients)'!$J$26*((C219/'Sect. 4 (coefficients)'!$C$5-1)/'Sect. 4 (coefficients)'!$C$6) ) +
    ( A219/'Sect. 4 (coefficients)'!$C$3 )^3 * ( 'Sect. 4 (coefficients)'!$J$27 ) ) +
( (B219+273.15) / 'Sect. 4 (coefficients)'!$C$4 )^2*
    (                                                   ( 'Sect. 4 (coefficients)'!$J$28 + 'Sect. 4 (coefficients)'!$J$29*((C219/'Sect. 4 (coefficients)'!$C$5-1)/'Sect. 4 (coefficients)'!$C$6) + 'Sect. 4 (coefficients)'!$J$30*((C219/'Sect. 4 (coefficients)'!$C$5-1)/'Sect. 4 (coefficients)'!$C$6)^2 ) +
    ( A219/'Sect. 4 (coefficients)'!$C$3 )^1 * ( 'Sect. 4 (coefficients)'!$J$31 + 'Sect. 4 (coefficients)'!$J$32*((C219/'Sect. 4 (coefficients)'!$C$5-1)/'Sect. 4 (coefficients)'!$C$6) ) +
    ( A219/'Sect. 4 (coefficients)'!$C$3 )^2 * ( 'Sect. 4 (coefficients)'!$J$33 ) ) +
( (B219+273.15) / 'Sect. 4 (coefficients)'!$C$4 )^3*
    (                                                   ( 'Sect. 4 (coefficients)'!$J$34 + 'Sect. 4 (coefficients)'!$J$35*((C219/'Sect. 4 (coefficients)'!$C$5-1)/'Sect. 4 (coefficients)'!$C$6) ) +
    ( A219/'Sect. 4 (coefficients)'!$C$3 )^1 * ( 'Sect. 4 (coefficients)'!$J$36 ) ) +
( (B219+273.15) / 'Sect. 4 (coefficients)'!$C$4 )^4*
    (                                                   ( 'Sect. 4 (coefficients)'!$J$37 ) ) )</f>
        <v>-0.19978950549578375</v>
      </c>
      <c r="V219" s="32">
        <f t="shared" si="60"/>
        <v>7.3820711005221256</v>
      </c>
      <c r="W219" s="36">
        <f>('Sect. 4 (coefficients)'!$L$3+'Sect. 4 (coefficients)'!$L$4*(B219+'Sect. 4 (coefficients)'!$L$7)^-2.5+'Sect. 4 (coefficients)'!$L$5*(B219+'Sect. 4 (coefficients)'!$L$7)^3)/1000</f>
        <v>-2.4363535093284202E-3</v>
      </c>
      <c r="X219" s="36">
        <f t="shared" si="61"/>
        <v>-1.4775280914092193E-3</v>
      </c>
      <c r="Y219" s="32">
        <f t="shared" si="62"/>
        <v>7.3796347470127968</v>
      </c>
      <c r="Z219" s="92">
        <v>6.0000000000000001E-3</v>
      </c>
    </row>
    <row r="220" spans="1:26" s="37" customFormat="1" ht="15" customHeight="1">
      <c r="A220" s="76">
        <v>10</v>
      </c>
      <c r="B220" s="30">
        <v>20</v>
      </c>
      <c r="C220" s="55">
        <v>41.5</v>
      </c>
      <c r="D220" s="32">
        <v>1016.37838814</v>
      </c>
      <c r="E220" s="32">
        <f t="shared" si="65"/>
        <v>1.5245675822099999E-2</v>
      </c>
      <c r="F220" s="54" t="s">
        <v>17</v>
      </c>
      <c r="G220" s="33">
        <v>1023.7090478348784</v>
      </c>
      <c r="H220" s="32">
        <v>1.5785441811073574E-2</v>
      </c>
      <c r="I220" s="62">
        <v>3362.45232846096</v>
      </c>
      <c r="J220" s="33">
        <f t="shared" si="54"/>
        <v>7.3306596948784772</v>
      </c>
      <c r="K220" s="32">
        <f t="shared" si="55"/>
        <v>4.0926204195142844E-3</v>
      </c>
      <c r="L220" s="50">
        <f t="shared" si="52"/>
        <v>15.19270259001711</v>
      </c>
      <c r="M220" s="35">
        <f t="shared" si="56"/>
        <v>4.7142857142857144</v>
      </c>
      <c r="N220" s="66">
        <f t="shared" si="57"/>
        <v>0.47142857142857147</v>
      </c>
      <c r="O220" s="70" t="s">
        <v>17</v>
      </c>
      <c r="P220" s="32">
        <f>('Sect. 4 (coefficients)'!$L$3+'Sect. 4 (coefficients)'!$L$4*(B220+'Sect. 4 (coefficients)'!$L$7)^-2.5+'Sect. 4 (coefficients)'!$L$5*(B220+'Sect. 4 (coefficients)'!$L$7)^3)/1000</f>
        <v>-2.4363535093284202E-3</v>
      </c>
      <c r="Q220" s="32">
        <f t="shared" si="58"/>
        <v>7.333096048387806</v>
      </c>
      <c r="R220" s="32">
        <f>LOOKUP(B220,'Sect. 4 (data)'!$B$19:$B$25,'Sect. 4 (data)'!$R$19:$R$25)</f>
        <v>7.5808902567171161</v>
      </c>
      <c r="S220" s="36">
        <f t="shared" si="59"/>
        <v>-0.24779420832931009</v>
      </c>
      <c r="T220" s="32">
        <f>'Sect. 4 (coefficients)'!$C$7 * ( A220 / 'Sect. 4 (coefficients)'!$C$3 )*
  (
                                                        ( 'Sect. 4 (coefficients)'!$F$3   + 'Sect. 4 (coefficients)'!$F$4  *(A220/'Sect. 4 (coefficients)'!$C$3)^1 + 'Sect. 4 (coefficients)'!$F$5  *(A220/'Sect. 4 (coefficients)'!$C$3)^2 + 'Sect. 4 (coefficients)'!$F$6   *(A220/'Sect. 4 (coefficients)'!$C$3)^3 + 'Sect. 4 (coefficients)'!$F$7  *(A220/'Sect. 4 (coefficients)'!$C$3)^4 + 'Sect. 4 (coefficients)'!$F$8*(A220/'Sect. 4 (coefficients)'!$C$3)^5 ) +
    ( (B220+273.15) / 'Sect. 4 (coefficients)'!$C$4 )^1 * ( 'Sect. 4 (coefficients)'!$F$9   + 'Sect. 4 (coefficients)'!$F$10*(A220/'Sect. 4 (coefficients)'!$C$3)^1 + 'Sect. 4 (coefficients)'!$F$11*(A220/'Sect. 4 (coefficients)'!$C$3)^2 + 'Sect. 4 (coefficients)'!$F$12*(A220/'Sect. 4 (coefficients)'!$C$3)^3 + 'Sect. 4 (coefficients)'!$F$13*(A220/'Sect. 4 (coefficients)'!$C$3)^4 ) +
    ( (B220+273.15) / 'Sect. 4 (coefficients)'!$C$4 )^2 * ( 'Sect. 4 (coefficients)'!$F$14 + 'Sect. 4 (coefficients)'!$F$15*(A220/'Sect. 4 (coefficients)'!$C$3)^1 + 'Sect. 4 (coefficients)'!$F$16*(A220/'Sect. 4 (coefficients)'!$C$3)^2 + 'Sect. 4 (coefficients)'!$F$17*(A220/'Sect. 4 (coefficients)'!$C$3)^3 ) +
    ( (B220+273.15) / 'Sect. 4 (coefficients)'!$C$4 )^3 * ( 'Sect. 4 (coefficients)'!$F$18 + 'Sect. 4 (coefficients)'!$F$19*(A220/'Sect. 4 (coefficients)'!$C$3)^1 + 'Sect. 4 (coefficients)'!$F$20*(A220/'Sect. 4 (coefficients)'!$C$3)^2 ) +
    ( (B220+273.15) / 'Sect. 4 (coefficients)'!$C$4 )^4 * ( 'Sect. 4 (coefficients)'!$F$21 +'Sect. 4 (coefficients)'!$F$22*(A220/'Sect. 4 (coefficients)'!$C$3)^1 ) +
    ( (B220+273.15) / 'Sect. 4 (coefficients)'!$C$4 )^5 * ( 'Sect. 4 (coefficients)'!$F$23 )
  )</f>
        <v>7.5818606060179095</v>
      </c>
      <c r="U220" s="91">
        <f xml:space="preserve"> 'Sect. 4 (coefficients)'!$C$8 * ( (C220/'Sect. 4 (coefficients)'!$C$5-1)/'Sect. 4 (coefficients)'!$C$6 ) * ( A220/'Sect. 4 (coefficients)'!$C$3 ) *
(                                                       ( 'Sect. 4 (coefficients)'!$J$3   + 'Sect. 4 (coefficients)'!$J$4  *((C220/'Sect. 4 (coefficients)'!$C$5-1)/'Sect. 4 (coefficients)'!$C$6)  + 'Sect. 4 (coefficients)'!$J$5  *((C220/'Sect. 4 (coefficients)'!$C$5-1)/'Sect. 4 (coefficients)'!$C$6)^2 + 'Sect. 4 (coefficients)'!$J$6   *((C220/'Sect. 4 (coefficients)'!$C$5-1)/'Sect. 4 (coefficients)'!$C$6)^3 + 'Sect. 4 (coefficients)'!$J$7*((C220/'Sect. 4 (coefficients)'!$C$5-1)/'Sect. 4 (coefficients)'!$C$6)^4 ) +
    ( A220/'Sect. 4 (coefficients)'!$C$3 )^1 * ( 'Sect. 4 (coefficients)'!$J$8   + 'Sect. 4 (coefficients)'!$J$9  *((C220/'Sect. 4 (coefficients)'!$C$5-1)/'Sect. 4 (coefficients)'!$C$6)  + 'Sect. 4 (coefficients)'!$J$10*((C220/'Sect. 4 (coefficients)'!$C$5-1)/'Sect. 4 (coefficients)'!$C$6)^2 + 'Sect. 4 (coefficients)'!$J$11 *((C220/'Sect. 4 (coefficients)'!$C$5-1)/'Sect. 4 (coefficients)'!$C$6)^3 ) +
    ( A220/'Sect. 4 (coefficients)'!$C$3 )^2 * ( 'Sect. 4 (coefficients)'!$J$12 + 'Sect. 4 (coefficients)'!$J$13*((C220/'Sect. 4 (coefficients)'!$C$5-1)/'Sect. 4 (coefficients)'!$C$6) + 'Sect. 4 (coefficients)'!$J$14*((C220/'Sect. 4 (coefficients)'!$C$5-1)/'Sect. 4 (coefficients)'!$C$6)^2 ) +
    ( A220/'Sect. 4 (coefficients)'!$C$3 )^3 * ( 'Sect. 4 (coefficients)'!$J$15 + 'Sect. 4 (coefficients)'!$J$16*((C220/'Sect. 4 (coefficients)'!$C$5-1)/'Sect. 4 (coefficients)'!$C$6) ) +
    ( A220/'Sect. 4 (coefficients)'!$C$3 )^4 * ( 'Sect. 4 (coefficients)'!$J$17 ) +
( (B220+273.15) / 'Sect. 4 (coefficients)'!$C$4 )^1*
    (                                                   ( 'Sect. 4 (coefficients)'!$J$18 + 'Sect. 4 (coefficients)'!$J$19*((C220/'Sect. 4 (coefficients)'!$C$5-1)/'Sect. 4 (coefficients)'!$C$6) + 'Sect. 4 (coefficients)'!$J$20*((C220/'Sect. 4 (coefficients)'!$C$5-1)/'Sect. 4 (coefficients)'!$C$6)^2 + 'Sect. 4 (coefficients)'!$J$21 * ((C220/'Sect. 4 (coefficients)'!$C$5-1)/'Sect. 4 (coefficients)'!$C$6)^3 ) +
    ( A220/'Sect. 4 (coefficients)'!$C$3 )^1 * ( 'Sect. 4 (coefficients)'!$J$22 + 'Sect. 4 (coefficients)'!$J$23*((C220/'Sect. 4 (coefficients)'!$C$5-1)/'Sect. 4 (coefficients)'!$C$6) + 'Sect. 4 (coefficients)'!$J$24*((C220/'Sect. 4 (coefficients)'!$C$5-1)/'Sect. 4 (coefficients)'!$C$6)^2 ) +
    ( A220/'Sect. 4 (coefficients)'!$C$3 )^2 * ( 'Sect. 4 (coefficients)'!$J$25 + 'Sect. 4 (coefficients)'!$J$26*((C220/'Sect. 4 (coefficients)'!$C$5-1)/'Sect. 4 (coefficients)'!$C$6) ) +
    ( A220/'Sect. 4 (coefficients)'!$C$3 )^3 * ( 'Sect. 4 (coefficients)'!$J$27 ) ) +
( (B220+273.15) / 'Sect. 4 (coefficients)'!$C$4 )^2*
    (                                                   ( 'Sect. 4 (coefficients)'!$J$28 + 'Sect. 4 (coefficients)'!$J$29*((C220/'Sect. 4 (coefficients)'!$C$5-1)/'Sect. 4 (coefficients)'!$C$6) + 'Sect. 4 (coefficients)'!$J$30*((C220/'Sect. 4 (coefficients)'!$C$5-1)/'Sect. 4 (coefficients)'!$C$6)^2 ) +
    ( A220/'Sect. 4 (coefficients)'!$C$3 )^1 * ( 'Sect. 4 (coefficients)'!$J$31 + 'Sect. 4 (coefficients)'!$J$32*((C220/'Sect. 4 (coefficients)'!$C$5-1)/'Sect. 4 (coefficients)'!$C$6) ) +
    ( A220/'Sect. 4 (coefficients)'!$C$3 )^2 * ( 'Sect. 4 (coefficients)'!$J$33 ) ) +
( (B220+273.15) / 'Sect. 4 (coefficients)'!$C$4 )^3*
    (                                                   ( 'Sect. 4 (coefficients)'!$J$34 + 'Sect. 4 (coefficients)'!$J$35*((C220/'Sect. 4 (coefficients)'!$C$5-1)/'Sect. 4 (coefficients)'!$C$6) ) +
    ( A220/'Sect. 4 (coefficients)'!$C$3 )^1 * ( 'Sect. 4 (coefficients)'!$J$36 ) ) +
( (B220+273.15) / 'Sect. 4 (coefficients)'!$C$4 )^4*
    (                                                   ( 'Sect. 4 (coefficients)'!$J$37 ) ) )</f>
        <v>-0.2469619764449186</v>
      </c>
      <c r="V220" s="32">
        <f t="shared" si="60"/>
        <v>7.334898629572991</v>
      </c>
      <c r="W220" s="36">
        <f>('Sect. 4 (coefficients)'!$L$3+'Sect. 4 (coefficients)'!$L$4*(B220+'Sect. 4 (coefficients)'!$L$7)^-2.5+'Sect. 4 (coefficients)'!$L$5*(B220+'Sect. 4 (coefficients)'!$L$7)^3)/1000</f>
        <v>-2.4363535093284202E-3</v>
      </c>
      <c r="X220" s="36">
        <f t="shared" si="61"/>
        <v>-1.8025811851849483E-3</v>
      </c>
      <c r="Y220" s="32">
        <f t="shared" si="62"/>
        <v>7.3324622760636622</v>
      </c>
      <c r="Z220" s="92">
        <v>6.0000000000000001E-3</v>
      </c>
    </row>
    <row r="221" spans="1:26" s="37" customFormat="1" ht="15" customHeight="1">
      <c r="A221" s="76">
        <v>10</v>
      </c>
      <c r="B221" s="30">
        <v>20</v>
      </c>
      <c r="C221" s="55">
        <v>52</v>
      </c>
      <c r="D221" s="32">
        <v>1020.7492892400001</v>
      </c>
      <c r="E221" s="32">
        <f t="shared" si="65"/>
        <v>1.5311239338600001E-2</v>
      </c>
      <c r="F221" s="54" t="s">
        <v>17</v>
      </c>
      <c r="G221" s="33">
        <v>1028.0254525603812</v>
      </c>
      <c r="H221" s="32">
        <v>1.5882148916769197E-2</v>
      </c>
      <c r="I221" s="62">
        <v>3018.9422269934616</v>
      </c>
      <c r="J221" s="33">
        <f t="shared" si="54"/>
        <v>7.2761633203811016</v>
      </c>
      <c r="K221" s="32">
        <f t="shared" si="55"/>
        <v>4.220024186013722E-3</v>
      </c>
      <c r="L221" s="50">
        <f t="shared" si="52"/>
        <v>15.047955801041509</v>
      </c>
      <c r="M221" s="35">
        <f t="shared" si="56"/>
        <v>4.7142857142857144</v>
      </c>
      <c r="N221" s="66">
        <f t="shared" si="57"/>
        <v>0.47142857142857147</v>
      </c>
      <c r="O221" s="70" t="s">
        <v>17</v>
      </c>
      <c r="P221" s="32">
        <f>('Sect. 4 (coefficients)'!$L$3+'Sect. 4 (coefficients)'!$L$4*(B221+'Sect. 4 (coefficients)'!$L$7)^-2.5+'Sect. 4 (coefficients)'!$L$5*(B221+'Sect. 4 (coefficients)'!$L$7)^3)/1000</f>
        <v>-2.4363535093284202E-3</v>
      </c>
      <c r="Q221" s="32">
        <f t="shared" si="58"/>
        <v>7.2785996738904304</v>
      </c>
      <c r="R221" s="32">
        <f>LOOKUP(B221,'Sect. 4 (data)'!$B$19:$B$25,'Sect. 4 (data)'!$R$19:$R$25)</f>
        <v>7.5808902567171161</v>
      </c>
      <c r="S221" s="36">
        <f t="shared" si="59"/>
        <v>-0.30229058282668575</v>
      </c>
      <c r="T221" s="32">
        <f>'Sect. 4 (coefficients)'!$C$7 * ( A221 / 'Sect. 4 (coefficients)'!$C$3 )*
  (
                                                        ( 'Sect. 4 (coefficients)'!$F$3   + 'Sect. 4 (coefficients)'!$F$4  *(A221/'Sect. 4 (coefficients)'!$C$3)^1 + 'Sect. 4 (coefficients)'!$F$5  *(A221/'Sect. 4 (coefficients)'!$C$3)^2 + 'Sect. 4 (coefficients)'!$F$6   *(A221/'Sect. 4 (coefficients)'!$C$3)^3 + 'Sect. 4 (coefficients)'!$F$7  *(A221/'Sect. 4 (coefficients)'!$C$3)^4 + 'Sect. 4 (coefficients)'!$F$8*(A221/'Sect. 4 (coefficients)'!$C$3)^5 ) +
    ( (B221+273.15) / 'Sect. 4 (coefficients)'!$C$4 )^1 * ( 'Sect. 4 (coefficients)'!$F$9   + 'Sect. 4 (coefficients)'!$F$10*(A221/'Sect. 4 (coefficients)'!$C$3)^1 + 'Sect. 4 (coefficients)'!$F$11*(A221/'Sect. 4 (coefficients)'!$C$3)^2 + 'Sect. 4 (coefficients)'!$F$12*(A221/'Sect. 4 (coefficients)'!$C$3)^3 + 'Sect. 4 (coefficients)'!$F$13*(A221/'Sect. 4 (coefficients)'!$C$3)^4 ) +
    ( (B221+273.15) / 'Sect. 4 (coefficients)'!$C$4 )^2 * ( 'Sect. 4 (coefficients)'!$F$14 + 'Sect. 4 (coefficients)'!$F$15*(A221/'Sect. 4 (coefficients)'!$C$3)^1 + 'Sect. 4 (coefficients)'!$F$16*(A221/'Sect. 4 (coefficients)'!$C$3)^2 + 'Sect. 4 (coefficients)'!$F$17*(A221/'Sect. 4 (coefficients)'!$C$3)^3 ) +
    ( (B221+273.15) / 'Sect. 4 (coefficients)'!$C$4 )^3 * ( 'Sect. 4 (coefficients)'!$F$18 + 'Sect. 4 (coefficients)'!$F$19*(A221/'Sect. 4 (coefficients)'!$C$3)^1 + 'Sect. 4 (coefficients)'!$F$20*(A221/'Sect. 4 (coefficients)'!$C$3)^2 ) +
    ( (B221+273.15) / 'Sect. 4 (coefficients)'!$C$4 )^4 * ( 'Sect. 4 (coefficients)'!$F$21 +'Sect. 4 (coefficients)'!$F$22*(A221/'Sect. 4 (coefficients)'!$C$3)^1 ) +
    ( (B221+273.15) / 'Sect. 4 (coefficients)'!$C$4 )^5 * ( 'Sect. 4 (coefficients)'!$F$23 )
  )</f>
        <v>7.5818606060179095</v>
      </c>
      <c r="U221" s="91">
        <f xml:space="preserve"> 'Sect. 4 (coefficients)'!$C$8 * ( (C221/'Sect. 4 (coefficients)'!$C$5-1)/'Sect. 4 (coefficients)'!$C$6 ) * ( A221/'Sect. 4 (coefficients)'!$C$3 ) *
(                                                       ( 'Sect. 4 (coefficients)'!$J$3   + 'Sect. 4 (coefficients)'!$J$4  *((C221/'Sect. 4 (coefficients)'!$C$5-1)/'Sect. 4 (coefficients)'!$C$6)  + 'Sect. 4 (coefficients)'!$J$5  *((C221/'Sect. 4 (coefficients)'!$C$5-1)/'Sect. 4 (coefficients)'!$C$6)^2 + 'Sect. 4 (coefficients)'!$J$6   *((C221/'Sect. 4 (coefficients)'!$C$5-1)/'Sect. 4 (coefficients)'!$C$6)^3 + 'Sect. 4 (coefficients)'!$J$7*((C221/'Sect. 4 (coefficients)'!$C$5-1)/'Sect. 4 (coefficients)'!$C$6)^4 ) +
    ( A221/'Sect. 4 (coefficients)'!$C$3 )^1 * ( 'Sect. 4 (coefficients)'!$J$8   + 'Sect. 4 (coefficients)'!$J$9  *((C221/'Sect. 4 (coefficients)'!$C$5-1)/'Sect. 4 (coefficients)'!$C$6)  + 'Sect. 4 (coefficients)'!$J$10*((C221/'Sect. 4 (coefficients)'!$C$5-1)/'Sect. 4 (coefficients)'!$C$6)^2 + 'Sect. 4 (coefficients)'!$J$11 *((C221/'Sect. 4 (coefficients)'!$C$5-1)/'Sect. 4 (coefficients)'!$C$6)^3 ) +
    ( A221/'Sect. 4 (coefficients)'!$C$3 )^2 * ( 'Sect. 4 (coefficients)'!$J$12 + 'Sect. 4 (coefficients)'!$J$13*((C221/'Sect. 4 (coefficients)'!$C$5-1)/'Sect. 4 (coefficients)'!$C$6) + 'Sect. 4 (coefficients)'!$J$14*((C221/'Sect. 4 (coefficients)'!$C$5-1)/'Sect. 4 (coefficients)'!$C$6)^2 ) +
    ( A221/'Sect. 4 (coefficients)'!$C$3 )^3 * ( 'Sect. 4 (coefficients)'!$J$15 + 'Sect. 4 (coefficients)'!$J$16*((C221/'Sect. 4 (coefficients)'!$C$5-1)/'Sect. 4 (coefficients)'!$C$6) ) +
    ( A221/'Sect. 4 (coefficients)'!$C$3 )^4 * ( 'Sect. 4 (coefficients)'!$J$17 ) +
( (B221+273.15) / 'Sect. 4 (coefficients)'!$C$4 )^1*
    (                                                   ( 'Sect. 4 (coefficients)'!$J$18 + 'Sect. 4 (coefficients)'!$J$19*((C221/'Sect. 4 (coefficients)'!$C$5-1)/'Sect. 4 (coefficients)'!$C$6) + 'Sect. 4 (coefficients)'!$J$20*((C221/'Sect. 4 (coefficients)'!$C$5-1)/'Sect. 4 (coefficients)'!$C$6)^2 + 'Sect. 4 (coefficients)'!$J$21 * ((C221/'Sect. 4 (coefficients)'!$C$5-1)/'Sect. 4 (coefficients)'!$C$6)^3 ) +
    ( A221/'Sect. 4 (coefficients)'!$C$3 )^1 * ( 'Sect. 4 (coefficients)'!$J$22 + 'Sect. 4 (coefficients)'!$J$23*((C221/'Sect. 4 (coefficients)'!$C$5-1)/'Sect. 4 (coefficients)'!$C$6) + 'Sect. 4 (coefficients)'!$J$24*((C221/'Sect. 4 (coefficients)'!$C$5-1)/'Sect. 4 (coefficients)'!$C$6)^2 ) +
    ( A221/'Sect. 4 (coefficients)'!$C$3 )^2 * ( 'Sect. 4 (coefficients)'!$J$25 + 'Sect. 4 (coefficients)'!$J$26*((C221/'Sect. 4 (coefficients)'!$C$5-1)/'Sect. 4 (coefficients)'!$C$6) ) +
    ( A221/'Sect. 4 (coefficients)'!$C$3 )^3 * ( 'Sect. 4 (coefficients)'!$J$27 ) ) +
( (B221+273.15) / 'Sect. 4 (coefficients)'!$C$4 )^2*
    (                                                   ( 'Sect. 4 (coefficients)'!$J$28 + 'Sect. 4 (coefficients)'!$J$29*((C221/'Sect. 4 (coefficients)'!$C$5-1)/'Sect. 4 (coefficients)'!$C$6) + 'Sect. 4 (coefficients)'!$J$30*((C221/'Sect. 4 (coefficients)'!$C$5-1)/'Sect. 4 (coefficients)'!$C$6)^2 ) +
    ( A221/'Sect. 4 (coefficients)'!$C$3 )^1 * ( 'Sect. 4 (coefficients)'!$J$31 + 'Sect. 4 (coefficients)'!$J$32*((C221/'Sect. 4 (coefficients)'!$C$5-1)/'Sect. 4 (coefficients)'!$C$6) ) +
    ( A221/'Sect. 4 (coefficients)'!$C$3 )^2 * ( 'Sect. 4 (coefficients)'!$J$33 ) ) +
( (B221+273.15) / 'Sect. 4 (coefficients)'!$C$4 )^3*
    (                                                   ( 'Sect. 4 (coefficients)'!$J$34 + 'Sect. 4 (coefficients)'!$J$35*((C221/'Sect. 4 (coefficients)'!$C$5-1)/'Sect. 4 (coefficients)'!$C$6) ) +
    ( A221/'Sect. 4 (coefficients)'!$C$3 )^1 * ( 'Sect. 4 (coefficients)'!$J$36 ) ) +
( (B221+273.15) / 'Sect. 4 (coefficients)'!$C$4 )^4*
    (                                                   ( 'Sect. 4 (coefficients)'!$J$37 ) ) )</f>
        <v>-0.30291674061505208</v>
      </c>
      <c r="V221" s="32">
        <f t="shared" si="60"/>
        <v>7.2789438654028578</v>
      </c>
      <c r="W221" s="36">
        <f>('Sect. 4 (coefficients)'!$L$3+'Sect. 4 (coefficients)'!$L$4*(B221+'Sect. 4 (coefficients)'!$L$7)^-2.5+'Sect. 4 (coefficients)'!$L$5*(B221+'Sect. 4 (coefficients)'!$L$7)^3)/1000</f>
        <v>-2.4363535093284202E-3</v>
      </c>
      <c r="X221" s="36">
        <f t="shared" si="61"/>
        <v>-3.44191512427372E-4</v>
      </c>
      <c r="Y221" s="32">
        <f t="shared" si="62"/>
        <v>7.276507511893529</v>
      </c>
      <c r="Z221" s="92">
        <v>6.0000000000000001E-3</v>
      </c>
    </row>
    <row r="222" spans="1:26" s="46" customFormat="1" ht="15" customHeight="1">
      <c r="A222" s="82">
        <v>10</v>
      </c>
      <c r="B222" s="38">
        <v>20</v>
      </c>
      <c r="C222" s="57">
        <v>65</v>
      </c>
      <c r="D222" s="40">
        <v>1026.03661324</v>
      </c>
      <c r="E222" s="40">
        <f t="shared" si="65"/>
        <v>1.5390549198599999E-2</v>
      </c>
      <c r="F222" s="56" t="s">
        <v>17</v>
      </c>
      <c r="G222" s="42">
        <v>1033.2470903472381</v>
      </c>
      <c r="H222" s="40">
        <v>1.6008286935495903E-2</v>
      </c>
      <c r="I222" s="63">
        <v>2419.984024204135</v>
      </c>
      <c r="J222" s="42">
        <f t="shared" si="54"/>
        <v>7.2104771072381482</v>
      </c>
      <c r="K222" s="40">
        <f t="shared" si="55"/>
        <v>4.4041169347148077E-3</v>
      </c>
      <c r="L222" s="53">
        <f t="shared" si="52"/>
        <v>13.863357562732212</v>
      </c>
      <c r="M222" s="44">
        <f t="shared" si="56"/>
        <v>4.7142857142857144</v>
      </c>
      <c r="N222" s="67">
        <f t="shared" si="57"/>
        <v>0.47142857142857147</v>
      </c>
      <c r="O222" s="71" t="s">
        <v>17</v>
      </c>
      <c r="P222" s="40">
        <f>('Sect. 4 (coefficients)'!$L$3+'Sect. 4 (coefficients)'!$L$4*(B222+'Sect. 4 (coefficients)'!$L$7)^-2.5+'Sect. 4 (coefficients)'!$L$5*(B222+'Sect. 4 (coefficients)'!$L$7)^3)/1000</f>
        <v>-2.4363535093284202E-3</v>
      </c>
      <c r="Q222" s="40">
        <f t="shared" si="58"/>
        <v>7.212913460747477</v>
      </c>
      <c r="R222" s="40">
        <f>LOOKUP(B222,'Sect. 4 (data)'!$B$19:$B$25,'Sect. 4 (data)'!$R$19:$R$25)</f>
        <v>7.5808902567171161</v>
      </c>
      <c r="S222" s="45">
        <f t="shared" si="59"/>
        <v>-0.36797679596963917</v>
      </c>
      <c r="T222" s="40">
        <f>'Sect. 4 (coefficients)'!$C$7 * ( A222 / 'Sect. 4 (coefficients)'!$C$3 )*
  (
                                                        ( 'Sect. 4 (coefficients)'!$F$3   + 'Sect. 4 (coefficients)'!$F$4  *(A222/'Sect. 4 (coefficients)'!$C$3)^1 + 'Sect. 4 (coefficients)'!$F$5  *(A222/'Sect. 4 (coefficients)'!$C$3)^2 + 'Sect. 4 (coefficients)'!$F$6   *(A222/'Sect. 4 (coefficients)'!$C$3)^3 + 'Sect. 4 (coefficients)'!$F$7  *(A222/'Sect. 4 (coefficients)'!$C$3)^4 + 'Sect. 4 (coefficients)'!$F$8*(A222/'Sect. 4 (coefficients)'!$C$3)^5 ) +
    ( (B222+273.15) / 'Sect. 4 (coefficients)'!$C$4 )^1 * ( 'Sect. 4 (coefficients)'!$F$9   + 'Sect. 4 (coefficients)'!$F$10*(A222/'Sect. 4 (coefficients)'!$C$3)^1 + 'Sect. 4 (coefficients)'!$F$11*(A222/'Sect. 4 (coefficients)'!$C$3)^2 + 'Sect. 4 (coefficients)'!$F$12*(A222/'Sect. 4 (coefficients)'!$C$3)^3 + 'Sect. 4 (coefficients)'!$F$13*(A222/'Sect. 4 (coefficients)'!$C$3)^4 ) +
    ( (B222+273.15) / 'Sect. 4 (coefficients)'!$C$4 )^2 * ( 'Sect. 4 (coefficients)'!$F$14 + 'Sect. 4 (coefficients)'!$F$15*(A222/'Sect. 4 (coefficients)'!$C$3)^1 + 'Sect. 4 (coefficients)'!$F$16*(A222/'Sect. 4 (coefficients)'!$C$3)^2 + 'Sect. 4 (coefficients)'!$F$17*(A222/'Sect. 4 (coefficients)'!$C$3)^3 ) +
    ( (B222+273.15) / 'Sect. 4 (coefficients)'!$C$4 )^3 * ( 'Sect. 4 (coefficients)'!$F$18 + 'Sect. 4 (coefficients)'!$F$19*(A222/'Sect. 4 (coefficients)'!$C$3)^1 + 'Sect. 4 (coefficients)'!$F$20*(A222/'Sect. 4 (coefficients)'!$C$3)^2 ) +
    ( (B222+273.15) / 'Sect. 4 (coefficients)'!$C$4 )^4 * ( 'Sect. 4 (coefficients)'!$F$21 +'Sect. 4 (coefficients)'!$F$22*(A222/'Sect. 4 (coefficients)'!$C$3)^1 ) +
    ( (B222+273.15) / 'Sect. 4 (coefficients)'!$C$4 )^5 * ( 'Sect. 4 (coefficients)'!$F$23 )
  )</f>
        <v>7.5818606060179095</v>
      </c>
      <c r="U222" s="93">
        <f xml:space="preserve"> 'Sect. 4 (coefficients)'!$C$8 * ( (C222/'Sect. 4 (coefficients)'!$C$5-1)/'Sect. 4 (coefficients)'!$C$6 ) * ( A222/'Sect. 4 (coefficients)'!$C$3 ) *
(                                                       ( 'Sect. 4 (coefficients)'!$J$3   + 'Sect. 4 (coefficients)'!$J$4  *((C222/'Sect. 4 (coefficients)'!$C$5-1)/'Sect. 4 (coefficients)'!$C$6)  + 'Sect. 4 (coefficients)'!$J$5  *((C222/'Sect. 4 (coefficients)'!$C$5-1)/'Sect. 4 (coefficients)'!$C$6)^2 + 'Sect. 4 (coefficients)'!$J$6   *((C222/'Sect. 4 (coefficients)'!$C$5-1)/'Sect. 4 (coefficients)'!$C$6)^3 + 'Sect. 4 (coefficients)'!$J$7*((C222/'Sect. 4 (coefficients)'!$C$5-1)/'Sect. 4 (coefficients)'!$C$6)^4 ) +
    ( A222/'Sect. 4 (coefficients)'!$C$3 )^1 * ( 'Sect. 4 (coefficients)'!$J$8   + 'Sect. 4 (coefficients)'!$J$9  *((C222/'Sect. 4 (coefficients)'!$C$5-1)/'Sect. 4 (coefficients)'!$C$6)  + 'Sect. 4 (coefficients)'!$J$10*((C222/'Sect. 4 (coefficients)'!$C$5-1)/'Sect. 4 (coefficients)'!$C$6)^2 + 'Sect. 4 (coefficients)'!$J$11 *((C222/'Sect. 4 (coefficients)'!$C$5-1)/'Sect. 4 (coefficients)'!$C$6)^3 ) +
    ( A222/'Sect. 4 (coefficients)'!$C$3 )^2 * ( 'Sect. 4 (coefficients)'!$J$12 + 'Sect. 4 (coefficients)'!$J$13*((C222/'Sect. 4 (coefficients)'!$C$5-1)/'Sect. 4 (coefficients)'!$C$6) + 'Sect. 4 (coefficients)'!$J$14*((C222/'Sect. 4 (coefficients)'!$C$5-1)/'Sect. 4 (coefficients)'!$C$6)^2 ) +
    ( A222/'Sect. 4 (coefficients)'!$C$3 )^3 * ( 'Sect. 4 (coefficients)'!$J$15 + 'Sect. 4 (coefficients)'!$J$16*((C222/'Sect. 4 (coefficients)'!$C$5-1)/'Sect. 4 (coefficients)'!$C$6) ) +
    ( A222/'Sect. 4 (coefficients)'!$C$3 )^4 * ( 'Sect. 4 (coefficients)'!$J$17 ) +
( (B222+273.15) / 'Sect. 4 (coefficients)'!$C$4 )^1*
    (                                                   ( 'Sect. 4 (coefficients)'!$J$18 + 'Sect. 4 (coefficients)'!$J$19*((C222/'Sect. 4 (coefficients)'!$C$5-1)/'Sect. 4 (coefficients)'!$C$6) + 'Sect. 4 (coefficients)'!$J$20*((C222/'Sect. 4 (coefficients)'!$C$5-1)/'Sect. 4 (coefficients)'!$C$6)^2 + 'Sect. 4 (coefficients)'!$J$21 * ((C222/'Sect. 4 (coefficients)'!$C$5-1)/'Sect. 4 (coefficients)'!$C$6)^3 ) +
    ( A222/'Sect. 4 (coefficients)'!$C$3 )^1 * ( 'Sect. 4 (coefficients)'!$J$22 + 'Sect. 4 (coefficients)'!$J$23*((C222/'Sect. 4 (coefficients)'!$C$5-1)/'Sect. 4 (coefficients)'!$C$6) + 'Sect. 4 (coefficients)'!$J$24*((C222/'Sect. 4 (coefficients)'!$C$5-1)/'Sect. 4 (coefficients)'!$C$6)^2 ) +
    ( A222/'Sect. 4 (coefficients)'!$C$3 )^2 * ( 'Sect. 4 (coefficients)'!$J$25 + 'Sect. 4 (coefficients)'!$J$26*((C222/'Sect. 4 (coefficients)'!$C$5-1)/'Sect. 4 (coefficients)'!$C$6) ) +
    ( A222/'Sect. 4 (coefficients)'!$C$3 )^3 * ( 'Sect. 4 (coefficients)'!$J$27 ) ) +
( (B222+273.15) / 'Sect. 4 (coefficients)'!$C$4 )^2*
    (                                                   ( 'Sect. 4 (coefficients)'!$J$28 + 'Sect. 4 (coefficients)'!$J$29*((C222/'Sect. 4 (coefficients)'!$C$5-1)/'Sect. 4 (coefficients)'!$C$6) + 'Sect. 4 (coefficients)'!$J$30*((C222/'Sect. 4 (coefficients)'!$C$5-1)/'Sect. 4 (coefficients)'!$C$6)^2 ) +
    ( A222/'Sect. 4 (coefficients)'!$C$3 )^1 * ( 'Sect. 4 (coefficients)'!$J$31 + 'Sect. 4 (coefficients)'!$J$32*((C222/'Sect. 4 (coefficients)'!$C$5-1)/'Sect. 4 (coefficients)'!$C$6) ) +
    ( A222/'Sect. 4 (coefficients)'!$C$3 )^2 * ( 'Sect. 4 (coefficients)'!$J$33 ) ) +
( (B222+273.15) / 'Sect. 4 (coefficients)'!$C$4 )^3*
    (                                                   ( 'Sect. 4 (coefficients)'!$J$34 + 'Sect. 4 (coefficients)'!$J$35*((C222/'Sect. 4 (coefficients)'!$C$5-1)/'Sect. 4 (coefficients)'!$C$6) ) +
    ( A222/'Sect. 4 (coefficients)'!$C$3 )^1 * ( 'Sect. 4 (coefficients)'!$J$36 ) ) +
( (B222+273.15) / 'Sect. 4 (coefficients)'!$C$4 )^4*
    (                                                   ( 'Sect. 4 (coefficients)'!$J$37 ) ) )</f>
        <v>-0.3689385954035877</v>
      </c>
      <c r="V222" s="40">
        <f t="shared" si="60"/>
        <v>7.2129220106143217</v>
      </c>
      <c r="W222" s="45">
        <f>('Sect. 4 (coefficients)'!$L$3+'Sect. 4 (coefficients)'!$L$4*(B222+'Sect. 4 (coefficients)'!$L$7)^-2.5+'Sect. 4 (coefficients)'!$L$5*(B222+'Sect. 4 (coefficients)'!$L$7)^3)/1000</f>
        <v>-2.4363535093284202E-3</v>
      </c>
      <c r="X222" s="45">
        <f t="shared" si="61"/>
        <v>-8.5498668447314685E-6</v>
      </c>
      <c r="Y222" s="40">
        <f t="shared" si="62"/>
        <v>7.2104856571049929</v>
      </c>
      <c r="Z222" s="94">
        <v>6.0000000000000001E-3</v>
      </c>
    </row>
    <row r="223" spans="1:26" s="37" customFormat="1" ht="15" customHeight="1">
      <c r="A223" s="76">
        <v>10</v>
      </c>
      <c r="B223" s="30">
        <v>25</v>
      </c>
      <c r="C223" s="55">
        <v>5</v>
      </c>
      <c r="D223" s="32">
        <v>999.246161594</v>
      </c>
      <c r="E223" s="32">
        <f>0.001/100*D223/2</f>
        <v>4.9962308079700007E-3</v>
      </c>
      <c r="F223" s="54" t="s">
        <v>17</v>
      </c>
      <c r="G223" s="33">
        <v>1006.719870260476</v>
      </c>
      <c r="H223" s="32">
        <v>6.2813055185664607E-3</v>
      </c>
      <c r="I223" s="62">
        <v>93.841224997692251</v>
      </c>
      <c r="J223" s="33">
        <f t="shared" si="54"/>
        <v>7.473708666476</v>
      </c>
      <c r="K223" s="32">
        <f t="shared" si="55"/>
        <v>3.8068985711553842E-3</v>
      </c>
      <c r="L223" s="50">
        <f t="shared" si="52"/>
        <v>12.66132687497255</v>
      </c>
      <c r="M223" s="35">
        <f t="shared" si="56"/>
        <v>4.7142857142857144</v>
      </c>
      <c r="N223" s="66">
        <f t="shared" si="57"/>
        <v>0.47142857142857147</v>
      </c>
      <c r="O223" s="70" t="s">
        <v>17</v>
      </c>
      <c r="P223" s="32">
        <f>('Sect. 4 (coefficients)'!$L$3+'Sect. 4 (coefficients)'!$L$4*(B223+'Sect. 4 (coefficients)'!$L$7)^-2.5+'Sect. 4 (coefficients)'!$L$5*(B223+'Sect. 4 (coefficients)'!$L$7)^3)/1000</f>
        <v>-2.085999999999995E-3</v>
      </c>
      <c r="Q223" s="32">
        <f t="shared" si="58"/>
        <v>7.4757946664760002</v>
      </c>
      <c r="R223" s="32">
        <f>LOOKUP(B223,'Sect. 4 (data)'!$B$19:$B$25,'Sect. 4 (data)'!$R$19:$R$25)</f>
        <v>7.5038826025585568</v>
      </c>
      <c r="S223" s="36">
        <f t="shared" si="59"/>
        <v>-2.8087936082556553E-2</v>
      </c>
      <c r="T223" s="32">
        <f>'Sect. 4 (coefficients)'!$C$7 * ( A223 / 'Sect. 4 (coefficients)'!$C$3 )*
  (
                                                        ( 'Sect. 4 (coefficients)'!$F$3   + 'Sect. 4 (coefficients)'!$F$4  *(A223/'Sect. 4 (coefficients)'!$C$3)^1 + 'Sect. 4 (coefficients)'!$F$5  *(A223/'Sect. 4 (coefficients)'!$C$3)^2 + 'Sect. 4 (coefficients)'!$F$6   *(A223/'Sect. 4 (coefficients)'!$C$3)^3 + 'Sect. 4 (coefficients)'!$F$7  *(A223/'Sect. 4 (coefficients)'!$C$3)^4 + 'Sect. 4 (coefficients)'!$F$8*(A223/'Sect. 4 (coefficients)'!$C$3)^5 ) +
    ( (B223+273.15) / 'Sect. 4 (coefficients)'!$C$4 )^1 * ( 'Sect. 4 (coefficients)'!$F$9   + 'Sect. 4 (coefficients)'!$F$10*(A223/'Sect. 4 (coefficients)'!$C$3)^1 + 'Sect. 4 (coefficients)'!$F$11*(A223/'Sect. 4 (coefficients)'!$C$3)^2 + 'Sect. 4 (coefficients)'!$F$12*(A223/'Sect. 4 (coefficients)'!$C$3)^3 + 'Sect. 4 (coefficients)'!$F$13*(A223/'Sect. 4 (coefficients)'!$C$3)^4 ) +
    ( (B223+273.15) / 'Sect. 4 (coefficients)'!$C$4 )^2 * ( 'Sect. 4 (coefficients)'!$F$14 + 'Sect. 4 (coefficients)'!$F$15*(A223/'Sect. 4 (coefficients)'!$C$3)^1 + 'Sect. 4 (coefficients)'!$F$16*(A223/'Sect. 4 (coefficients)'!$C$3)^2 + 'Sect. 4 (coefficients)'!$F$17*(A223/'Sect. 4 (coefficients)'!$C$3)^3 ) +
    ( (B223+273.15) / 'Sect. 4 (coefficients)'!$C$4 )^3 * ( 'Sect. 4 (coefficients)'!$F$18 + 'Sect. 4 (coefficients)'!$F$19*(A223/'Sect. 4 (coefficients)'!$C$3)^1 + 'Sect. 4 (coefficients)'!$F$20*(A223/'Sect. 4 (coefficients)'!$C$3)^2 ) +
    ( (B223+273.15) / 'Sect. 4 (coefficients)'!$C$4 )^4 * ( 'Sect. 4 (coefficients)'!$F$21 +'Sect. 4 (coefficients)'!$F$22*(A223/'Sect. 4 (coefficients)'!$C$3)^1 ) +
    ( (B223+273.15) / 'Sect. 4 (coefficients)'!$C$4 )^5 * ( 'Sect. 4 (coefficients)'!$F$23 )
  )</f>
        <v>7.5039176787982695</v>
      </c>
      <c r="U223" s="91">
        <f xml:space="preserve"> 'Sect. 4 (coefficients)'!$C$8 * ( (C223/'Sect. 4 (coefficients)'!$C$5-1)/'Sect. 4 (coefficients)'!$C$6 ) * ( A223/'Sect. 4 (coefficients)'!$C$3 ) *
(                                                       ( 'Sect. 4 (coefficients)'!$J$3   + 'Sect. 4 (coefficients)'!$J$4  *((C223/'Sect. 4 (coefficients)'!$C$5-1)/'Sect. 4 (coefficients)'!$C$6)  + 'Sect. 4 (coefficients)'!$J$5  *((C223/'Sect. 4 (coefficients)'!$C$5-1)/'Sect. 4 (coefficients)'!$C$6)^2 + 'Sect. 4 (coefficients)'!$J$6   *((C223/'Sect. 4 (coefficients)'!$C$5-1)/'Sect. 4 (coefficients)'!$C$6)^3 + 'Sect. 4 (coefficients)'!$J$7*((C223/'Sect. 4 (coefficients)'!$C$5-1)/'Sect. 4 (coefficients)'!$C$6)^4 ) +
    ( A223/'Sect. 4 (coefficients)'!$C$3 )^1 * ( 'Sect. 4 (coefficients)'!$J$8   + 'Sect. 4 (coefficients)'!$J$9  *((C223/'Sect. 4 (coefficients)'!$C$5-1)/'Sect. 4 (coefficients)'!$C$6)  + 'Sect. 4 (coefficients)'!$J$10*((C223/'Sect. 4 (coefficients)'!$C$5-1)/'Sect. 4 (coefficients)'!$C$6)^2 + 'Sect. 4 (coefficients)'!$J$11 *((C223/'Sect. 4 (coefficients)'!$C$5-1)/'Sect. 4 (coefficients)'!$C$6)^3 ) +
    ( A223/'Sect. 4 (coefficients)'!$C$3 )^2 * ( 'Sect. 4 (coefficients)'!$J$12 + 'Sect. 4 (coefficients)'!$J$13*((C223/'Sect. 4 (coefficients)'!$C$5-1)/'Sect. 4 (coefficients)'!$C$6) + 'Sect. 4 (coefficients)'!$J$14*((C223/'Sect. 4 (coefficients)'!$C$5-1)/'Sect. 4 (coefficients)'!$C$6)^2 ) +
    ( A223/'Sect. 4 (coefficients)'!$C$3 )^3 * ( 'Sect. 4 (coefficients)'!$J$15 + 'Sect. 4 (coefficients)'!$J$16*((C223/'Sect. 4 (coefficients)'!$C$5-1)/'Sect. 4 (coefficients)'!$C$6) ) +
    ( A223/'Sect. 4 (coefficients)'!$C$3 )^4 * ( 'Sect. 4 (coefficients)'!$J$17 ) +
( (B223+273.15) / 'Sect. 4 (coefficients)'!$C$4 )^1*
    (                                                   ( 'Sect. 4 (coefficients)'!$J$18 + 'Sect. 4 (coefficients)'!$J$19*((C223/'Sect. 4 (coefficients)'!$C$5-1)/'Sect. 4 (coefficients)'!$C$6) + 'Sect. 4 (coefficients)'!$J$20*((C223/'Sect. 4 (coefficients)'!$C$5-1)/'Sect. 4 (coefficients)'!$C$6)^2 + 'Sect. 4 (coefficients)'!$J$21 * ((C223/'Sect. 4 (coefficients)'!$C$5-1)/'Sect. 4 (coefficients)'!$C$6)^3 ) +
    ( A223/'Sect. 4 (coefficients)'!$C$3 )^1 * ( 'Sect. 4 (coefficients)'!$J$22 + 'Sect. 4 (coefficients)'!$J$23*((C223/'Sect. 4 (coefficients)'!$C$5-1)/'Sect. 4 (coefficients)'!$C$6) + 'Sect. 4 (coefficients)'!$J$24*((C223/'Sect. 4 (coefficients)'!$C$5-1)/'Sect. 4 (coefficients)'!$C$6)^2 ) +
    ( A223/'Sect. 4 (coefficients)'!$C$3 )^2 * ( 'Sect. 4 (coefficients)'!$J$25 + 'Sect. 4 (coefficients)'!$J$26*((C223/'Sect. 4 (coefficients)'!$C$5-1)/'Sect. 4 (coefficients)'!$C$6) ) +
    ( A223/'Sect. 4 (coefficients)'!$C$3 )^3 * ( 'Sect. 4 (coefficients)'!$J$27 ) ) +
( (B223+273.15) / 'Sect. 4 (coefficients)'!$C$4 )^2*
    (                                                   ( 'Sect. 4 (coefficients)'!$J$28 + 'Sect. 4 (coefficients)'!$J$29*((C223/'Sect. 4 (coefficients)'!$C$5-1)/'Sect. 4 (coefficients)'!$C$6) + 'Sect. 4 (coefficients)'!$J$30*((C223/'Sect. 4 (coefficients)'!$C$5-1)/'Sect. 4 (coefficients)'!$C$6)^2 ) +
    ( A223/'Sect. 4 (coefficients)'!$C$3 )^1 * ( 'Sect. 4 (coefficients)'!$J$31 + 'Sect. 4 (coefficients)'!$J$32*((C223/'Sect. 4 (coefficients)'!$C$5-1)/'Sect. 4 (coefficients)'!$C$6) ) +
    ( A223/'Sect. 4 (coefficients)'!$C$3 )^2 * ( 'Sect. 4 (coefficients)'!$J$33 ) ) +
( (B223+273.15) / 'Sect. 4 (coefficients)'!$C$4 )^3*
    (                                                   ( 'Sect. 4 (coefficients)'!$J$34 + 'Sect. 4 (coefficients)'!$J$35*((C223/'Sect. 4 (coefficients)'!$C$5-1)/'Sect. 4 (coefficients)'!$C$6) ) +
    ( A223/'Sect. 4 (coefficients)'!$C$3 )^1 * ( 'Sect. 4 (coefficients)'!$J$36 ) ) +
( (B223+273.15) / 'Sect. 4 (coefficients)'!$C$4 )^4*
    (                                                   ( 'Sect. 4 (coefficients)'!$J$37 ) ) )</f>
        <v>-2.931254986462211E-2</v>
      </c>
      <c r="V223" s="32">
        <f t="shared" si="60"/>
        <v>7.4746051289336473</v>
      </c>
      <c r="W223" s="36">
        <f>('Sect. 4 (coefficients)'!$L$3+'Sect. 4 (coefficients)'!$L$4*(B223+'Sect. 4 (coefficients)'!$L$7)^-2.5+'Sect. 4 (coefficients)'!$L$5*(B223+'Sect. 4 (coefficients)'!$L$7)^3)/1000</f>
        <v>-2.085999999999995E-3</v>
      </c>
      <c r="X223" s="36">
        <f t="shared" si="61"/>
        <v>1.1895375423529586E-3</v>
      </c>
      <c r="Y223" s="32">
        <f t="shared" si="62"/>
        <v>7.472519128933647</v>
      </c>
      <c r="Z223" s="92">
        <v>6.0000000000000001E-3</v>
      </c>
    </row>
    <row r="224" spans="1:26" s="37" customFormat="1" ht="15" customHeight="1">
      <c r="A224" s="76">
        <v>10</v>
      </c>
      <c r="B224" s="30">
        <v>25</v>
      </c>
      <c r="C224" s="55">
        <v>10</v>
      </c>
      <c r="D224" s="32">
        <v>1001.46696043</v>
      </c>
      <c r="E224" s="32">
        <f>0.001/100*D224/2</f>
        <v>5.0073348021500005E-3</v>
      </c>
      <c r="F224" s="54" t="s">
        <v>17</v>
      </c>
      <c r="G224" s="33">
        <v>1008.911285057188</v>
      </c>
      <c r="H224" s="32">
        <v>6.2971211714407211E-3</v>
      </c>
      <c r="I224" s="62">
        <v>94.753340879112898</v>
      </c>
      <c r="J224" s="33">
        <f t="shared" si="54"/>
        <v>7.4443246271880525</v>
      </c>
      <c r="K224" s="32">
        <f t="shared" si="55"/>
        <v>3.8184202527988421E-3</v>
      </c>
      <c r="L224" s="50">
        <f t="shared" si="52"/>
        <v>12.810356916818316</v>
      </c>
      <c r="M224" s="35">
        <f t="shared" si="56"/>
        <v>4.7142857142857144</v>
      </c>
      <c r="N224" s="66">
        <f t="shared" si="57"/>
        <v>0.47142857142857147</v>
      </c>
      <c r="O224" s="70" t="s">
        <v>17</v>
      </c>
      <c r="P224" s="32">
        <f>('Sect. 4 (coefficients)'!$L$3+'Sect. 4 (coefficients)'!$L$4*(B224+'Sect. 4 (coefficients)'!$L$7)^-2.5+'Sect. 4 (coefficients)'!$L$5*(B224+'Sect. 4 (coefficients)'!$L$7)^3)/1000</f>
        <v>-2.085999999999995E-3</v>
      </c>
      <c r="Q224" s="32">
        <f t="shared" si="58"/>
        <v>7.4464106271880528</v>
      </c>
      <c r="R224" s="32">
        <f>LOOKUP(B224,'Sect. 4 (data)'!$B$19:$B$25,'Sect. 4 (data)'!$R$19:$R$25)</f>
        <v>7.5038826025585568</v>
      </c>
      <c r="S224" s="36">
        <f t="shared" si="59"/>
        <v>-5.7471975370503969E-2</v>
      </c>
      <c r="T224" s="32">
        <f>'Sect. 4 (coefficients)'!$C$7 * ( A224 / 'Sect. 4 (coefficients)'!$C$3 )*
  (
                                                        ( 'Sect. 4 (coefficients)'!$F$3   + 'Sect. 4 (coefficients)'!$F$4  *(A224/'Sect. 4 (coefficients)'!$C$3)^1 + 'Sect. 4 (coefficients)'!$F$5  *(A224/'Sect. 4 (coefficients)'!$C$3)^2 + 'Sect. 4 (coefficients)'!$F$6   *(A224/'Sect. 4 (coefficients)'!$C$3)^3 + 'Sect. 4 (coefficients)'!$F$7  *(A224/'Sect. 4 (coefficients)'!$C$3)^4 + 'Sect. 4 (coefficients)'!$F$8*(A224/'Sect. 4 (coefficients)'!$C$3)^5 ) +
    ( (B224+273.15) / 'Sect. 4 (coefficients)'!$C$4 )^1 * ( 'Sect. 4 (coefficients)'!$F$9   + 'Sect. 4 (coefficients)'!$F$10*(A224/'Sect. 4 (coefficients)'!$C$3)^1 + 'Sect. 4 (coefficients)'!$F$11*(A224/'Sect. 4 (coefficients)'!$C$3)^2 + 'Sect. 4 (coefficients)'!$F$12*(A224/'Sect. 4 (coefficients)'!$C$3)^3 + 'Sect. 4 (coefficients)'!$F$13*(A224/'Sect. 4 (coefficients)'!$C$3)^4 ) +
    ( (B224+273.15) / 'Sect. 4 (coefficients)'!$C$4 )^2 * ( 'Sect. 4 (coefficients)'!$F$14 + 'Sect. 4 (coefficients)'!$F$15*(A224/'Sect. 4 (coefficients)'!$C$3)^1 + 'Sect. 4 (coefficients)'!$F$16*(A224/'Sect. 4 (coefficients)'!$C$3)^2 + 'Sect. 4 (coefficients)'!$F$17*(A224/'Sect. 4 (coefficients)'!$C$3)^3 ) +
    ( (B224+273.15) / 'Sect. 4 (coefficients)'!$C$4 )^3 * ( 'Sect. 4 (coefficients)'!$F$18 + 'Sect. 4 (coefficients)'!$F$19*(A224/'Sect. 4 (coefficients)'!$C$3)^1 + 'Sect. 4 (coefficients)'!$F$20*(A224/'Sect. 4 (coefficients)'!$C$3)^2 ) +
    ( (B224+273.15) / 'Sect. 4 (coefficients)'!$C$4 )^4 * ( 'Sect. 4 (coefficients)'!$F$21 +'Sect. 4 (coefficients)'!$F$22*(A224/'Sect. 4 (coefficients)'!$C$3)^1 ) +
    ( (B224+273.15) / 'Sect. 4 (coefficients)'!$C$4 )^5 * ( 'Sect. 4 (coefficients)'!$F$23 )
  )</f>
        <v>7.5039176787982695</v>
      </c>
      <c r="U224" s="91">
        <f xml:space="preserve"> 'Sect. 4 (coefficients)'!$C$8 * ( (C224/'Sect. 4 (coefficients)'!$C$5-1)/'Sect. 4 (coefficients)'!$C$6 ) * ( A224/'Sect. 4 (coefficients)'!$C$3 ) *
(                                                       ( 'Sect. 4 (coefficients)'!$J$3   + 'Sect. 4 (coefficients)'!$J$4  *((C224/'Sect. 4 (coefficients)'!$C$5-1)/'Sect. 4 (coefficients)'!$C$6)  + 'Sect. 4 (coefficients)'!$J$5  *((C224/'Sect. 4 (coefficients)'!$C$5-1)/'Sect. 4 (coefficients)'!$C$6)^2 + 'Sect. 4 (coefficients)'!$J$6   *((C224/'Sect. 4 (coefficients)'!$C$5-1)/'Sect. 4 (coefficients)'!$C$6)^3 + 'Sect. 4 (coefficients)'!$J$7*((C224/'Sect. 4 (coefficients)'!$C$5-1)/'Sect. 4 (coefficients)'!$C$6)^4 ) +
    ( A224/'Sect. 4 (coefficients)'!$C$3 )^1 * ( 'Sect. 4 (coefficients)'!$J$8   + 'Sect. 4 (coefficients)'!$J$9  *((C224/'Sect. 4 (coefficients)'!$C$5-1)/'Sect. 4 (coefficients)'!$C$6)  + 'Sect. 4 (coefficients)'!$J$10*((C224/'Sect. 4 (coefficients)'!$C$5-1)/'Sect. 4 (coefficients)'!$C$6)^2 + 'Sect. 4 (coefficients)'!$J$11 *((C224/'Sect. 4 (coefficients)'!$C$5-1)/'Sect. 4 (coefficients)'!$C$6)^3 ) +
    ( A224/'Sect. 4 (coefficients)'!$C$3 )^2 * ( 'Sect. 4 (coefficients)'!$J$12 + 'Sect. 4 (coefficients)'!$J$13*((C224/'Sect. 4 (coefficients)'!$C$5-1)/'Sect. 4 (coefficients)'!$C$6) + 'Sect. 4 (coefficients)'!$J$14*((C224/'Sect. 4 (coefficients)'!$C$5-1)/'Sect. 4 (coefficients)'!$C$6)^2 ) +
    ( A224/'Sect. 4 (coefficients)'!$C$3 )^3 * ( 'Sect. 4 (coefficients)'!$J$15 + 'Sect. 4 (coefficients)'!$J$16*((C224/'Sect. 4 (coefficients)'!$C$5-1)/'Sect. 4 (coefficients)'!$C$6) ) +
    ( A224/'Sect. 4 (coefficients)'!$C$3 )^4 * ( 'Sect. 4 (coefficients)'!$J$17 ) +
( (B224+273.15) / 'Sect. 4 (coefficients)'!$C$4 )^1*
    (                                                   ( 'Sect. 4 (coefficients)'!$J$18 + 'Sect. 4 (coefficients)'!$J$19*((C224/'Sect. 4 (coefficients)'!$C$5-1)/'Sect. 4 (coefficients)'!$C$6) + 'Sect. 4 (coefficients)'!$J$20*((C224/'Sect. 4 (coefficients)'!$C$5-1)/'Sect. 4 (coefficients)'!$C$6)^2 + 'Sect. 4 (coefficients)'!$J$21 * ((C224/'Sect. 4 (coefficients)'!$C$5-1)/'Sect. 4 (coefficients)'!$C$6)^3 ) +
    ( A224/'Sect. 4 (coefficients)'!$C$3 )^1 * ( 'Sect. 4 (coefficients)'!$J$22 + 'Sect. 4 (coefficients)'!$J$23*((C224/'Sect. 4 (coefficients)'!$C$5-1)/'Sect. 4 (coefficients)'!$C$6) + 'Sect. 4 (coefficients)'!$J$24*((C224/'Sect. 4 (coefficients)'!$C$5-1)/'Sect. 4 (coefficients)'!$C$6)^2 ) +
    ( A224/'Sect. 4 (coefficients)'!$C$3 )^2 * ( 'Sect. 4 (coefficients)'!$J$25 + 'Sect. 4 (coefficients)'!$J$26*((C224/'Sect. 4 (coefficients)'!$C$5-1)/'Sect. 4 (coefficients)'!$C$6) ) +
    ( A224/'Sect. 4 (coefficients)'!$C$3 )^3 * ( 'Sect. 4 (coefficients)'!$J$27 ) ) +
( (B224+273.15) / 'Sect. 4 (coefficients)'!$C$4 )^2*
    (                                                   ( 'Sect. 4 (coefficients)'!$J$28 + 'Sect. 4 (coefficients)'!$J$29*((C224/'Sect. 4 (coefficients)'!$C$5-1)/'Sect. 4 (coefficients)'!$C$6) + 'Sect. 4 (coefficients)'!$J$30*((C224/'Sect. 4 (coefficients)'!$C$5-1)/'Sect. 4 (coefficients)'!$C$6)^2 ) +
    ( A224/'Sect. 4 (coefficients)'!$C$3 )^1 * ( 'Sect. 4 (coefficients)'!$J$31 + 'Sect. 4 (coefficients)'!$J$32*((C224/'Sect. 4 (coefficients)'!$C$5-1)/'Sect. 4 (coefficients)'!$C$6) ) +
    ( A224/'Sect. 4 (coefficients)'!$C$3 )^2 * ( 'Sect. 4 (coefficients)'!$J$33 ) ) +
( (B224+273.15) / 'Sect. 4 (coefficients)'!$C$4 )^3*
    (                                                   ( 'Sect. 4 (coefficients)'!$J$34 + 'Sect. 4 (coefficients)'!$J$35*((C224/'Sect. 4 (coefficients)'!$C$5-1)/'Sect. 4 (coefficients)'!$C$6) ) +
    ( A224/'Sect. 4 (coefficients)'!$C$3 )^1 * ( 'Sect. 4 (coefficients)'!$J$36 ) ) +
( (B224+273.15) / 'Sect. 4 (coefficients)'!$C$4 )^4*
    (                                                   ( 'Sect. 4 (coefficients)'!$J$37 ) ) )</f>
        <v>-5.8647860498969737E-2</v>
      </c>
      <c r="V224" s="32">
        <f t="shared" si="60"/>
        <v>7.4452698182993</v>
      </c>
      <c r="W224" s="36">
        <f>('Sect. 4 (coefficients)'!$L$3+'Sect. 4 (coefficients)'!$L$4*(B224+'Sect. 4 (coefficients)'!$L$7)^-2.5+'Sect. 4 (coefficients)'!$L$5*(B224+'Sect. 4 (coefficients)'!$L$7)^3)/1000</f>
        <v>-2.085999999999995E-3</v>
      </c>
      <c r="X224" s="36">
        <f t="shared" si="61"/>
        <v>1.1408088887527867E-3</v>
      </c>
      <c r="Y224" s="32">
        <f t="shared" si="62"/>
        <v>7.4431838182992998</v>
      </c>
      <c r="Z224" s="92">
        <v>6.0000000000000001E-3</v>
      </c>
    </row>
    <row r="225" spans="1:26" s="37" customFormat="1" ht="15" customHeight="1">
      <c r="A225" s="76">
        <v>10</v>
      </c>
      <c r="B225" s="30">
        <v>25</v>
      </c>
      <c r="C225" s="55">
        <v>15</v>
      </c>
      <c r="D225" s="32">
        <v>1003.6647616400001</v>
      </c>
      <c r="E225" s="32">
        <f t="shared" ref="E225:E231" si="66">0.003/100*D225/2</f>
        <v>1.5054971424600001E-2</v>
      </c>
      <c r="F225" s="54" t="s">
        <v>17</v>
      </c>
      <c r="G225" s="33">
        <v>1011.0797476582562</v>
      </c>
      <c r="H225" s="32">
        <v>1.556577314807752E-2</v>
      </c>
      <c r="I225" s="62">
        <v>3531.7332976559178</v>
      </c>
      <c r="J225" s="33">
        <f t="shared" si="54"/>
        <v>7.4149860182561724</v>
      </c>
      <c r="K225" s="32">
        <f t="shared" si="55"/>
        <v>3.9548867369228885E-3</v>
      </c>
      <c r="L225" s="50">
        <f t="shared" si="52"/>
        <v>14.717746352453759</v>
      </c>
      <c r="M225" s="35">
        <f t="shared" si="56"/>
        <v>4.7142857142857144</v>
      </c>
      <c r="N225" s="66">
        <f t="shared" si="57"/>
        <v>0.47142857142857147</v>
      </c>
      <c r="O225" s="70" t="s">
        <v>17</v>
      </c>
      <c r="P225" s="32">
        <f>('Sect. 4 (coefficients)'!$L$3+'Sect. 4 (coefficients)'!$L$4*(B225+'Sect. 4 (coefficients)'!$L$7)^-2.5+'Sect. 4 (coefficients)'!$L$5*(B225+'Sect. 4 (coefficients)'!$L$7)^3)/1000</f>
        <v>-2.085999999999995E-3</v>
      </c>
      <c r="Q225" s="32">
        <f t="shared" si="58"/>
        <v>7.4170720182561727</v>
      </c>
      <c r="R225" s="32">
        <f>LOOKUP(B225,'Sect. 4 (data)'!$B$19:$B$25,'Sect. 4 (data)'!$R$19:$R$25)</f>
        <v>7.5038826025585568</v>
      </c>
      <c r="S225" s="36">
        <f t="shared" si="59"/>
        <v>-8.6810584302384086E-2</v>
      </c>
      <c r="T225" s="32">
        <f>'Sect. 4 (coefficients)'!$C$7 * ( A225 / 'Sect. 4 (coefficients)'!$C$3 )*
  (
                                                        ( 'Sect. 4 (coefficients)'!$F$3   + 'Sect. 4 (coefficients)'!$F$4  *(A225/'Sect. 4 (coefficients)'!$C$3)^1 + 'Sect. 4 (coefficients)'!$F$5  *(A225/'Sect. 4 (coefficients)'!$C$3)^2 + 'Sect. 4 (coefficients)'!$F$6   *(A225/'Sect. 4 (coefficients)'!$C$3)^3 + 'Sect. 4 (coefficients)'!$F$7  *(A225/'Sect. 4 (coefficients)'!$C$3)^4 + 'Sect. 4 (coefficients)'!$F$8*(A225/'Sect. 4 (coefficients)'!$C$3)^5 ) +
    ( (B225+273.15) / 'Sect. 4 (coefficients)'!$C$4 )^1 * ( 'Sect. 4 (coefficients)'!$F$9   + 'Sect. 4 (coefficients)'!$F$10*(A225/'Sect. 4 (coefficients)'!$C$3)^1 + 'Sect. 4 (coefficients)'!$F$11*(A225/'Sect. 4 (coefficients)'!$C$3)^2 + 'Sect. 4 (coefficients)'!$F$12*(A225/'Sect. 4 (coefficients)'!$C$3)^3 + 'Sect. 4 (coefficients)'!$F$13*(A225/'Sect. 4 (coefficients)'!$C$3)^4 ) +
    ( (B225+273.15) / 'Sect. 4 (coefficients)'!$C$4 )^2 * ( 'Sect. 4 (coefficients)'!$F$14 + 'Sect. 4 (coefficients)'!$F$15*(A225/'Sect. 4 (coefficients)'!$C$3)^1 + 'Sect. 4 (coefficients)'!$F$16*(A225/'Sect. 4 (coefficients)'!$C$3)^2 + 'Sect. 4 (coefficients)'!$F$17*(A225/'Sect. 4 (coefficients)'!$C$3)^3 ) +
    ( (B225+273.15) / 'Sect. 4 (coefficients)'!$C$4 )^3 * ( 'Sect. 4 (coefficients)'!$F$18 + 'Sect. 4 (coefficients)'!$F$19*(A225/'Sect. 4 (coefficients)'!$C$3)^1 + 'Sect. 4 (coefficients)'!$F$20*(A225/'Sect. 4 (coefficients)'!$C$3)^2 ) +
    ( (B225+273.15) / 'Sect. 4 (coefficients)'!$C$4 )^4 * ( 'Sect. 4 (coefficients)'!$F$21 +'Sect. 4 (coefficients)'!$F$22*(A225/'Sect. 4 (coefficients)'!$C$3)^1 ) +
    ( (B225+273.15) / 'Sect. 4 (coefficients)'!$C$4 )^5 * ( 'Sect. 4 (coefficients)'!$F$23 )
  )</f>
        <v>7.5039176787982695</v>
      </c>
      <c r="U225" s="91">
        <f xml:space="preserve"> 'Sect. 4 (coefficients)'!$C$8 * ( (C225/'Sect. 4 (coefficients)'!$C$5-1)/'Sect. 4 (coefficients)'!$C$6 ) * ( A225/'Sect. 4 (coefficients)'!$C$3 ) *
(                                                       ( 'Sect. 4 (coefficients)'!$J$3   + 'Sect. 4 (coefficients)'!$J$4  *((C225/'Sect. 4 (coefficients)'!$C$5-1)/'Sect. 4 (coefficients)'!$C$6)  + 'Sect. 4 (coefficients)'!$J$5  *((C225/'Sect. 4 (coefficients)'!$C$5-1)/'Sect. 4 (coefficients)'!$C$6)^2 + 'Sect. 4 (coefficients)'!$J$6   *((C225/'Sect. 4 (coefficients)'!$C$5-1)/'Sect. 4 (coefficients)'!$C$6)^3 + 'Sect. 4 (coefficients)'!$J$7*((C225/'Sect. 4 (coefficients)'!$C$5-1)/'Sect. 4 (coefficients)'!$C$6)^4 ) +
    ( A225/'Sect. 4 (coefficients)'!$C$3 )^1 * ( 'Sect. 4 (coefficients)'!$J$8   + 'Sect. 4 (coefficients)'!$J$9  *((C225/'Sect. 4 (coefficients)'!$C$5-1)/'Sect. 4 (coefficients)'!$C$6)  + 'Sect. 4 (coefficients)'!$J$10*((C225/'Sect. 4 (coefficients)'!$C$5-1)/'Sect. 4 (coefficients)'!$C$6)^2 + 'Sect. 4 (coefficients)'!$J$11 *((C225/'Sect. 4 (coefficients)'!$C$5-1)/'Sect. 4 (coefficients)'!$C$6)^3 ) +
    ( A225/'Sect. 4 (coefficients)'!$C$3 )^2 * ( 'Sect. 4 (coefficients)'!$J$12 + 'Sect. 4 (coefficients)'!$J$13*((C225/'Sect. 4 (coefficients)'!$C$5-1)/'Sect. 4 (coefficients)'!$C$6) + 'Sect. 4 (coefficients)'!$J$14*((C225/'Sect. 4 (coefficients)'!$C$5-1)/'Sect. 4 (coefficients)'!$C$6)^2 ) +
    ( A225/'Sect. 4 (coefficients)'!$C$3 )^3 * ( 'Sect. 4 (coefficients)'!$J$15 + 'Sect. 4 (coefficients)'!$J$16*((C225/'Sect. 4 (coefficients)'!$C$5-1)/'Sect. 4 (coefficients)'!$C$6) ) +
    ( A225/'Sect. 4 (coefficients)'!$C$3 )^4 * ( 'Sect. 4 (coefficients)'!$J$17 ) +
( (B225+273.15) / 'Sect. 4 (coefficients)'!$C$4 )^1*
    (                                                   ( 'Sect. 4 (coefficients)'!$J$18 + 'Sect. 4 (coefficients)'!$J$19*((C225/'Sect. 4 (coefficients)'!$C$5-1)/'Sect. 4 (coefficients)'!$C$6) + 'Sect. 4 (coefficients)'!$J$20*((C225/'Sect. 4 (coefficients)'!$C$5-1)/'Sect. 4 (coefficients)'!$C$6)^2 + 'Sect. 4 (coefficients)'!$J$21 * ((C225/'Sect. 4 (coefficients)'!$C$5-1)/'Sect. 4 (coefficients)'!$C$6)^3 ) +
    ( A225/'Sect. 4 (coefficients)'!$C$3 )^1 * ( 'Sect. 4 (coefficients)'!$J$22 + 'Sect. 4 (coefficients)'!$J$23*((C225/'Sect. 4 (coefficients)'!$C$5-1)/'Sect. 4 (coefficients)'!$C$6) + 'Sect. 4 (coefficients)'!$J$24*((C225/'Sect. 4 (coefficients)'!$C$5-1)/'Sect. 4 (coefficients)'!$C$6)^2 ) +
    ( A225/'Sect. 4 (coefficients)'!$C$3 )^2 * ( 'Sect. 4 (coefficients)'!$J$25 + 'Sect. 4 (coefficients)'!$J$26*((C225/'Sect. 4 (coefficients)'!$C$5-1)/'Sect. 4 (coefficients)'!$C$6) ) +
    ( A225/'Sect. 4 (coefficients)'!$C$3 )^3 * ( 'Sect. 4 (coefficients)'!$J$27 ) ) +
( (B225+273.15) / 'Sect. 4 (coefficients)'!$C$4 )^2*
    (                                                   ( 'Sect. 4 (coefficients)'!$J$28 + 'Sect. 4 (coefficients)'!$J$29*((C225/'Sect. 4 (coefficients)'!$C$5-1)/'Sect. 4 (coefficients)'!$C$6) + 'Sect. 4 (coefficients)'!$J$30*((C225/'Sect. 4 (coefficients)'!$C$5-1)/'Sect. 4 (coefficients)'!$C$6)^2 ) +
    ( A225/'Sect. 4 (coefficients)'!$C$3 )^1 * ( 'Sect. 4 (coefficients)'!$J$31 + 'Sect. 4 (coefficients)'!$J$32*((C225/'Sect. 4 (coefficients)'!$C$5-1)/'Sect. 4 (coefficients)'!$C$6) ) +
    ( A225/'Sect. 4 (coefficients)'!$C$3 )^2 * ( 'Sect. 4 (coefficients)'!$J$33 ) ) +
( (B225+273.15) / 'Sect. 4 (coefficients)'!$C$4 )^3*
    (                                                   ( 'Sect. 4 (coefficients)'!$J$34 + 'Sect. 4 (coefficients)'!$J$35*((C225/'Sect. 4 (coefficients)'!$C$5-1)/'Sect. 4 (coefficients)'!$C$6) ) +
    ( A225/'Sect. 4 (coefficients)'!$C$3 )^1 * ( 'Sect. 4 (coefficients)'!$J$36 ) ) +
( (B225+273.15) / 'Sect. 4 (coefficients)'!$C$4 )^4*
    (                                                   ( 'Sect. 4 (coefficients)'!$J$37 ) ) )</f>
        <v>-8.73801042704931E-2</v>
      </c>
      <c r="V225" s="32">
        <f t="shared" si="60"/>
        <v>7.4165375745277764</v>
      </c>
      <c r="W225" s="36">
        <f>('Sect. 4 (coefficients)'!$L$3+'Sect. 4 (coefficients)'!$L$4*(B225+'Sect. 4 (coefficients)'!$L$7)^-2.5+'Sect. 4 (coefficients)'!$L$5*(B225+'Sect. 4 (coefficients)'!$L$7)^3)/1000</f>
        <v>-2.085999999999995E-3</v>
      </c>
      <c r="X225" s="36">
        <f t="shared" si="61"/>
        <v>5.3444372839628329E-4</v>
      </c>
      <c r="Y225" s="32">
        <f t="shared" si="62"/>
        <v>7.4144515745277761</v>
      </c>
      <c r="Z225" s="92">
        <v>6.0000000000000001E-3</v>
      </c>
    </row>
    <row r="226" spans="1:26" s="37" customFormat="1" ht="15" customHeight="1">
      <c r="A226" s="76">
        <v>10</v>
      </c>
      <c r="B226" s="30">
        <v>25</v>
      </c>
      <c r="C226" s="55">
        <v>20</v>
      </c>
      <c r="D226" s="32">
        <v>1005.83998999</v>
      </c>
      <c r="E226" s="32">
        <f t="shared" si="66"/>
        <v>1.5087599849850001E-2</v>
      </c>
      <c r="F226" s="54" t="s">
        <v>17</v>
      </c>
      <c r="G226" s="33">
        <v>1013.2282997997181</v>
      </c>
      <c r="H226" s="32">
        <v>1.5604702862636382E-2</v>
      </c>
      <c r="I226" s="62">
        <v>3551.5568149543828</v>
      </c>
      <c r="J226" s="33">
        <f t="shared" si="54"/>
        <v>7.3883098097180664</v>
      </c>
      <c r="K226" s="32">
        <f t="shared" si="55"/>
        <v>3.9838526832675844E-3</v>
      </c>
      <c r="L226" s="50">
        <f t="shared" si="52"/>
        <v>15.087241245832525</v>
      </c>
      <c r="M226" s="35">
        <f t="shared" si="56"/>
        <v>4.7142857142857144</v>
      </c>
      <c r="N226" s="66">
        <f t="shared" si="57"/>
        <v>0.47142857142857147</v>
      </c>
      <c r="O226" s="70" t="s">
        <v>17</v>
      </c>
      <c r="P226" s="32">
        <f>('Sect. 4 (coefficients)'!$L$3+'Sect. 4 (coefficients)'!$L$4*(B226+'Sect. 4 (coefficients)'!$L$7)^-2.5+'Sect. 4 (coefficients)'!$L$5*(B226+'Sect. 4 (coefficients)'!$L$7)^3)/1000</f>
        <v>-2.085999999999995E-3</v>
      </c>
      <c r="Q226" s="32">
        <f t="shared" si="58"/>
        <v>7.3903958097180666</v>
      </c>
      <c r="R226" s="32">
        <f>LOOKUP(B226,'Sect. 4 (data)'!$B$19:$B$25,'Sect. 4 (data)'!$R$19:$R$25)</f>
        <v>7.5038826025585568</v>
      </c>
      <c r="S226" s="36">
        <f t="shared" si="59"/>
        <v>-0.11348679284049012</v>
      </c>
      <c r="T226" s="32">
        <f>'Sect. 4 (coefficients)'!$C$7 * ( A226 / 'Sect. 4 (coefficients)'!$C$3 )*
  (
                                                        ( 'Sect. 4 (coefficients)'!$F$3   + 'Sect. 4 (coefficients)'!$F$4  *(A226/'Sect. 4 (coefficients)'!$C$3)^1 + 'Sect. 4 (coefficients)'!$F$5  *(A226/'Sect. 4 (coefficients)'!$C$3)^2 + 'Sect. 4 (coefficients)'!$F$6   *(A226/'Sect. 4 (coefficients)'!$C$3)^3 + 'Sect. 4 (coefficients)'!$F$7  *(A226/'Sect. 4 (coefficients)'!$C$3)^4 + 'Sect. 4 (coefficients)'!$F$8*(A226/'Sect. 4 (coefficients)'!$C$3)^5 ) +
    ( (B226+273.15) / 'Sect. 4 (coefficients)'!$C$4 )^1 * ( 'Sect. 4 (coefficients)'!$F$9   + 'Sect. 4 (coefficients)'!$F$10*(A226/'Sect. 4 (coefficients)'!$C$3)^1 + 'Sect. 4 (coefficients)'!$F$11*(A226/'Sect. 4 (coefficients)'!$C$3)^2 + 'Sect. 4 (coefficients)'!$F$12*(A226/'Sect. 4 (coefficients)'!$C$3)^3 + 'Sect. 4 (coefficients)'!$F$13*(A226/'Sect. 4 (coefficients)'!$C$3)^4 ) +
    ( (B226+273.15) / 'Sect. 4 (coefficients)'!$C$4 )^2 * ( 'Sect. 4 (coefficients)'!$F$14 + 'Sect. 4 (coefficients)'!$F$15*(A226/'Sect. 4 (coefficients)'!$C$3)^1 + 'Sect. 4 (coefficients)'!$F$16*(A226/'Sect. 4 (coefficients)'!$C$3)^2 + 'Sect. 4 (coefficients)'!$F$17*(A226/'Sect. 4 (coefficients)'!$C$3)^3 ) +
    ( (B226+273.15) / 'Sect. 4 (coefficients)'!$C$4 )^3 * ( 'Sect. 4 (coefficients)'!$F$18 + 'Sect. 4 (coefficients)'!$F$19*(A226/'Sect. 4 (coefficients)'!$C$3)^1 + 'Sect. 4 (coefficients)'!$F$20*(A226/'Sect. 4 (coefficients)'!$C$3)^2 ) +
    ( (B226+273.15) / 'Sect. 4 (coefficients)'!$C$4 )^4 * ( 'Sect. 4 (coefficients)'!$F$21 +'Sect. 4 (coefficients)'!$F$22*(A226/'Sect. 4 (coefficients)'!$C$3)^1 ) +
    ( (B226+273.15) / 'Sect. 4 (coefficients)'!$C$4 )^5 * ( 'Sect. 4 (coefficients)'!$F$23 )
  )</f>
        <v>7.5039176787982695</v>
      </c>
      <c r="U226" s="91">
        <f xml:space="preserve"> 'Sect. 4 (coefficients)'!$C$8 * ( (C226/'Sect. 4 (coefficients)'!$C$5-1)/'Sect. 4 (coefficients)'!$C$6 ) * ( A226/'Sect. 4 (coefficients)'!$C$3 ) *
(                                                       ( 'Sect. 4 (coefficients)'!$J$3   + 'Sect. 4 (coefficients)'!$J$4  *((C226/'Sect. 4 (coefficients)'!$C$5-1)/'Sect. 4 (coefficients)'!$C$6)  + 'Sect. 4 (coefficients)'!$J$5  *((C226/'Sect. 4 (coefficients)'!$C$5-1)/'Sect. 4 (coefficients)'!$C$6)^2 + 'Sect. 4 (coefficients)'!$J$6   *((C226/'Sect. 4 (coefficients)'!$C$5-1)/'Sect. 4 (coefficients)'!$C$6)^3 + 'Sect. 4 (coefficients)'!$J$7*((C226/'Sect. 4 (coefficients)'!$C$5-1)/'Sect. 4 (coefficients)'!$C$6)^4 ) +
    ( A226/'Sect. 4 (coefficients)'!$C$3 )^1 * ( 'Sect. 4 (coefficients)'!$J$8   + 'Sect. 4 (coefficients)'!$J$9  *((C226/'Sect. 4 (coefficients)'!$C$5-1)/'Sect. 4 (coefficients)'!$C$6)  + 'Sect. 4 (coefficients)'!$J$10*((C226/'Sect. 4 (coefficients)'!$C$5-1)/'Sect. 4 (coefficients)'!$C$6)^2 + 'Sect. 4 (coefficients)'!$J$11 *((C226/'Sect. 4 (coefficients)'!$C$5-1)/'Sect. 4 (coefficients)'!$C$6)^3 ) +
    ( A226/'Sect. 4 (coefficients)'!$C$3 )^2 * ( 'Sect. 4 (coefficients)'!$J$12 + 'Sect. 4 (coefficients)'!$J$13*((C226/'Sect. 4 (coefficients)'!$C$5-1)/'Sect. 4 (coefficients)'!$C$6) + 'Sect. 4 (coefficients)'!$J$14*((C226/'Sect. 4 (coefficients)'!$C$5-1)/'Sect. 4 (coefficients)'!$C$6)^2 ) +
    ( A226/'Sect. 4 (coefficients)'!$C$3 )^3 * ( 'Sect. 4 (coefficients)'!$J$15 + 'Sect. 4 (coefficients)'!$J$16*((C226/'Sect. 4 (coefficients)'!$C$5-1)/'Sect. 4 (coefficients)'!$C$6) ) +
    ( A226/'Sect. 4 (coefficients)'!$C$3 )^4 * ( 'Sect. 4 (coefficients)'!$J$17 ) +
( (B226+273.15) / 'Sect. 4 (coefficients)'!$C$4 )^1*
    (                                                   ( 'Sect. 4 (coefficients)'!$J$18 + 'Sect. 4 (coefficients)'!$J$19*((C226/'Sect. 4 (coefficients)'!$C$5-1)/'Sect. 4 (coefficients)'!$C$6) + 'Sect. 4 (coefficients)'!$J$20*((C226/'Sect. 4 (coefficients)'!$C$5-1)/'Sect. 4 (coefficients)'!$C$6)^2 + 'Sect. 4 (coefficients)'!$J$21 * ((C226/'Sect. 4 (coefficients)'!$C$5-1)/'Sect. 4 (coefficients)'!$C$6)^3 ) +
    ( A226/'Sect. 4 (coefficients)'!$C$3 )^1 * ( 'Sect. 4 (coefficients)'!$J$22 + 'Sect. 4 (coefficients)'!$J$23*((C226/'Sect. 4 (coefficients)'!$C$5-1)/'Sect. 4 (coefficients)'!$C$6) + 'Sect. 4 (coefficients)'!$J$24*((C226/'Sect. 4 (coefficients)'!$C$5-1)/'Sect. 4 (coefficients)'!$C$6)^2 ) +
    ( A226/'Sect. 4 (coefficients)'!$C$3 )^2 * ( 'Sect. 4 (coefficients)'!$J$25 + 'Sect. 4 (coefficients)'!$J$26*((C226/'Sect. 4 (coefficients)'!$C$5-1)/'Sect. 4 (coefficients)'!$C$6) ) +
    ( A226/'Sect. 4 (coefficients)'!$C$3 )^3 * ( 'Sect. 4 (coefficients)'!$J$27 ) ) +
( (B226+273.15) / 'Sect. 4 (coefficients)'!$C$4 )^2*
    (                                                   ( 'Sect. 4 (coefficients)'!$J$28 + 'Sect. 4 (coefficients)'!$J$29*((C226/'Sect. 4 (coefficients)'!$C$5-1)/'Sect. 4 (coefficients)'!$C$6) + 'Sect. 4 (coefficients)'!$J$30*((C226/'Sect. 4 (coefficients)'!$C$5-1)/'Sect. 4 (coefficients)'!$C$6)^2 ) +
    ( A226/'Sect. 4 (coefficients)'!$C$3 )^1 * ( 'Sect. 4 (coefficients)'!$J$31 + 'Sect. 4 (coefficients)'!$J$32*((C226/'Sect. 4 (coefficients)'!$C$5-1)/'Sect. 4 (coefficients)'!$C$6) ) +
    ( A226/'Sect. 4 (coefficients)'!$C$3 )^2 * ( 'Sect. 4 (coefficients)'!$J$33 ) ) +
( (B226+273.15) / 'Sect. 4 (coefficients)'!$C$4 )^3*
    (                                                   ( 'Sect. 4 (coefficients)'!$J$34 + 'Sect. 4 (coefficients)'!$J$35*((C226/'Sect. 4 (coefficients)'!$C$5-1)/'Sect. 4 (coefficients)'!$C$6) ) +
    ( A226/'Sect. 4 (coefficients)'!$C$3 )^1 * ( 'Sect. 4 (coefficients)'!$J$36 ) ) +
( (B226+273.15) / 'Sect. 4 (coefficients)'!$C$4 )^4*
    (                                                   ( 'Sect. 4 (coefficients)'!$J$37 ) ) )</f>
        <v>-0.11550421196872528</v>
      </c>
      <c r="V226" s="32">
        <f t="shared" si="60"/>
        <v>7.3884134668295447</v>
      </c>
      <c r="W226" s="36">
        <f>('Sect. 4 (coefficients)'!$L$3+'Sect. 4 (coefficients)'!$L$4*(B226+'Sect. 4 (coefficients)'!$L$7)^-2.5+'Sect. 4 (coefficients)'!$L$5*(B226+'Sect. 4 (coefficients)'!$L$7)^3)/1000</f>
        <v>-2.085999999999995E-3</v>
      </c>
      <c r="X226" s="36">
        <f t="shared" si="61"/>
        <v>1.9823428885219485E-3</v>
      </c>
      <c r="Y226" s="32">
        <f t="shared" si="62"/>
        <v>7.3863274668295444</v>
      </c>
      <c r="Z226" s="92">
        <v>6.0000000000000001E-3</v>
      </c>
    </row>
    <row r="227" spans="1:26" s="37" customFormat="1" ht="15" customHeight="1">
      <c r="A227" s="76">
        <v>10</v>
      </c>
      <c r="B227" s="30">
        <v>25</v>
      </c>
      <c r="C227" s="55">
        <v>26</v>
      </c>
      <c r="D227" s="32">
        <v>1008.42104123</v>
      </c>
      <c r="E227" s="32">
        <f t="shared" si="66"/>
        <v>1.5126315618450001E-2</v>
      </c>
      <c r="F227" s="54" t="s">
        <v>17</v>
      </c>
      <c r="G227" s="33">
        <v>1015.7765510420584</v>
      </c>
      <c r="H227" s="32">
        <v>1.5653166984234353E-2</v>
      </c>
      <c r="I227" s="62">
        <v>3554.3753172654383</v>
      </c>
      <c r="J227" s="33">
        <f t="shared" si="54"/>
        <v>7.355509812058358</v>
      </c>
      <c r="K227" s="32">
        <f t="shared" si="55"/>
        <v>4.02693586332834E-3</v>
      </c>
      <c r="L227" s="50">
        <f t="shared" si="52"/>
        <v>15.568732698738339</v>
      </c>
      <c r="M227" s="35">
        <f t="shared" si="56"/>
        <v>4.7142857142857144</v>
      </c>
      <c r="N227" s="66">
        <f t="shared" si="57"/>
        <v>0.47142857142857147</v>
      </c>
      <c r="O227" s="70" t="s">
        <v>17</v>
      </c>
      <c r="P227" s="32">
        <f>('Sect. 4 (coefficients)'!$L$3+'Sect. 4 (coefficients)'!$L$4*(B227+'Sect. 4 (coefficients)'!$L$7)^-2.5+'Sect. 4 (coefficients)'!$L$5*(B227+'Sect. 4 (coefficients)'!$L$7)^3)/1000</f>
        <v>-2.085999999999995E-3</v>
      </c>
      <c r="Q227" s="32">
        <f t="shared" si="58"/>
        <v>7.3575958120583582</v>
      </c>
      <c r="R227" s="32">
        <f>LOOKUP(B227,'Sect. 4 (data)'!$B$19:$B$25,'Sect. 4 (data)'!$R$19:$R$25)</f>
        <v>7.5038826025585568</v>
      </c>
      <c r="S227" s="36">
        <f t="shared" si="59"/>
        <v>-0.14628679050019855</v>
      </c>
      <c r="T227" s="32">
        <f>'Sect. 4 (coefficients)'!$C$7 * ( A227 / 'Sect. 4 (coefficients)'!$C$3 )*
  (
                                                        ( 'Sect. 4 (coefficients)'!$F$3   + 'Sect. 4 (coefficients)'!$F$4  *(A227/'Sect. 4 (coefficients)'!$C$3)^1 + 'Sect. 4 (coefficients)'!$F$5  *(A227/'Sect. 4 (coefficients)'!$C$3)^2 + 'Sect. 4 (coefficients)'!$F$6   *(A227/'Sect. 4 (coefficients)'!$C$3)^3 + 'Sect. 4 (coefficients)'!$F$7  *(A227/'Sect. 4 (coefficients)'!$C$3)^4 + 'Sect. 4 (coefficients)'!$F$8*(A227/'Sect. 4 (coefficients)'!$C$3)^5 ) +
    ( (B227+273.15) / 'Sect. 4 (coefficients)'!$C$4 )^1 * ( 'Sect. 4 (coefficients)'!$F$9   + 'Sect. 4 (coefficients)'!$F$10*(A227/'Sect. 4 (coefficients)'!$C$3)^1 + 'Sect. 4 (coefficients)'!$F$11*(A227/'Sect. 4 (coefficients)'!$C$3)^2 + 'Sect. 4 (coefficients)'!$F$12*(A227/'Sect. 4 (coefficients)'!$C$3)^3 + 'Sect. 4 (coefficients)'!$F$13*(A227/'Sect. 4 (coefficients)'!$C$3)^4 ) +
    ( (B227+273.15) / 'Sect. 4 (coefficients)'!$C$4 )^2 * ( 'Sect. 4 (coefficients)'!$F$14 + 'Sect. 4 (coefficients)'!$F$15*(A227/'Sect. 4 (coefficients)'!$C$3)^1 + 'Sect. 4 (coefficients)'!$F$16*(A227/'Sect. 4 (coefficients)'!$C$3)^2 + 'Sect. 4 (coefficients)'!$F$17*(A227/'Sect. 4 (coefficients)'!$C$3)^3 ) +
    ( (B227+273.15) / 'Sect. 4 (coefficients)'!$C$4 )^3 * ( 'Sect. 4 (coefficients)'!$F$18 + 'Sect. 4 (coefficients)'!$F$19*(A227/'Sect. 4 (coefficients)'!$C$3)^1 + 'Sect. 4 (coefficients)'!$F$20*(A227/'Sect. 4 (coefficients)'!$C$3)^2 ) +
    ( (B227+273.15) / 'Sect. 4 (coefficients)'!$C$4 )^4 * ( 'Sect. 4 (coefficients)'!$F$21 +'Sect. 4 (coefficients)'!$F$22*(A227/'Sect. 4 (coefficients)'!$C$3)^1 ) +
    ( (B227+273.15) / 'Sect. 4 (coefficients)'!$C$4 )^5 * ( 'Sect. 4 (coefficients)'!$F$23 )
  )</f>
        <v>7.5039176787982695</v>
      </c>
      <c r="U227" s="91">
        <f xml:space="preserve"> 'Sect. 4 (coefficients)'!$C$8 * ( (C227/'Sect. 4 (coefficients)'!$C$5-1)/'Sect. 4 (coefficients)'!$C$6 ) * ( A227/'Sect. 4 (coefficients)'!$C$3 ) *
(                                                       ( 'Sect. 4 (coefficients)'!$J$3   + 'Sect. 4 (coefficients)'!$J$4  *((C227/'Sect. 4 (coefficients)'!$C$5-1)/'Sect. 4 (coefficients)'!$C$6)  + 'Sect. 4 (coefficients)'!$J$5  *((C227/'Sect. 4 (coefficients)'!$C$5-1)/'Sect. 4 (coefficients)'!$C$6)^2 + 'Sect. 4 (coefficients)'!$J$6   *((C227/'Sect. 4 (coefficients)'!$C$5-1)/'Sect. 4 (coefficients)'!$C$6)^3 + 'Sect. 4 (coefficients)'!$J$7*((C227/'Sect. 4 (coefficients)'!$C$5-1)/'Sect. 4 (coefficients)'!$C$6)^4 ) +
    ( A227/'Sect. 4 (coefficients)'!$C$3 )^1 * ( 'Sect. 4 (coefficients)'!$J$8   + 'Sect. 4 (coefficients)'!$J$9  *((C227/'Sect. 4 (coefficients)'!$C$5-1)/'Sect. 4 (coefficients)'!$C$6)  + 'Sect. 4 (coefficients)'!$J$10*((C227/'Sect. 4 (coefficients)'!$C$5-1)/'Sect. 4 (coefficients)'!$C$6)^2 + 'Sect. 4 (coefficients)'!$J$11 *((C227/'Sect. 4 (coefficients)'!$C$5-1)/'Sect. 4 (coefficients)'!$C$6)^3 ) +
    ( A227/'Sect. 4 (coefficients)'!$C$3 )^2 * ( 'Sect. 4 (coefficients)'!$J$12 + 'Sect. 4 (coefficients)'!$J$13*((C227/'Sect. 4 (coefficients)'!$C$5-1)/'Sect. 4 (coefficients)'!$C$6) + 'Sect. 4 (coefficients)'!$J$14*((C227/'Sect. 4 (coefficients)'!$C$5-1)/'Sect. 4 (coefficients)'!$C$6)^2 ) +
    ( A227/'Sect. 4 (coefficients)'!$C$3 )^3 * ( 'Sect. 4 (coefficients)'!$J$15 + 'Sect. 4 (coefficients)'!$J$16*((C227/'Sect. 4 (coefficients)'!$C$5-1)/'Sect. 4 (coefficients)'!$C$6) ) +
    ( A227/'Sect. 4 (coefficients)'!$C$3 )^4 * ( 'Sect. 4 (coefficients)'!$J$17 ) +
( (B227+273.15) / 'Sect. 4 (coefficients)'!$C$4 )^1*
    (                                                   ( 'Sect. 4 (coefficients)'!$J$18 + 'Sect. 4 (coefficients)'!$J$19*((C227/'Sect. 4 (coefficients)'!$C$5-1)/'Sect. 4 (coefficients)'!$C$6) + 'Sect. 4 (coefficients)'!$J$20*((C227/'Sect. 4 (coefficients)'!$C$5-1)/'Sect. 4 (coefficients)'!$C$6)^2 + 'Sect. 4 (coefficients)'!$J$21 * ((C227/'Sect. 4 (coefficients)'!$C$5-1)/'Sect. 4 (coefficients)'!$C$6)^3 ) +
    ( A227/'Sect. 4 (coefficients)'!$C$3 )^1 * ( 'Sect. 4 (coefficients)'!$J$22 + 'Sect. 4 (coefficients)'!$J$23*((C227/'Sect. 4 (coefficients)'!$C$5-1)/'Sect. 4 (coefficients)'!$C$6) + 'Sect. 4 (coefficients)'!$J$24*((C227/'Sect. 4 (coefficients)'!$C$5-1)/'Sect. 4 (coefficients)'!$C$6)^2 ) +
    ( A227/'Sect. 4 (coefficients)'!$C$3 )^2 * ( 'Sect. 4 (coefficients)'!$J$25 + 'Sect. 4 (coefficients)'!$J$26*((C227/'Sect. 4 (coefficients)'!$C$5-1)/'Sect. 4 (coefficients)'!$C$6) ) +
    ( A227/'Sect. 4 (coefficients)'!$C$3 )^3 * ( 'Sect. 4 (coefficients)'!$J$27 ) ) +
( (B227+273.15) / 'Sect. 4 (coefficients)'!$C$4 )^2*
    (                                                   ( 'Sect. 4 (coefficients)'!$J$28 + 'Sect. 4 (coefficients)'!$J$29*((C227/'Sect. 4 (coefficients)'!$C$5-1)/'Sect. 4 (coefficients)'!$C$6) + 'Sect. 4 (coefficients)'!$J$30*((C227/'Sect. 4 (coefficients)'!$C$5-1)/'Sect. 4 (coefficients)'!$C$6)^2 ) +
    ( A227/'Sect. 4 (coefficients)'!$C$3 )^1 * ( 'Sect. 4 (coefficients)'!$J$31 + 'Sect. 4 (coefficients)'!$J$32*((C227/'Sect. 4 (coefficients)'!$C$5-1)/'Sect. 4 (coefficients)'!$C$6) ) +
    ( A227/'Sect. 4 (coefficients)'!$C$3 )^2 * ( 'Sect. 4 (coefficients)'!$J$33 ) ) +
( (B227+273.15) / 'Sect. 4 (coefficients)'!$C$4 )^3*
    (                                                   ( 'Sect. 4 (coefficients)'!$J$34 + 'Sect. 4 (coefficients)'!$J$35*((C227/'Sect. 4 (coefficients)'!$C$5-1)/'Sect. 4 (coefficients)'!$C$6) ) +
    ( A227/'Sect. 4 (coefficients)'!$C$3 )^1 * ( 'Sect. 4 (coefficients)'!$J$36 ) ) +
( (B227+273.15) / 'Sect. 4 (coefficients)'!$C$4 )^4*
    (                                                   ( 'Sect. 4 (coefficients)'!$J$37 ) ) )</f>
        <v>-0.14845416500286771</v>
      </c>
      <c r="V227" s="32">
        <f t="shared" si="60"/>
        <v>7.3554635137954021</v>
      </c>
      <c r="W227" s="36">
        <f>('Sect. 4 (coefficients)'!$L$3+'Sect. 4 (coefficients)'!$L$4*(B227+'Sect. 4 (coefficients)'!$L$7)^-2.5+'Sect. 4 (coefficients)'!$L$5*(B227+'Sect. 4 (coefficients)'!$L$7)^3)/1000</f>
        <v>-2.085999999999995E-3</v>
      </c>
      <c r="X227" s="36">
        <f t="shared" si="61"/>
        <v>2.1322982629561338E-3</v>
      </c>
      <c r="Y227" s="32">
        <f t="shared" si="62"/>
        <v>7.3533775137954018</v>
      </c>
      <c r="Z227" s="92">
        <v>6.0000000000000001E-3</v>
      </c>
    </row>
    <row r="228" spans="1:26" s="37" customFormat="1" ht="15" customHeight="1">
      <c r="A228" s="76">
        <v>10</v>
      </c>
      <c r="B228" s="30">
        <v>25</v>
      </c>
      <c r="C228" s="55">
        <v>33</v>
      </c>
      <c r="D228" s="32">
        <v>1011.39282847</v>
      </c>
      <c r="E228" s="32">
        <f t="shared" si="66"/>
        <v>1.5170892427050001E-2</v>
      </c>
      <c r="F228" s="54" t="s">
        <v>17</v>
      </c>
      <c r="G228" s="33">
        <v>1018.7109277828563</v>
      </c>
      <c r="H228" s="32">
        <v>1.5712015330409595E-2</v>
      </c>
      <c r="I228" s="62">
        <v>3511.0107733363898</v>
      </c>
      <c r="J228" s="33">
        <f t="shared" si="54"/>
        <v>7.3180993128562477</v>
      </c>
      <c r="K228" s="32">
        <f t="shared" si="55"/>
        <v>4.0879638831456226E-3</v>
      </c>
      <c r="L228" s="50">
        <f t="shared" si="52"/>
        <v>16.08913834521724</v>
      </c>
      <c r="M228" s="35">
        <f t="shared" si="56"/>
        <v>4.7142857142857144</v>
      </c>
      <c r="N228" s="66">
        <f t="shared" si="57"/>
        <v>0.47142857142857147</v>
      </c>
      <c r="O228" s="70" t="s">
        <v>17</v>
      </c>
      <c r="P228" s="32">
        <f>('Sect. 4 (coefficients)'!$L$3+'Sect. 4 (coefficients)'!$L$4*(B228+'Sect. 4 (coefficients)'!$L$7)^-2.5+'Sect. 4 (coefficients)'!$L$5*(B228+'Sect. 4 (coefficients)'!$L$7)^3)/1000</f>
        <v>-2.085999999999995E-3</v>
      </c>
      <c r="Q228" s="32">
        <f t="shared" si="58"/>
        <v>7.320185312856248</v>
      </c>
      <c r="R228" s="32">
        <f>LOOKUP(B228,'Sect. 4 (data)'!$B$19:$B$25,'Sect. 4 (data)'!$R$19:$R$25)</f>
        <v>7.5038826025585568</v>
      </c>
      <c r="S228" s="36">
        <f t="shared" si="59"/>
        <v>-0.18369728970230881</v>
      </c>
      <c r="T228" s="32">
        <f>'Sect. 4 (coefficients)'!$C$7 * ( A228 / 'Sect. 4 (coefficients)'!$C$3 )*
  (
                                                        ( 'Sect. 4 (coefficients)'!$F$3   + 'Sect. 4 (coefficients)'!$F$4  *(A228/'Sect. 4 (coefficients)'!$C$3)^1 + 'Sect. 4 (coefficients)'!$F$5  *(A228/'Sect. 4 (coefficients)'!$C$3)^2 + 'Sect. 4 (coefficients)'!$F$6   *(A228/'Sect. 4 (coefficients)'!$C$3)^3 + 'Sect. 4 (coefficients)'!$F$7  *(A228/'Sect. 4 (coefficients)'!$C$3)^4 + 'Sect. 4 (coefficients)'!$F$8*(A228/'Sect. 4 (coefficients)'!$C$3)^5 ) +
    ( (B228+273.15) / 'Sect. 4 (coefficients)'!$C$4 )^1 * ( 'Sect. 4 (coefficients)'!$F$9   + 'Sect. 4 (coefficients)'!$F$10*(A228/'Sect. 4 (coefficients)'!$C$3)^1 + 'Sect. 4 (coefficients)'!$F$11*(A228/'Sect. 4 (coefficients)'!$C$3)^2 + 'Sect. 4 (coefficients)'!$F$12*(A228/'Sect. 4 (coefficients)'!$C$3)^3 + 'Sect. 4 (coefficients)'!$F$13*(A228/'Sect. 4 (coefficients)'!$C$3)^4 ) +
    ( (B228+273.15) / 'Sect. 4 (coefficients)'!$C$4 )^2 * ( 'Sect. 4 (coefficients)'!$F$14 + 'Sect. 4 (coefficients)'!$F$15*(A228/'Sect. 4 (coefficients)'!$C$3)^1 + 'Sect. 4 (coefficients)'!$F$16*(A228/'Sect. 4 (coefficients)'!$C$3)^2 + 'Sect. 4 (coefficients)'!$F$17*(A228/'Sect. 4 (coefficients)'!$C$3)^3 ) +
    ( (B228+273.15) / 'Sect. 4 (coefficients)'!$C$4 )^3 * ( 'Sect. 4 (coefficients)'!$F$18 + 'Sect. 4 (coefficients)'!$F$19*(A228/'Sect. 4 (coefficients)'!$C$3)^1 + 'Sect. 4 (coefficients)'!$F$20*(A228/'Sect. 4 (coefficients)'!$C$3)^2 ) +
    ( (B228+273.15) / 'Sect. 4 (coefficients)'!$C$4 )^4 * ( 'Sect. 4 (coefficients)'!$F$21 +'Sect. 4 (coefficients)'!$F$22*(A228/'Sect. 4 (coefficients)'!$C$3)^1 ) +
    ( (B228+273.15) / 'Sect. 4 (coefficients)'!$C$4 )^5 * ( 'Sect. 4 (coefficients)'!$F$23 )
  )</f>
        <v>7.5039176787982695</v>
      </c>
      <c r="U228" s="91">
        <f xml:space="preserve"> 'Sect. 4 (coefficients)'!$C$8 * ( (C228/'Sect. 4 (coefficients)'!$C$5-1)/'Sect. 4 (coefficients)'!$C$6 ) * ( A228/'Sect. 4 (coefficients)'!$C$3 ) *
(                                                       ( 'Sect. 4 (coefficients)'!$J$3   + 'Sect. 4 (coefficients)'!$J$4  *((C228/'Sect. 4 (coefficients)'!$C$5-1)/'Sect. 4 (coefficients)'!$C$6)  + 'Sect. 4 (coefficients)'!$J$5  *((C228/'Sect. 4 (coefficients)'!$C$5-1)/'Sect. 4 (coefficients)'!$C$6)^2 + 'Sect. 4 (coefficients)'!$J$6   *((C228/'Sect. 4 (coefficients)'!$C$5-1)/'Sect. 4 (coefficients)'!$C$6)^3 + 'Sect. 4 (coefficients)'!$J$7*((C228/'Sect. 4 (coefficients)'!$C$5-1)/'Sect. 4 (coefficients)'!$C$6)^4 ) +
    ( A228/'Sect. 4 (coefficients)'!$C$3 )^1 * ( 'Sect. 4 (coefficients)'!$J$8   + 'Sect. 4 (coefficients)'!$J$9  *((C228/'Sect. 4 (coefficients)'!$C$5-1)/'Sect. 4 (coefficients)'!$C$6)  + 'Sect. 4 (coefficients)'!$J$10*((C228/'Sect. 4 (coefficients)'!$C$5-1)/'Sect. 4 (coefficients)'!$C$6)^2 + 'Sect. 4 (coefficients)'!$J$11 *((C228/'Sect. 4 (coefficients)'!$C$5-1)/'Sect. 4 (coefficients)'!$C$6)^3 ) +
    ( A228/'Sect. 4 (coefficients)'!$C$3 )^2 * ( 'Sect. 4 (coefficients)'!$J$12 + 'Sect. 4 (coefficients)'!$J$13*((C228/'Sect. 4 (coefficients)'!$C$5-1)/'Sect. 4 (coefficients)'!$C$6) + 'Sect. 4 (coefficients)'!$J$14*((C228/'Sect. 4 (coefficients)'!$C$5-1)/'Sect. 4 (coefficients)'!$C$6)^2 ) +
    ( A228/'Sect. 4 (coefficients)'!$C$3 )^3 * ( 'Sect. 4 (coefficients)'!$J$15 + 'Sect. 4 (coefficients)'!$J$16*((C228/'Sect. 4 (coefficients)'!$C$5-1)/'Sect. 4 (coefficients)'!$C$6) ) +
    ( A228/'Sect. 4 (coefficients)'!$C$3 )^4 * ( 'Sect. 4 (coefficients)'!$J$17 ) +
( (B228+273.15) / 'Sect. 4 (coefficients)'!$C$4 )^1*
    (                                                   ( 'Sect. 4 (coefficients)'!$J$18 + 'Sect. 4 (coefficients)'!$J$19*((C228/'Sect. 4 (coefficients)'!$C$5-1)/'Sect. 4 (coefficients)'!$C$6) + 'Sect. 4 (coefficients)'!$J$20*((C228/'Sect. 4 (coefficients)'!$C$5-1)/'Sect. 4 (coefficients)'!$C$6)^2 + 'Sect. 4 (coefficients)'!$J$21 * ((C228/'Sect. 4 (coefficients)'!$C$5-1)/'Sect. 4 (coefficients)'!$C$6)^3 ) +
    ( A228/'Sect. 4 (coefficients)'!$C$3 )^1 * ( 'Sect. 4 (coefficients)'!$J$22 + 'Sect. 4 (coefficients)'!$J$23*((C228/'Sect. 4 (coefficients)'!$C$5-1)/'Sect. 4 (coefficients)'!$C$6) + 'Sect. 4 (coefficients)'!$J$24*((C228/'Sect. 4 (coefficients)'!$C$5-1)/'Sect. 4 (coefficients)'!$C$6)^2 ) +
    ( A228/'Sect. 4 (coefficients)'!$C$3 )^2 * ( 'Sect. 4 (coefficients)'!$J$25 + 'Sect. 4 (coefficients)'!$J$26*((C228/'Sect. 4 (coefficients)'!$C$5-1)/'Sect. 4 (coefficients)'!$C$6) ) +
    ( A228/'Sect. 4 (coefficients)'!$C$3 )^3 * ( 'Sect. 4 (coefficients)'!$J$27 ) ) +
( (B228+273.15) / 'Sect. 4 (coefficients)'!$C$4 )^2*
    (                                                   ( 'Sect. 4 (coefficients)'!$J$28 + 'Sect. 4 (coefficients)'!$J$29*((C228/'Sect. 4 (coefficients)'!$C$5-1)/'Sect. 4 (coefficients)'!$C$6) + 'Sect. 4 (coefficients)'!$J$30*((C228/'Sect. 4 (coefficients)'!$C$5-1)/'Sect. 4 (coefficients)'!$C$6)^2 ) +
    ( A228/'Sect. 4 (coefficients)'!$C$3 )^1 * ( 'Sect. 4 (coefficients)'!$J$31 + 'Sect. 4 (coefficients)'!$J$32*((C228/'Sect. 4 (coefficients)'!$C$5-1)/'Sect. 4 (coefficients)'!$C$6) ) +
    ( A228/'Sect. 4 (coefficients)'!$C$3 )^2 * ( 'Sect. 4 (coefficients)'!$J$33 ) ) +
( (B228+273.15) / 'Sect. 4 (coefficients)'!$C$4 )^3*
    (                                                   ( 'Sect. 4 (coefficients)'!$J$34 + 'Sect. 4 (coefficients)'!$J$35*((C228/'Sect. 4 (coefficients)'!$C$5-1)/'Sect. 4 (coefficients)'!$C$6) ) +
    ( A228/'Sect. 4 (coefficients)'!$C$3 )^1 * ( 'Sect. 4 (coefficients)'!$J$36 ) ) +
( (B228+273.15) / 'Sect. 4 (coefficients)'!$C$4 )^4*
    (                                                   ( 'Sect. 4 (coefficients)'!$J$37 ) ) )</f>
        <v>-0.18581514259004309</v>
      </c>
      <c r="V228" s="32">
        <f t="shared" si="60"/>
        <v>7.3181025362082268</v>
      </c>
      <c r="W228" s="36">
        <f>('Sect. 4 (coefficients)'!$L$3+'Sect. 4 (coefficients)'!$L$4*(B228+'Sect. 4 (coefficients)'!$L$7)^-2.5+'Sect. 4 (coefficients)'!$L$5*(B228+'Sect. 4 (coefficients)'!$L$7)^3)/1000</f>
        <v>-2.085999999999995E-3</v>
      </c>
      <c r="X228" s="36">
        <f t="shared" si="61"/>
        <v>2.0827766480211451E-3</v>
      </c>
      <c r="Y228" s="32">
        <f t="shared" si="62"/>
        <v>7.3160165362082266</v>
      </c>
      <c r="Z228" s="92">
        <v>6.0000000000000001E-3</v>
      </c>
    </row>
    <row r="229" spans="1:26" s="37" customFormat="1" ht="15" customHeight="1">
      <c r="A229" s="76">
        <v>10</v>
      </c>
      <c r="B229" s="30">
        <v>25</v>
      </c>
      <c r="C229" s="55">
        <v>41.5</v>
      </c>
      <c r="D229" s="32">
        <v>1014.94573862</v>
      </c>
      <c r="E229" s="32">
        <f t="shared" si="66"/>
        <v>1.5224186079300001E-2</v>
      </c>
      <c r="F229" s="54" t="s">
        <v>17</v>
      </c>
      <c r="G229" s="33">
        <v>1022.2213151506953</v>
      </c>
      <c r="H229" s="32">
        <v>1.5786644282981394E-2</v>
      </c>
      <c r="I229" s="62">
        <v>3363.4776886715354</v>
      </c>
      <c r="J229" s="33">
        <f t="shared" si="54"/>
        <v>7.2755765306952753</v>
      </c>
      <c r="K229" s="32">
        <f t="shared" si="55"/>
        <v>4.1763974835062317E-3</v>
      </c>
      <c r="L229" s="50">
        <f t="shared" si="52"/>
        <v>16.475422476059595</v>
      </c>
      <c r="M229" s="35">
        <f t="shared" si="56"/>
        <v>4.7142857142857144</v>
      </c>
      <c r="N229" s="66">
        <f t="shared" si="57"/>
        <v>0.47142857142857147</v>
      </c>
      <c r="O229" s="70" t="s">
        <v>17</v>
      </c>
      <c r="P229" s="32">
        <f>('Sect. 4 (coefficients)'!$L$3+'Sect. 4 (coefficients)'!$L$4*(B229+'Sect. 4 (coefficients)'!$L$7)^-2.5+'Sect. 4 (coefficients)'!$L$5*(B229+'Sect. 4 (coefficients)'!$L$7)^3)/1000</f>
        <v>-2.085999999999995E-3</v>
      </c>
      <c r="Q229" s="32">
        <f t="shared" si="58"/>
        <v>7.2776625306952756</v>
      </c>
      <c r="R229" s="32">
        <f>LOOKUP(B229,'Sect. 4 (data)'!$B$19:$B$25,'Sect. 4 (data)'!$R$19:$R$25)</f>
        <v>7.5038826025585568</v>
      </c>
      <c r="S229" s="36">
        <f t="shared" si="59"/>
        <v>-0.22622007186328119</v>
      </c>
      <c r="T229" s="32">
        <f>'Sect. 4 (coefficients)'!$C$7 * ( A229 / 'Sect. 4 (coefficients)'!$C$3 )*
  (
                                                        ( 'Sect. 4 (coefficients)'!$F$3   + 'Sect. 4 (coefficients)'!$F$4  *(A229/'Sect. 4 (coefficients)'!$C$3)^1 + 'Sect. 4 (coefficients)'!$F$5  *(A229/'Sect. 4 (coefficients)'!$C$3)^2 + 'Sect. 4 (coefficients)'!$F$6   *(A229/'Sect. 4 (coefficients)'!$C$3)^3 + 'Sect. 4 (coefficients)'!$F$7  *(A229/'Sect. 4 (coefficients)'!$C$3)^4 + 'Sect. 4 (coefficients)'!$F$8*(A229/'Sect. 4 (coefficients)'!$C$3)^5 ) +
    ( (B229+273.15) / 'Sect. 4 (coefficients)'!$C$4 )^1 * ( 'Sect. 4 (coefficients)'!$F$9   + 'Sect. 4 (coefficients)'!$F$10*(A229/'Sect. 4 (coefficients)'!$C$3)^1 + 'Sect. 4 (coefficients)'!$F$11*(A229/'Sect. 4 (coefficients)'!$C$3)^2 + 'Sect. 4 (coefficients)'!$F$12*(A229/'Sect. 4 (coefficients)'!$C$3)^3 + 'Sect. 4 (coefficients)'!$F$13*(A229/'Sect. 4 (coefficients)'!$C$3)^4 ) +
    ( (B229+273.15) / 'Sect. 4 (coefficients)'!$C$4 )^2 * ( 'Sect. 4 (coefficients)'!$F$14 + 'Sect. 4 (coefficients)'!$F$15*(A229/'Sect. 4 (coefficients)'!$C$3)^1 + 'Sect. 4 (coefficients)'!$F$16*(A229/'Sect. 4 (coefficients)'!$C$3)^2 + 'Sect. 4 (coefficients)'!$F$17*(A229/'Sect. 4 (coefficients)'!$C$3)^3 ) +
    ( (B229+273.15) / 'Sect. 4 (coefficients)'!$C$4 )^3 * ( 'Sect. 4 (coefficients)'!$F$18 + 'Sect. 4 (coefficients)'!$F$19*(A229/'Sect. 4 (coefficients)'!$C$3)^1 + 'Sect. 4 (coefficients)'!$F$20*(A229/'Sect. 4 (coefficients)'!$C$3)^2 ) +
    ( (B229+273.15) / 'Sect. 4 (coefficients)'!$C$4 )^4 * ( 'Sect. 4 (coefficients)'!$F$21 +'Sect. 4 (coefficients)'!$F$22*(A229/'Sect. 4 (coefficients)'!$C$3)^1 ) +
    ( (B229+273.15) / 'Sect. 4 (coefficients)'!$C$4 )^5 * ( 'Sect. 4 (coefficients)'!$F$23 )
  )</f>
        <v>7.5039176787982695</v>
      </c>
      <c r="U229" s="91">
        <f xml:space="preserve"> 'Sect. 4 (coefficients)'!$C$8 * ( (C229/'Sect. 4 (coefficients)'!$C$5-1)/'Sect. 4 (coefficients)'!$C$6 ) * ( A229/'Sect. 4 (coefficients)'!$C$3 ) *
(                                                       ( 'Sect. 4 (coefficients)'!$J$3   + 'Sect. 4 (coefficients)'!$J$4  *((C229/'Sect. 4 (coefficients)'!$C$5-1)/'Sect. 4 (coefficients)'!$C$6)  + 'Sect. 4 (coefficients)'!$J$5  *((C229/'Sect. 4 (coefficients)'!$C$5-1)/'Sect. 4 (coefficients)'!$C$6)^2 + 'Sect. 4 (coefficients)'!$J$6   *((C229/'Sect. 4 (coefficients)'!$C$5-1)/'Sect. 4 (coefficients)'!$C$6)^3 + 'Sect. 4 (coefficients)'!$J$7*((C229/'Sect. 4 (coefficients)'!$C$5-1)/'Sect. 4 (coefficients)'!$C$6)^4 ) +
    ( A229/'Sect. 4 (coefficients)'!$C$3 )^1 * ( 'Sect. 4 (coefficients)'!$J$8   + 'Sect. 4 (coefficients)'!$J$9  *((C229/'Sect. 4 (coefficients)'!$C$5-1)/'Sect. 4 (coefficients)'!$C$6)  + 'Sect. 4 (coefficients)'!$J$10*((C229/'Sect. 4 (coefficients)'!$C$5-1)/'Sect. 4 (coefficients)'!$C$6)^2 + 'Sect. 4 (coefficients)'!$J$11 *((C229/'Sect. 4 (coefficients)'!$C$5-1)/'Sect. 4 (coefficients)'!$C$6)^3 ) +
    ( A229/'Sect. 4 (coefficients)'!$C$3 )^2 * ( 'Sect. 4 (coefficients)'!$J$12 + 'Sect. 4 (coefficients)'!$J$13*((C229/'Sect. 4 (coefficients)'!$C$5-1)/'Sect. 4 (coefficients)'!$C$6) + 'Sect. 4 (coefficients)'!$J$14*((C229/'Sect. 4 (coefficients)'!$C$5-1)/'Sect. 4 (coefficients)'!$C$6)^2 ) +
    ( A229/'Sect. 4 (coefficients)'!$C$3 )^3 * ( 'Sect. 4 (coefficients)'!$J$15 + 'Sect. 4 (coefficients)'!$J$16*((C229/'Sect. 4 (coefficients)'!$C$5-1)/'Sect. 4 (coefficients)'!$C$6) ) +
    ( A229/'Sect. 4 (coefficients)'!$C$3 )^4 * ( 'Sect. 4 (coefficients)'!$J$17 ) +
( (B229+273.15) / 'Sect. 4 (coefficients)'!$C$4 )^1*
    (                                                   ( 'Sect. 4 (coefficients)'!$J$18 + 'Sect. 4 (coefficients)'!$J$19*((C229/'Sect. 4 (coefficients)'!$C$5-1)/'Sect. 4 (coefficients)'!$C$6) + 'Sect. 4 (coefficients)'!$J$20*((C229/'Sect. 4 (coefficients)'!$C$5-1)/'Sect. 4 (coefficients)'!$C$6)^2 + 'Sect. 4 (coefficients)'!$J$21 * ((C229/'Sect. 4 (coefficients)'!$C$5-1)/'Sect. 4 (coefficients)'!$C$6)^3 ) +
    ( A229/'Sect. 4 (coefficients)'!$C$3 )^1 * ( 'Sect. 4 (coefficients)'!$J$22 + 'Sect. 4 (coefficients)'!$J$23*((C229/'Sect. 4 (coefficients)'!$C$5-1)/'Sect. 4 (coefficients)'!$C$6) + 'Sect. 4 (coefficients)'!$J$24*((C229/'Sect. 4 (coefficients)'!$C$5-1)/'Sect. 4 (coefficients)'!$C$6)^2 ) +
    ( A229/'Sect. 4 (coefficients)'!$C$3 )^2 * ( 'Sect. 4 (coefficients)'!$J$25 + 'Sect. 4 (coefficients)'!$J$26*((C229/'Sect. 4 (coefficients)'!$C$5-1)/'Sect. 4 (coefficients)'!$C$6) ) +
    ( A229/'Sect. 4 (coefficients)'!$C$3 )^3 * ( 'Sect. 4 (coefficients)'!$J$27 ) ) +
( (B229+273.15) / 'Sect. 4 (coefficients)'!$C$4 )^2*
    (                                                   ( 'Sect. 4 (coefficients)'!$J$28 + 'Sect. 4 (coefficients)'!$J$29*((C229/'Sect. 4 (coefficients)'!$C$5-1)/'Sect. 4 (coefficients)'!$C$6) + 'Sect. 4 (coefficients)'!$J$30*((C229/'Sect. 4 (coefficients)'!$C$5-1)/'Sect. 4 (coefficients)'!$C$6)^2 ) +
    ( A229/'Sect. 4 (coefficients)'!$C$3 )^1 * ( 'Sect. 4 (coefficients)'!$J$31 + 'Sect. 4 (coefficients)'!$J$32*((C229/'Sect. 4 (coefficients)'!$C$5-1)/'Sect. 4 (coefficients)'!$C$6) ) +
    ( A229/'Sect. 4 (coefficients)'!$C$3 )^2 * ( 'Sect. 4 (coefficients)'!$J$33 ) ) +
( (B229+273.15) / 'Sect. 4 (coefficients)'!$C$4 )^3*
    (                                                   ( 'Sect. 4 (coefficients)'!$J$34 + 'Sect. 4 (coefficients)'!$J$35*((C229/'Sect. 4 (coefficients)'!$C$5-1)/'Sect. 4 (coefficients)'!$C$6) ) +
    ( A229/'Sect. 4 (coefficients)'!$C$3 )^1 * ( 'Sect. 4 (coefficients)'!$J$36 ) ) +
( (B229+273.15) / 'Sect. 4 (coefficients)'!$C$4 )^4*
    (                                                   ( 'Sect. 4 (coefficients)'!$J$37 ) ) )</f>
        <v>-0.2296764087943127</v>
      </c>
      <c r="V229" s="32">
        <f t="shared" si="60"/>
        <v>7.2742412700039569</v>
      </c>
      <c r="W229" s="36">
        <f>('Sect. 4 (coefficients)'!$L$3+'Sect. 4 (coefficients)'!$L$4*(B229+'Sect. 4 (coefficients)'!$L$7)^-2.5+'Sect. 4 (coefficients)'!$L$5*(B229+'Sect. 4 (coefficients)'!$L$7)^3)/1000</f>
        <v>-2.085999999999995E-3</v>
      </c>
      <c r="X229" s="36">
        <f t="shared" si="61"/>
        <v>3.4212606913186505E-3</v>
      </c>
      <c r="Y229" s="32">
        <f t="shared" si="62"/>
        <v>7.2721552700039567</v>
      </c>
      <c r="Z229" s="92">
        <v>6.0000000000000001E-3</v>
      </c>
    </row>
    <row r="230" spans="1:26" s="37" customFormat="1" ht="15" customHeight="1">
      <c r="A230" s="76">
        <v>10</v>
      </c>
      <c r="B230" s="30">
        <v>25</v>
      </c>
      <c r="C230" s="55">
        <v>52</v>
      </c>
      <c r="D230" s="32">
        <v>1019.25276844</v>
      </c>
      <c r="E230" s="32">
        <f t="shared" si="66"/>
        <v>1.5288791526599999E-2</v>
      </c>
      <c r="F230" s="54" t="s">
        <v>17</v>
      </c>
      <c r="G230" s="33">
        <v>1026.4759341807896</v>
      </c>
      <c r="H230" s="32">
        <v>1.5883343547050479E-2</v>
      </c>
      <c r="I230" s="62">
        <v>3019.8511929353926</v>
      </c>
      <c r="J230" s="33">
        <f t="shared" si="54"/>
        <v>7.2231657407896819</v>
      </c>
      <c r="K230" s="32">
        <f t="shared" si="55"/>
        <v>4.3050500449813784E-3</v>
      </c>
      <c r="L230" s="50">
        <f t="shared" si="52"/>
        <v>16.297862235748394</v>
      </c>
      <c r="M230" s="35">
        <f t="shared" si="56"/>
        <v>4.7142857142857144</v>
      </c>
      <c r="N230" s="66">
        <f t="shared" si="57"/>
        <v>0.47142857142857147</v>
      </c>
      <c r="O230" s="70" t="s">
        <v>17</v>
      </c>
      <c r="P230" s="32">
        <f>('Sect. 4 (coefficients)'!$L$3+'Sect. 4 (coefficients)'!$L$4*(B230+'Sect. 4 (coefficients)'!$L$7)^-2.5+'Sect. 4 (coefficients)'!$L$5*(B230+'Sect. 4 (coefficients)'!$L$7)^3)/1000</f>
        <v>-2.085999999999995E-3</v>
      </c>
      <c r="Q230" s="32">
        <f t="shared" si="58"/>
        <v>7.2252517407896821</v>
      </c>
      <c r="R230" s="32">
        <f>LOOKUP(B230,'Sect. 4 (data)'!$B$19:$B$25,'Sect. 4 (data)'!$R$19:$R$25)</f>
        <v>7.5038826025585568</v>
      </c>
      <c r="S230" s="36">
        <f t="shared" si="59"/>
        <v>-0.27863086176887464</v>
      </c>
      <c r="T230" s="32">
        <f>'Sect. 4 (coefficients)'!$C$7 * ( A230 / 'Sect. 4 (coefficients)'!$C$3 )*
  (
                                                        ( 'Sect. 4 (coefficients)'!$F$3   + 'Sect. 4 (coefficients)'!$F$4  *(A230/'Sect. 4 (coefficients)'!$C$3)^1 + 'Sect. 4 (coefficients)'!$F$5  *(A230/'Sect. 4 (coefficients)'!$C$3)^2 + 'Sect. 4 (coefficients)'!$F$6   *(A230/'Sect. 4 (coefficients)'!$C$3)^3 + 'Sect. 4 (coefficients)'!$F$7  *(A230/'Sect. 4 (coefficients)'!$C$3)^4 + 'Sect. 4 (coefficients)'!$F$8*(A230/'Sect. 4 (coefficients)'!$C$3)^5 ) +
    ( (B230+273.15) / 'Sect. 4 (coefficients)'!$C$4 )^1 * ( 'Sect. 4 (coefficients)'!$F$9   + 'Sect. 4 (coefficients)'!$F$10*(A230/'Sect. 4 (coefficients)'!$C$3)^1 + 'Sect. 4 (coefficients)'!$F$11*(A230/'Sect. 4 (coefficients)'!$C$3)^2 + 'Sect. 4 (coefficients)'!$F$12*(A230/'Sect. 4 (coefficients)'!$C$3)^3 + 'Sect. 4 (coefficients)'!$F$13*(A230/'Sect. 4 (coefficients)'!$C$3)^4 ) +
    ( (B230+273.15) / 'Sect. 4 (coefficients)'!$C$4 )^2 * ( 'Sect. 4 (coefficients)'!$F$14 + 'Sect. 4 (coefficients)'!$F$15*(A230/'Sect. 4 (coefficients)'!$C$3)^1 + 'Sect. 4 (coefficients)'!$F$16*(A230/'Sect. 4 (coefficients)'!$C$3)^2 + 'Sect. 4 (coefficients)'!$F$17*(A230/'Sect. 4 (coefficients)'!$C$3)^3 ) +
    ( (B230+273.15) / 'Sect. 4 (coefficients)'!$C$4 )^3 * ( 'Sect. 4 (coefficients)'!$F$18 + 'Sect. 4 (coefficients)'!$F$19*(A230/'Sect. 4 (coefficients)'!$C$3)^1 + 'Sect. 4 (coefficients)'!$F$20*(A230/'Sect. 4 (coefficients)'!$C$3)^2 ) +
    ( (B230+273.15) / 'Sect. 4 (coefficients)'!$C$4 )^4 * ( 'Sect. 4 (coefficients)'!$F$21 +'Sect. 4 (coefficients)'!$F$22*(A230/'Sect. 4 (coefficients)'!$C$3)^1 ) +
    ( (B230+273.15) / 'Sect. 4 (coefficients)'!$C$4 )^5 * ( 'Sect. 4 (coefficients)'!$F$23 )
  )</f>
        <v>7.5039176787982695</v>
      </c>
      <c r="U230" s="91">
        <f xml:space="preserve"> 'Sect. 4 (coefficients)'!$C$8 * ( (C230/'Sect. 4 (coefficients)'!$C$5-1)/'Sect. 4 (coefficients)'!$C$6 ) * ( A230/'Sect. 4 (coefficients)'!$C$3 ) *
(                                                       ( 'Sect. 4 (coefficients)'!$J$3   + 'Sect. 4 (coefficients)'!$J$4  *((C230/'Sect. 4 (coefficients)'!$C$5-1)/'Sect. 4 (coefficients)'!$C$6)  + 'Sect. 4 (coefficients)'!$J$5  *((C230/'Sect. 4 (coefficients)'!$C$5-1)/'Sect. 4 (coefficients)'!$C$6)^2 + 'Sect. 4 (coefficients)'!$J$6   *((C230/'Sect. 4 (coefficients)'!$C$5-1)/'Sect. 4 (coefficients)'!$C$6)^3 + 'Sect. 4 (coefficients)'!$J$7*((C230/'Sect. 4 (coefficients)'!$C$5-1)/'Sect. 4 (coefficients)'!$C$6)^4 ) +
    ( A230/'Sect. 4 (coefficients)'!$C$3 )^1 * ( 'Sect. 4 (coefficients)'!$J$8   + 'Sect. 4 (coefficients)'!$J$9  *((C230/'Sect. 4 (coefficients)'!$C$5-1)/'Sect. 4 (coefficients)'!$C$6)  + 'Sect. 4 (coefficients)'!$J$10*((C230/'Sect. 4 (coefficients)'!$C$5-1)/'Sect. 4 (coefficients)'!$C$6)^2 + 'Sect. 4 (coefficients)'!$J$11 *((C230/'Sect. 4 (coefficients)'!$C$5-1)/'Sect. 4 (coefficients)'!$C$6)^3 ) +
    ( A230/'Sect. 4 (coefficients)'!$C$3 )^2 * ( 'Sect. 4 (coefficients)'!$J$12 + 'Sect. 4 (coefficients)'!$J$13*((C230/'Sect. 4 (coefficients)'!$C$5-1)/'Sect. 4 (coefficients)'!$C$6) + 'Sect. 4 (coefficients)'!$J$14*((C230/'Sect. 4 (coefficients)'!$C$5-1)/'Sect. 4 (coefficients)'!$C$6)^2 ) +
    ( A230/'Sect. 4 (coefficients)'!$C$3 )^3 * ( 'Sect. 4 (coefficients)'!$J$15 + 'Sect. 4 (coefficients)'!$J$16*((C230/'Sect. 4 (coefficients)'!$C$5-1)/'Sect. 4 (coefficients)'!$C$6) ) +
    ( A230/'Sect. 4 (coefficients)'!$C$3 )^4 * ( 'Sect. 4 (coefficients)'!$J$17 ) +
( (B230+273.15) / 'Sect. 4 (coefficients)'!$C$4 )^1*
    (                                                   ( 'Sect. 4 (coefficients)'!$J$18 + 'Sect. 4 (coefficients)'!$J$19*((C230/'Sect. 4 (coefficients)'!$C$5-1)/'Sect. 4 (coefficients)'!$C$6) + 'Sect. 4 (coefficients)'!$J$20*((C230/'Sect. 4 (coefficients)'!$C$5-1)/'Sect. 4 (coefficients)'!$C$6)^2 + 'Sect. 4 (coefficients)'!$J$21 * ((C230/'Sect. 4 (coefficients)'!$C$5-1)/'Sect. 4 (coefficients)'!$C$6)^3 ) +
    ( A230/'Sect. 4 (coefficients)'!$C$3 )^1 * ( 'Sect. 4 (coefficients)'!$J$22 + 'Sect. 4 (coefficients)'!$J$23*((C230/'Sect. 4 (coefficients)'!$C$5-1)/'Sect. 4 (coefficients)'!$C$6) + 'Sect. 4 (coefficients)'!$J$24*((C230/'Sect. 4 (coefficients)'!$C$5-1)/'Sect. 4 (coefficients)'!$C$6)^2 ) +
    ( A230/'Sect. 4 (coefficients)'!$C$3 )^2 * ( 'Sect. 4 (coefficients)'!$J$25 + 'Sect. 4 (coefficients)'!$J$26*((C230/'Sect. 4 (coefficients)'!$C$5-1)/'Sect. 4 (coefficients)'!$C$6) ) +
    ( A230/'Sect. 4 (coefficients)'!$C$3 )^3 * ( 'Sect. 4 (coefficients)'!$J$27 ) ) +
( (B230+273.15) / 'Sect. 4 (coefficients)'!$C$4 )^2*
    (                                                   ( 'Sect. 4 (coefficients)'!$J$28 + 'Sect. 4 (coefficients)'!$J$29*((C230/'Sect. 4 (coefficients)'!$C$5-1)/'Sect. 4 (coefficients)'!$C$6) + 'Sect. 4 (coefficients)'!$J$30*((C230/'Sect. 4 (coefficients)'!$C$5-1)/'Sect. 4 (coefficients)'!$C$6)^2 ) +
    ( A230/'Sect. 4 (coefficients)'!$C$3 )^1 * ( 'Sect. 4 (coefficients)'!$J$31 + 'Sect. 4 (coefficients)'!$J$32*((C230/'Sect. 4 (coefficients)'!$C$5-1)/'Sect. 4 (coefficients)'!$C$6) ) +
    ( A230/'Sect. 4 (coefficients)'!$C$3 )^2 * ( 'Sect. 4 (coefficients)'!$J$33 ) ) +
( (B230+273.15) / 'Sect. 4 (coefficients)'!$C$4 )^3*
    (                                                   ( 'Sect. 4 (coefficients)'!$J$34 + 'Sect. 4 (coefficients)'!$J$35*((C230/'Sect. 4 (coefficients)'!$C$5-1)/'Sect. 4 (coefficients)'!$C$6) ) +
    ( A230/'Sect. 4 (coefficients)'!$C$3 )^1 * ( 'Sect. 4 (coefficients)'!$J$36 ) ) +
( (B230+273.15) / 'Sect. 4 (coefficients)'!$C$4 )^4*
    (                                                   ( 'Sect. 4 (coefficients)'!$J$37 ) ) )</f>
        <v>-0.28171635230624176</v>
      </c>
      <c r="V230" s="32">
        <f t="shared" si="60"/>
        <v>7.2222013264920282</v>
      </c>
      <c r="W230" s="36">
        <f>('Sect. 4 (coefficients)'!$L$3+'Sect. 4 (coefficients)'!$L$4*(B230+'Sect. 4 (coefficients)'!$L$7)^-2.5+'Sect. 4 (coefficients)'!$L$5*(B230+'Sect. 4 (coefficients)'!$L$7)^3)/1000</f>
        <v>-2.085999999999995E-3</v>
      </c>
      <c r="X230" s="36">
        <f t="shared" si="61"/>
        <v>3.0504142976539583E-3</v>
      </c>
      <c r="Y230" s="32">
        <f t="shared" si="62"/>
        <v>7.2201153264920279</v>
      </c>
      <c r="Z230" s="92">
        <v>6.0000000000000001E-3</v>
      </c>
    </row>
    <row r="231" spans="1:26" s="46" customFormat="1" ht="15" customHeight="1">
      <c r="A231" s="82">
        <v>10</v>
      </c>
      <c r="B231" s="38">
        <v>25</v>
      </c>
      <c r="C231" s="57">
        <v>65</v>
      </c>
      <c r="D231" s="40">
        <v>1024.4643511100001</v>
      </c>
      <c r="E231" s="40">
        <f t="shared" si="66"/>
        <v>1.536696526665E-2</v>
      </c>
      <c r="F231" s="56" t="s">
        <v>17</v>
      </c>
      <c r="G231" s="42">
        <v>1031.6257059550423</v>
      </c>
      <c r="H231" s="40">
        <v>1.6009471528335369E-2</v>
      </c>
      <c r="I231" s="63">
        <v>2420.7007447562719</v>
      </c>
      <c r="J231" s="42">
        <f t="shared" si="54"/>
        <v>7.1613548450422968</v>
      </c>
      <c r="K231" s="40">
        <f t="shared" si="55"/>
        <v>4.4899395441534949E-3</v>
      </c>
      <c r="L231" s="53">
        <f t="shared" si="52"/>
        <v>14.975974532232764</v>
      </c>
      <c r="M231" s="44">
        <f t="shared" si="56"/>
        <v>4.7142857142857144</v>
      </c>
      <c r="N231" s="67">
        <f t="shared" si="57"/>
        <v>0.47142857142857147</v>
      </c>
      <c r="O231" s="71" t="s">
        <v>17</v>
      </c>
      <c r="P231" s="40">
        <f>('Sect. 4 (coefficients)'!$L$3+'Sect. 4 (coefficients)'!$L$4*(B231+'Sect. 4 (coefficients)'!$L$7)^-2.5+'Sect. 4 (coefficients)'!$L$5*(B231+'Sect. 4 (coefficients)'!$L$7)^3)/1000</f>
        <v>-2.085999999999995E-3</v>
      </c>
      <c r="Q231" s="40">
        <f t="shared" si="58"/>
        <v>7.1634408450422971</v>
      </c>
      <c r="R231" s="40">
        <f>LOOKUP(B231,'Sect. 4 (data)'!$B$19:$B$25,'Sect. 4 (data)'!$R$19:$R$25)</f>
        <v>7.5038826025585568</v>
      </c>
      <c r="S231" s="45">
        <f t="shared" si="59"/>
        <v>-0.34044175751625971</v>
      </c>
      <c r="T231" s="40">
        <f>'Sect. 4 (coefficients)'!$C$7 * ( A231 / 'Sect. 4 (coefficients)'!$C$3 )*
  (
                                                        ( 'Sect. 4 (coefficients)'!$F$3   + 'Sect. 4 (coefficients)'!$F$4  *(A231/'Sect. 4 (coefficients)'!$C$3)^1 + 'Sect. 4 (coefficients)'!$F$5  *(A231/'Sect. 4 (coefficients)'!$C$3)^2 + 'Sect. 4 (coefficients)'!$F$6   *(A231/'Sect. 4 (coefficients)'!$C$3)^3 + 'Sect. 4 (coefficients)'!$F$7  *(A231/'Sect. 4 (coefficients)'!$C$3)^4 + 'Sect. 4 (coefficients)'!$F$8*(A231/'Sect. 4 (coefficients)'!$C$3)^5 ) +
    ( (B231+273.15) / 'Sect. 4 (coefficients)'!$C$4 )^1 * ( 'Sect. 4 (coefficients)'!$F$9   + 'Sect. 4 (coefficients)'!$F$10*(A231/'Sect. 4 (coefficients)'!$C$3)^1 + 'Sect. 4 (coefficients)'!$F$11*(A231/'Sect. 4 (coefficients)'!$C$3)^2 + 'Sect. 4 (coefficients)'!$F$12*(A231/'Sect. 4 (coefficients)'!$C$3)^3 + 'Sect. 4 (coefficients)'!$F$13*(A231/'Sect. 4 (coefficients)'!$C$3)^4 ) +
    ( (B231+273.15) / 'Sect. 4 (coefficients)'!$C$4 )^2 * ( 'Sect. 4 (coefficients)'!$F$14 + 'Sect. 4 (coefficients)'!$F$15*(A231/'Sect. 4 (coefficients)'!$C$3)^1 + 'Sect. 4 (coefficients)'!$F$16*(A231/'Sect. 4 (coefficients)'!$C$3)^2 + 'Sect. 4 (coefficients)'!$F$17*(A231/'Sect. 4 (coefficients)'!$C$3)^3 ) +
    ( (B231+273.15) / 'Sect. 4 (coefficients)'!$C$4 )^3 * ( 'Sect. 4 (coefficients)'!$F$18 + 'Sect. 4 (coefficients)'!$F$19*(A231/'Sect. 4 (coefficients)'!$C$3)^1 + 'Sect. 4 (coefficients)'!$F$20*(A231/'Sect. 4 (coefficients)'!$C$3)^2 ) +
    ( (B231+273.15) / 'Sect. 4 (coefficients)'!$C$4 )^4 * ( 'Sect. 4 (coefficients)'!$F$21 +'Sect. 4 (coefficients)'!$F$22*(A231/'Sect. 4 (coefficients)'!$C$3)^1 ) +
    ( (B231+273.15) / 'Sect. 4 (coefficients)'!$C$4 )^5 * ( 'Sect. 4 (coefficients)'!$F$23 )
  )</f>
        <v>7.5039176787982695</v>
      </c>
      <c r="U231" s="93">
        <f xml:space="preserve"> 'Sect. 4 (coefficients)'!$C$8 * ( (C231/'Sect. 4 (coefficients)'!$C$5-1)/'Sect. 4 (coefficients)'!$C$6 ) * ( A231/'Sect. 4 (coefficients)'!$C$3 ) *
(                                                       ( 'Sect. 4 (coefficients)'!$J$3   + 'Sect. 4 (coefficients)'!$J$4  *((C231/'Sect. 4 (coefficients)'!$C$5-1)/'Sect. 4 (coefficients)'!$C$6)  + 'Sect. 4 (coefficients)'!$J$5  *((C231/'Sect. 4 (coefficients)'!$C$5-1)/'Sect. 4 (coefficients)'!$C$6)^2 + 'Sect. 4 (coefficients)'!$J$6   *((C231/'Sect. 4 (coefficients)'!$C$5-1)/'Sect. 4 (coefficients)'!$C$6)^3 + 'Sect. 4 (coefficients)'!$J$7*((C231/'Sect. 4 (coefficients)'!$C$5-1)/'Sect. 4 (coefficients)'!$C$6)^4 ) +
    ( A231/'Sect. 4 (coefficients)'!$C$3 )^1 * ( 'Sect. 4 (coefficients)'!$J$8   + 'Sect. 4 (coefficients)'!$J$9  *((C231/'Sect. 4 (coefficients)'!$C$5-1)/'Sect. 4 (coefficients)'!$C$6)  + 'Sect. 4 (coefficients)'!$J$10*((C231/'Sect. 4 (coefficients)'!$C$5-1)/'Sect. 4 (coefficients)'!$C$6)^2 + 'Sect. 4 (coefficients)'!$J$11 *((C231/'Sect. 4 (coefficients)'!$C$5-1)/'Sect. 4 (coefficients)'!$C$6)^3 ) +
    ( A231/'Sect. 4 (coefficients)'!$C$3 )^2 * ( 'Sect. 4 (coefficients)'!$J$12 + 'Sect. 4 (coefficients)'!$J$13*((C231/'Sect. 4 (coefficients)'!$C$5-1)/'Sect. 4 (coefficients)'!$C$6) + 'Sect. 4 (coefficients)'!$J$14*((C231/'Sect. 4 (coefficients)'!$C$5-1)/'Sect. 4 (coefficients)'!$C$6)^2 ) +
    ( A231/'Sect. 4 (coefficients)'!$C$3 )^3 * ( 'Sect. 4 (coefficients)'!$J$15 + 'Sect. 4 (coefficients)'!$J$16*((C231/'Sect. 4 (coefficients)'!$C$5-1)/'Sect. 4 (coefficients)'!$C$6) ) +
    ( A231/'Sect. 4 (coefficients)'!$C$3 )^4 * ( 'Sect. 4 (coefficients)'!$J$17 ) +
( (B231+273.15) / 'Sect. 4 (coefficients)'!$C$4 )^1*
    (                                                   ( 'Sect. 4 (coefficients)'!$J$18 + 'Sect. 4 (coefficients)'!$J$19*((C231/'Sect. 4 (coefficients)'!$C$5-1)/'Sect. 4 (coefficients)'!$C$6) + 'Sect. 4 (coefficients)'!$J$20*((C231/'Sect. 4 (coefficients)'!$C$5-1)/'Sect. 4 (coefficients)'!$C$6)^2 + 'Sect. 4 (coefficients)'!$J$21 * ((C231/'Sect. 4 (coefficients)'!$C$5-1)/'Sect. 4 (coefficients)'!$C$6)^3 ) +
    ( A231/'Sect. 4 (coefficients)'!$C$3 )^1 * ( 'Sect. 4 (coefficients)'!$J$22 + 'Sect. 4 (coefficients)'!$J$23*((C231/'Sect. 4 (coefficients)'!$C$5-1)/'Sect. 4 (coefficients)'!$C$6) + 'Sect. 4 (coefficients)'!$J$24*((C231/'Sect. 4 (coefficients)'!$C$5-1)/'Sect. 4 (coefficients)'!$C$6)^2 ) +
    ( A231/'Sect. 4 (coefficients)'!$C$3 )^2 * ( 'Sect. 4 (coefficients)'!$J$25 + 'Sect. 4 (coefficients)'!$J$26*((C231/'Sect. 4 (coefficients)'!$C$5-1)/'Sect. 4 (coefficients)'!$C$6) ) +
    ( A231/'Sect. 4 (coefficients)'!$C$3 )^3 * ( 'Sect. 4 (coefficients)'!$J$27 ) ) +
( (B231+273.15) / 'Sect. 4 (coefficients)'!$C$4 )^2*
    (                                                   ( 'Sect. 4 (coefficients)'!$J$28 + 'Sect. 4 (coefficients)'!$J$29*((C231/'Sect. 4 (coefficients)'!$C$5-1)/'Sect. 4 (coefficients)'!$C$6) + 'Sect. 4 (coefficients)'!$J$30*((C231/'Sect. 4 (coefficients)'!$C$5-1)/'Sect. 4 (coefficients)'!$C$6)^2 ) +
    ( A231/'Sect. 4 (coefficients)'!$C$3 )^1 * ( 'Sect. 4 (coefficients)'!$J$31 + 'Sect. 4 (coefficients)'!$J$32*((C231/'Sect. 4 (coefficients)'!$C$5-1)/'Sect. 4 (coefficients)'!$C$6) ) +
    ( A231/'Sect. 4 (coefficients)'!$C$3 )^2 * ( 'Sect. 4 (coefficients)'!$J$33 ) ) +
( (B231+273.15) / 'Sect. 4 (coefficients)'!$C$4 )^3*
    (                                                   ( 'Sect. 4 (coefficients)'!$J$34 + 'Sect. 4 (coefficients)'!$J$35*((C231/'Sect. 4 (coefficients)'!$C$5-1)/'Sect. 4 (coefficients)'!$C$6) ) +
    ( A231/'Sect. 4 (coefficients)'!$C$3 )^1 * ( 'Sect. 4 (coefficients)'!$J$36 ) ) +
( (B231+273.15) / 'Sect. 4 (coefficients)'!$C$4 )^4*
    (                                                   ( 'Sect. 4 (coefficients)'!$J$37 ) ) )</f>
        <v>-0.34314276401132304</v>
      </c>
      <c r="V231" s="40">
        <f t="shared" si="60"/>
        <v>7.1607749147869466</v>
      </c>
      <c r="W231" s="45">
        <f>('Sect. 4 (coefficients)'!$L$3+'Sect. 4 (coefficients)'!$L$4*(B231+'Sect. 4 (coefficients)'!$L$7)^-2.5+'Sect. 4 (coefficients)'!$L$5*(B231+'Sect. 4 (coefficients)'!$L$7)^3)/1000</f>
        <v>-2.085999999999995E-3</v>
      </c>
      <c r="X231" s="45">
        <f t="shared" si="61"/>
        <v>2.665930255350446E-3</v>
      </c>
      <c r="Y231" s="40">
        <f t="shared" si="62"/>
        <v>7.1586889147869464</v>
      </c>
      <c r="Z231" s="94">
        <v>6.0000000000000001E-3</v>
      </c>
    </row>
    <row r="232" spans="1:26" s="37" customFormat="1" ht="15" customHeight="1">
      <c r="A232" s="76">
        <v>10</v>
      </c>
      <c r="B232" s="30">
        <v>30</v>
      </c>
      <c r="C232" s="55">
        <v>5</v>
      </c>
      <c r="D232" s="32">
        <v>997.82170622900003</v>
      </c>
      <c r="E232" s="32">
        <f>0.001/100*D232/2</f>
        <v>4.9891085311450003E-3</v>
      </c>
      <c r="F232" s="54" t="s">
        <v>17</v>
      </c>
      <c r="G232" s="33">
        <v>1005.2325090515602</v>
      </c>
      <c r="H232" s="32">
        <v>6.2809704102121822E-3</v>
      </c>
      <c r="I232" s="62">
        <v>93.821218253444414</v>
      </c>
      <c r="J232" s="33">
        <f t="shared" si="54"/>
        <v>7.4108028225601856</v>
      </c>
      <c r="K232" s="32">
        <f t="shared" si="55"/>
        <v>3.8156762648863659E-3</v>
      </c>
      <c r="L232" s="50">
        <f t="shared" si="52"/>
        <v>12.778508328704238</v>
      </c>
      <c r="M232" s="35">
        <f t="shared" si="56"/>
        <v>4.7142857142857144</v>
      </c>
      <c r="N232" s="66">
        <f t="shared" si="57"/>
        <v>0.47142857142857147</v>
      </c>
      <c r="O232" s="70" t="s">
        <v>17</v>
      </c>
      <c r="P232" s="32">
        <f>('Sect. 4 (coefficients)'!$L$3+'Sect. 4 (coefficients)'!$L$4*(B232+'Sect. 4 (coefficients)'!$L$7)^-2.5+'Sect. 4 (coefficients)'!$L$5*(B232+'Sect. 4 (coefficients)'!$L$7)^3)/1000</f>
        <v>-1.7850506381732198E-3</v>
      </c>
      <c r="Q232" s="32">
        <f t="shared" si="58"/>
        <v>7.4125878731983592</v>
      </c>
      <c r="R232" s="32">
        <f>LOOKUP(B232,'Sect. 4 (data)'!$B$19:$B$25,'Sect. 4 (data)'!$R$19:$R$25)</f>
        <v>7.4398684855769632</v>
      </c>
      <c r="S232" s="36">
        <f t="shared" si="59"/>
        <v>-2.7280612378604019E-2</v>
      </c>
      <c r="T232" s="32">
        <f>'Sect. 4 (coefficients)'!$C$7 * ( A232 / 'Sect. 4 (coefficients)'!$C$3 )*
  (
                                                        ( 'Sect. 4 (coefficients)'!$F$3   + 'Sect. 4 (coefficients)'!$F$4  *(A232/'Sect. 4 (coefficients)'!$C$3)^1 + 'Sect. 4 (coefficients)'!$F$5  *(A232/'Sect. 4 (coefficients)'!$C$3)^2 + 'Sect. 4 (coefficients)'!$F$6   *(A232/'Sect. 4 (coefficients)'!$C$3)^3 + 'Sect. 4 (coefficients)'!$F$7  *(A232/'Sect. 4 (coefficients)'!$C$3)^4 + 'Sect. 4 (coefficients)'!$F$8*(A232/'Sect. 4 (coefficients)'!$C$3)^5 ) +
    ( (B232+273.15) / 'Sect. 4 (coefficients)'!$C$4 )^1 * ( 'Sect. 4 (coefficients)'!$F$9   + 'Sect. 4 (coefficients)'!$F$10*(A232/'Sect. 4 (coefficients)'!$C$3)^1 + 'Sect. 4 (coefficients)'!$F$11*(A232/'Sect. 4 (coefficients)'!$C$3)^2 + 'Sect. 4 (coefficients)'!$F$12*(A232/'Sect. 4 (coefficients)'!$C$3)^3 + 'Sect. 4 (coefficients)'!$F$13*(A232/'Sect. 4 (coefficients)'!$C$3)^4 ) +
    ( (B232+273.15) / 'Sect. 4 (coefficients)'!$C$4 )^2 * ( 'Sect. 4 (coefficients)'!$F$14 + 'Sect. 4 (coefficients)'!$F$15*(A232/'Sect. 4 (coefficients)'!$C$3)^1 + 'Sect. 4 (coefficients)'!$F$16*(A232/'Sect. 4 (coefficients)'!$C$3)^2 + 'Sect. 4 (coefficients)'!$F$17*(A232/'Sect. 4 (coefficients)'!$C$3)^3 ) +
    ( (B232+273.15) / 'Sect. 4 (coefficients)'!$C$4 )^3 * ( 'Sect. 4 (coefficients)'!$F$18 + 'Sect. 4 (coefficients)'!$F$19*(A232/'Sect. 4 (coefficients)'!$C$3)^1 + 'Sect. 4 (coefficients)'!$F$20*(A232/'Sect. 4 (coefficients)'!$C$3)^2 ) +
    ( (B232+273.15) / 'Sect. 4 (coefficients)'!$C$4 )^4 * ( 'Sect. 4 (coefficients)'!$F$21 +'Sect. 4 (coefficients)'!$F$22*(A232/'Sect. 4 (coefficients)'!$C$3)^1 ) +
    ( (B232+273.15) / 'Sect. 4 (coefficients)'!$C$4 )^5 * ( 'Sect. 4 (coefficients)'!$F$23 )
  )</f>
        <v>7.4397612178272858</v>
      </c>
      <c r="U232" s="91">
        <f xml:space="preserve"> 'Sect. 4 (coefficients)'!$C$8 * ( (C232/'Sect. 4 (coefficients)'!$C$5-1)/'Sect. 4 (coefficients)'!$C$6 ) * ( A232/'Sect. 4 (coefficients)'!$C$3 ) *
(                                                       ( 'Sect. 4 (coefficients)'!$J$3   + 'Sect. 4 (coefficients)'!$J$4  *((C232/'Sect. 4 (coefficients)'!$C$5-1)/'Sect. 4 (coefficients)'!$C$6)  + 'Sect. 4 (coefficients)'!$J$5  *((C232/'Sect. 4 (coefficients)'!$C$5-1)/'Sect. 4 (coefficients)'!$C$6)^2 + 'Sect. 4 (coefficients)'!$J$6   *((C232/'Sect. 4 (coefficients)'!$C$5-1)/'Sect. 4 (coefficients)'!$C$6)^3 + 'Sect. 4 (coefficients)'!$J$7*((C232/'Sect. 4 (coefficients)'!$C$5-1)/'Sect. 4 (coefficients)'!$C$6)^4 ) +
    ( A232/'Sect. 4 (coefficients)'!$C$3 )^1 * ( 'Sect. 4 (coefficients)'!$J$8   + 'Sect. 4 (coefficients)'!$J$9  *((C232/'Sect. 4 (coefficients)'!$C$5-1)/'Sect. 4 (coefficients)'!$C$6)  + 'Sect. 4 (coefficients)'!$J$10*((C232/'Sect. 4 (coefficients)'!$C$5-1)/'Sect. 4 (coefficients)'!$C$6)^2 + 'Sect. 4 (coefficients)'!$J$11 *((C232/'Sect. 4 (coefficients)'!$C$5-1)/'Sect. 4 (coefficients)'!$C$6)^3 ) +
    ( A232/'Sect. 4 (coefficients)'!$C$3 )^2 * ( 'Sect. 4 (coefficients)'!$J$12 + 'Sect. 4 (coefficients)'!$J$13*((C232/'Sect. 4 (coefficients)'!$C$5-1)/'Sect. 4 (coefficients)'!$C$6) + 'Sect. 4 (coefficients)'!$J$14*((C232/'Sect. 4 (coefficients)'!$C$5-1)/'Sect. 4 (coefficients)'!$C$6)^2 ) +
    ( A232/'Sect. 4 (coefficients)'!$C$3 )^3 * ( 'Sect. 4 (coefficients)'!$J$15 + 'Sect. 4 (coefficients)'!$J$16*((C232/'Sect. 4 (coefficients)'!$C$5-1)/'Sect. 4 (coefficients)'!$C$6) ) +
    ( A232/'Sect. 4 (coefficients)'!$C$3 )^4 * ( 'Sect. 4 (coefficients)'!$J$17 ) +
( (B232+273.15) / 'Sect. 4 (coefficients)'!$C$4 )^1*
    (                                                   ( 'Sect. 4 (coefficients)'!$J$18 + 'Sect. 4 (coefficients)'!$J$19*((C232/'Sect. 4 (coefficients)'!$C$5-1)/'Sect. 4 (coefficients)'!$C$6) + 'Sect. 4 (coefficients)'!$J$20*((C232/'Sect. 4 (coefficients)'!$C$5-1)/'Sect. 4 (coefficients)'!$C$6)^2 + 'Sect. 4 (coefficients)'!$J$21 * ((C232/'Sect. 4 (coefficients)'!$C$5-1)/'Sect. 4 (coefficients)'!$C$6)^3 ) +
    ( A232/'Sect. 4 (coefficients)'!$C$3 )^1 * ( 'Sect. 4 (coefficients)'!$J$22 + 'Sect. 4 (coefficients)'!$J$23*((C232/'Sect. 4 (coefficients)'!$C$5-1)/'Sect. 4 (coefficients)'!$C$6) + 'Sect. 4 (coefficients)'!$J$24*((C232/'Sect. 4 (coefficients)'!$C$5-1)/'Sect. 4 (coefficients)'!$C$6)^2 ) +
    ( A232/'Sect. 4 (coefficients)'!$C$3 )^2 * ( 'Sect. 4 (coefficients)'!$J$25 + 'Sect. 4 (coefficients)'!$J$26*((C232/'Sect. 4 (coefficients)'!$C$5-1)/'Sect. 4 (coefficients)'!$C$6) ) +
    ( A232/'Sect. 4 (coefficients)'!$C$3 )^3 * ( 'Sect. 4 (coefficients)'!$J$27 ) ) +
( (B232+273.15) / 'Sect. 4 (coefficients)'!$C$4 )^2*
    (                                                   ( 'Sect. 4 (coefficients)'!$J$28 + 'Sect. 4 (coefficients)'!$J$29*((C232/'Sect. 4 (coefficients)'!$C$5-1)/'Sect. 4 (coefficients)'!$C$6) + 'Sect. 4 (coefficients)'!$J$30*((C232/'Sect. 4 (coefficients)'!$C$5-1)/'Sect. 4 (coefficients)'!$C$6)^2 ) +
    ( A232/'Sect. 4 (coefficients)'!$C$3 )^1 * ( 'Sect. 4 (coefficients)'!$J$31 + 'Sect. 4 (coefficients)'!$J$32*((C232/'Sect. 4 (coefficients)'!$C$5-1)/'Sect. 4 (coefficients)'!$C$6) ) +
    ( A232/'Sect. 4 (coefficients)'!$C$3 )^2 * ( 'Sect. 4 (coefficients)'!$J$33 ) ) +
( (B232+273.15) / 'Sect. 4 (coefficients)'!$C$4 )^3*
    (                                                   ( 'Sect. 4 (coefficients)'!$J$34 + 'Sect. 4 (coefficients)'!$J$35*((C232/'Sect. 4 (coefficients)'!$C$5-1)/'Sect. 4 (coefficients)'!$C$6) ) +
    ( A232/'Sect. 4 (coefficients)'!$C$3 )^1 * ( 'Sect. 4 (coefficients)'!$J$36 ) ) +
( (B232+273.15) / 'Sect. 4 (coefficients)'!$C$4 )^4*
    (                                                   ( 'Sect. 4 (coefficients)'!$J$37 ) ) )</f>
        <v>-2.7624652322912113E-2</v>
      </c>
      <c r="V232" s="32">
        <f t="shared" si="60"/>
        <v>7.4121365655043734</v>
      </c>
      <c r="W232" s="36">
        <f>('Sect. 4 (coefficients)'!$L$3+'Sect. 4 (coefficients)'!$L$4*(B232+'Sect. 4 (coefficients)'!$L$7)^-2.5+'Sect. 4 (coefficients)'!$L$5*(B232+'Sect. 4 (coefficients)'!$L$7)^3)/1000</f>
        <v>-1.7850506381732198E-3</v>
      </c>
      <c r="X232" s="36">
        <f t="shared" si="61"/>
        <v>4.5130769398582515E-4</v>
      </c>
      <c r="Y232" s="32">
        <f t="shared" si="62"/>
        <v>7.4103515148661998</v>
      </c>
      <c r="Z232" s="92">
        <v>6.0000000000000001E-3</v>
      </c>
    </row>
    <row r="233" spans="1:26" s="37" customFormat="1" ht="15" customHeight="1">
      <c r="A233" s="76">
        <v>10</v>
      </c>
      <c r="B233" s="30">
        <v>30</v>
      </c>
      <c r="C233" s="55">
        <v>10</v>
      </c>
      <c r="D233" s="32">
        <v>1000.015889</v>
      </c>
      <c r="E233" s="32">
        <f>0.001/100*D233/2</f>
        <v>5.0000794450000005E-3</v>
      </c>
      <c r="F233" s="54" t="s">
        <v>17</v>
      </c>
      <c r="G233" s="33">
        <v>1007.3984600916988</v>
      </c>
      <c r="H233" s="32">
        <v>6.2967854998641683E-3</v>
      </c>
      <c r="I233" s="62">
        <v>94.733156549782407</v>
      </c>
      <c r="J233" s="33">
        <f t="shared" si="54"/>
        <v>7.3825710916987646</v>
      </c>
      <c r="K233" s="32">
        <f t="shared" si="55"/>
        <v>3.8273637369589178E-3</v>
      </c>
      <c r="L233" s="50">
        <f t="shared" si="52"/>
        <v>12.930799037563418</v>
      </c>
      <c r="M233" s="35">
        <f t="shared" si="56"/>
        <v>4.7142857142857144</v>
      </c>
      <c r="N233" s="66">
        <f t="shared" si="57"/>
        <v>0.47142857142857147</v>
      </c>
      <c r="O233" s="70" t="s">
        <v>17</v>
      </c>
      <c r="P233" s="32">
        <f>('Sect. 4 (coefficients)'!$L$3+'Sect. 4 (coefficients)'!$L$4*(B233+'Sect. 4 (coefficients)'!$L$7)^-2.5+'Sect. 4 (coefficients)'!$L$5*(B233+'Sect. 4 (coefficients)'!$L$7)^3)/1000</f>
        <v>-1.7850506381732198E-3</v>
      </c>
      <c r="Q233" s="32">
        <f t="shared" si="58"/>
        <v>7.3843561423369382</v>
      </c>
      <c r="R233" s="32">
        <f>LOOKUP(B233,'Sect. 4 (data)'!$B$19:$B$25,'Sect. 4 (data)'!$R$19:$R$25)</f>
        <v>7.4398684855769632</v>
      </c>
      <c r="S233" s="36">
        <f t="shared" si="59"/>
        <v>-5.5512343240025075E-2</v>
      </c>
      <c r="T233" s="32">
        <f>'Sect. 4 (coefficients)'!$C$7 * ( A233 / 'Sect. 4 (coefficients)'!$C$3 )*
  (
                                                        ( 'Sect. 4 (coefficients)'!$F$3   + 'Sect. 4 (coefficients)'!$F$4  *(A233/'Sect. 4 (coefficients)'!$C$3)^1 + 'Sect. 4 (coefficients)'!$F$5  *(A233/'Sect. 4 (coefficients)'!$C$3)^2 + 'Sect. 4 (coefficients)'!$F$6   *(A233/'Sect. 4 (coefficients)'!$C$3)^3 + 'Sect. 4 (coefficients)'!$F$7  *(A233/'Sect. 4 (coefficients)'!$C$3)^4 + 'Sect. 4 (coefficients)'!$F$8*(A233/'Sect. 4 (coefficients)'!$C$3)^5 ) +
    ( (B233+273.15) / 'Sect. 4 (coefficients)'!$C$4 )^1 * ( 'Sect. 4 (coefficients)'!$F$9   + 'Sect. 4 (coefficients)'!$F$10*(A233/'Sect. 4 (coefficients)'!$C$3)^1 + 'Sect. 4 (coefficients)'!$F$11*(A233/'Sect. 4 (coefficients)'!$C$3)^2 + 'Sect. 4 (coefficients)'!$F$12*(A233/'Sect. 4 (coefficients)'!$C$3)^3 + 'Sect. 4 (coefficients)'!$F$13*(A233/'Sect. 4 (coefficients)'!$C$3)^4 ) +
    ( (B233+273.15) / 'Sect. 4 (coefficients)'!$C$4 )^2 * ( 'Sect. 4 (coefficients)'!$F$14 + 'Sect. 4 (coefficients)'!$F$15*(A233/'Sect. 4 (coefficients)'!$C$3)^1 + 'Sect. 4 (coefficients)'!$F$16*(A233/'Sect. 4 (coefficients)'!$C$3)^2 + 'Sect. 4 (coefficients)'!$F$17*(A233/'Sect. 4 (coefficients)'!$C$3)^3 ) +
    ( (B233+273.15) / 'Sect. 4 (coefficients)'!$C$4 )^3 * ( 'Sect. 4 (coefficients)'!$F$18 + 'Sect. 4 (coefficients)'!$F$19*(A233/'Sect. 4 (coefficients)'!$C$3)^1 + 'Sect. 4 (coefficients)'!$F$20*(A233/'Sect. 4 (coefficients)'!$C$3)^2 ) +
    ( (B233+273.15) / 'Sect. 4 (coefficients)'!$C$4 )^4 * ( 'Sect. 4 (coefficients)'!$F$21 +'Sect. 4 (coefficients)'!$F$22*(A233/'Sect. 4 (coefficients)'!$C$3)^1 ) +
    ( (B233+273.15) / 'Sect. 4 (coefficients)'!$C$4 )^5 * ( 'Sect. 4 (coefficients)'!$F$23 )
  )</f>
        <v>7.4397612178272858</v>
      </c>
      <c r="U233" s="91">
        <f xml:space="preserve"> 'Sect. 4 (coefficients)'!$C$8 * ( (C233/'Sect. 4 (coefficients)'!$C$5-1)/'Sect. 4 (coefficients)'!$C$6 ) * ( A233/'Sect. 4 (coefficients)'!$C$3 ) *
(                                                       ( 'Sect. 4 (coefficients)'!$J$3   + 'Sect. 4 (coefficients)'!$J$4  *((C233/'Sect. 4 (coefficients)'!$C$5-1)/'Sect. 4 (coefficients)'!$C$6)  + 'Sect. 4 (coefficients)'!$J$5  *((C233/'Sect. 4 (coefficients)'!$C$5-1)/'Sect. 4 (coefficients)'!$C$6)^2 + 'Sect. 4 (coefficients)'!$J$6   *((C233/'Sect. 4 (coefficients)'!$C$5-1)/'Sect. 4 (coefficients)'!$C$6)^3 + 'Sect. 4 (coefficients)'!$J$7*((C233/'Sect. 4 (coefficients)'!$C$5-1)/'Sect. 4 (coefficients)'!$C$6)^4 ) +
    ( A233/'Sect. 4 (coefficients)'!$C$3 )^1 * ( 'Sect. 4 (coefficients)'!$J$8   + 'Sect. 4 (coefficients)'!$J$9  *((C233/'Sect. 4 (coefficients)'!$C$5-1)/'Sect. 4 (coefficients)'!$C$6)  + 'Sect. 4 (coefficients)'!$J$10*((C233/'Sect. 4 (coefficients)'!$C$5-1)/'Sect. 4 (coefficients)'!$C$6)^2 + 'Sect. 4 (coefficients)'!$J$11 *((C233/'Sect. 4 (coefficients)'!$C$5-1)/'Sect. 4 (coefficients)'!$C$6)^3 ) +
    ( A233/'Sect. 4 (coefficients)'!$C$3 )^2 * ( 'Sect. 4 (coefficients)'!$J$12 + 'Sect. 4 (coefficients)'!$J$13*((C233/'Sect. 4 (coefficients)'!$C$5-1)/'Sect. 4 (coefficients)'!$C$6) + 'Sect. 4 (coefficients)'!$J$14*((C233/'Sect. 4 (coefficients)'!$C$5-1)/'Sect. 4 (coefficients)'!$C$6)^2 ) +
    ( A233/'Sect. 4 (coefficients)'!$C$3 )^3 * ( 'Sect. 4 (coefficients)'!$J$15 + 'Sect. 4 (coefficients)'!$J$16*((C233/'Sect. 4 (coefficients)'!$C$5-1)/'Sect. 4 (coefficients)'!$C$6) ) +
    ( A233/'Sect. 4 (coefficients)'!$C$3 )^4 * ( 'Sect. 4 (coefficients)'!$J$17 ) +
( (B233+273.15) / 'Sect. 4 (coefficients)'!$C$4 )^1*
    (                                                   ( 'Sect. 4 (coefficients)'!$J$18 + 'Sect. 4 (coefficients)'!$J$19*((C233/'Sect. 4 (coefficients)'!$C$5-1)/'Sect. 4 (coefficients)'!$C$6) + 'Sect. 4 (coefficients)'!$J$20*((C233/'Sect. 4 (coefficients)'!$C$5-1)/'Sect. 4 (coefficients)'!$C$6)^2 + 'Sect. 4 (coefficients)'!$J$21 * ((C233/'Sect. 4 (coefficients)'!$C$5-1)/'Sect. 4 (coefficients)'!$C$6)^3 ) +
    ( A233/'Sect. 4 (coefficients)'!$C$3 )^1 * ( 'Sect. 4 (coefficients)'!$J$22 + 'Sect. 4 (coefficients)'!$J$23*((C233/'Sect. 4 (coefficients)'!$C$5-1)/'Sect. 4 (coefficients)'!$C$6) + 'Sect. 4 (coefficients)'!$J$24*((C233/'Sect. 4 (coefficients)'!$C$5-1)/'Sect. 4 (coefficients)'!$C$6)^2 ) +
    ( A233/'Sect. 4 (coefficients)'!$C$3 )^2 * ( 'Sect. 4 (coefficients)'!$J$25 + 'Sect. 4 (coefficients)'!$J$26*((C233/'Sect. 4 (coefficients)'!$C$5-1)/'Sect. 4 (coefficients)'!$C$6) ) +
    ( A233/'Sect. 4 (coefficients)'!$C$3 )^3 * ( 'Sect. 4 (coefficients)'!$J$27 ) ) +
( (B233+273.15) / 'Sect. 4 (coefficients)'!$C$4 )^2*
    (                                                   ( 'Sect. 4 (coefficients)'!$J$28 + 'Sect. 4 (coefficients)'!$J$29*((C233/'Sect. 4 (coefficients)'!$C$5-1)/'Sect. 4 (coefficients)'!$C$6) + 'Sect. 4 (coefficients)'!$J$30*((C233/'Sect. 4 (coefficients)'!$C$5-1)/'Sect. 4 (coefficients)'!$C$6)^2 ) +
    ( A233/'Sect. 4 (coefficients)'!$C$3 )^1 * ( 'Sect. 4 (coefficients)'!$J$31 + 'Sect. 4 (coefficients)'!$J$32*((C233/'Sect. 4 (coefficients)'!$C$5-1)/'Sect. 4 (coefficients)'!$C$6) ) +
    ( A233/'Sect. 4 (coefficients)'!$C$3 )^2 * ( 'Sect. 4 (coefficients)'!$J$33 ) ) +
( (B233+273.15) / 'Sect. 4 (coefficients)'!$C$4 )^3*
    (                                                   ( 'Sect. 4 (coefficients)'!$J$34 + 'Sect. 4 (coefficients)'!$J$35*((C233/'Sect. 4 (coefficients)'!$C$5-1)/'Sect. 4 (coefficients)'!$C$6) ) +
    ( A233/'Sect. 4 (coefficients)'!$C$3 )^1 * ( 'Sect. 4 (coefficients)'!$J$36 ) ) +
( (B233+273.15) / 'Sect. 4 (coefficients)'!$C$4 )^4*
    (                                                   ( 'Sect. 4 (coefficients)'!$J$37 ) ) )</f>
        <v>-5.5251432007874149E-2</v>
      </c>
      <c r="V233" s="32">
        <f t="shared" si="60"/>
        <v>7.3845097858194118</v>
      </c>
      <c r="W233" s="36">
        <f>('Sect. 4 (coefficients)'!$L$3+'Sect. 4 (coefficients)'!$L$4*(B233+'Sect. 4 (coefficients)'!$L$7)^-2.5+'Sect. 4 (coefficients)'!$L$5*(B233+'Sect. 4 (coefficients)'!$L$7)^3)/1000</f>
        <v>-1.7850506381732198E-3</v>
      </c>
      <c r="X233" s="36">
        <f t="shared" si="61"/>
        <v>-1.5364348247359771E-4</v>
      </c>
      <c r="Y233" s="32">
        <f t="shared" si="62"/>
        <v>7.3827247351812382</v>
      </c>
      <c r="Z233" s="92">
        <v>6.0000000000000001E-3</v>
      </c>
    </row>
    <row r="234" spans="1:26" s="37" customFormat="1" ht="15" customHeight="1">
      <c r="A234" s="76">
        <v>10</v>
      </c>
      <c r="B234" s="30">
        <v>30</v>
      </c>
      <c r="C234" s="55">
        <v>15</v>
      </c>
      <c r="D234" s="32">
        <v>1002.18729905</v>
      </c>
      <c r="E234" s="32">
        <f t="shared" ref="E234:E240" si="67">0.003/100*D234/2</f>
        <v>1.503280948575E-2</v>
      </c>
      <c r="F234" s="54" t="s">
        <v>17</v>
      </c>
      <c r="G234" s="33">
        <v>1009.5441237256583</v>
      </c>
      <c r="H234" s="32">
        <v>1.5565636791559201E-2</v>
      </c>
      <c r="I234" s="62">
        <v>3531.6102011438493</v>
      </c>
      <c r="J234" s="33">
        <f t="shared" si="54"/>
        <v>7.3568246756583449</v>
      </c>
      <c r="K234" s="32">
        <f t="shared" si="55"/>
        <v>4.0377825216182982E-3</v>
      </c>
      <c r="L234" s="50">
        <f t="shared" si="52"/>
        <v>15.991046570493026</v>
      </c>
      <c r="M234" s="35">
        <f t="shared" si="56"/>
        <v>4.7142857142857144</v>
      </c>
      <c r="N234" s="66">
        <f t="shared" si="57"/>
        <v>0.47142857142857147</v>
      </c>
      <c r="O234" s="70" t="s">
        <v>17</v>
      </c>
      <c r="P234" s="32">
        <f>('Sect. 4 (coefficients)'!$L$3+'Sect. 4 (coefficients)'!$L$4*(B234+'Sect. 4 (coefficients)'!$L$7)^-2.5+'Sect. 4 (coefficients)'!$L$5*(B234+'Sect. 4 (coefficients)'!$L$7)^3)/1000</f>
        <v>-1.7850506381732198E-3</v>
      </c>
      <c r="Q234" s="32">
        <f t="shared" si="58"/>
        <v>7.3586097262965184</v>
      </c>
      <c r="R234" s="32">
        <f>LOOKUP(B234,'Sect. 4 (data)'!$B$19:$B$25,'Sect. 4 (data)'!$R$19:$R$25)</f>
        <v>7.4398684855769632</v>
      </c>
      <c r="S234" s="36">
        <f t="shared" si="59"/>
        <v>-8.1258759280444792E-2</v>
      </c>
      <c r="T234" s="32">
        <f>'Sect. 4 (coefficients)'!$C$7 * ( A234 / 'Sect. 4 (coefficients)'!$C$3 )*
  (
                                                        ( 'Sect. 4 (coefficients)'!$F$3   + 'Sect. 4 (coefficients)'!$F$4  *(A234/'Sect. 4 (coefficients)'!$C$3)^1 + 'Sect. 4 (coefficients)'!$F$5  *(A234/'Sect. 4 (coefficients)'!$C$3)^2 + 'Sect. 4 (coefficients)'!$F$6   *(A234/'Sect. 4 (coefficients)'!$C$3)^3 + 'Sect. 4 (coefficients)'!$F$7  *(A234/'Sect. 4 (coefficients)'!$C$3)^4 + 'Sect. 4 (coefficients)'!$F$8*(A234/'Sect. 4 (coefficients)'!$C$3)^5 ) +
    ( (B234+273.15) / 'Sect. 4 (coefficients)'!$C$4 )^1 * ( 'Sect. 4 (coefficients)'!$F$9   + 'Sect. 4 (coefficients)'!$F$10*(A234/'Sect. 4 (coefficients)'!$C$3)^1 + 'Sect. 4 (coefficients)'!$F$11*(A234/'Sect. 4 (coefficients)'!$C$3)^2 + 'Sect. 4 (coefficients)'!$F$12*(A234/'Sect. 4 (coefficients)'!$C$3)^3 + 'Sect. 4 (coefficients)'!$F$13*(A234/'Sect. 4 (coefficients)'!$C$3)^4 ) +
    ( (B234+273.15) / 'Sect. 4 (coefficients)'!$C$4 )^2 * ( 'Sect. 4 (coefficients)'!$F$14 + 'Sect. 4 (coefficients)'!$F$15*(A234/'Sect. 4 (coefficients)'!$C$3)^1 + 'Sect. 4 (coefficients)'!$F$16*(A234/'Sect. 4 (coefficients)'!$C$3)^2 + 'Sect. 4 (coefficients)'!$F$17*(A234/'Sect. 4 (coefficients)'!$C$3)^3 ) +
    ( (B234+273.15) / 'Sect. 4 (coefficients)'!$C$4 )^3 * ( 'Sect. 4 (coefficients)'!$F$18 + 'Sect. 4 (coefficients)'!$F$19*(A234/'Sect. 4 (coefficients)'!$C$3)^1 + 'Sect. 4 (coefficients)'!$F$20*(A234/'Sect. 4 (coefficients)'!$C$3)^2 ) +
    ( (B234+273.15) / 'Sect. 4 (coefficients)'!$C$4 )^4 * ( 'Sect. 4 (coefficients)'!$F$21 +'Sect. 4 (coefficients)'!$F$22*(A234/'Sect. 4 (coefficients)'!$C$3)^1 ) +
    ( (B234+273.15) / 'Sect. 4 (coefficients)'!$C$4 )^5 * ( 'Sect. 4 (coefficients)'!$F$23 )
  )</f>
        <v>7.4397612178272858</v>
      </c>
      <c r="U234" s="91">
        <f xml:space="preserve"> 'Sect. 4 (coefficients)'!$C$8 * ( (C234/'Sect. 4 (coefficients)'!$C$5-1)/'Sect. 4 (coefficients)'!$C$6 ) * ( A234/'Sect. 4 (coefficients)'!$C$3 ) *
(                                                       ( 'Sect. 4 (coefficients)'!$J$3   + 'Sect. 4 (coefficients)'!$J$4  *((C234/'Sect. 4 (coefficients)'!$C$5-1)/'Sect. 4 (coefficients)'!$C$6)  + 'Sect. 4 (coefficients)'!$J$5  *((C234/'Sect. 4 (coefficients)'!$C$5-1)/'Sect. 4 (coefficients)'!$C$6)^2 + 'Sect. 4 (coefficients)'!$J$6   *((C234/'Sect. 4 (coefficients)'!$C$5-1)/'Sect. 4 (coefficients)'!$C$6)^3 + 'Sect. 4 (coefficients)'!$J$7*((C234/'Sect. 4 (coefficients)'!$C$5-1)/'Sect. 4 (coefficients)'!$C$6)^4 ) +
    ( A234/'Sect. 4 (coefficients)'!$C$3 )^1 * ( 'Sect. 4 (coefficients)'!$J$8   + 'Sect. 4 (coefficients)'!$J$9  *((C234/'Sect. 4 (coefficients)'!$C$5-1)/'Sect. 4 (coefficients)'!$C$6)  + 'Sect. 4 (coefficients)'!$J$10*((C234/'Sect. 4 (coefficients)'!$C$5-1)/'Sect. 4 (coefficients)'!$C$6)^2 + 'Sect. 4 (coefficients)'!$J$11 *((C234/'Sect. 4 (coefficients)'!$C$5-1)/'Sect. 4 (coefficients)'!$C$6)^3 ) +
    ( A234/'Sect. 4 (coefficients)'!$C$3 )^2 * ( 'Sect. 4 (coefficients)'!$J$12 + 'Sect. 4 (coefficients)'!$J$13*((C234/'Sect. 4 (coefficients)'!$C$5-1)/'Sect. 4 (coefficients)'!$C$6) + 'Sect. 4 (coefficients)'!$J$14*((C234/'Sect. 4 (coefficients)'!$C$5-1)/'Sect. 4 (coefficients)'!$C$6)^2 ) +
    ( A234/'Sect. 4 (coefficients)'!$C$3 )^3 * ( 'Sect. 4 (coefficients)'!$J$15 + 'Sect. 4 (coefficients)'!$J$16*((C234/'Sect. 4 (coefficients)'!$C$5-1)/'Sect. 4 (coefficients)'!$C$6) ) +
    ( A234/'Sect. 4 (coefficients)'!$C$3 )^4 * ( 'Sect. 4 (coefficients)'!$J$17 ) +
( (B234+273.15) / 'Sect. 4 (coefficients)'!$C$4 )^1*
    (                                                   ( 'Sect. 4 (coefficients)'!$J$18 + 'Sect. 4 (coefficients)'!$J$19*((C234/'Sect. 4 (coefficients)'!$C$5-1)/'Sect. 4 (coefficients)'!$C$6) + 'Sect. 4 (coefficients)'!$J$20*((C234/'Sect. 4 (coefficients)'!$C$5-1)/'Sect. 4 (coefficients)'!$C$6)^2 + 'Sect. 4 (coefficients)'!$J$21 * ((C234/'Sect. 4 (coefficients)'!$C$5-1)/'Sect. 4 (coefficients)'!$C$6)^3 ) +
    ( A234/'Sect. 4 (coefficients)'!$C$3 )^1 * ( 'Sect. 4 (coefficients)'!$J$22 + 'Sect. 4 (coefficients)'!$J$23*((C234/'Sect. 4 (coefficients)'!$C$5-1)/'Sect. 4 (coefficients)'!$C$6) + 'Sect. 4 (coefficients)'!$J$24*((C234/'Sect. 4 (coefficients)'!$C$5-1)/'Sect. 4 (coefficients)'!$C$6)^2 ) +
    ( A234/'Sect. 4 (coefficients)'!$C$3 )^2 * ( 'Sect. 4 (coefficients)'!$J$25 + 'Sect. 4 (coefficients)'!$J$26*((C234/'Sect. 4 (coefficients)'!$C$5-1)/'Sect. 4 (coefficients)'!$C$6) ) +
    ( A234/'Sect. 4 (coefficients)'!$C$3 )^3 * ( 'Sect. 4 (coefficients)'!$J$27 ) ) +
( (B234+273.15) / 'Sect. 4 (coefficients)'!$C$4 )^2*
    (                                                   ( 'Sect. 4 (coefficients)'!$J$28 + 'Sect. 4 (coefficients)'!$J$29*((C234/'Sect. 4 (coefficients)'!$C$5-1)/'Sect. 4 (coefficients)'!$C$6) + 'Sect. 4 (coefficients)'!$J$30*((C234/'Sect. 4 (coefficients)'!$C$5-1)/'Sect. 4 (coefficients)'!$C$6)^2 ) +
    ( A234/'Sect. 4 (coefficients)'!$C$3 )^1 * ( 'Sect. 4 (coefficients)'!$J$31 + 'Sect. 4 (coefficients)'!$J$32*((C234/'Sect. 4 (coefficients)'!$C$5-1)/'Sect. 4 (coefficients)'!$C$6) ) +
    ( A234/'Sect. 4 (coefficients)'!$C$3 )^2 * ( 'Sect. 4 (coefficients)'!$J$33 ) ) +
( (B234+273.15) / 'Sect. 4 (coefficients)'!$C$4 )^3*
    (                                                   ( 'Sect. 4 (coefficients)'!$J$34 + 'Sect. 4 (coefficients)'!$J$35*((C234/'Sect. 4 (coefficients)'!$C$5-1)/'Sect. 4 (coefficients)'!$C$6) ) +
    ( A234/'Sect. 4 (coefficients)'!$C$3 )^1 * ( 'Sect. 4 (coefficients)'!$J$36 ) ) +
( (B234+273.15) / 'Sect. 4 (coefficients)'!$C$4 )^4*
    (                                                   ( 'Sect. 4 (coefficients)'!$J$37 ) ) )</f>
        <v>-8.2293252361720345E-2</v>
      </c>
      <c r="V234" s="32">
        <f t="shared" si="60"/>
        <v>7.3574679654655659</v>
      </c>
      <c r="W234" s="36">
        <f>('Sect. 4 (coefficients)'!$L$3+'Sect. 4 (coefficients)'!$L$4*(B234+'Sect. 4 (coefficients)'!$L$7)^-2.5+'Sect. 4 (coefficients)'!$L$5*(B234+'Sect. 4 (coefficients)'!$L$7)^3)/1000</f>
        <v>-1.7850506381732198E-3</v>
      </c>
      <c r="X234" s="36">
        <f t="shared" si="61"/>
        <v>1.1417608309525207E-3</v>
      </c>
      <c r="Y234" s="32">
        <f t="shared" si="62"/>
        <v>7.3556829148273923</v>
      </c>
      <c r="Z234" s="92">
        <v>6.0000000000000001E-3</v>
      </c>
    </row>
    <row r="235" spans="1:26" s="37" customFormat="1" ht="15" customHeight="1">
      <c r="A235" s="76">
        <v>10</v>
      </c>
      <c r="B235" s="30">
        <v>30</v>
      </c>
      <c r="C235" s="55">
        <v>20</v>
      </c>
      <c r="D235" s="32">
        <v>1004.3363831299999</v>
      </c>
      <c r="E235" s="32">
        <f t="shared" si="67"/>
        <v>1.5065045746949999E-2</v>
      </c>
      <c r="F235" s="54" t="s">
        <v>17</v>
      </c>
      <c r="G235" s="33">
        <v>1011.6662568205591</v>
      </c>
      <c r="H235" s="32">
        <v>1.5604566288238E-2</v>
      </c>
      <c r="I235" s="62">
        <v>3551.4331367271075</v>
      </c>
      <c r="J235" s="33">
        <f t="shared" si="54"/>
        <v>7.3298736905591113</v>
      </c>
      <c r="K235" s="32">
        <f t="shared" si="55"/>
        <v>4.0677863373483154E-3</v>
      </c>
      <c r="L235" s="50">
        <f t="shared" si="52"/>
        <v>16.399453133920979</v>
      </c>
      <c r="M235" s="35">
        <f t="shared" si="56"/>
        <v>4.7142857142857144</v>
      </c>
      <c r="N235" s="66">
        <f t="shared" si="57"/>
        <v>0.47142857142857147</v>
      </c>
      <c r="O235" s="70" t="s">
        <v>17</v>
      </c>
      <c r="P235" s="32">
        <f>('Sect. 4 (coefficients)'!$L$3+'Sect. 4 (coefficients)'!$L$4*(B235+'Sect. 4 (coefficients)'!$L$7)^-2.5+'Sect. 4 (coefficients)'!$L$5*(B235+'Sect. 4 (coefficients)'!$L$7)^3)/1000</f>
        <v>-1.7850506381732198E-3</v>
      </c>
      <c r="Q235" s="32">
        <f t="shared" si="58"/>
        <v>7.3316587411972849</v>
      </c>
      <c r="R235" s="32">
        <f>LOOKUP(B235,'Sect. 4 (data)'!$B$19:$B$25,'Sect. 4 (data)'!$R$19:$R$25)</f>
        <v>7.4398684855769632</v>
      </c>
      <c r="S235" s="36">
        <f t="shared" si="59"/>
        <v>-0.10820974437967834</v>
      </c>
      <c r="T235" s="32">
        <f>'Sect. 4 (coefficients)'!$C$7 * ( A235 / 'Sect. 4 (coefficients)'!$C$3 )*
  (
                                                        ( 'Sect. 4 (coefficients)'!$F$3   + 'Sect. 4 (coefficients)'!$F$4  *(A235/'Sect. 4 (coefficients)'!$C$3)^1 + 'Sect. 4 (coefficients)'!$F$5  *(A235/'Sect. 4 (coefficients)'!$C$3)^2 + 'Sect. 4 (coefficients)'!$F$6   *(A235/'Sect. 4 (coefficients)'!$C$3)^3 + 'Sect. 4 (coefficients)'!$F$7  *(A235/'Sect. 4 (coefficients)'!$C$3)^4 + 'Sect. 4 (coefficients)'!$F$8*(A235/'Sect. 4 (coefficients)'!$C$3)^5 ) +
    ( (B235+273.15) / 'Sect. 4 (coefficients)'!$C$4 )^1 * ( 'Sect. 4 (coefficients)'!$F$9   + 'Sect. 4 (coefficients)'!$F$10*(A235/'Sect. 4 (coefficients)'!$C$3)^1 + 'Sect. 4 (coefficients)'!$F$11*(A235/'Sect. 4 (coefficients)'!$C$3)^2 + 'Sect. 4 (coefficients)'!$F$12*(A235/'Sect. 4 (coefficients)'!$C$3)^3 + 'Sect. 4 (coefficients)'!$F$13*(A235/'Sect. 4 (coefficients)'!$C$3)^4 ) +
    ( (B235+273.15) / 'Sect. 4 (coefficients)'!$C$4 )^2 * ( 'Sect. 4 (coefficients)'!$F$14 + 'Sect. 4 (coefficients)'!$F$15*(A235/'Sect. 4 (coefficients)'!$C$3)^1 + 'Sect. 4 (coefficients)'!$F$16*(A235/'Sect. 4 (coefficients)'!$C$3)^2 + 'Sect. 4 (coefficients)'!$F$17*(A235/'Sect. 4 (coefficients)'!$C$3)^3 ) +
    ( (B235+273.15) / 'Sect. 4 (coefficients)'!$C$4 )^3 * ( 'Sect. 4 (coefficients)'!$F$18 + 'Sect. 4 (coefficients)'!$F$19*(A235/'Sect. 4 (coefficients)'!$C$3)^1 + 'Sect. 4 (coefficients)'!$F$20*(A235/'Sect. 4 (coefficients)'!$C$3)^2 ) +
    ( (B235+273.15) / 'Sect. 4 (coefficients)'!$C$4 )^4 * ( 'Sect. 4 (coefficients)'!$F$21 +'Sect. 4 (coefficients)'!$F$22*(A235/'Sect. 4 (coefficients)'!$C$3)^1 ) +
    ( (B235+273.15) / 'Sect. 4 (coefficients)'!$C$4 )^5 * ( 'Sect. 4 (coefficients)'!$F$23 )
  )</f>
        <v>7.4397612178272858</v>
      </c>
      <c r="U235" s="91">
        <f xml:space="preserve"> 'Sect. 4 (coefficients)'!$C$8 * ( (C235/'Sect. 4 (coefficients)'!$C$5-1)/'Sect. 4 (coefficients)'!$C$6 ) * ( A235/'Sect. 4 (coefficients)'!$C$3 ) *
(                                                       ( 'Sect. 4 (coefficients)'!$J$3   + 'Sect. 4 (coefficients)'!$J$4  *((C235/'Sect. 4 (coefficients)'!$C$5-1)/'Sect. 4 (coefficients)'!$C$6)  + 'Sect. 4 (coefficients)'!$J$5  *((C235/'Sect. 4 (coefficients)'!$C$5-1)/'Sect. 4 (coefficients)'!$C$6)^2 + 'Sect. 4 (coefficients)'!$J$6   *((C235/'Sect. 4 (coefficients)'!$C$5-1)/'Sect. 4 (coefficients)'!$C$6)^3 + 'Sect. 4 (coefficients)'!$J$7*((C235/'Sect. 4 (coefficients)'!$C$5-1)/'Sect. 4 (coefficients)'!$C$6)^4 ) +
    ( A235/'Sect. 4 (coefficients)'!$C$3 )^1 * ( 'Sect. 4 (coefficients)'!$J$8   + 'Sect. 4 (coefficients)'!$J$9  *((C235/'Sect. 4 (coefficients)'!$C$5-1)/'Sect. 4 (coefficients)'!$C$6)  + 'Sect. 4 (coefficients)'!$J$10*((C235/'Sect. 4 (coefficients)'!$C$5-1)/'Sect. 4 (coefficients)'!$C$6)^2 + 'Sect. 4 (coefficients)'!$J$11 *((C235/'Sect. 4 (coefficients)'!$C$5-1)/'Sect. 4 (coefficients)'!$C$6)^3 ) +
    ( A235/'Sect. 4 (coefficients)'!$C$3 )^2 * ( 'Sect. 4 (coefficients)'!$J$12 + 'Sect. 4 (coefficients)'!$J$13*((C235/'Sect. 4 (coefficients)'!$C$5-1)/'Sect. 4 (coefficients)'!$C$6) + 'Sect. 4 (coefficients)'!$J$14*((C235/'Sect. 4 (coefficients)'!$C$5-1)/'Sect. 4 (coefficients)'!$C$6)^2 ) +
    ( A235/'Sect. 4 (coefficients)'!$C$3 )^3 * ( 'Sect. 4 (coefficients)'!$J$15 + 'Sect. 4 (coefficients)'!$J$16*((C235/'Sect. 4 (coefficients)'!$C$5-1)/'Sect. 4 (coefficients)'!$C$6) ) +
    ( A235/'Sect. 4 (coefficients)'!$C$3 )^4 * ( 'Sect. 4 (coefficients)'!$J$17 ) +
( (B235+273.15) / 'Sect. 4 (coefficients)'!$C$4 )^1*
    (                                                   ( 'Sect. 4 (coefficients)'!$J$18 + 'Sect. 4 (coefficients)'!$J$19*((C235/'Sect. 4 (coefficients)'!$C$5-1)/'Sect. 4 (coefficients)'!$C$6) + 'Sect. 4 (coefficients)'!$J$20*((C235/'Sect. 4 (coefficients)'!$C$5-1)/'Sect. 4 (coefficients)'!$C$6)^2 + 'Sect. 4 (coefficients)'!$J$21 * ((C235/'Sect. 4 (coefficients)'!$C$5-1)/'Sect. 4 (coefficients)'!$C$6)^3 ) +
    ( A235/'Sect. 4 (coefficients)'!$C$3 )^1 * ( 'Sect. 4 (coefficients)'!$J$22 + 'Sect. 4 (coefficients)'!$J$23*((C235/'Sect. 4 (coefficients)'!$C$5-1)/'Sect. 4 (coefficients)'!$C$6) + 'Sect. 4 (coefficients)'!$J$24*((C235/'Sect. 4 (coefficients)'!$C$5-1)/'Sect. 4 (coefficients)'!$C$6)^2 ) +
    ( A235/'Sect. 4 (coefficients)'!$C$3 )^2 * ( 'Sect. 4 (coefficients)'!$J$25 + 'Sect. 4 (coefficients)'!$J$26*((C235/'Sect. 4 (coefficients)'!$C$5-1)/'Sect. 4 (coefficients)'!$C$6) ) +
    ( A235/'Sect. 4 (coefficients)'!$C$3 )^3 * ( 'Sect. 4 (coefficients)'!$J$27 ) ) +
( (B235+273.15) / 'Sect. 4 (coefficients)'!$C$4 )^2*
    (                                                   ( 'Sect. 4 (coefficients)'!$J$28 + 'Sect. 4 (coefficients)'!$J$29*((C235/'Sect. 4 (coefficients)'!$C$5-1)/'Sect. 4 (coefficients)'!$C$6) + 'Sect. 4 (coefficients)'!$J$30*((C235/'Sect. 4 (coefficients)'!$C$5-1)/'Sect. 4 (coefficients)'!$C$6)^2 ) +
    ( A235/'Sect. 4 (coefficients)'!$C$3 )^1 * ( 'Sect. 4 (coefficients)'!$J$31 + 'Sect. 4 (coefficients)'!$J$32*((C235/'Sect. 4 (coefficients)'!$C$5-1)/'Sect. 4 (coefficients)'!$C$6) ) +
    ( A235/'Sect. 4 (coefficients)'!$C$3 )^2 * ( 'Sect. 4 (coefficients)'!$J$33 ) ) +
( (B235+273.15) / 'Sect. 4 (coefficients)'!$C$4 )^3*
    (                                                   ( 'Sect. 4 (coefficients)'!$J$34 + 'Sect. 4 (coefficients)'!$J$35*((C235/'Sect. 4 (coefficients)'!$C$5-1)/'Sect. 4 (coefficients)'!$C$6) ) +
    ( A235/'Sect. 4 (coefficients)'!$C$3 )^1 * ( 'Sect. 4 (coefficients)'!$J$36 ) ) +
( (B235+273.15) / 'Sect. 4 (coefficients)'!$C$4 )^4*
    (                                                   ( 'Sect. 4 (coefficients)'!$J$37 ) ) )</f>
        <v>-0.10874821684784605</v>
      </c>
      <c r="V235" s="32">
        <f t="shared" si="60"/>
        <v>7.3310130009794401</v>
      </c>
      <c r="W235" s="36">
        <f>('Sect. 4 (coefficients)'!$L$3+'Sect. 4 (coefficients)'!$L$4*(B235+'Sect. 4 (coefficients)'!$L$7)^-2.5+'Sect. 4 (coefficients)'!$L$5*(B235+'Sect. 4 (coefficients)'!$L$7)^3)/1000</f>
        <v>-1.7850506381732198E-3</v>
      </c>
      <c r="X235" s="36">
        <f t="shared" si="61"/>
        <v>6.4574021784480351E-4</v>
      </c>
      <c r="Y235" s="32">
        <f t="shared" si="62"/>
        <v>7.3292279503412665</v>
      </c>
      <c r="Z235" s="92">
        <v>6.0000000000000001E-3</v>
      </c>
    </row>
    <row r="236" spans="1:26" s="37" customFormat="1" ht="15" customHeight="1">
      <c r="A236" s="76">
        <v>10</v>
      </c>
      <c r="B236" s="30">
        <v>30</v>
      </c>
      <c r="C236" s="55">
        <v>26</v>
      </c>
      <c r="D236" s="32">
        <v>1006.88641632</v>
      </c>
      <c r="E236" s="32">
        <f t="shared" si="67"/>
        <v>1.51032962448E-2</v>
      </c>
      <c r="F236" s="54" t="s">
        <v>17</v>
      </c>
      <c r="G236" s="33">
        <v>1014.1842999383131</v>
      </c>
      <c r="H236" s="32">
        <v>1.5653030170854638E-2</v>
      </c>
      <c r="I236" s="62">
        <v>3554.2517015160151</v>
      </c>
      <c r="J236" s="33">
        <f t="shared" si="54"/>
        <v>7.2978836183131079</v>
      </c>
      <c r="K236" s="32">
        <f t="shared" si="55"/>
        <v>4.1119090543804294E-3</v>
      </c>
      <c r="L236" s="50">
        <f t="shared" si="52"/>
        <v>16.924992807495585</v>
      </c>
      <c r="M236" s="35">
        <f t="shared" si="56"/>
        <v>4.7142857142857144</v>
      </c>
      <c r="N236" s="66">
        <f t="shared" si="57"/>
        <v>0.47142857142857147</v>
      </c>
      <c r="O236" s="70" t="s">
        <v>17</v>
      </c>
      <c r="P236" s="32">
        <f>('Sect. 4 (coefficients)'!$L$3+'Sect. 4 (coefficients)'!$L$4*(B236+'Sect. 4 (coefficients)'!$L$7)^-2.5+'Sect. 4 (coefficients)'!$L$5*(B236+'Sect. 4 (coefficients)'!$L$7)^3)/1000</f>
        <v>-1.7850506381732198E-3</v>
      </c>
      <c r="Q236" s="32">
        <f t="shared" si="58"/>
        <v>7.2996686689512815</v>
      </c>
      <c r="R236" s="32">
        <f>LOOKUP(B236,'Sect. 4 (data)'!$B$19:$B$25,'Sect. 4 (data)'!$R$19:$R$25)</f>
        <v>7.4398684855769632</v>
      </c>
      <c r="S236" s="36">
        <f t="shared" si="59"/>
        <v>-0.14019981662568171</v>
      </c>
      <c r="T236" s="32">
        <f>'Sect. 4 (coefficients)'!$C$7 * ( A236 / 'Sect. 4 (coefficients)'!$C$3 )*
  (
                                                        ( 'Sect. 4 (coefficients)'!$F$3   + 'Sect. 4 (coefficients)'!$F$4  *(A236/'Sect. 4 (coefficients)'!$C$3)^1 + 'Sect. 4 (coefficients)'!$F$5  *(A236/'Sect. 4 (coefficients)'!$C$3)^2 + 'Sect. 4 (coefficients)'!$F$6   *(A236/'Sect. 4 (coefficients)'!$C$3)^3 + 'Sect. 4 (coefficients)'!$F$7  *(A236/'Sect. 4 (coefficients)'!$C$3)^4 + 'Sect. 4 (coefficients)'!$F$8*(A236/'Sect. 4 (coefficients)'!$C$3)^5 ) +
    ( (B236+273.15) / 'Sect. 4 (coefficients)'!$C$4 )^1 * ( 'Sect. 4 (coefficients)'!$F$9   + 'Sect. 4 (coefficients)'!$F$10*(A236/'Sect. 4 (coefficients)'!$C$3)^1 + 'Sect. 4 (coefficients)'!$F$11*(A236/'Sect. 4 (coefficients)'!$C$3)^2 + 'Sect. 4 (coefficients)'!$F$12*(A236/'Sect. 4 (coefficients)'!$C$3)^3 + 'Sect. 4 (coefficients)'!$F$13*(A236/'Sect. 4 (coefficients)'!$C$3)^4 ) +
    ( (B236+273.15) / 'Sect. 4 (coefficients)'!$C$4 )^2 * ( 'Sect. 4 (coefficients)'!$F$14 + 'Sect. 4 (coefficients)'!$F$15*(A236/'Sect. 4 (coefficients)'!$C$3)^1 + 'Sect. 4 (coefficients)'!$F$16*(A236/'Sect. 4 (coefficients)'!$C$3)^2 + 'Sect. 4 (coefficients)'!$F$17*(A236/'Sect. 4 (coefficients)'!$C$3)^3 ) +
    ( (B236+273.15) / 'Sect. 4 (coefficients)'!$C$4 )^3 * ( 'Sect. 4 (coefficients)'!$F$18 + 'Sect. 4 (coefficients)'!$F$19*(A236/'Sect. 4 (coefficients)'!$C$3)^1 + 'Sect. 4 (coefficients)'!$F$20*(A236/'Sect. 4 (coefficients)'!$C$3)^2 ) +
    ( (B236+273.15) / 'Sect. 4 (coefficients)'!$C$4 )^4 * ( 'Sect. 4 (coefficients)'!$F$21 +'Sect. 4 (coefficients)'!$F$22*(A236/'Sect. 4 (coefficients)'!$C$3)^1 ) +
    ( (B236+273.15) / 'Sect. 4 (coefficients)'!$C$4 )^5 * ( 'Sect. 4 (coefficients)'!$F$23 )
  )</f>
        <v>7.4397612178272858</v>
      </c>
      <c r="U236" s="91">
        <f xml:space="preserve"> 'Sect. 4 (coefficients)'!$C$8 * ( (C236/'Sect. 4 (coefficients)'!$C$5-1)/'Sect. 4 (coefficients)'!$C$6 ) * ( A236/'Sect. 4 (coefficients)'!$C$3 ) *
(                                                       ( 'Sect. 4 (coefficients)'!$J$3   + 'Sect. 4 (coefficients)'!$J$4  *((C236/'Sect. 4 (coefficients)'!$C$5-1)/'Sect. 4 (coefficients)'!$C$6)  + 'Sect. 4 (coefficients)'!$J$5  *((C236/'Sect. 4 (coefficients)'!$C$5-1)/'Sect. 4 (coefficients)'!$C$6)^2 + 'Sect. 4 (coefficients)'!$J$6   *((C236/'Sect. 4 (coefficients)'!$C$5-1)/'Sect. 4 (coefficients)'!$C$6)^3 + 'Sect. 4 (coefficients)'!$J$7*((C236/'Sect. 4 (coefficients)'!$C$5-1)/'Sect. 4 (coefficients)'!$C$6)^4 ) +
    ( A236/'Sect. 4 (coefficients)'!$C$3 )^1 * ( 'Sect. 4 (coefficients)'!$J$8   + 'Sect. 4 (coefficients)'!$J$9  *((C236/'Sect. 4 (coefficients)'!$C$5-1)/'Sect. 4 (coefficients)'!$C$6)  + 'Sect. 4 (coefficients)'!$J$10*((C236/'Sect. 4 (coefficients)'!$C$5-1)/'Sect. 4 (coefficients)'!$C$6)^2 + 'Sect. 4 (coefficients)'!$J$11 *((C236/'Sect. 4 (coefficients)'!$C$5-1)/'Sect. 4 (coefficients)'!$C$6)^3 ) +
    ( A236/'Sect. 4 (coefficients)'!$C$3 )^2 * ( 'Sect. 4 (coefficients)'!$J$12 + 'Sect. 4 (coefficients)'!$J$13*((C236/'Sect. 4 (coefficients)'!$C$5-1)/'Sect. 4 (coefficients)'!$C$6) + 'Sect. 4 (coefficients)'!$J$14*((C236/'Sect. 4 (coefficients)'!$C$5-1)/'Sect. 4 (coefficients)'!$C$6)^2 ) +
    ( A236/'Sect. 4 (coefficients)'!$C$3 )^3 * ( 'Sect. 4 (coefficients)'!$J$15 + 'Sect. 4 (coefficients)'!$J$16*((C236/'Sect. 4 (coefficients)'!$C$5-1)/'Sect. 4 (coefficients)'!$C$6) ) +
    ( A236/'Sect. 4 (coefficients)'!$C$3 )^4 * ( 'Sect. 4 (coefficients)'!$J$17 ) +
( (B236+273.15) / 'Sect. 4 (coefficients)'!$C$4 )^1*
    (                                                   ( 'Sect. 4 (coefficients)'!$J$18 + 'Sect. 4 (coefficients)'!$J$19*((C236/'Sect. 4 (coefficients)'!$C$5-1)/'Sect. 4 (coefficients)'!$C$6) + 'Sect. 4 (coefficients)'!$J$20*((C236/'Sect. 4 (coefficients)'!$C$5-1)/'Sect. 4 (coefficients)'!$C$6)^2 + 'Sect. 4 (coefficients)'!$J$21 * ((C236/'Sect. 4 (coefficients)'!$C$5-1)/'Sect. 4 (coefficients)'!$C$6)^3 ) +
    ( A236/'Sect. 4 (coefficients)'!$C$3 )^1 * ( 'Sect. 4 (coefficients)'!$J$22 + 'Sect. 4 (coefficients)'!$J$23*((C236/'Sect. 4 (coefficients)'!$C$5-1)/'Sect. 4 (coefficients)'!$C$6) + 'Sect. 4 (coefficients)'!$J$24*((C236/'Sect. 4 (coefficients)'!$C$5-1)/'Sect. 4 (coefficients)'!$C$6)^2 ) +
    ( A236/'Sect. 4 (coefficients)'!$C$3 )^2 * ( 'Sect. 4 (coefficients)'!$J$25 + 'Sect. 4 (coefficients)'!$J$26*((C236/'Sect. 4 (coefficients)'!$C$5-1)/'Sect. 4 (coefficients)'!$C$6) ) +
    ( A236/'Sect. 4 (coefficients)'!$C$3 )^3 * ( 'Sect. 4 (coefficients)'!$J$27 ) ) +
( (B236+273.15) / 'Sect. 4 (coefficients)'!$C$4 )^2*
    (                                                   ( 'Sect. 4 (coefficients)'!$J$28 + 'Sect. 4 (coefficients)'!$J$29*((C236/'Sect. 4 (coefficients)'!$C$5-1)/'Sect. 4 (coefficients)'!$C$6) + 'Sect. 4 (coefficients)'!$J$30*((C236/'Sect. 4 (coefficients)'!$C$5-1)/'Sect. 4 (coefficients)'!$C$6)^2 ) +
    ( A236/'Sect. 4 (coefficients)'!$C$3 )^1 * ( 'Sect. 4 (coefficients)'!$J$31 + 'Sect. 4 (coefficients)'!$J$32*((C236/'Sect. 4 (coefficients)'!$C$5-1)/'Sect. 4 (coefficients)'!$C$6) ) +
    ( A236/'Sect. 4 (coefficients)'!$C$3 )^2 * ( 'Sect. 4 (coefficients)'!$J$33 ) ) +
( (B236+273.15) / 'Sect. 4 (coefficients)'!$C$4 )^3*
    (                                                   ( 'Sect. 4 (coefficients)'!$J$34 + 'Sect. 4 (coefficients)'!$J$35*((C236/'Sect. 4 (coefficients)'!$C$5-1)/'Sect. 4 (coefficients)'!$C$6) ) +
    ( A236/'Sect. 4 (coefficients)'!$C$3 )^1 * ( 'Sect. 4 (coefficients)'!$J$36 ) ) +
( (B236+273.15) / 'Sect. 4 (coefficients)'!$C$4 )^4*
    (                                                   ( 'Sect. 4 (coefficients)'!$J$37 ) ) )</f>
        <v>-0.13972696095873133</v>
      </c>
      <c r="V236" s="32">
        <f t="shared" si="60"/>
        <v>7.3000342568685541</v>
      </c>
      <c r="W236" s="36">
        <f>('Sect. 4 (coefficients)'!$L$3+'Sect. 4 (coefficients)'!$L$4*(B236+'Sect. 4 (coefficients)'!$L$7)^-2.5+'Sect. 4 (coefficients)'!$L$5*(B236+'Sect. 4 (coefficients)'!$L$7)^3)/1000</f>
        <v>-1.7850506381732198E-3</v>
      </c>
      <c r="X236" s="36">
        <f t="shared" si="61"/>
        <v>-3.6558791727259177E-4</v>
      </c>
      <c r="Y236" s="32">
        <f t="shared" si="62"/>
        <v>7.2982492062303805</v>
      </c>
      <c r="Z236" s="92">
        <v>6.0000000000000001E-3</v>
      </c>
    </row>
    <row r="237" spans="1:26" s="37" customFormat="1" ht="15" customHeight="1">
      <c r="A237" s="76">
        <v>10</v>
      </c>
      <c r="B237" s="30">
        <v>30</v>
      </c>
      <c r="C237" s="55">
        <v>33</v>
      </c>
      <c r="D237" s="32">
        <v>1009.82254744</v>
      </c>
      <c r="E237" s="32">
        <f t="shared" si="67"/>
        <v>1.5147338211599999E-2</v>
      </c>
      <c r="F237" s="54" t="s">
        <v>17</v>
      </c>
      <c r="G237" s="33">
        <v>1017.0869258883796</v>
      </c>
      <c r="H237" s="32">
        <v>1.5711878268054241E-2</v>
      </c>
      <c r="I237" s="62">
        <v>3510.8888857128231</v>
      </c>
      <c r="J237" s="33">
        <f t="shared" si="54"/>
        <v>7.2643784483796026</v>
      </c>
      <c r="K237" s="32">
        <f t="shared" si="55"/>
        <v>4.1738787492640091E-3</v>
      </c>
      <c r="L237" s="50">
        <f t="shared" si="52"/>
        <v>17.484933188203065</v>
      </c>
      <c r="M237" s="35">
        <f t="shared" si="56"/>
        <v>4.7142857142857144</v>
      </c>
      <c r="N237" s="66">
        <f t="shared" si="57"/>
        <v>0.47142857142857147</v>
      </c>
      <c r="O237" s="70" t="s">
        <v>17</v>
      </c>
      <c r="P237" s="32">
        <f>('Sect. 4 (coefficients)'!$L$3+'Sect. 4 (coefficients)'!$L$4*(B237+'Sect. 4 (coefficients)'!$L$7)^-2.5+'Sect. 4 (coefficients)'!$L$5*(B237+'Sect. 4 (coefficients)'!$L$7)^3)/1000</f>
        <v>-1.7850506381732198E-3</v>
      </c>
      <c r="Q237" s="32">
        <f t="shared" si="58"/>
        <v>7.2661634990177761</v>
      </c>
      <c r="R237" s="32">
        <f>LOOKUP(B237,'Sect. 4 (data)'!$B$19:$B$25,'Sect. 4 (data)'!$R$19:$R$25)</f>
        <v>7.4398684855769632</v>
      </c>
      <c r="S237" s="36">
        <f t="shared" si="59"/>
        <v>-0.17370498655918709</v>
      </c>
      <c r="T237" s="32">
        <f>'Sect. 4 (coefficients)'!$C$7 * ( A237 / 'Sect. 4 (coefficients)'!$C$3 )*
  (
                                                        ( 'Sect. 4 (coefficients)'!$F$3   + 'Sect. 4 (coefficients)'!$F$4  *(A237/'Sect. 4 (coefficients)'!$C$3)^1 + 'Sect. 4 (coefficients)'!$F$5  *(A237/'Sect. 4 (coefficients)'!$C$3)^2 + 'Sect. 4 (coefficients)'!$F$6   *(A237/'Sect. 4 (coefficients)'!$C$3)^3 + 'Sect. 4 (coefficients)'!$F$7  *(A237/'Sect. 4 (coefficients)'!$C$3)^4 + 'Sect. 4 (coefficients)'!$F$8*(A237/'Sect. 4 (coefficients)'!$C$3)^5 ) +
    ( (B237+273.15) / 'Sect. 4 (coefficients)'!$C$4 )^1 * ( 'Sect. 4 (coefficients)'!$F$9   + 'Sect. 4 (coefficients)'!$F$10*(A237/'Sect. 4 (coefficients)'!$C$3)^1 + 'Sect. 4 (coefficients)'!$F$11*(A237/'Sect. 4 (coefficients)'!$C$3)^2 + 'Sect. 4 (coefficients)'!$F$12*(A237/'Sect. 4 (coefficients)'!$C$3)^3 + 'Sect. 4 (coefficients)'!$F$13*(A237/'Sect. 4 (coefficients)'!$C$3)^4 ) +
    ( (B237+273.15) / 'Sect. 4 (coefficients)'!$C$4 )^2 * ( 'Sect. 4 (coefficients)'!$F$14 + 'Sect. 4 (coefficients)'!$F$15*(A237/'Sect. 4 (coefficients)'!$C$3)^1 + 'Sect. 4 (coefficients)'!$F$16*(A237/'Sect. 4 (coefficients)'!$C$3)^2 + 'Sect. 4 (coefficients)'!$F$17*(A237/'Sect. 4 (coefficients)'!$C$3)^3 ) +
    ( (B237+273.15) / 'Sect. 4 (coefficients)'!$C$4 )^3 * ( 'Sect. 4 (coefficients)'!$F$18 + 'Sect. 4 (coefficients)'!$F$19*(A237/'Sect. 4 (coefficients)'!$C$3)^1 + 'Sect. 4 (coefficients)'!$F$20*(A237/'Sect. 4 (coefficients)'!$C$3)^2 ) +
    ( (B237+273.15) / 'Sect. 4 (coefficients)'!$C$4 )^4 * ( 'Sect. 4 (coefficients)'!$F$21 +'Sect. 4 (coefficients)'!$F$22*(A237/'Sect. 4 (coefficients)'!$C$3)^1 ) +
    ( (B237+273.15) / 'Sect. 4 (coefficients)'!$C$4 )^5 * ( 'Sect. 4 (coefficients)'!$F$23 )
  )</f>
        <v>7.4397612178272858</v>
      </c>
      <c r="U237" s="91">
        <f xml:space="preserve"> 'Sect. 4 (coefficients)'!$C$8 * ( (C237/'Sect. 4 (coefficients)'!$C$5-1)/'Sect. 4 (coefficients)'!$C$6 ) * ( A237/'Sect. 4 (coefficients)'!$C$3 ) *
(                                                       ( 'Sect. 4 (coefficients)'!$J$3   + 'Sect. 4 (coefficients)'!$J$4  *((C237/'Sect. 4 (coefficients)'!$C$5-1)/'Sect. 4 (coefficients)'!$C$6)  + 'Sect. 4 (coefficients)'!$J$5  *((C237/'Sect. 4 (coefficients)'!$C$5-1)/'Sect. 4 (coefficients)'!$C$6)^2 + 'Sect. 4 (coefficients)'!$J$6   *((C237/'Sect. 4 (coefficients)'!$C$5-1)/'Sect. 4 (coefficients)'!$C$6)^3 + 'Sect. 4 (coefficients)'!$J$7*((C237/'Sect. 4 (coefficients)'!$C$5-1)/'Sect. 4 (coefficients)'!$C$6)^4 ) +
    ( A237/'Sect. 4 (coefficients)'!$C$3 )^1 * ( 'Sect. 4 (coefficients)'!$J$8   + 'Sect. 4 (coefficients)'!$J$9  *((C237/'Sect. 4 (coefficients)'!$C$5-1)/'Sect. 4 (coefficients)'!$C$6)  + 'Sect. 4 (coefficients)'!$J$10*((C237/'Sect. 4 (coefficients)'!$C$5-1)/'Sect. 4 (coefficients)'!$C$6)^2 + 'Sect. 4 (coefficients)'!$J$11 *((C237/'Sect. 4 (coefficients)'!$C$5-1)/'Sect. 4 (coefficients)'!$C$6)^3 ) +
    ( A237/'Sect. 4 (coefficients)'!$C$3 )^2 * ( 'Sect. 4 (coefficients)'!$J$12 + 'Sect. 4 (coefficients)'!$J$13*((C237/'Sect. 4 (coefficients)'!$C$5-1)/'Sect. 4 (coefficients)'!$C$6) + 'Sect. 4 (coefficients)'!$J$14*((C237/'Sect. 4 (coefficients)'!$C$5-1)/'Sect. 4 (coefficients)'!$C$6)^2 ) +
    ( A237/'Sect. 4 (coefficients)'!$C$3 )^3 * ( 'Sect. 4 (coefficients)'!$J$15 + 'Sect. 4 (coefficients)'!$J$16*((C237/'Sect. 4 (coefficients)'!$C$5-1)/'Sect. 4 (coefficients)'!$C$6) ) +
    ( A237/'Sect. 4 (coefficients)'!$C$3 )^4 * ( 'Sect. 4 (coefficients)'!$J$17 ) +
( (B237+273.15) / 'Sect. 4 (coefficients)'!$C$4 )^1*
    (                                                   ( 'Sect. 4 (coefficients)'!$J$18 + 'Sect. 4 (coefficients)'!$J$19*((C237/'Sect. 4 (coefficients)'!$C$5-1)/'Sect. 4 (coefficients)'!$C$6) + 'Sect. 4 (coefficients)'!$J$20*((C237/'Sect. 4 (coefficients)'!$C$5-1)/'Sect. 4 (coefficients)'!$C$6)^2 + 'Sect. 4 (coefficients)'!$J$21 * ((C237/'Sect. 4 (coefficients)'!$C$5-1)/'Sect. 4 (coefficients)'!$C$6)^3 ) +
    ( A237/'Sect. 4 (coefficients)'!$C$3 )^1 * ( 'Sect. 4 (coefficients)'!$J$22 + 'Sect. 4 (coefficients)'!$J$23*((C237/'Sect. 4 (coefficients)'!$C$5-1)/'Sect. 4 (coefficients)'!$C$6) + 'Sect. 4 (coefficients)'!$J$24*((C237/'Sect. 4 (coefficients)'!$C$5-1)/'Sect. 4 (coefficients)'!$C$6)^2 ) +
    ( A237/'Sect. 4 (coefficients)'!$C$3 )^2 * ( 'Sect. 4 (coefficients)'!$J$25 + 'Sect. 4 (coefficients)'!$J$26*((C237/'Sect. 4 (coefficients)'!$C$5-1)/'Sect. 4 (coefficients)'!$C$6) ) +
    ( A237/'Sect. 4 (coefficients)'!$C$3 )^3 * ( 'Sect. 4 (coefficients)'!$J$27 ) ) +
( (B237+273.15) / 'Sect. 4 (coefficients)'!$C$4 )^2*
    (                                                   ( 'Sect. 4 (coefficients)'!$J$28 + 'Sect. 4 (coefficients)'!$J$29*((C237/'Sect. 4 (coefficients)'!$C$5-1)/'Sect. 4 (coefficients)'!$C$6) + 'Sect. 4 (coefficients)'!$J$30*((C237/'Sect. 4 (coefficients)'!$C$5-1)/'Sect. 4 (coefficients)'!$C$6)^2 ) +
    ( A237/'Sect. 4 (coefficients)'!$C$3 )^1 * ( 'Sect. 4 (coefficients)'!$J$31 + 'Sect. 4 (coefficients)'!$J$32*((C237/'Sect. 4 (coefficients)'!$C$5-1)/'Sect. 4 (coefficients)'!$C$6) ) +
    ( A237/'Sect. 4 (coefficients)'!$C$3 )^2 * ( 'Sect. 4 (coefficients)'!$J$33 ) ) +
( (B237+273.15) / 'Sect. 4 (coefficients)'!$C$4 )^3*
    (                                                   ( 'Sect. 4 (coefficients)'!$J$34 + 'Sect. 4 (coefficients)'!$J$35*((C237/'Sect. 4 (coefficients)'!$C$5-1)/'Sect. 4 (coefficients)'!$C$6) ) +
    ( A237/'Sect. 4 (coefficients)'!$C$3 )^1 * ( 'Sect. 4 (coefficients)'!$J$36 ) ) +
( (B237+273.15) / 'Sect. 4 (coefficients)'!$C$4 )^4*
    (                                                   ( 'Sect. 4 (coefficients)'!$J$37 ) ) )</f>
        <v>-0.17483633755612463</v>
      </c>
      <c r="V237" s="32">
        <f t="shared" si="60"/>
        <v>7.2649248802711615</v>
      </c>
      <c r="W237" s="36">
        <f>('Sect. 4 (coefficients)'!$L$3+'Sect. 4 (coefficients)'!$L$4*(B237+'Sect. 4 (coefficients)'!$L$7)^-2.5+'Sect. 4 (coefficients)'!$L$5*(B237+'Sect. 4 (coefficients)'!$L$7)^3)/1000</f>
        <v>-1.7850506381732198E-3</v>
      </c>
      <c r="X237" s="36">
        <f t="shared" si="61"/>
        <v>1.2386187466146836E-3</v>
      </c>
      <c r="Y237" s="32">
        <f t="shared" si="62"/>
        <v>7.2631398296329879</v>
      </c>
      <c r="Z237" s="92">
        <v>6.0000000000000001E-3</v>
      </c>
    </row>
    <row r="238" spans="1:26" s="37" customFormat="1" ht="15" customHeight="1">
      <c r="A238" s="76">
        <v>10</v>
      </c>
      <c r="B238" s="30">
        <v>30</v>
      </c>
      <c r="C238" s="55">
        <v>41.5</v>
      </c>
      <c r="D238" s="32">
        <v>1013.33299674</v>
      </c>
      <c r="E238" s="32">
        <f t="shared" si="67"/>
        <v>1.51999949511E-2</v>
      </c>
      <c r="F238" s="54" t="s">
        <v>17</v>
      </c>
      <c r="G238" s="33">
        <v>1020.5555900184472</v>
      </c>
      <c r="H238" s="32">
        <v>1.5786506959572989E-2</v>
      </c>
      <c r="I238" s="62">
        <v>3363.361219316198</v>
      </c>
      <c r="J238" s="33">
        <f t="shared" si="54"/>
        <v>7.2225932784472207</v>
      </c>
      <c r="K238" s="32">
        <f t="shared" si="55"/>
        <v>4.2630922428656083E-3</v>
      </c>
      <c r="L238" s="50">
        <f t="shared" si="52"/>
        <v>17.886618742121417</v>
      </c>
      <c r="M238" s="35">
        <f t="shared" si="56"/>
        <v>4.7142857142857144</v>
      </c>
      <c r="N238" s="66">
        <f t="shared" si="57"/>
        <v>0.47142857142857147</v>
      </c>
      <c r="O238" s="70" t="s">
        <v>17</v>
      </c>
      <c r="P238" s="32">
        <f>('Sect. 4 (coefficients)'!$L$3+'Sect. 4 (coefficients)'!$L$4*(B238+'Sect. 4 (coefficients)'!$L$7)^-2.5+'Sect. 4 (coefficients)'!$L$5*(B238+'Sect. 4 (coefficients)'!$L$7)^3)/1000</f>
        <v>-1.7850506381732198E-3</v>
      </c>
      <c r="Q238" s="32">
        <f t="shared" si="58"/>
        <v>7.2243783290853942</v>
      </c>
      <c r="R238" s="32">
        <f>LOOKUP(B238,'Sect. 4 (data)'!$B$19:$B$25,'Sect. 4 (data)'!$R$19:$R$25)</f>
        <v>7.4398684855769632</v>
      </c>
      <c r="S238" s="36">
        <f t="shared" si="59"/>
        <v>-0.215490156491569</v>
      </c>
      <c r="T238" s="32">
        <f>'Sect. 4 (coefficients)'!$C$7 * ( A238 / 'Sect. 4 (coefficients)'!$C$3 )*
  (
                                                        ( 'Sect. 4 (coefficients)'!$F$3   + 'Sect. 4 (coefficients)'!$F$4  *(A238/'Sect. 4 (coefficients)'!$C$3)^1 + 'Sect. 4 (coefficients)'!$F$5  *(A238/'Sect. 4 (coefficients)'!$C$3)^2 + 'Sect. 4 (coefficients)'!$F$6   *(A238/'Sect. 4 (coefficients)'!$C$3)^3 + 'Sect. 4 (coefficients)'!$F$7  *(A238/'Sect. 4 (coefficients)'!$C$3)^4 + 'Sect. 4 (coefficients)'!$F$8*(A238/'Sect. 4 (coefficients)'!$C$3)^5 ) +
    ( (B238+273.15) / 'Sect. 4 (coefficients)'!$C$4 )^1 * ( 'Sect. 4 (coefficients)'!$F$9   + 'Sect. 4 (coefficients)'!$F$10*(A238/'Sect. 4 (coefficients)'!$C$3)^1 + 'Sect. 4 (coefficients)'!$F$11*(A238/'Sect. 4 (coefficients)'!$C$3)^2 + 'Sect. 4 (coefficients)'!$F$12*(A238/'Sect. 4 (coefficients)'!$C$3)^3 + 'Sect. 4 (coefficients)'!$F$13*(A238/'Sect. 4 (coefficients)'!$C$3)^4 ) +
    ( (B238+273.15) / 'Sect. 4 (coefficients)'!$C$4 )^2 * ( 'Sect. 4 (coefficients)'!$F$14 + 'Sect. 4 (coefficients)'!$F$15*(A238/'Sect. 4 (coefficients)'!$C$3)^1 + 'Sect. 4 (coefficients)'!$F$16*(A238/'Sect. 4 (coefficients)'!$C$3)^2 + 'Sect. 4 (coefficients)'!$F$17*(A238/'Sect. 4 (coefficients)'!$C$3)^3 ) +
    ( (B238+273.15) / 'Sect. 4 (coefficients)'!$C$4 )^3 * ( 'Sect. 4 (coefficients)'!$F$18 + 'Sect. 4 (coefficients)'!$F$19*(A238/'Sect. 4 (coefficients)'!$C$3)^1 + 'Sect. 4 (coefficients)'!$F$20*(A238/'Sect. 4 (coefficients)'!$C$3)^2 ) +
    ( (B238+273.15) / 'Sect. 4 (coefficients)'!$C$4 )^4 * ( 'Sect. 4 (coefficients)'!$F$21 +'Sect. 4 (coefficients)'!$F$22*(A238/'Sect. 4 (coefficients)'!$C$3)^1 ) +
    ( (B238+273.15) / 'Sect. 4 (coefficients)'!$C$4 )^5 * ( 'Sect. 4 (coefficients)'!$F$23 )
  )</f>
        <v>7.4397612178272858</v>
      </c>
      <c r="U238" s="91">
        <f xml:space="preserve"> 'Sect. 4 (coefficients)'!$C$8 * ( (C238/'Sect. 4 (coefficients)'!$C$5-1)/'Sect. 4 (coefficients)'!$C$6 ) * ( A238/'Sect. 4 (coefficients)'!$C$3 ) *
(                                                       ( 'Sect. 4 (coefficients)'!$J$3   + 'Sect. 4 (coefficients)'!$J$4  *((C238/'Sect. 4 (coefficients)'!$C$5-1)/'Sect. 4 (coefficients)'!$C$6)  + 'Sect. 4 (coefficients)'!$J$5  *((C238/'Sect. 4 (coefficients)'!$C$5-1)/'Sect. 4 (coefficients)'!$C$6)^2 + 'Sect. 4 (coefficients)'!$J$6   *((C238/'Sect. 4 (coefficients)'!$C$5-1)/'Sect. 4 (coefficients)'!$C$6)^3 + 'Sect. 4 (coefficients)'!$J$7*((C238/'Sect. 4 (coefficients)'!$C$5-1)/'Sect. 4 (coefficients)'!$C$6)^4 ) +
    ( A238/'Sect. 4 (coefficients)'!$C$3 )^1 * ( 'Sect. 4 (coefficients)'!$J$8   + 'Sect. 4 (coefficients)'!$J$9  *((C238/'Sect. 4 (coefficients)'!$C$5-1)/'Sect. 4 (coefficients)'!$C$6)  + 'Sect. 4 (coefficients)'!$J$10*((C238/'Sect. 4 (coefficients)'!$C$5-1)/'Sect. 4 (coefficients)'!$C$6)^2 + 'Sect. 4 (coefficients)'!$J$11 *((C238/'Sect. 4 (coefficients)'!$C$5-1)/'Sect. 4 (coefficients)'!$C$6)^3 ) +
    ( A238/'Sect. 4 (coefficients)'!$C$3 )^2 * ( 'Sect. 4 (coefficients)'!$J$12 + 'Sect. 4 (coefficients)'!$J$13*((C238/'Sect. 4 (coefficients)'!$C$5-1)/'Sect. 4 (coefficients)'!$C$6) + 'Sect. 4 (coefficients)'!$J$14*((C238/'Sect. 4 (coefficients)'!$C$5-1)/'Sect. 4 (coefficients)'!$C$6)^2 ) +
    ( A238/'Sect. 4 (coefficients)'!$C$3 )^3 * ( 'Sect. 4 (coefficients)'!$J$15 + 'Sect. 4 (coefficients)'!$J$16*((C238/'Sect. 4 (coefficients)'!$C$5-1)/'Sect. 4 (coefficients)'!$C$6) ) +
    ( A238/'Sect. 4 (coefficients)'!$C$3 )^4 * ( 'Sect. 4 (coefficients)'!$J$17 ) +
( (B238+273.15) / 'Sect. 4 (coefficients)'!$C$4 )^1*
    (                                                   ( 'Sect. 4 (coefficients)'!$J$18 + 'Sect. 4 (coefficients)'!$J$19*((C238/'Sect. 4 (coefficients)'!$C$5-1)/'Sect. 4 (coefficients)'!$C$6) + 'Sect. 4 (coefficients)'!$J$20*((C238/'Sect. 4 (coefficients)'!$C$5-1)/'Sect. 4 (coefficients)'!$C$6)^2 + 'Sect. 4 (coefficients)'!$J$21 * ((C238/'Sect. 4 (coefficients)'!$C$5-1)/'Sect. 4 (coefficients)'!$C$6)^3 ) +
    ( A238/'Sect. 4 (coefficients)'!$C$3 )^1 * ( 'Sect. 4 (coefficients)'!$J$22 + 'Sect. 4 (coefficients)'!$J$23*((C238/'Sect. 4 (coefficients)'!$C$5-1)/'Sect. 4 (coefficients)'!$C$6) + 'Sect. 4 (coefficients)'!$J$24*((C238/'Sect. 4 (coefficients)'!$C$5-1)/'Sect. 4 (coefficients)'!$C$6)^2 ) +
    ( A238/'Sect. 4 (coefficients)'!$C$3 )^2 * ( 'Sect. 4 (coefficients)'!$J$25 + 'Sect. 4 (coefficients)'!$J$26*((C238/'Sect. 4 (coefficients)'!$C$5-1)/'Sect. 4 (coefficients)'!$C$6) ) +
    ( A238/'Sect. 4 (coefficients)'!$C$3 )^3 * ( 'Sect. 4 (coefficients)'!$J$27 ) ) +
( (B238+273.15) / 'Sect. 4 (coefficients)'!$C$4 )^2*
    (                                                   ( 'Sect. 4 (coefficients)'!$J$28 + 'Sect. 4 (coefficients)'!$J$29*((C238/'Sect. 4 (coefficients)'!$C$5-1)/'Sect. 4 (coefficients)'!$C$6) + 'Sect. 4 (coefficients)'!$J$30*((C238/'Sect. 4 (coefficients)'!$C$5-1)/'Sect. 4 (coefficients)'!$C$6)^2 ) +
    ( A238/'Sect. 4 (coefficients)'!$C$3 )^1 * ( 'Sect. 4 (coefficients)'!$J$31 + 'Sect. 4 (coefficients)'!$J$32*((C238/'Sect. 4 (coefficients)'!$C$5-1)/'Sect. 4 (coefficients)'!$C$6) ) +
    ( A238/'Sect. 4 (coefficients)'!$C$3 )^2 * ( 'Sect. 4 (coefficients)'!$J$33 ) ) +
( (B238+273.15) / 'Sect. 4 (coefficients)'!$C$4 )^3*
    (                                                   ( 'Sect. 4 (coefficients)'!$J$34 + 'Sect. 4 (coefficients)'!$J$35*((C238/'Sect. 4 (coefficients)'!$C$5-1)/'Sect. 4 (coefficients)'!$C$6) ) +
    ( A238/'Sect. 4 (coefficients)'!$C$3 )^1 * ( 'Sect. 4 (coefficients)'!$J$36 ) ) +
( (B238+273.15) / 'Sect. 4 (coefficients)'!$C$4 )^4*
    (                                                   ( 'Sect. 4 (coefficients)'!$J$37 ) ) )</f>
        <v>-0.21603804995026038</v>
      </c>
      <c r="V238" s="32">
        <f t="shared" si="60"/>
        <v>7.2237231678770257</v>
      </c>
      <c r="W238" s="36">
        <f>('Sect. 4 (coefficients)'!$L$3+'Sect. 4 (coefficients)'!$L$4*(B238+'Sect. 4 (coefficients)'!$L$7)^-2.5+'Sect. 4 (coefficients)'!$L$5*(B238+'Sect. 4 (coefficients)'!$L$7)^3)/1000</f>
        <v>-1.7850506381732198E-3</v>
      </c>
      <c r="X238" s="36">
        <f t="shared" si="61"/>
        <v>6.5516120836850433E-4</v>
      </c>
      <c r="Y238" s="32">
        <f t="shared" si="62"/>
        <v>7.2219381172388522</v>
      </c>
      <c r="Z238" s="92">
        <v>6.0000000000000001E-3</v>
      </c>
    </row>
    <row r="239" spans="1:26" s="37" customFormat="1" ht="15" customHeight="1">
      <c r="A239" s="76">
        <v>10</v>
      </c>
      <c r="B239" s="30">
        <v>30</v>
      </c>
      <c r="C239" s="55">
        <v>52</v>
      </c>
      <c r="D239" s="32">
        <v>1017.58894688</v>
      </c>
      <c r="E239" s="32">
        <f t="shared" si="67"/>
        <v>1.5263834203200001E-2</v>
      </c>
      <c r="F239" s="54" t="s">
        <v>17</v>
      </c>
      <c r="G239" s="33">
        <v>1024.7635773798595</v>
      </c>
      <c r="H239" s="32">
        <v>1.5883205960297311E-2</v>
      </c>
      <c r="I239" s="62">
        <v>3019.7469996369655</v>
      </c>
      <c r="J239" s="33">
        <f t="shared" si="54"/>
        <v>7.1746304998595178</v>
      </c>
      <c r="K239" s="32">
        <f t="shared" si="55"/>
        <v>4.3922200530535638E-3</v>
      </c>
      <c r="L239" s="50">
        <f t="shared" si="52"/>
        <v>17.65851790624998</v>
      </c>
      <c r="M239" s="35">
        <f t="shared" si="56"/>
        <v>4.7142857142857144</v>
      </c>
      <c r="N239" s="66">
        <f t="shared" si="57"/>
        <v>0.47142857142857147</v>
      </c>
      <c r="O239" s="70" t="s">
        <v>17</v>
      </c>
      <c r="P239" s="32">
        <f>('Sect. 4 (coefficients)'!$L$3+'Sect. 4 (coefficients)'!$L$4*(B239+'Sect. 4 (coefficients)'!$L$7)^-2.5+'Sect. 4 (coefficients)'!$L$5*(B239+'Sect. 4 (coefficients)'!$L$7)^3)/1000</f>
        <v>-1.7850506381732198E-3</v>
      </c>
      <c r="Q239" s="32">
        <f t="shared" si="58"/>
        <v>7.1764155504976914</v>
      </c>
      <c r="R239" s="32">
        <f>LOOKUP(B239,'Sect. 4 (data)'!$B$19:$B$25,'Sect. 4 (data)'!$R$19:$R$25)</f>
        <v>7.4398684855769632</v>
      </c>
      <c r="S239" s="36">
        <f t="shared" si="59"/>
        <v>-0.26345293507927181</v>
      </c>
      <c r="T239" s="32">
        <f>'Sect. 4 (coefficients)'!$C$7 * ( A239 / 'Sect. 4 (coefficients)'!$C$3 )*
  (
                                                        ( 'Sect. 4 (coefficients)'!$F$3   + 'Sect. 4 (coefficients)'!$F$4  *(A239/'Sect. 4 (coefficients)'!$C$3)^1 + 'Sect. 4 (coefficients)'!$F$5  *(A239/'Sect. 4 (coefficients)'!$C$3)^2 + 'Sect. 4 (coefficients)'!$F$6   *(A239/'Sect. 4 (coefficients)'!$C$3)^3 + 'Sect. 4 (coefficients)'!$F$7  *(A239/'Sect. 4 (coefficients)'!$C$3)^4 + 'Sect. 4 (coefficients)'!$F$8*(A239/'Sect. 4 (coefficients)'!$C$3)^5 ) +
    ( (B239+273.15) / 'Sect. 4 (coefficients)'!$C$4 )^1 * ( 'Sect. 4 (coefficients)'!$F$9   + 'Sect. 4 (coefficients)'!$F$10*(A239/'Sect. 4 (coefficients)'!$C$3)^1 + 'Sect. 4 (coefficients)'!$F$11*(A239/'Sect. 4 (coefficients)'!$C$3)^2 + 'Sect. 4 (coefficients)'!$F$12*(A239/'Sect. 4 (coefficients)'!$C$3)^3 + 'Sect. 4 (coefficients)'!$F$13*(A239/'Sect. 4 (coefficients)'!$C$3)^4 ) +
    ( (B239+273.15) / 'Sect. 4 (coefficients)'!$C$4 )^2 * ( 'Sect. 4 (coefficients)'!$F$14 + 'Sect. 4 (coefficients)'!$F$15*(A239/'Sect. 4 (coefficients)'!$C$3)^1 + 'Sect. 4 (coefficients)'!$F$16*(A239/'Sect. 4 (coefficients)'!$C$3)^2 + 'Sect. 4 (coefficients)'!$F$17*(A239/'Sect. 4 (coefficients)'!$C$3)^3 ) +
    ( (B239+273.15) / 'Sect. 4 (coefficients)'!$C$4 )^3 * ( 'Sect. 4 (coefficients)'!$F$18 + 'Sect. 4 (coefficients)'!$F$19*(A239/'Sect. 4 (coefficients)'!$C$3)^1 + 'Sect. 4 (coefficients)'!$F$20*(A239/'Sect. 4 (coefficients)'!$C$3)^2 ) +
    ( (B239+273.15) / 'Sect. 4 (coefficients)'!$C$4 )^4 * ( 'Sect. 4 (coefficients)'!$F$21 +'Sect. 4 (coefficients)'!$F$22*(A239/'Sect. 4 (coefficients)'!$C$3)^1 ) +
    ( (B239+273.15) / 'Sect. 4 (coefficients)'!$C$4 )^5 * ( 'Sect. 4 (coefficients)'!$F$23 )
  )</f>
        <v>7.4397612178272858</v>
      </c>
      <c r="U239" s="91">
        <f xml:space="preserve"> 'Sect. 4 (coefficients)'!$C$8 * ( (C239/'Sect. 4 (coefficients)'!$C$5-1)/'Sect. 4 (coefficients)'!$C$6 ) * ( A239/'Sect. 4 (coefficients)'!$C$3 ) *
(                                                       ( 'Sect. 4 (coefficients)'!$J$3   + 'Sect. 4 (coefficients)'!$J$4  *((C239/'Sect. 4 (coefficients)'!$C$5-1)/'Sect. 4 (coefficients)'!$C$6)  + 'Sect. 4 (coefficients)'!$J$5  *((C239/'Sect. 4 (coefficients)'!$C$5-1)/'Sect. 4 (coefficients)'!$C$6)^2 + 'Sect. 4 (coefficients)'!$J$6   *((C239/'Sect. 4 (coefficients)'!$C$5-1)/'Sect. 4 (coefficients)'!$C$6)^3 + 'Sect. 4 (coefficients)'!$J$7*((C239/'Sect. 4 (coefficients)'!$C$5-1)/'Sect. 4 (coefficients)'!$C$6)^4 ) +
    ( A239/'Sect. 4 (coefficients)'!$C$3 )^1 * ( 'Sect. 4 (coefficients)'!$J$8   + 'Sect. 4 (coefficients)'!$J$9  *((C239/'Sect. 4 (coefficients)'!$C$5-1)/'Sect. 4 (coefficients)'!$C$6)  + 'Sect. 4 (coefficients)'!$J$10*((C239/'Sect. 4 (coefficients)'!$C$5-1)/'Sect. 4 (coefficients)'!$C$6)^2 + 'Sect. 4 (coefficients)'!$J$11 *((C239/'Sect. 4 (coefficients)'!$C$5-1)/'Sect. 4 (coefficients)'!$C$6)^3 ) +
    ( A239/'Sect. 4 (coefficients)'!$C$3 )^2 * ( 'Sect. 4 (coefficients)'!$J$12 + 'Sect. 4 (coefficients)'!$J$13*((C239/'Sect. 4 (coefficients)'!$C$5-1)/'Sect. 4 (coefficients)'!$C$6) + 'Sect. 4 (coefficients)'!$J$14*((C239/'Sect. 4 (coefficients)'!$C$5-1)/'Sect. 4 (coefficients)'!$C$6)^2 ) +
    ( A239/'Sect. 4 (coefficients)'!$C$3 )^3 * ( 'Sect. 4 (coefficients)'!$J$15 + 'Sect. 4 (coefficients)'!$J$16*((C239/'Sect. 4 (coefficients)'!$C$5-1)/'Sect. 4 (coefficients)'!$C$6) ) +
    ( A239/'Sect. 4 (coefficients)'!$C$3 )^4 * ( 'Sect. 4 (coefficients)'!$J$17 ) +
( (B239+273.15) / 'Sect. 4 (coefficients)'!$C$4 )^1*
    (                                                   ( 'Sect. 4 (coefficients)'!$J$18 + 'Sect. 4 (coefficients)'!$J$19*((C239/'Sect. 4 (coefficients)'!$C$5-1)/'Sect. 4 (coefficients)'!$C$6) + 'Sect. 4 (coefficients)'!$J$20*((C239/'Sect. 4 (coefficients)'!$C$5-1)/'Sect. 4 (coefficients)'!$C$6)^2 + 'Sect. 4 (coefficients)'!$J$21 * ((C239/'Sect. 4 (coefficients)'!$C$5-1)/'Sect. 4 (coefficients)'!$C$6)^3 ) +
    ( A239/'Sect. 4 (coefficients)'!$C$3 )^1 * ( 'Sect. 4 (coefficients)'!$J$22 + 'Sect. 4 (coefficients)'!$J$23*((C239/'Sect. 4 (coefficients)'!$C$5-1)/'Sect. 4 (coefficients)'!$C$6) + 'Sect. 4 (coefficients)'!$J$24*((C239/'Sect. 4 (coefficients)'!$C$5-1)/'Sect. 4 (coefficients)'!$C$6)^2 ) +
    ( A239/'Sect. 4 (coefficients)'!$C$3 )^2 * ( 'Sect. 4 (coefficients)'!$J$25 + 'Sect. 4 (coefficients)'!$J$26*((C239/'Sect. 4 (coefficients)'!$C$5-1)/'Sect. 4 (coefficients)'!$C$6) ) +
    ( A239/'Sect. 4 (coefficients)'!$C$3 )^3 * ( 'Sect. 4 (coefficients)'!$J$27 ) ) +
( (B239+273.15) / 'Sect. 4 (coefficients)'!$C$4 )^2*
    (                                                   ( 'Sect. 4 (coefficients)'!$J$28 + 'Sect. 4 (coefficients)'!$J$29*((C239/'Sect. 4 (coefficients)'!$C$5-1)/'Sect. 4 (coefficients)'!$C$6) + 'Sect. 4 (coefficients)'!$J$30*((C239/'Sect. 4 (coefficients)'!$C$5-1)/'Sect. 4 (coefficients)'!$C$6)^2 ) +
    ( A239/'Sect. 4 (coefficients)'!$C$3 )^1 * ( 'Sect. 4 (coefficients)'!$J$31 + 'Sect. 4 (coefficients)'!$J$32*((C239/'Sect. 4 (coefficients)'!$C$5-1)/'Sect. 4 (coefficients)'!$C$6) ) +
    ( A239/'Sect. 4 (coefficients)'!$C$3 )^2 * ( 'Sect. 4 (coefficients)'!$J$33 ) ) +
( (B239+273.15) / 'Sect. 4 (coefficients)'!$C$4 )^3*
    (                                                   ( 'Sect. 4 (coefficients)'!$J$34 + 'Sect. 4 (coefficients)'!$J$35*((C239/'Sect. 4 (coefficients)'!$C$5-1)/'Sect. 4 (coefficients)'!$C$6) ) +
    ( A239/'Sect. 4 (coefficients)'!$C$3 )^1 * ( 'Sect. 4 (coefficients)'!$J$36 ) ) +
( (B239+273.15) / 'Sect. 4 (coefficients)'!$C$4 )^4*
    (                                                   ( 'Sect. 4 (coefficients)'!$J$37 ) ) )</f>
        <v>-0.26490842724688995</v>
      </c>
      <c r="V239" s="32">
        <f t="shared" si="60"/>
        <v>7.1748527905803963</v>
      </c>
      <c r="W239" s="36">
        <f>('Sect. 4 (coefficients)'!$L$3+'Sect. 4 (coefficients)'!$L$4*(B239+'Sect. 4 (coefficients)'!$L$7)^-2.5+'Sect. 4 (coefficients)'!$L$5*(B239+'Sect. 4 (coefficients)'!$L$7)^3)/1000</f>
        <v>-1.7850506381732198E-3</v>
      </c>
      <c r="X239" s="36">
        <f t="shared" si="61"/>
        <v>1.5627599172951534E-3</v>
      </c>
      <c r="Y239" s="32">
        <f t="shared" si="62"/>
        <v>7.1730677399422227</v>
      </c>
      <c r="Z239" s="92">
        <v>6.0000000000000001E-3</v>
      </c>
    </row>
    <row r="240" spans="1:26" s="46" customFormat="1" ht="15" customHeight="1">
      <c r="A240" s="82">
        <v>10</v>
      </c>
      <c r="B240" s="38">
        <v>30</v>
      </c>
      <c r="C240" s="57">
        <v>65</v>
      </c>
      <c r="D240" s="40">
        <v>1022.73955471</v>
      </c>
      <c r="E240" s="40">
        <f t="shared" si="67"/>
        <v>1.534109332065E-2</v>
      </c>
      <c r="F240" s="56" t="s">
        <v>17</v>
      </c>
      <c r="G240" s="42">
        <v>1029.8559825402197</v>
      </c>
      <c r="H240" s="40">
        <v>1.6009333700087412E-2</v>
      </c>
      <c r="I240" s="63">
        <v>2420.6176595643537</v>
      </c>
      <c r="J240" s="42">
        <f t="shared" si="54"/>
        <v>7.1164278302196635</v>
      </c>
      <c r="K240" s="40">
        <f t="shared" si="55"/>
        <v>4.5770756218203841E-3</v>
      </c>
      <c r="L240" s="53">
        <f t="shared" si="52"/>
        <v>16.172811322403522</v>
      </c>
      <c r="M240" s="44">
        <f t="shared" si="56"/>
        <v>4.7142857142857144</v>
      </c>
      <c r="N240" s="67">
        <f t="shared" si="57"/>
        <v>0.47142857142857147</v>
      </c>
      <c r="O240" s="71" t="s">
        <v>17</v>
      </c>
      <c r="P240" s="40">
        <f>('Sect. 4 (coefficients)'!$L$3+'Sect. 4 (coefficients)'!$L$4*(B240+'Sect. 4 (coefficients)'!$L$7)^-2.5+'Sect. 4 (coefficients)'!$L$5*(B240+'Sect. 4 (coefficients)'!$L$7)^3)/1000</f>
        <v>-1.7850506381732198E-3</v>
      </c>
      <c r="Q240" s="40">
        <f t="shared" si="58"/>
        <v>7.1182128808578371</v>
      </c>
      <c r="R240" s="40">
        <f>LOOKUP(B240,'Sect. 4 (data)'!$B$19:$B$25,'Sect. 4 (data)'!$R$19:$R$25)</f>
        <v>7.4398684855769632</v>
      </c>
      <c r="S240" s="45">
        <f t="shared" si="59"/>
        <v>-0.32165560471912613</v>
      </c>
      <c r="T240" s="40">
        <f>'Sect. 4 (coefficients)'!$C$7 * ( A240 / 'Sect. 4 (coefficients)'!$C$3 )*
  (
                                                        ( 'Sect. 4 (coefficients)'!$F$3   + 'Sect. 4 (coefficients)'!$F$4  *(A240/'Sect. 4 (coefficients)'!$C$3)^1 + 'Sect. 4 (coefficients)'!$F$5  *(A240/'Sect. 4 (coefficients)'!$C$3)^2 + 'Sect. 4 (coefficients)'!$F$6   *(A240/'Sect. 4 (coefficients)'!$C$3)^3 + 'Sect. 4 (coefficients)'!$F$7  *(A240/'Sect. 4 (coefficients)'!$C$3)^4 + 'Sect. 4 (coefficients)'!$F$8*(A240/'Sect. 4 (coefficients)'!$C$3)^5 ) +
    ( (B240+273.15) / 'Sect. 4 (coefficients)'!$C$4 )^1 * ( 'Sect. 4 (coefficients)'!$F$9   + 'Sect. 4 (coefficients)'!$F$10*(A240/'Sect. 4 (coefficients)'!$C$3)^1 + 'Sect. 4 (coefficients)'!$F$11*(A240/'Sect. 4 (coefficients)'!$C$3)^2 + 'Sect. 4 (coefficients)'!$F$12*(A240/'Sect. 4 (coefficients)'!$C$3)^3 + 'Sect. 4 (coefficients)'!$F$13*(A240/'Sect. 4 (coefficients)'!$C$3)^4 ) +
    ( (B240+273.15) / 'Sect. 4 (coefficients)'!$C$4 )^2 * ( 'Sect. 4 (coefficients)'!$F$14 + 'Sect. 4 (coefficients)'!$F$15*(A240/'Sect. 4 (coefficients)'!$C$3)^1 + 'Sect. 4 (coefficients)'!$F$16*(A240/'Sect. 4 (coefficients)'!$C$3)^2 + 'Sect. 4 (coefficients)'!$F$17*(A240/'Sect. 4 (coefficients)'!$C$3)^3 ) +
    ( (B240+273.15) / 'Sect. 4 (coefficients)'!$C$4 )^3 * ( 'Sect. 4 (coefficients)'!$F$18 + 'Sect. 4 (coefficients)'!$F$19*(A240/'Sect. 4 (coefficients)'!$C$3)^1 + 'Sect. 4 (coefficients)'!$F$20*(A240/'Sect. 4 (coefficients)'!$C$3)^2 ) +
    ( (B240+273.15) / 'Sect. 4 (coefficients)'!$C$4 )^4 * ( 'Sect. 4 (coefficients)'!$F$21 +'Sect. 4 (coefficients)'!$F$22*(A240/'Sect. 4 (coefficients)'!$C$3)^1 ) +
    ( (B240+273.15) / 'Sect. 4 (coefficients)'!$C$4 )^5 * ( 'Sect. 4 (coefficients)'!$F$23 )
  )</f>
        <v>7.4397612178272858</v>
      </c>
      <c r="U240" s="93">
        <f xml:space="preserve"> 'Sect. 4 (coefficients)'!$C$8 * ( (C240/'Sect. 4 (coefficients)'!$C$5-1)/'Sect. 4 (coefficients)'!$C$6 ) * ( A240/'Sect. 4 (coefficients)'!$C$3 ) *
(                                                       ( 'Sect. 4 (coefficients)'!$J$3   + 'Sect. 4 (coefficients)'!$J$4  *((C240/'Sect. 4 (coefficients)'!$C$5-1)/'Sect. 4 (coefficients)'!$C$6)  + 'Sect. 4 (coefficients)'!$J$5  *((C240/'Sect. 4 (coefficients)'!$C$5-1)/'Sect. 4 (coefficients)'!$C$6)^2 + 'Sect. 4 (coefficients)'!$J$6   *((C240/'Sect. 4 (coefficients)'!$C$5-1)/'Sect. 4 (coefficients)'!$C$6)^3 + 'Sect. 4 (coefficients)'!$J$7*((C240/'Sect. 4 (coefficients)'!$C$5-1)/'Sect. 4 (coefficients)'!$C$6)^4 ) +
    ( A240/'Sect. 4 (coefficients)'!$C$3 )^1 * ( 'Sect. 4 (coefficients)'!$J$8   + 'Sect. 4 (coefficients)'!$J$9  *((C240/'Sect. 4 (coefficients)'!$C$5-1)/'Sect. 4 (coefficients)'!$C$6)  + 'Sect. 4 (coefficients)'!$J$10*((C240/'Sect. 4 (coefficients)'!$C$5-1)/'Sect. 4 (coefficients)'!$C$6)^2 + 'Sect. 4 (coefficients)'!$J$11 *((C240/'Sect. 4 (coefficients)'!$C$5-1)/'Sect. 4 (coefficients)'!$C$6)^3 ) +
    ( A240/'Sect. 4 (coefficients)'!$C$3 )^2 * ( 'Sect. 4 (coefficients)'!$J$12 + 'Sect. 4 (coefficients)'!$J$13*((C240/'Sect. 4 (coefficients)'!$C$5-1)/'Sect. 4 (coefficients)'!$C$6) + 'Sect. 4 (coefficients)'!$J$14*((C240/'Sect. 4 (coefficients)'!$C$5-1)/'Sect. 4 (coefficients)'!$C$6)^2 ) +
    ( A240/'Sect. 4 (coefficients)'!$C$3 )^3 * ( 'Sect. 4 (coefficients)'!$J$15 + 'Sect. 4 (coefficients)'!$J$16*((C240/'Sect. 4 (coefficients)'!$C$5-1)/'Sect. 4 (coefficients)'!$C$6) ) +
    ( A240/'Sect. 4 (coefficients)'!$C$3 )^4 * ( 'Sect. 4 (coefficients)'!$J$17 ) +
( (B240+273.15) / 'Sect. 4 (coefficients)'!$C$4 )^1*
    (                                                   ( 'Sect. 4 (coefficients)'!$J$18 + 'Sect. 4 (coefficients)'!$J$19*((C240/'Sect. 4 (coefficients)'!$C$5-1)/'Sect. 4 (coefficients)'!$C$6) + 'Sect. 4 (coefficients)'!$J$20*((C240/'Sect. 4 (coefficients)'!$C$5-1)/'Sect. 4 (coefficients)'!$C$6)^2 + 'Sect. 4 (coefficients)'!$J$21 * ((C240/'Sect. 4 (coefficients)'!$C$5-1)/'Sect. 4 (coefficients)'!$C$6)^3 ) +
    ( A240/'Sect. 4 (coefficients)'!$C$3 )^1 * ( 'Sect. 4 (coefficients)'!$J$22 + 'Sect. 4 (coefficients)'!$J$23*((C240/'Sect. 4 (coefficients)'!$C$5-1)/'Sect. 4 (coefficients)'!$C$6) + 'Sect. 4 (coefficients)'!$J$24*((C240/'Sect. 4 (coefficients)'!$C$5-1)/'Sect. 4 (coefficients)'!$C$6)^2 ) +
    ( A240/'Sect. 4 (coefficients)'!$C$3 )^2 * ( 'Sect. 4 (coefficients)'!$J$25 + 'Sect. 4 (coefficients)'!$J$26*((C240/'Sect. 4 (coefficients)'!$C$5-1)/'Sect. 4 (coefficients)'!$C$6) ) +
    ( A240/'Sect. 4 (coefficients)'!$C$3 )^3 * ( 'Sect. 4 (coefficients)'!$J$27 ) ) +
( (B240+273.15) / 'Sect. 4 (coefficients)'!$C$4 )^2*
    (                                                   ( 'Sect. 4 (coefficients)'!$J$28 + 'Sect. 4 (coefficients)'!$J$29*((C240/'Sect. 4 (coefficients)'!$C$5-1)/'Sect. 4 (coefficients)'!$C$6) + 'Sect. 4 (coefficients)'!$J$30*((C240/'Sect. 4 (coefficients)'!$C$5-1)/'Sect. 4 (coefficients)'!$C$6)^2 ) +
    ( A240/'Sect. 4 (coefficients)'!$C$3 )^1 * ( 'Sect. 4 (coefficients)'!$J$31 + 'Sect. 4 (coefficients)'!$J$32*((C240/'Sect. 4 (coefficients)'!$C$5-1)/'Sect. 4 (coefficients)'!$C$6) ) +
    ( A240/'Sect. 4 (coefficients)'!$C$3 )^2 * ( 'Sect. 4 (coefficients)'!$J$33 ) ) +
( (B240+273.15) / 'Sect. 4 (coefficients)'!$C$4 )^3*
    (                                                   ( 'Sect. 4 (coefficients)'!$J$34 + 'Sect. 4 (coefficients)'!$J$35*((C240/'Sect. 4 (coefficients)'!$C$5-1)/'Sect. 4 (coefficients)'!$C$6) ) +
    ( A240/'Sect. 4 (coefficients)'!$C$3 )^1 * ( 'Sect. 4 (coefficients)'!$J$36 ) ) +
( (B240+273.15) / 'Sect. 4 (coefficients)'!$C$4 )^4*
    (                                                   ( 'Sect. 4 (coefficients)'!$J$37 ) ) )</f>
        <v>-0.32257971051319018</v>
      </c>
      <c r="V240" s="40">
        <f t="shared" si="60"/>
        <v>7.117181507314096</v>
      </c>
      <c r="W240" s="45">
        <f>('Sect. 4 (coefficients)'!$L$3+'Sect. 4 (coefficients)'!$L$4*(B240+'Sect. 4 (coefficients)'!$L$7)^-2.5+'Sect. 4 (coefficients)'!$L$5*(B240+'Sect. 4 (coefficients)'!$L$7)^3)/1000</f>
        <v>-1.7850506381732198E-3</v>
      </c>
      <c r="X240" s="45">
        <f t="shared" si="61"/>
        <v>1.0313735437410543E-3</v>
      </c>
      <c r="Y240" s="40">
        <f t="shared" si="62"/>
        <v>7.1153964566759225</v>
      </c>
      <c r="Z240" s="94">
        <v>6.0000000000000001E-3</v>
      </c>
    </row>
    <row r="241" spans="1:26" s="37" customFormat="1" ht="15" customHeight="1">
      <c r="A241" s="76">
        <v>10</v>
      </c>
      <c r="B241" s="30">
        <v>35</v>
      </c>
      <c r="C241" s="55">
        <v>5</v>
      </c>
      <c r="D241" s="32">
        <v>996.18593282400002</v>
      </c>
      <c r="E241" s="32">
        <f>0.001/100*D241/2</f>
        <v>4.9809296641200006E-3</v>
      </c>
      <c r="F241" s="54" t="s">
        <v>17</v>
      </c>
      <c r="G241" s="33">
        <v>1003.5426254883361</v>
      </c>
      <c r="H241" s="32">
        <v>6.2810830670602851E-3</v>
      </c>
      <c r="I241" s="62">
        <v>93.827963575004503</v>
      </c>
      <c r="J241" s="33">
        <f t="shared" si="54"/>
        <v>7.3566926643360375</v>
      </c>
      <c r="K241" s="32">
        <f t="shared" si="55"/>
        <v>3.8265316118386971E-3</v>
      </c>
      <c r="L241" s="50">
        <f t="shared" si="52"/>
        <v>12.924548025335962</v>
      </c>
      <c r="M241" s="35">
        <f t="shared" si="56"/>
        <v>4.7142857142857144</v>
      </c>
      <c r="N241" s="66">
        <f t="shared" si="57"/>
        <v>0.47142857142857147</v>
      </c>
      <c r="O241" s="70" t="s">
        <v>17</v>
      </c>
      <c r="P241" s="32">
        <f>('Sect. 4 (coefficients)'!$L$3+'Sect. 4 (coefficients)'!$L$4*(B241+'Sect. 4 (coefficients)'!$L$7)^-2.5+'Sect. 4 (coefficients)'!$L$5*(B241+'Sect. 4 (coefficients)'!$L$7)^3)/1000</f>
        <v>-1.5230718835547918E-3</v>
      </c>
      <c r="Q241" s="32">
        <f t="shared" si="58"/>
        <v>7.3582157362195924</v>
      </c>
      <c r="R241" s="32">
        <f>LOOKUP(B241,'Sect. 4 (data)'!$B$19:$B$25,'Sect. 4 (data)'!$R$19:$R$25)</f>
        <v>7.3860514232918897</v>
      </c>
      <c r="S241" s="36">
        <f t="shared" si="59"/>
        <v>-2.7835687072297333E-2</v>
      </c>
      <c r="T241" s="32">
        <f>'Sect. 4 (coefficients)'!$C$7 * ( A241 / 'Sect. 4 (coefficients)'!$C$3 )*
  (
                                                        ( 'Sect. 4 (coefficients)'!$F$3   + 'Sect. 4 (coefficients)'!$F$4  *(A241/'Sect. 4 (coefficients)'!$C$3)^1 + 'Sect. 4 (coefficients)'!$F$5  *(A241/'Sect. 4 (coefficients)'!$C$3)^2 + 'Sect. 4 (coefficients)'!$F$6   *(A241/'Sect. 4 (coefficients)'!$C$3)^3 + 'Sect. 4 (coefficients)'!$F$7  *(A241/'Sect. 4 (coefficients)'!$C$3)^4 + 'Sect. 4 (coefficients)'!$F$8*(A241/'Sect. 4 (coefficients)'!$C$3)^5 ) +
    ( (B241+273.15) / 'Sect. 4 (coefficients)'!$C$4 )^1 * ( 'Sect. 4 (coefficients)'!$F$9   + 'Sect. 4 (coefficients)'!$F$10*(A241/'Sect. 4 (coefficients)'!$C$3)^1 + 'Sect. 4 (coefficients)'!$F$11*(A241/'Sect. 4 (coefficients)'!$C$3)^2 + 'Sect. 4 (coefficients)'!$F$12*(A241/'Sect. 4 (coefficients)'!$C$3)^3 + 'Sect. 4 (coefficients)'!$F$13*(A241/'Sect. 4 (coefficients)'!$C$3)^4 ) +
    ( (B241+273.15) / 'Sect. 4 (coefficients)'!$C$4 )^2 * ( 'Sect. 4 (coefficients)'!$F$14 + 'Sect. 4 (coefficients)'!$F$15*(A241/'Sect. 4 (coefficients)'!$C$3)^1 + 'Sect. 4 (coefficients)'!$F$16*(A241/'Sect. 4 (coefficients)'!$C$3)^2 + 'Sect. 4 (coefficients)'!$F$17*(A241/'Sect. 4 (coefficients)'!$C$3)^3 ) +
    ( (B241+273.15) / 'Sect. 4 (coefficients)'!$C$4 )^3 * ( 'Sect. 4 (coefficients)'!$F$18 + 'Sect. 4 (coefficients)'!$F$19*(A241/'Sect. 4 (coefficients)'!$C$3)^1 + 'Sect. 4 (coefficients)'!$F$20*(A241/'Sect. 4 (coefficients)'!$C$3)^2 ) +
    ( (B241+273.15) / 'Sect. 4 (coefficients)'!$C$4 )^4 * ( 'Sect. 4 (coefficients)'!$F$21 +'Sect. 4 (coefficients)'!$F$22*(A241/'Sect. 4 (coefficients)'!$C$3)^1 ) +
    ( (B241+273.15) / 'Sect. 4 (coefficients)'!$C$4 )^5 * ( 'Sect. 4 (coefficients)'!$F$23 )
  )</f>
        <v>7.3872980228078893</v>
      </c>
      <c r="U241" s="91">
        <f xml:space="preserve"> 'Sect. 4 (coefficients)'!$C$8 * ( (C241/'Sect. 4 (coefficients)'!$C$5-1)/'Sect. 4 (coefficients)'!$C$6 ) * ( A241/'Sect. 4 (coefficients)'!$C$3 ) *
(                                                       ( 'Sect. 4 (coefficients)'!$J$3   + 'Sect. 4 (coefficients)'!$J$4  *((C241/'Sect. 4 (coefficients)'!$C$5-1)/'Sect. 4 (coefficients)'!$C$6)  + 'Sect. 4 (coefficients)'!$J$5  *((C241/'Sect. 4 (coefficients)'!$C$5-1)/'Sect. 4 (coefficients)'!$C$6)^2 + 'Sect. 4 (coefficients)'!$J$6   *((C241/'Sect. 4 (coefficients)'!$C$5-1)/'Sect. 4 (coefficients)'!$C$6)^3 + 'Sect. 4 (coefficients)'!$J$7*((C241/'Sect. 4 (coefficients)'!$C$5-1)/'Sect. 4 (coefficients)'!$C$6)^4 ) +
    ( A241/'Sect. 4 (coefficients)'!$C$3 )^1 * ( 'Sect. 4 (coefficients)'!$J$8   + 'Sect. 4 (coefficients)'!$J$9  *((C241/'Sect. 4 (coefficients)'!$C$5-1)/'Sect. 4 (coefficients)'!$C$6)  + 'Sect. 4 (coefficients)'!$J$10*((C241/'Sect. 4 (coefficients)'!$C$5-1)/'Sect. 4 (coefficients)'!$C$6)^2 + 'Sect. 4 (coefficients)'!$J$11 *((C241/'Sect. 4 (coefficients)'!$C$5-1)/'Sect. 4 (coefficients)'!$C$6)^3 ) +
    ( A241/'Sect. 4 (coefficients)'!$C$3 )^2 * ( 'Sect. 4 (coefficients)'!$J$12 + 'Sect. 4 (coefficients)'!$J$13*((C241/'Sect. 4 (coefficients)'!$C$5-1)/'Sect. 4 (coefficients)'!$C$6) + 'Sect. 4 (coefficients)'!$J$14*((C241/'Sect. 4 (coefficients)'!$C$5-1)/'Sect. 4 (coefficients)'!$C$6)^2 ) +
    ( A241/'Sect. 4 (coefficients)'!$C$3 )^3 * ( 'Sect. 4 (coefficients)'!$J$15 + 'Sect. 4 (coefficients)'!$J$16*((C241/'Sect. 4 (coefficients)'!$C$5-1)/'Sect. 4 (coefficients)'!$C$6) ) +
    ( A241/'Sect. 4 (coefficients)'!$C$3 )^4 * ( 'Sect. 4 (coefficients)'!$J$17 ) +
( (B241+273.15) / 'Sect. 4 (coefficients)'!$C$4 )^1*
    (                                                   ( 'Sect. 4 (coefficients)'!$J$18 + 'Sect. 4 (coefficients)'!$J$19*((C241/'Sect. 4 (coefficients)'!$C$5-1)/'Sect. 4 (coefficients)'!$C$6) + 'Sect. 4 (coefficients)'!$J$20*((C241/'Sect. 4 (coefficients)'!$C$5-1)/'Sect. 4 (coefficients)'!$C$6)^2 + 'Sect. 4 (coefficients)'!$J$21 * ((C241/'Sect. 4 (coefficients)'!$C$5-1)/'Sect. 4 (coefficients)'!$C$6)^3 ) +
    ( A241/'Sect. 4 (coefficients)'!$C$3 )^1 * ( 'Sect. 4 (coefficients)'!$J$22 + 'Sect. 4 (coefficients)'!$J$23*((C241/'Sect. 4 (coefficients)'!$C$5-1)/'Sect. 4 (coefficients)'!$C$6) + 'Sect. 4 (coefficients)'!$J$24*((C241/'Sect. 4 (coefficients)'!$C$5-1)/'Sect. 4 (coefficients)'!$C$6)^2 ) +
    ( A241/'Sect. 4 (coefficients)'!$C$3 )^2 * ( 'Sect. 4 (coefficients)'!$J$25 + 'Sect. 4 (coefficients)'!$J$26*((C241/'Sect. 4 (coefficients)'!$C$5-1)/'Sect. 4 (coefficients)'!$C$6) ) +
    ( A241/'Sect. 4 (coefficients)'!$C$3 )^3 * ( 'Sect. 4 (coefficients)'!$J$27 ) ) +
( (B241+273.15) / 'Sect. 4 (coefficients)'!$C$4 )^2*
    (                                                   ( 'Sect. 4 (coefficients)'!$J$28 + 'Sect. 4 (coefficients)'!$J$29*((C241/'Sect. 4 (coefficients)'!$C$5-1)/'Sect. 4 (coefficients)'!$C$6) + 'Sect. 4 (coefficients)'!$J$30*((C241/'Sect. 4 (coefficients)'!$C$5-1)/'Sect. 4 (coefficients)'!$C$6)^2 ) +
    ( A241/'Sect. 4 (coefficients)'!$C$3 )^1 * ( 'Sect. 4 (coefficients)'!$J$31 + 'Sect. 4 (coefficients)'!$J$32*((C241/'Sect. 4 (coefficients)'!$C$5-1)/'Sect. 4 (coefficients)'!$C$6) ) +
    ( A241/'Sect. 4 (coefficients)'!$C$3 )^2 * ( 'Sect. 4 (coefficients)'!$J$33 ) ) +
( (B241+273.15) / 'Sect. 4 (coefficients)'!$C$4 )^3*
    (                                                   ( 'Sect. 4 (coefficients)'!$J$34 + 'Sect. 4 (coefficients)'!$J$35*((C241/'Sect. 4 (coefficients)'!$C$5-1)/'Sect. 4 (coefficients)'!$C$6) ) +
    ( A241/'Sect. 4 (coefficients)'!$C$3 )^1 * ( 'Sect. 4 (coefficients)'!$J$36 ) ) +
( (B241+273.15) / 'Sect. 4 (coefficients)'!$C$4 )^4*
    (                                                   ( 'Sect. 4 (coefficients)'!$J$37 ) ) )</f>
        <v>-2.6333503841473111E-2</v>
      </c>
      <c r="V241" s="32">
        <f t="shared" si="60"/>
        <v>7.3609645189664166</v>
      </c>
      <c r="W241" s="36">
        <f>('Sect. 4 (coefficients)'!$L$3+'Sect. 4 (coefficients)'!$L$4*(B241+'Sect. 4 (coefficients)'!$L$7)^-2.5+'Sect. 4 (coefficients)'!$L$5*(B241+'Sect. 4 (coefficients)'!$L$7)^3)/1000</f>
        <v>-1.5230718835547918E-3</v>
      </c>
      <c r="X241" s="36">
        <f t="shared" si="61"/>
        <v>-2.7487827468242187E-3</v>
      </c>
      <c r="Y241" s="32">
        <f t="shared" si="62"/>
        <v>7.3594414470828617</v>
      </c>
      <c r="Z241" s="92">
        <v>6.0000000000000001E-3</v>
      </c>
    </row>
    <row r="242" spans="1:26" s="37" customFormat="1" ht="15" customHeight="1">
      <c r="A242" s="76">
        <v>10</v>
      </c>
      <c r="B242" s="30">
        <v>35</v>
      </c>
      <c r="C242" s="55">
        <v>10</v>
      </c>
      <c r="D242" s="32">
        <v>998.36010543999998</v>
      </c>
      <c r="E242" s="32">
        <f>0.001/100*D242/2</f>
        <v>4.9918005272E-3</v>
      </c>
      <c r="F242" s="54" t="s">
        <v>17</v>
      </c>
      <c r="G242" s="33">
        <v>1005.6919338052676</v>
      </c>
      <c r="H242" s="32">
        <v>6.2968983931295788E-3</v>
      </c>
      <c r="I242" s="62">
        <v>94.739964586814736</v>
      </c>
      <c r="J242" s="33">
        <f t="shared" si="54"/>
        <v>7.3318283652675973</v>
      </c>
      <c r="K242" s="32">
        <f t="shared" si="55"/>
        <v>3.8383403796489533E-3</v>
      </c>
      <c r="L242" s="50">
        <f t="shared" si="52"/>
        <v>13.079779273088757</v>
      </c>
      <c r="M242" s="35">
        <f t="shared" si="56"/>
        <v>4.7142857142857144</v>
      </c>
      <c r="N242" s="66">
        <f t="shared" si="57"/>
        <v>0.47142857142857147</v>
      </c>
      <c r="O242" s="70" t="s">
        <v>17</v>
      </c>
      <c r="P242" s="32">
        <f>('Sect. 4 (coefficients)'!$L$3+'Sect. 4 (coefficients)'!$L$4*(B242+'Sect. 4 (coefficients)'!$L$7)^-2.5+'Sect. 4 (coefficients)'!$L$5*(B242+'Sect. 4 (coefficients)'!$L$7)^3)/1000</f>
        <v>-1.5230718835547918E-3</v>
      </c>
      <c r="Q242" s="32">
        <f t="shared" si="58"/>
        <v>7.3333514371511521</v>
      </c>
      <c r="R242" s="32">
        <f>LOOKUP(B242,'Sect. 4 (data)'!$B$19:$B$25,'Sect. 4 (data)'!$R$19:$R$25)</f>
        <v>7.3860514232918897</v>
      </c>
      <c r="S242" s="36">
        <f t="shared" si="59"/>
        <v>-5.2699986140737565E-2</v>
      </c>
      <c r="T242" s="32">
        <f>'Sect. 4 (coefficients)'!$C$7 * ( A242 / 'Sect. 4 (coefficients)'!$C$3 )*
  (
                                                        ( 'Sect. 4 (coefficients)'!$F$3   + 'Sect. 4 (coefficients)'!$F$4  *(A242/'Sect. 4 (coefficients)'!$C$3)^1 + 'Sect. 4 (coefficients)'!$F$5  *(A242/'Sect. 4 (coefficients)'!$C$3)^2 + 'Sect. 4 (coefficients)'!$F$6   *(A242/'Sect. 4 (coefficients)'!$C$3)^3 + 'Sect. 4 (coefficients)'!$F$7  *(A242/'Sect. 4 (coefficients)'!$C$3)^4 + 'Sect. 4 (coefficients)'!$F$8*(A242/'Sect. 4 (coefficients)'!$C$3)^5 ) +
    ( (B242+273.15) / 'Sect. 4 (coefficients)'!$C$4 )^1 * ( 'Sect. 4 (coefficients)'!$F$9   + 'Sect. 4 (coefficients)'!$F$10*(A242/'Sect. 4 (coefficients)'!$C$3)^1 + 'Sect. 4 (coefficients)'!$F$11*(A242/'Sect. 4 (coefficients)'!$C$3)^2 + 'Sect. 4 (coefficients)'!$F$12*(A242/'Sect. 4 (coefficients)'!$C$3)^3 + 'Sect. 4 (coefficients)'!$F$13*(A242/'Sect. 4 (coefficients)'!$C$3)^4 ) +
    ( (B242+273.15) / 'Sect. 4 (coefficients)'!$C$4 )^2 * ( 'Sect. 4 (coefficients)'!$F$14 + 'Sect. 4 (coefficients)'!$F$15*(A242/'Sect. 4 (coefficients)'!$C$3)^1 + 'Sect. 4 (coefficients)'!$F$16*(A242/'Sect. 4 (coefficients)'!$C$3)^2 + 'Sect. 4 (coefficients)'!$F$17*(A242/'Sect. 4 (coefficients)'!$C$3)^3 ) +
    ( (B242+273.15) / 'Sect. 4 (coefficients)'!$C$4 )^3 * ( 'Sect. 4 (coefficients)'!$F$18 + 'Sect. 4 (coefficients)'!$F$19*(A242/'Sect. 4 (coefficients)'!$C$3)^1 + 'Sect. 4 (coefficients)'!$F$20*(A242/'Sect. 4 (coefficients)'!$C$3)^2 ) +
    ( (B242+273.15) / 'Sect. 4 (coefficients)'!$C$4 )^4 * ( 'Sect. 4 (coefficients)'!$F$21 +'Sect. 4 (coefficients)'!$F$22*(A242/'Sect. 4 (coefficients)'!$C$3)^1 ) +
    ( (B242+273.15) / 'Sect. 4 (coefficients)'!$C$4 )^5 * ( 'Sect. 4 (coefficients)'!$F$23 )
  )</f>
        <v>7.3872980228078893</v>
      </c>
      <c r="U242" s="91">
        <f xml:space="preserve"> 'Sect. 4 (coefficients)'!$C$8 * ( (C242/'Sect. 4 (coefficients)'!$C$5-1)/'Sect. 4 (coefficients)'!$C$6 ) * ( A242/'Sect. 4 (coefficients)'!$C$3 ) *
(                                                       ( 'Sect. 4 (coefficients)'!$J$3   + 'Sect. 4 (coefficients)'!$J$4  *((C242/'Sect. 4 (coefficients)'!$C$5-1)/'Sect. 4 (coefficients)'!$C$6)  + 'Sect. 4 (coefficients)'!$J$5  *((C242/'Sect. 4 (coefficients)'!$C$5-1)/'Sect. 4 (coefficients)'!$C$6)^2 + 'Sect. 4 (coefficients)'!$J$6   *((C242/'Sect. 4 (coefficients)'!$C$5-1)/'Sect. 4 (coefficients)'!$C$6)^3 + 'Sect. 4 (coefficients)'!$J$7*((C242/'Sect. 4 (coefficients)'!$C$5-1)/'Sect. 4 (coefficients)'!$C$6)^4 ) +
    ( A242/'Sect. 4 (coefficients)'!$C$3 )^1 * ( 'Sect. 4 (coefficients)'!$J$8   + 'Sect. 4 (coefficients)'!$J$9  *((C242/'Sect. 4 (coefficients)'!$C$5-1)/'Sect. 4 (coefficients)'!$C$6)  + 'Sect. 4 (coefficients)'!$J$10*((C242/'Sect. 4 (coefficients)'!$C$5-1)/'Sect. 4 (coefficients)'!$C$6)^2 + 'Sect. 4 (coefficients)'!$J$11 *((C242/'Sect. 4 (coefficients)'!$C$5-1)/'Sect. 4 (coefficients)'!$C$6)^3 ) +
    ( A242/'Sect. 4 (coefficients)'!$C$3 )^2 * ( 'Sect. 4 (coefficients)'!$J$12 + 'Sect. 4 (coefficients)'!$J$13*((C242/'Sect. 4 (coefficients)'!$C$5-1)/'Sect. 4 (coefficients)'!$C$6) + 'Sect. 4 (coefficients)'!$J$14*((C242/'Sect. 4 (coefficients)'!$C$5-1)/'Sect. 4 (coefficients)'!$C$6)^2 ) +
    ( A242/'Sect. 4 (coefficients)'!$C$3 )^3 * ( 'Sect. 4 (coefficients)'!$J$15 + 'Sect. 4 (coefficients)'!$J$16*((C242/'Sect. 4 (coefficients)'!$C$5-1)/'Sect. 4 (coefficients)'!$C$6) ) +
    ( A242/'Sect. 4 (coefficients)'!$C$3 )^4 * ( 'Sect. 4 (coefficients)'!$J$17 ) +
( (B242+273.15) / 'Sect. 4 (coefficients)'!$C$4 )^1*
    (                                                   ( 'Sect. 4 (coefficients)'!$J$18 + 'Sect. 4 (coefficients)'!$J$19*((C242/'Sect. 4 (coefficients)'!$C$5-1)/'Sect. 4 (coefficients)'!$C$6) + 'Sect. 4 (coefficients)'!$J$20*((C242/'Sect. 4 (coefficients)'!$C$5-1)/'Sect. 4 (coefficients)'!$C$6)^2 + 'Sect. 4 (coefficients)'!$J$21 * ((C242/'Sect. 4 (coefficients)'!$C$5-1)/'Sect. 4 (coefficients)'!$C$6)^3 ) +
    ( A242/'Sect. 4 (coefficients)'!$C$3 )^1 * ( 'Sect. 4 (coefficients)'!$J$22 + 'Sect. 4 (coefficients)'!$J$23*((C242/'Sect. 4 (coefficients)'!$C$5-1)/'Sect. 4 (coefficients)'!$C$6) + 'Sect. 4 (coefficients)'!$J$24*((C242/'Sect. 4 (coefficients)'!$C$5-1)/'Sect. 4 (coefficients)'!$C$6)^2 ) +
    ( A242/'Sect. 4 (coefficients)'!$C$3 )^2 * ( 'Sect. 4 (coefficients)'!$J$25 + 'Sect. 4 (coefficients)'!$J$26*((C242/'Sect. 4 (coefficients)'!$C$5-1)/'Sect. 4 (coefficients)'!$C$6) ) +
    ( A242/'Sect. 4 (coefficients)'!$C$3 )^3 * ( 'Sect. 4 (coefficients)'!$J$27 ) ) +
( (B242+273.15) / 'Sect. 4 (coefficients)'!$C$4 )^2*
    (                                                   ( 'Sect. 4 (coefficients)'!$J$28 + 'Sect. 4 (coefficients)'!$J$29*((C242/'Sect. 4 (coefficients)'!$C$5-1)/'Sect. 4 (coefficients)'!$C$6) + 'Sect. 4 (coefficients)'!$J$30*((C242/'Sect. 4 (coefficients)'!$C$5-1)/'Sect. 4 (coefficients)'!$C$6)^2 ) +
    ( A242/'Sect. 4 (coefficients)'!$C$3 )^1 * ( 'Sect. 4 (coefficients)'!$J$31 + 'Sect. 4 (coefficients)'!$J$32*((C242/'Sect. 4 (coefficients)'!$C$5-1)/'Sect. 4 (coefficients)'!$C$6) ) +
    ( A242/'Sect. 4 (coefficients)'!$C$3 )^2 * ( 'Sect. 4 (coefficients)'!$J$33 ) ) +
( (B242+273.15) / 'Sect. 4 (coefficients)'!$C$4 )^3*
    (                                                   ( 'Sect. 4 (coefficients)'!$J$34 + 'Sect. 4 (coefficients)'!$J$35*((C242/'Sect. 4 (coefficients)'!$C$5-1)/'Sect. 4 (coefficients)'!$C$6) ) +
    ( A242/'Sect. 4 (coefficients)'!$C$3 )^1 * ( 'Sect. 4 (coefficients)'!$J$36 ) ) +
( (B242+273.15) / 'Sect. 4 (coefficients)'!$C$4 )^4*
    (                                                   ( 'Sect. 4 (coefficients)'!$J$37 ) ) )</f>
        <v>-5.2641572259666737E-2</v>
      </c>
      <c r="V242" s="32">
        <f t="shared" si="60"/>
        <v>7.3346564505482226</v>
      </c>
      <c r="W242" s="36">
        <f>('Sect. 4 (coefficients)'!$L$3+'Sect. 4 (coefficients)'!$L$4*(B242+'Sect. 4 (coefficients)'!$L$7)^-2.5+'Sect. 4 (coefficients)'!$L$5*(B242+'Sect. 4 (coefficients)'!$L$7)^3)/1000</f>
        <v>-1.5230718835547918E-3</v>
      </c>
      <c r="X242" s="36">
        <f t="shared" si="61"/>
        <v>-1.3050133970704536E-3</v>
      </c>
      <c r="Y242" s="32">
        <f t="shared" si="62"/>
        <v>7.3331333786646677</v>
      </c>
      <c r="Z242" s="92">
        <v>6.0000000000000001E-3</v>
      </c>
    </row>
    <row r="243" spans="1:26" s="37" customFormat="1" ht="15" customHeight="1">
      <c r="A243" s="76">
        <v>10</v>
      </c>
      <c r="B243" s="30">
        <v>35</v>
      </c>
      <c r="C243" s="55">
        <v>15</v>
      </c>
      <c r="D243" s="32">
        <v>1000.51156263</v>
      </c>
      <c r="E243" s="32">
        <f t="shared" ref="E243:E249" si="68">0.003/100*D243/2</f>
        <v>1.500767343945E-2</v>
      </c>
      <c r="F243" s="54" t="s">
        <v>17</v>
      </c>
      <c r="G243" s="33">
        <v>1007.8178289464496</v>
      </c>
      <c r="H243" s="32">
        <v>1.5565682668914328E-2</v>
      </c>
      <c r="I243" s="62">
        <v>3531.6523608536809</v>
      </c>
      <c r="J243" s="33">
        <f t="shared" si="54"/>
        <v>7.3062663164496371</v>
      </c>
      <c r="K243" s="32">
        <f t="shared" si="55"/>
        <v>4.1304012981993512E-3</v>
      </c>
      <c r="L243" s="50">
        <f t="shared" si="52"/>
        <v>17.50952044098544</v>
      </c>
      <c r="M243" s="35">
        <f t="shared" si="56"/>
        <v>4.7142857142857144</v>
      </c>
      <c r="N243" s="66">
        <f t="shared" si="57"/>
        <v>0.47142857142857147</v>
      </c>
      <c r="O243" s="70" t="s">
        <v>17</v>
      </c>
      <c r="P243" s="32">
        <f>('Sect. 4 (coefficients)'!$L$3+'Sect. 4 (coefficients)'!$L$4*(B243+'Sect. 4 (coefficients)'!$L$7)^-2.5+'Sect. 4 (coefficients)'!$L$5*(B243+'Sect. 4 (coefficients)'!$L$7)^3)/1000</f>
        <v>-1.5230718835547918E-3</v>
      </c>
      <c r="Q243" s="32">
        <f t="shared" si="58"/>
        <v>7.3077893883331919</v>
      </c>
      <c r="R243" s="32">
        <f>LOOKUP(B243,'Sect. 4 (data)'!$B$19:$B$25,'Sect. 4 (data)'!$R$19:$R$25)</f>
        <v>7.3860514232918897</v>
      </c>
      <c r="S243" s="36">
        <f t="shared" si="59"/>
        <v>-7.8262034958697768E-2</v>
      </c>
      <c r="T243" s="32">
        <f>'Sect. 4 (coefficients)'!$C$7 * ( A243 / 'Sect. 4 (coefficients)'!$C$3 )*
  (
                                                        ( 'Sect. 4 (coefficients)'!$F$3   + 'Sect. 4 (coefficients)'!$F$4  *(A243/'Sect. 4 (coefficients)'!$C$3)^1 + 'Sect. 4 (coefficients)'!$F$5  *(A243/'Sect. 4 (coefficients)'!$C$3)^2 + 'Sect. 4 (coefficients)'!$F$6   *(A243/'Sect. 4 (coefficients)'!$C$3)^3 + 'Sect. 4 (coefficients)'!$F$7  *(A243/'Sect. 4 (coefficients)'!$C$3)^4 + 'Sect. 4 (coefficients)'!$F$8*(A243/'Sect. 4 (coefficients)'!$C$3)^5 ) +
    ( (B243+273.15) / 'Sect. 4 (coefficients)'!$C$4 )^1 * ( 'Sect. 4 (coefficients)'!$F$9   + 'Sect. 4 (coefficients)'!$F$10*(A243/'Sect. 4 (coefficients)'!$C$3)^1 + 'Sect. 4 (coefficients)'!$F$11*(A243/'Sect. 4 (coefficients)'!$C$3)^2 + 'Sect. 4 (coefficients)'!$F$12*(A243/'Sect. 4 (coefficients)'!$C$3)^3 + 'Sect. 4 (coefficients)'!$F$13*(A243/'Sect. 4 (coefficients)'!$C$3)^4 ) +
    ( (B243+273.15) / 'Sect. 4 (coefficients)'!$C$4 )^2 * ( 'Sect. 4 (coefficients)'!$F$14 + 'Sect. 4 (coefficients)'!$F$15*(A243/'Sect. 4 (coefficients)'!$C$3)^1 + 'Sect. 4 (coefficients)'!$F$16*(A243/'Sect. 4 (coefficients)'!$C$3)^2 + 'Sect. 4 (coefficients)'!$F$17*(A243/'Sect. 4 (coefficients)'!$C$3)^3 ) +
    ( (B243+273.15) / 'Sect. 4 (coefficients)'!$C$4 )^3 * ( 'Sect. 4 (coefficients)'!$F$18 + 'Sect. 4 (coefficients)'!$F$19*(A243/'Sect. 4 (coefficients)'!$C$3)^1 + 'Sect. 4 (coefficients)'!$F$20*(A243/'Sect. 4 (coefficients)'!$C$3)^2 ) +
    ( (B243+273.15) / 'Sect. 4 (coefficients)'!$C$4 )^4 * ( 'Sect. 4 (coefficients)'!$F$21 +'Sect. 4 (coefficients)'!$F$22*(A243/'Sect. 4 (coefficients)'!$C$3)^1 ) +
    ( (B243+273.15) / 'Sect. 4 (coefficients)'!$C$4 )^5 * ( 'Sect. 4 (coefficients)'!$F$23 )
  )</f>
        <v>7.3872980228078893</v>
      </c>
      <c r="U243" s="91">
        <f xml:space="preserve"> 'Sect. 4 (coefficients)'!$C$8 * ( (C243/'Sect. 4 (coefficients)'!$C$5-1)/'Sect. 4 (coefficients)'!$C$6 ) * ( A243/'Sect. 4 (coefficients)'!$C$3 ) *
(                                                       ( 'Sect. 4 (coefficients)'!$J$3   + 'Sect. 4 (coefficients)'!$J$4  *((C243/'Sect. 4 (coefficients)'!$C$5-1)/'Sect. 4 (coefficients)'!$C$6)  + 'Sect. 4 (coefficients)'!$J$5  *((C243/'Sect. 4 (coefficients)'!$C$5-1)/'Sect. 4 (coefficients)'!$C$6)^2 + 'Sect. 4 (coefficients)'!$J$6   *((C243/'Sect. 4 (coefficients)'!$C$5-1)/'Sect. 4 (coefficients)'!$C$6)^3 + 'Sect. 4 (coefficients)'!$J$7*((C243/'Sect. 4 (coefficients)'!$C$5-1)/'Sect. 4 (coefficients)'!$C$6)^4 ) +
    ( A243/'Sect. 4 (coefficients)'!$C$3 )^1 * ( 'Sect. 4 (coefficients)'!$J$8   + 'Sect. 4 (coefficients)'!$J$9  *((C243/'Sect. 4 (coefficients)'!$C$5-1)/'Sect. 4 (coefficients)'!$C$6)  + 'Sect. 4 (coefficients)'!$J$10*((C243/'Sect. 4 (coefficients)'!$C$5-1)/'Sect. 4 (coefficients)'!$C$6)^2 + 'Sect. 4 (coefficients)'!$J$11 *((C243/'Sect. 4 (coefficients)'!$C$5-1)/'Sect. 4 (coefficients)'!$C$6)^3 ) +
    ( A243/'Sect. 4 (coefficients)'!$C$3 )^2 * ( 'Sect. 4 (coefficients)'!$J$12 + 'Sect. 4 (coefficients)'!$J$13*((C243/'Sect. 4 (coefficients)'!$C$5-1)/'Sect. 4 (coefficients)'!$C$6) + 'Sect. 4 (coefficients)'!$J$14*((C243/'Sect. 4 (coefficients)'!$C$5-1)/'Sect. 4 (coefficients)'!$C$6)^2 ) +
    ( A243/'Sect. 4 (coefficients)'!$C$3 )^3 * ( 'Sect. 4 (coefficients)'!$J$15 + 'Sect. 4 (coefficients)'!$J$16*((C243/'Sect. 4 (coefficients)'!$C$5-1)/'Sect. 4 (coefficients)'!$C$6) ) +
    ( A243/'Sect. 4 (coefficients)'!$C$3 )^4 * ( 'Sect. 4 (coefficients)'!$J$17 ) +
( (B243+273.15) / 'Sect. 4 (coefficients)'!$C$4 )^1*
    (                                                   ( 'Sect. 4 (coefficients)'!$J$18 + 'Sect. 4 (coefficients)'!$J$19*((C243/'Sect. 4 (coefficients)'!$C$5-1)/'Sect. 4 (coefficients)'!$C$6) + 'Sect. 4 (coefficients)'!$J$20*((C243/'Sect. 4 (coefficients)'!$C$5-1)/'Sect. 4 (coefficients)'!$C$6)^2 + 'Sect. 4 (coefficients)'!$J$21 * ((C243/'Sect. 4 (coefficients)'!$C$5-1)/'Sect. 4 (coefficients)'!$C$6)^3 ) +
    ( A243/'Sect. 4 (coefficients)'!$C$3 )^1 * ( 'Sect. 4 (coefficients)'!$J$22 + 'Sect. 4 (coefficients)'!$J$23*((C243/'Sect. 4 (coefficients)'!$C$5-1)/'Sect. 4 (coefficients)'!$C$6) + 'Sect. 4 (coefficients)'!$J$24*((C243/'Sect. 4 (coefficients)'!$C$5-1)/'Sect. 4 (coefficients)'!$C$6)^2 ) +
    ( A243/'Sect. 4 (coefficients)'!$C$3 )^2 * ( 'Sect. 4 (coefficients)'!$J$25 + 'Sect. 4 (coefficients)'!$J$26*((C243/'Sect. 4 (coefficients)'!$C$5-1)/'Sect. 4 (coefficients)'!$C$6) ) +
    ( A243/'Sect. 4 (coefficients)'!$C$3 )^3 * ( 'Sect. 4 (coefficients)'!$J$27 ) ) +
( (B243+273.15) / 'Sect. 4 (coefficients)'!$C$4 )^2*
    (                                                   ( 'Sect. 4 (coefficients)'!$J$28 + 'Sect. 4 (coefficients)'!$J$29*((C243/'Sect. 4 (coefficients)'!$C$5-1)/'Sect. 4 (coefficients)'!$C$6) + 'Sect. 4 (coefficients)'!$J$30*((C243/'Sect. 4 (coefficients)'!$C$5-1)/'Sect. 4 (coefficients)'!$C$6)^2 ) +
    ( A243/'Sect. 4 (coefficients)'!$C$3 )^1 * ( 'Sect. 4 (coefficients)'!$J$31 + 'Sect. 4 (coefficients)'!$J$32*((C243/'Sect. 4 (coefficients)'!$C$5-1)/'Sect. 4 (coefficients)'!$C$6) ) +
    ( A243/'Sect. 4 (coefficients)'!$C$3 )^2 * ( 'Sect. 4 (coefficients)'!$J$33 ) ) +
( (B243+273.15) / 'Sect. 4 (coefficients)'!$C$4 )^3*
    (                                                   ( 'Sect. 4 (coefficients)'!$J$34 + 'Sect. 4 (coefficients)'!$J$35*((C243/'Sect. 4 (coefficients)'!$C$5-1)/'Sect. 4 (coefficients)'!$C$6) ) +
    ( A243/'Sect. 4 (coefficients)'!$C$3 )^1 * ( 'Sect. 4 (coefficients)'!$J$36 ) ) +
( (B243+273.15) / 'Sect. 4 (coefficients)'!$C$4 )^4*
    (                                                   ( 'Sect. 4 (coefficients)'!$J$37 ) ) )</f>
        <v>-7.8368189964728219E-2</v>
      </c>
      <c r="V243" s="32">
        <f t="shared" si="60"/>
        <v>7.3089298328431607</v>
      </c>
      <c r="W243" s="36">
        <f>('Sect. 4 (coefficients)'!$L$3+'Sect. 4 (coefficients)'!$L$4*(B243+'Sect. 4 (coefficients)'!$L$7)^-2.5+'Sect. 4 (coefficients)'!$L$5*(B243+'Sect. 4 (coefficients)'!$L$7)^3)/1000</f>
        <v>-1.5230718835547918E-3</v>
      </c>
      <c r="X243" s="36">
        <f t="shared" si="61"/>
        <v>-1.1404445099687521E-3</v>
      </c>
      <c r="Y243" s="32">
        <f t="shared" si="62"/>
        <v>7.3074067609596058</v>
      </c>
      <c r="Z243" s="92">
        <v>6.0000000000000001E-3</v>
      </c>
    </row>
    <row r="244" spans="1:26" s="37" customFormat="1" ht="15" customHeight="1">
      <c r="A244" s="76">
        <v>10</v>
      </c>
      <c r="B244" s="30">
        <v>35</v>
      </c>
      <c r="C244" s="55">
        <v>20</v>
      </c>
      <c r="D244" s="32">
        <v>1002.64077651</v>
      </c>
      <c r="E244" s="32">
        <f t="shared" si="68"/>
        <v>1.5039611647650001E-2</v>
      </c>
      <c r="F244" s="54" t="s">
        <v>17</v>
      </c>
      <c r="G244" s="33">
        <v>1009.9223263784272</v>
      </c>
      <c r="H244" s="32">
        <v>1.5604612256901202E-2</v>
      </c>
      <c r="I244" s="62">
        <v>3551.4755094386364</v>
      </c>
      <c r="J244" s="33">
        <f t="shared" si="54"/>
        <v>7.2815498684271915</v>
      </c>
      <c r="K244" s="32">
        <f t="shared" si="55"/>
        <v>4.1610101148761552E-3</v>
      </c>
      <c r="L244" s="50">
        <f t="shared" si="52"/>
        <v>17.955271772387619</v>
      </c>
      <c r="M244" s="35">
        <f t="shared" si="56"/>
        <v>4.7142857142857144</v>
      </c>
      <c r="N244" s="66">
        <f t="shared" si="57"/>
        <v>0.47142857142857147</v>
      </c>
      <c r="O244" s="70" t="s">
        <v>17</v>
      </c>
      <c r="P244" s="32">
        <f>('Sect. 4 (coefficients)'!$L$3+'Sect. 4 (coefficients)'!$L$4*(B244+'Sect. 4 (coefficients)'!$L$7)^-2.5+'Sect. 4 (coefficients)'!$L$5*(B244+'Sect. 4 (coefficients)'!$L$7)^3)/1000</f>
        <v>-1.5230718835547918E-3</v>
      </c>
      <c r="Q244" s="32">
        <f t="shared" si="58"/>
        <v>7.2830729403107464</v>
      </c>
      <c r="R244" s="32">
        <f>LOOKUP(B244,'Sect. 4 (data)'!$B$19:$B$25,'Sect. 4 (data)'!$R$19:$R$25)</f>
        <v>7.3860514232918897</v>
      </c>
      <c r="S244" s="36">
        <f t="shared" si="59"/>
        <v>-0.10297848298114332</v>
      </c>
      <c r="T244" s="32">
        <f>'Sect. 4 (coefficients)'!$C$7 * ( A244 / 'Sect. 4 (coefficients)'!$C$3 )*
  (
                                                        ( 'Sect. 4 (coefficients)'!$F$3   + 'Sect. 4 (coefficients)'!$F$4  *(A244/'Sect. 4 (coefficients)'!$C$3)^1 + 'Sect. 4 (coefficients)'!$F$5  *(A244/'Sect. 4 (coefficients)'!$C$3)^2 + 'Sect. 4 (coefficients)'!$F$6   *(A244/'Sect. 4 (coefficients)'!$C$3)^3 + 'Sect. 4 (coefficients)'!$F$7  *(A244/'Sect. 4 (coefficients)'!$C$3)^4 + 'Sect. 4 (coefficients)'!$F$8*(A244/'Sect. 4 (coefficients)'!$C$3)^5 ) +
    ( (B244+273.15) / 'Sect. 4 (coefficients)'!$C$4 )^1 * ( 'Sect. 4 (coefficients)'!$F$9   + 'Sect. 4 (coefficients)'!$F$10*(A244/'Sect. 4 (coefficients)'!$C$3)^1 + 'Sect. 4 (coefficients)'!$F$11*(A244/'Sect. 4 (coefficients)'!$C$3)^2 + 'Sect. 4 (coefficients)'!$F$12*(A244/'Sect. 4 (coefficients)'!$C$3)^3 + 'Sect. 4 (coefficients)'!$F$13*(A244/'Sect. 4 (coefficients)'!$C$3)^4 ) +
    ( (B244+273.15) / 'Sect. 4 (coefficients)'!$C$4 )^2 * ( 'Sect. 4 (coefficients)'!$F$14 + 'Sect. 4 (coefficients)'!$F$15*(A244/'Sect. 4 (coefficients)'!$C$3)^1 + 'Sect. 4 (coefficients)'!$F$16*(A244/'Sect. 4 (coefficients)'!$C$3)^2 + 'Sect. 4 (coefficients)'!$F$17*(A244/'Sect. 4 (coefficients)'!$C$3)^3 ) +
    ( (B244+273.15) / 'Sect. 4 (coefficients)'!$C$4 )^3 * ( 'Sect. 4 (coefficients)'!$F$18 + 'Sect. 4 (coefficients)'!$F$19*(A244/'Sect. 4 (coefficients)'!$C$3)^1 + 'Sect. 4 (coefficients)'!$F$20*(A244/'Sect. 4 (coefficients)'!$C$3)^2 ) +
    ( (B244+273.15) / 'Sect. 4 (coefficients)'!$C$4 )^4 * ( 'Sect. 4 (coefficients)'!$F$21 +'Sect. 4 (coefficients)'!$F$22*(A244/'Sect. 4 (coefficients)'!$C$3)^1 ) +
    ( (B244+273.15) / 'Sect. 4 (coefficients)'!$C$4 )^5 * ( 'Sect. 4 (coefficients)'!$F$23 )
  )</f>
        <v>7.3872980228078893</v>
      </c>
      <c r="U244" s="91">
        <f xml:space="preserve"> 'Sect. 4 (coefficients)'!$C$8 * ( (C244/'Sect. 4 (coefficients)'!$C$5-1)/'Sect. 4 (coefficients)'!$C$6 ) * ( A244/'Sect. 4 (coefficients)'!$C$3 ) *
(                                                       ( 'Sect. 4 (coefficients)'!$J$3   + 'Sect. 4 (coefficients)'!$J$4  *((C244/'Sect. 4 (coefficients)'!$C$5-1)/'Sect. 4 (coefficients)'!$C$6)  + 'Sect. 4 (coefficients)'!$J$5  *((C244/'Sect. 4 (coefficients)'!$C$5-1)/'Sect. 4 (coefficients)'!$C$6)^2 + 'Sect. 4 (coefficients)'!$J$6   *((C244/'Sect. 4 (coefficients)'!$C$5-1)/'Sect. 4 (coefficients)'!$C$6)^3 + 'Sect. 4 (coefficients)'!$J$7*((C244/'Sect. 4 (coefficients)'!$C$5-1)/'Sect. 4 (coefficients)'!$C$6)^4 ) +
    ( A244/'Sect. 4 (coefficients)'!$C$3 )^1 * ( 'Sect. 4 (coefficients)'!$J$8   + 'Sect. 4 (coefficients)'!$J$9  *((C244/'Sect. 4 (coefficients)'!$C$5-1)/'Sect. 4 (coefficients)'!$C$6)  + 'Sect. 4 (coefficients)'!$J$10*((C244/'Sect. 4 (coefficients)'!$C$5-1)/'Sect. 4 (coefficients)'!$C$6)^2 + 'Sect. 4 (coefficients)'!$J$11 *((C244/'Sect. 4 (coefficients)'!$C$5-1)/'Sect. 4 (coefficients)'!$C$6)^3 ) +
    ( A244/'Sect. 4 (coefficients)'!$C$3 )^2 * ( 'Sect. 4 (coefficients)'!$J$12 + 'Sect. 4 (coefficients)'!$J$13*((C244/'Sect. 4 (coefficients)'!$C$5-1)/'Sect. 4 (coefficients)'!$C$6) + 'Sect. 4 (coefficients)'!$J$14*((C244/'Sect. 4 (coefficients)'!$C$5-1)/'Sect. 4 (coefficients)'!$C$6)^2 ) +
    ( A244/'Sect. 4 (coefficients)'!$C$3 )^3 * ( 'Sect. 4 (coefficients)'!$J$15 + 'Sect. 4 (coefficients)'!$J$16*((C244/'Sect. 4 (coefficients)'!$C$5-1)/'Sect. 4 (coefficients)'!$C$6) ) +
    ( A244/'Sect. 4 (coefficients)'!$C$3 )^4 * ( 'Sect. 4 (coefficients)'!$J$17 ) +
( (B244+273.15) / 'Sect. 4 (coefficients)'!$C$4 )^1*
    (                                                   ( 'Sect. 4 (coefficients)'!$J$18 + 'Sect. 4 (coefficients)'!$J$19*((C244/'Sect. 4 (coefficients)'!$C$5-1)/'Sect. 4 (coefficients)'!$C$6) + 'Sect. 4 (coefficients)'!$J$20*((C244/'Sect. 4 (coefficients)'!$C$5-1)/'Sect. 4 (coefficients)'!$C$6)^2 + 'Sect. 4 (coefficients)'!$J$21 * ((C244/'Sect. 4 (coefficients)'!$C$5-1)/'Sect. 4 (coefficients)'!$C$6)^3 ) +
    ( A244/'Sect. 4 (coefficients)'!$C$3 )^1 * ( 'Sect. 4 (coefficients)'!$J$22 + 'Sect. 4 (coefficients)'!$J$23*((C244/'Sect. 4 (coefficients)'!$C$5-1)/'Sect. 4 (coefficients)'!$C$6) + 'Sect. 4 (coefficients)'!$J$24*((C244/'Sect. 4 (coefficients)'!$C$5-1)/'Sect. 4 (coefficients)'!$C$6)^2 ) +
    ( A244/'Sect. 4 (coefficients)'!$C$3 )^2 * ( 'Sect. 4 (coefficients)'!$J$25 + 'Sect. 4 (coefficients)'!$J$26*((C244/'Sect. 4 (coefficients)'!$C$5-1)/'Sect. 4 (coefficients)'!$C$6) ) +
    ( A244/'Sect. 4 (coefficients)'!$C$3 )^3 * ( 'Sect. 4 (coefficients)'!$J$27 ) ) +
( (B244+273.15) / 'Sect. 4 (coefficients)'!$C$4 )^2*
    (                                                   ( 'Sect. 4 (coefficients)'!$J$28 + 'Sect. 4 (coefficients)'!$J$29*((C244/'Sect. 4 (coefficients)'!$C$5-1)/'Sect. 4 (coefficients)'!$C$6) + 'Sect. 4 (coefficients)'!$J$30*((C244/'Sect. 4 (coefficients)'!$C$5-1)/'Sect. 4 (coefficients)'!$C$6)^2 ) +
    ( A244/'Sect. 4 (coefficients)'!$C$3 )^1 * ( 'Sect. 4 (coefficients)'!$J$31 + 'Sect. 4 (coefficients)'!$J$32*((C244/'Sect. 4 (coefficients)'!$C$5-1)/'Sect. 4 (coefficients)'!$C$6) ) +
    ( A244/'Sect. 4 (coefficients)'!$C$3 )^2 * ( 'Sect. 4 (coefficients)'!$J$33 ) ) +
( (B244+273.15) / 'Sect. 4 (coefficients)'!$C$4 )^3*
    (                                                   ( 'Sect. 4 (coefficients)'!$J$34 + 'Sect. 4 (coefficients)'!$J$35*((C244/'Sect. 4 (coefficients)'!$C$5-1)/'Sect. 4 (coefficients)'!$C$6) ) +
    ( A244/'Sect. 4 (coefficients)'!$C$3 )^1 * ( 'Sect. 4 (coefficients)'!$J$36 ) ) +
( (B244+273.15) / 'Sect. 4 (coefficients)'!$C$4 )^4*
    (                                                   ( 'Sect. 4 (coefficients)'!$J$37 ) ) )</f>
        <v>-0.10351532961869046</v>
      </c>
      <c r="V244" s="32">
        <f t="shared" si="60"/>
        <v>7.2837826931891989</v>
      </c>
      <c r="W244" s="36">
        <f>('Sect. 4 (coefficients)'!$L$3+'Sect. 4 (coefficients)'!$L$4*(B244+'Sect. 4 (coefficients)'!$L$7)^-2.5+'Sect. 4 (coefficients)'!$L$5*(B244+'Sect. 4 (coefficients)'!$L$7)^3)/1000</f>
        <v>-1.5230718835547918E-3</v>
      </c>
      <c r="X244" s="36">
        <f t="shared" si="61"/>
        <v>-7.0975287845254087E-4</v>
      </c>
      <c r="Y244" s="32">
        <f t="shared" si="62"/>
        <v>7.2822596213056441</v>
      </c>
      <c r="Z244" s="92">
        <v>6.0000000000000001E-3</v>
      </c>
    </row>
    <row r="245" spans="1:26" s="37" customFormat="1" ht="15" customHeight="1">
      <c r="A245" s="76">
        <v>10</v>
      </c>
      <c r="B245" s="30">
        <v>35</v>
      </c>
      <c r="C245" s="55">
        <v>26</v>
      </c>
      <c r="D245" s="32">
        <v>1005.16710813</v>
      </c>
      <c r="E245" s="32">
        <f t="shared" si="68"/>
        <v>1.5077506621949999E-2</v>
      </c>
      <c r="F245" s="54" t="s">
        <v>17</v>
      </c>
      <c r="G245" s="33">
        <v>1012.4166756857211</v>
      </c>
      <c r="H245" s="32">
        <v>1.5653076240920494E-2</v>
      </c>
      <c r="I245" s="62">
        <v>3554.2940642256572</v>
      </c>
      <c r="J245" s="33">
        <f t="shared" si="54"/>
        <v>7.2495675557211143</v>
      </c>
      <c r="K245" s="32">
        <f t="shared" si="55"/>
        <v>4.2056616446313868E-3</v>
      </c>
      <c r="L245" s="50">
        <f t="shared" si="52"/>
        <v>18.522170303681985</v>
      </c>
      <c r="M245" s="35">
        <f t="shared" si="56"/>
        <v>4.7142857142857144</v>
      </c>
      <c r="N245" s="66">
        <f t="shared" si="57"/>
        <v>0.47142857142857147</v>
      </c>
      <c r="O245" s="70" t="s">
        <v>17</v>
      </c>
      <c r="P245" s="32">
        <f>('Sect. 4 (coefficients)'!$L$3+'Sect. 4 (coefficients)'!$L$4*(B245+'Sect. 4 (coefficients)'!$L$7)^-2.5+'Sect. 4 (coefficients)'!$L$5*(B245+'Sect. 4 (coefficients)'!$L$7)^3)/1000</f>
        <v>-1.5230718835547918E-3</v>
      </c>
      <c r="Q245" s="32">
        <f t="shared" si="58"/>
        <v>7.2510906276046692</v>
      </c>
      <c r="R245" s="32">
        <f>LOOKUP(B245,'Sect. 4 (data)'!$B$19:$B$25,'Sect. 4 (data)'!$R$19:$R$25)</f>
        <v>7.3860514232918897</v>
      </c>
      <c r="S245" s="36">
        <f t="shared" si="59"/>
        <v>-0.13496079568722052</v>
      </c>
      <c r="T245" s="32">
        <f>'Sect. 4 (coefficients)'!$C$7 * ( A245 / 'Sect. 4 (coefficients)'!$C$3 )*
  (
                                                        ( 'Sect. 4 (coefficients)'!$F$3   + 'Sect. 4 (coefficients)'!$F$4  *(A245/'Sect. 4 (coefficients)'!$C$3)^1 + 'Sect. 4 (coefficients)'!$F$5  *(A245/'Sect. 4 (coefficients)'!$C$3)^2 + 'Sect. 4 (coefficients)'!$F$6   *(A245/'Sect. 4 (coefficients)'!$C$3)^3 + 'Sect. 4 (coefficients)'!$F$7  *(A245/'Sect. 4 (coefficients)'!$C$3)^4 + 'Sect. 4 (coefficients)'!$F$8*(A245/'Sect. 4 (coefficients)'!$C$3)^5 ) +
    ( (B245+273.15) / 'Sect. 4 (coefficients)'!$C$4 )^1 * ( 'Sect. 4 (coefficients)'!$F$9   + 'Sect. 4 (coefficients)'!$F$10*(A245/'Sect. 4 (coefficients)'!$C$3)^1 + 'Sect. 4 (coefficients)'!$F$11*(A245/'Sect. 4 (coefficients)'!$C$3)^2 + 'Sect. 4 (coefficients)'!$F$12*(A245/'Sect. 4 (coefficients)'!$C$3)^3 + 'Sect. 4 (coefficients)'!$F$13*(A245/'Sect. 4 (coefficients)'!$C$3)^4 ) +
    ( (B245+273.15) / 'Sect. 4 (coefficients)'!$C$4 )^2 * ( 'Sect. 4 (coefficients)'!$F$14 + 'Sect. 4 (coefficients)'!$F$15*(A245/'Sect. 4 (coefficients)'!$C$3)^1 + 'Sect. 4 (coefficients)'!$F$16*(A245/'Sect. 4 (coefficients)'!$C$3)^2 + 'Sect. 4 (coefficients)'!$F$17*(A245/'Sect. 4 (coefficients)'!$C$3)^3 ) +
    ( (B245+273.15) / 'Sect. 4 (coefficients)'!$C$4 )^3 * ( 'Sect. 4 (coefficients)'!$F$18 + 'Sect. 4 (coefficients)'!$F$19*(A245/'Sect. 4 (coefficients)'!$C$3)^1 + 'Sect. 4 (coefficients)'!$F$20*(A245/'Sect. 4 (coefficients)'!$C$3)^2 ) +
    ( (B245+273.15) / 'Sect. 4 (coefficients)'!$C$4 )^4 * ( 'Sect. 4 (coefficients)'!$F$21 +'Sect. 4 (coefficients)'!$F$22*(A245/'Sect. 4 (coefficients)'!$C$3)^1 ) +
    ( (B245+273.15) / 'Sect. 4 (coefficients)'!$C$4 )^5 * ( 'Sect. 4 (coefficients)'!$F$23 )
  )</f>
        <v>7.3872980228078893</v>
      </c>
      <c r="U245" s="91">
        <f xml:space="preserve"> 'Sect. 4 (coefficients)'!$C$8 * ( (C245/'Sect. 4 (coefficients)'!$C$5-1)/'Sect. 4 (coefficients)'!$C$6 ) * ( A245/'Sect. 4 (coefficients)'!$C$3 ) *
(                                                       ( 'Sect. 4 (coefficients)'!$J$3   + 'Sect. 4 (coefficients)'!$J$4  *((C245/'Sect. 4 (coefficients)'!$C$5-1)/'Sect. 4 (coefficients)'!$C$6)  + 'Sect. 4 (coefficients)'!$J$5  *((C245/'Sect. 4 (coefficients)'!$C$5-1)/'Sect. 4 (coefficients)'!$C$6)^2 + 'Sect. 4 (coefficients)'!$J$6   *((C245/'Sect. 4 (coefficients)'!$C$5-1)/'Sect. 4 (coefficients)'!$C$6)^3 + 'Sect. 4 (coefficients)'!$J$7*((C245/'Sect. 4 (coefficients)'!$C$5-1)/'Sect. 4 (coefficients)'!$C$6)^4 ) +
    ( A245/'Sect. 4 (coefficients)'!$C$3 )^1 * ( 'Sect. 4 (coefficients)'!$J$8   + 'Sect. 4 (coefficients)'!$J$9  *((C245/'Sect. 4 (coefficients)'!$C$5-1)/'Sect. 4 (coefficients)'!$C$6)  + 'Sect. 4 (coefficients)'!$J$10*((C245/'Sect. 4 (coefficients)'!$C$5-1)/'Sect. 4 (coefficients)'!$C$6)^2 + 'Sect. 4 (coefficients)'!$J$11 *((C245/'Sect. 4 (coefficients)'!$C$5-1)/'Sect. 4 (coefficients)'!$C$6)^3 ) +
    ( A245/'Sect. 4 (coefficients)'!$C$3 )^2 * ( 'Sect. 4 (coefficients)'!$J$12 + 'Sect. 4 (coefficients)'!$J$13*((C245/'Sect. 4 (coefficients)'!$C$5-1)/'Sect. 4 (coefficients)'!$C$6) + 'Sect. 4 (coefficients)'!$J$14*((C245/'Sect. 4 (coefficients)'!$C$5-1)/'Sect. 4 (coefficients)'!$C$6)^2 ) +
    ( A245/'Sect. 4 (coefficients)'!$C$3 )^3 * ( 'Sect. 4 (coefficients)'!$J$15 + 'Sect. 4 (coefficients)'!$J$16*((C245/'Sect. 4 (coefficients)'!$C$5-1)/'Sect. 4 (coefficients)'!$C$6) ) +
    ( A245/'Sect. 4 (coefficients)'!$C$3 )^4 * ( 'Sect. 4 (coefficients)'!$J$17 ) +
( (B245+273.15) / 'Sect. 4 (coefficients)'!$C$4 )^1*
    (                                                   ( 'Sect. 4 (coefficients)'!$J$18 + 'Sect. 4 (coefficients)'!$J$19*((C245/'Sect. 4 (coefficients)'!$C$5-1)/'Sect. 4 (coefficients)'!$C$6) + 'Sect. 4 (coefficients)'!$J$20*((C245/'Sect. 4 (coefficients)'!$C$5-1)/'Sect. 4 (coefficients)'!$C$6)^2 + 'Sect. 4 (coefficients)'!$J$21 * ((C245/'Sect. 4 (coefficients)'!$C$5-1)/'Sect. 4 (coefficients)'!$C$6)^3 ) +
    ( A245/'Sect. 4 (coefficients)'!$C$3 )^1 * ( 'Sect. 4 (coefficients)'!$J$22 + 'Sect. 4 (coefficients)'!$J$23*((C245/'Sect. 4 (coefficients)'!$C$5-1)/'Sect. 4 (coefficients)'!$C$6) + 'Sect. 4 (coefficients)'!$J$24*((C245/'Sect. 4 (coefficients)'!$C$5-1)/'Sect. 4 (coefficients)'!$C$6)^2 ) +
    ( A245/'Sect. 4 (coefficients)'!$C$3 )^2 * ( 'Sect. 4 (coefficients)'!$J$25 + 'Sect. 4 (coefficients)'!$J$26*((C245/'Sect. 4 (coefficients)'!$C$5-1)/'Sect. 4 (coefficients)'!$C$6) ) +
    ( A245/'Sect. 4 (coefficients)'!$C$3 )^3 * ( 'Sect. 4 (coefficients)'!$J$27 ) ) +
( (B245+273.15) / 'Sect. 4 (coefficients)'!$C$4 )^2*
    (                                                   ( 'Sect. 4 (coefficients)'!$J$28 + 'Sect. 4 (coefficients)'!$J$29*((C245/'Sect. 4 (coefficients)'!$C$5-1)/'Sect. 4 (coefficients)'!$C$6) + 'Sect. 4 (coefficients)'!$J$30*((C245/'Sect. 4 (coefficients)'!$C$5-1)/'Sect. 4 (coefficients)'!$C$6)^2 ) +
    ( A245/'Sect. 4 (coefficients)'!$C$3 )^1 * ( 'Sect. 4 (coefficients)'!$J$31 + 'Sect. 4 (coefficients)'!$J$32*((C245/'Sect. 4 (coefficients)'!$C$5-1)/'Sect. 4 (coefficients)'!$C$6) ) +
    ( A245/'Sect. 4 (coefficients)'!$C$3 )^2 * ( 'Sect. 4 (coefficients)'!$J$33 ) ) +
( (B245+273.15) / 'Sect. 4 (coefficients)'!$C$4 )^3*
    (                                                   ( 'Sect. 4 (coefficients)'!$J$34 + 'Sect. 4 (coefficients)'!$J$35*((C245/'Sect. 4 (coefficients)'!$C$5-1)/'Sect. 4 (coefficients)'!$C$6) ) +
    ( A245/'Sect. 4 (coefficients)'!$C$3 )^1 * ( 'Sect. 4 (coefficients)'!$J$36 ) ) +
( (B245+273.15) / 'Sect. 4 (coefficients)'!$C$4 )^4*
    (                                                   ( 'Sect. 4 (coefficients)'!$J$37 ) ) )</f>
        <v>-0.13293907641642527</v>
      </c>
      <c r="V245" s="32">
        <f t="shared" si="60"/>
        <v>7.2543589463914637</v>
      </c>
      <c r="W245" s="36">
        <f>('Sect. 4 (coefficients)'!$L$3+'Sect. 4 (coefficients)'!$L$4*(B245+'Sect. 4 (coefficients)'!$L$7)^-2.5+'Sect. 4 (coefficients)'!$L$5*(B245+'Sect. 4 (coefficients)'!$L$7)^3)/1000</f>
        <v>-1.5230718835547918E-3</v>
      </c>
      <c r="X245" s="36">
        <f t="shared" si="61"/>
        <v>-3.2683187867945662E-3</v>
      </c>
      <c r="Y245" s="32">
        <f t="shared" si="62"/>
        <v>7.2528358745079089</v>
      </c>
      <c r="Z245" s="92">
        <v>6.0000000000000001E-3</v>
      </c>
    </row>
    <row r="246" spans="1:26" s="37" customFormat="1" ht="15" customHeight="1">
      <c r="A246" s="76">
        <v>10</v>
      </c>
      <c r="B246" s="30">
        <v>35</v>
      </c>
      <c r="C246" s="55">
        <v>33</v>
      </c>
      <c r="D246" s="32">
        <v>1008.0758325</v>
      </c>
      <c r="E246" s="32">
        <f t="shared" si="68"/>
        <v>1.5121137487500002E-2</v>
      </c>
      <c r="F246" s="54" t="s">
        <v>17</v>
      </c>
      <c r="G246" s="33">
        <v>1015.2937549240049</v>
      </c>
      <c r="H246" s="32">
        <v>1.5711924445623828E-2</v>
      </c>
      <c r="I246" s="62">
        <v>3510.9306590649976</v>
      </c>
      <c r="J246" s="33">
        <f t="shared" si="54"/>
        <v>7.2179224240048825</v>
      </c>
      <c r="K246" s="32">
        <f t="shared" si="55"/>
        <v>4.2679937756648374E-3</v>
      </c>
      <c r="L246" s="50">
        <f t="shared" si="52"/>
        <v>19.116123763371395</v>
      </c>
      <c r="M246" s="35">
        <f t="shared" si="56"/>
        <v>4.7142857142857144</v>
      </c>
      <c r="N246" s="66">
        <f t="shared" si="57"/>
        <v>0.47142857142857147</v>
      </c>
      <c r="O246" s="70" t="s">
        <v>17</v>
      </c>
      <c r="P246" s="32">
        <f>('Sect. 4 (coefficients)'!$L$3+'Sect. 4 (coefficients)'!$L$4*(B246+'Sect. 4 (coefficients)'!$L$7)^-2.5+'Sect. 4 (coefficients)'!$L$5*(B246+'Sect. 4 (coefficients)'!$L$7)^3)/1000</f>
        <v>-1.5230718835547918E-3</v>
      </c>
      <c r="Q246" s="32">
        <f t="shared" si="58"/>
        <v>7.2194454958884373</v>
      </c>
      <c r="R246" s="32">
        <f>LOOKUP(B246,'Sect. 4 (data)'!$B$19:$B$25,'Sect. 4 (data)'!$R$19:$R$25)</f>
        <v>7.3860514232918897</v>
      </c>
      <c r="S246" s="36">
        <f t="shared" si="59"/>
        <v>-0.16660592740345237</v>
      </c>
      <c r="T246" s="32">
        <f>'Sect. 4 (coefficients)'!$C$7 * ( A246 / 'Sect. 4 (coefficients)'!$C$3 )*
  (
                                                        ( 'Sect. 4 (coefficients)'!$F$3   + 'Sect. 4 (coefficients)'!$F$4  *(A246/'Sect. 4 (coefficients)'!$C$3)^1 + 'Sect. 4 (coefficients)'!$F$5  *(A246/'Sect. 4 (coefficients)'!$C$3)^2 + 'Sect. 4 (coefficients)'!$F$6   *(A246/'Sect. 4 (coefficients)'!$C$3)^3 + 'Sect. 4 (coefficients)'!$F$7  *(A246/'Sect. 4 (coefficients)'!$C$3)^4 + 'Sect. 4 (coefficients)'!$F$8*(A246/'Sect. 4 (coefficients)'!$C$3)^5 ) +
    ( (B246+273.15) / 'Sect. 4 (coefficients)'!$C$4 )^1 * ( 'Sect. 4 (coefficients)'!$F$9   + 'Sect. 4 (coefficients)'!$F$10*(A246/'Sect. 4 (coefficients)'!$C$3)^1 + 'Sect. 4 (coefficients)'!$F$11*(A246/'Sect. 4 (coefficients)'!$C$3)^2 + 'Sect. 4 (coefficients)'!$F$12*(A246/'Sect. 4 (coefficients)'!$C$3)^3 + 'Sect. 4 (coefficients)'!$F$13*(A246/'Sect. 4 (coefficients)'!$C$3)^4 ) +
    ( (B246+273.15) / 'Sect. 4 (coefficients)'!$C$4 )^2 * ( 'Sect. 4 (coefficients)'!$F$14 + 'Sect. 4 (coefficients)'!$F$15*(A246/'Sect. 4 (coefficients)'!$C$3)^1 + 'Sect. 4 (coefficients)'!$F$16*(A246/'Sect. 4 (coefficients)'!$C$3)^2 + 'Sect. 4 (coefficients)'!$F$17*(A246/'Sect. 4 (coefficients)'!$C$3)^3 ) +
    ( (B246+273.15) / 'Sect. 4 (coefficients)'!$C$4 )^3 * ( 'Sect. 4 (coefficients)'!$F$18 + 'Sect. 4 (coefficients)'!$F$19*(A246/'Sect. 4 (coefficients)'!$C$3)^1 + 'Sect. 4 (coefficients)'!$F$20*(A246/'Sect. 4 (coefficients)'!$C$3)^2 ) +
    ( (B246+273.15) / 'Sect. 4 (coefficients)'!$C$4 )^4 * ( 'Sect. 4 (coefficients)'!$F$21 +'Sect. 4 (coefficients)'!$F$22*(A246/'Sect. 4 (coefficients)'!$C$3)^1 ) +
    ( (B246+273.15) / 'Sect. 4 (coefficients)'!$C$4 )^5 * ( 'Sect. 4 (coefficients)'!$F$23 )
  )</f>
        <v>7.3872980228078893</v>
      </c>
      <c r="U246" s="91">
        <f xml:space="preserve"> 'Sect. 4 (coefficients)'!$C$8 * ( (C246/'Sect. 4 (coefficients)'!$C$5-1)/'Sect. 4 (coefficients)'!$C$6 ) * ( A246/'Sect. 4 (coefficients)'!$C$3 ) *
(                                                       ( 'Sect. 4 (coefficients)'!$J$3   + 'Sect. 4 (coefficients)'!$J$4  *((C246/'Sect. 4 (coefficients)'!$C$5-1)/'Sect. 4 (coefficients)'!$C$6)  + 'Sect. 4 (coefficients)'!$J$5  *((C246/'Sect. 4 (coefficients)'!$C$5-1)/'Sect. 4 (coefficients)'!$C$6)^2 + 'Sect. 4 (coefficients)'!$J$6   *((C246/'Sect. 4 (coefficients)'!$C$5-1)/'Sect. 4 (coefficients)'!$C$6)^3 + 'Sect. 4 (coefficients)'!$J$7*((C246/'Sect. 4 (coefficients)'!$C$5-1)/'Sect. 4 (coefficients)'!$C$6)^4 ) +
    ( A246/'Sect. 4 (coefficients)'!$C$3 )^1 * ( 'Sect. 4 (coefficients)'!$J$8   + 'Sect. 4 (coefficients)'!$J$9  *((C246/'Sect. 4 (coefficients)'!$C$5-1)/'Sect. 4 (coefficients)'!$C$6)  + 'Sect. 4 (coefficients)'!$J$10*((C246/'Sect. 4 (coefficients)'!$C$5-1)/'Sect. 4 (coefficients)'!$C$6)^2 + 'Sect. 4 (coefficients)'!$J$11 *((C246/'Sect. 4 (coefficients)'!$C$5-1)/'Sect. 4 (coefficients)'!$C$6)^3 ) +
    ( A246/'Sect. 4 (coefficients)'!$C$3 )^2 * ( 'Sect. 4 (coefficients)'!$J$12 + 'Sect. 4 (coefficients)'!$J$13*((C246/'Sect. 4 (coefficients)'!$C$5-1)/'Sect. 4 (coefficients)'!$C$6) + 'Sect. 4 (coefficients)'!$J$14*((C246/'Sect. 4 (coefficients)'!$C$5-1)/'Sect. 4 (coefficients)'!$C$6)^2 ) +
    ( A246/'Sect. 4 (coefficients)'!$C$3 )^3 * ( 'Sect. 4 (coefficients)'!$J$15 + 'Sect. 4 (coefficients)'!$J$16*((C246/'Sect. 4 (coefficients)'!$C$5-1)/'Sect. 4 (coefficients)'!$C$6) ) +
    ( A246/'Sect. 4 (coefficients)'!$C$3 )^4 * ( 'Sect. 4 (coefficients)'!$J$17 ) +
( (B246+273.15) / 'Sect. 4 (coefficients)'!$C$4 )^1*
    (                                                   ( 'Sect. 4 (coefficients)'!$J$18 + 'Sect. 4 (coefficients)'!$J$19*((C246/'Sect. 4 (coefficients)'!$C$5-1)/'Sect. 4 (coefficients)'!$C$6) + 'Sect. 4 (coefficients)'!$J$20*((C246/'Sect. 4 (coefficients)'!$C$5-1)/'Sect. 4 (coefficients)'!$C$6)^2 + 'Sect. 4 (coefficients)'!$J$21 * ((C246/'Sect. 4 (coefficients)'!$C$5-1)/'Sect. 4 (coefficients)'!$C$6)^3 ) +
    ( A246/'Sect. 4 (coefficients)'!$C$3 )^1 * ( 'Sect. 4 (coefficients)'!$J$22 + 'Sect. 4 (coefficients)'!$J$23*((C246/'Sect. 4 (coefficients)'!$C$5-1)/'Sect. 4 (coefficients)'!$C$6) + 'Sect. 4 (coefficients)'!$J$24*((C246/'Sect. 4 (coefficients)'!$C$5-1)/'Sect. 4 (coefficients)'!$C$6)^2 ) +
    ( A246/'Sect. 4 (coefficients)'!$C$3 )^2 * ( 'Sect. 4 (coefficients)'!$J$25 + 'Sect. 4 (coefficients)'!$J$26*((C246/'Sect. 4 (coefficients)'!$C$5-1)/'Sect. 4 (coefficients)'!$C$6) ) +
    ( A246/'Sect. 4 (coefficients)'!$C$3 )^3 * ( 'Sect. 4 (coefficients)'!$J$27 ) ) +
( (B246+273.15) / 'Sect. 4 (coefficients)'!$C$4 )^2*
    (                                                   ( 'Sect. 4 (coefficients)'!$J$28 + 'Sect. 4 (coefficients)'!$J$29*((C246/'Sect. 4 (coefficients)'!$C$5-1)/'Sect. 4 (coefficients)'!$C$6) + 'Sect. 4 (coefficients)'!$J$30*((C246/'Sect. 4 (coefficients)'!$C$5-1)/'Sect. 4 (coefficients)'!$C$6)^2 ) +
    ( A246/'Sect. 4 (coefficients)'!$C$3 )^1 * ( 'Sect. 4 (coefficients)'!$J$31 + 'Sect. 4 (coefficients)'!$J$32*((C246/'Sect. 4 (coefficients)'!$C$5-1)/'Sect. 4 (coefficients)'!$C$6) ) +
    ( A246/'Sect. 4 (coefficients)'!$C$3 )^2 * ( 'Sect. 4 (coefficients)'!$J$33 ) ) +
( (B246+273.15) / 'Sect. 4 (coefficients)'!$C$4 )^3*
    (                                                   ( 'Sect. 4 (coefficients)'!$J$34 + 'Sect. 4 (coefficients)'!$J$35*((C246/'Sect. 4 (coefficients)'!$C$5-1)/'Sect. 4 (coefficients)'!$C$6) ) +
    ( A246/'Sect. 4 (coefficients)'!$C$3 )^1 * ( 'Sect. 4 (coefficients)'!$J$36 ) ) +
( (B246+273.15) / 'Sect. 4 (coefficients)'!$C$4 )^4*
    (                                                   ( 'Sect. 4 (coefficients)'!$J$37 ) ) )</f>
        <v>-0.16626000328587318</v>
      </c>
      <c r="V246" s="32">
        <f t="shared" si="60"/>
        <v>7.2210380195220161</v>
      </c>
      <c r="W246" s="36">
        <f>('Sect. 4 (coefficients)'!$L$3+'Sect. 4 (coefficients)'!$L$4*(B246+'Sect. 4 (coefficients)'!$L$7)^-2.5+'Sect. 4 (coefficients)'!$L$5*(B246+'Sect. 4 (coefficients)'!$L$7)^3)/1000</f>
        <v>-1.5230718835547918E-3</v>
      </c>
      <c r="X246" s="36">
        <f t="shared" si="61"/>
        <v>-1.5925236335787574E-3</v>
      </c>
      <c r="Y246" s="32">
        <f t="shared" si="62"/>
        <v>7.2195149476384612</v>
      </c>
      <c r="Z246" s="92">
        <v>6.0000000000000001E-3</v>
      </c>
    </row>
    <row r="247" spans="1:26" s="37" customFormat="1" ht="15" customHeight="1">
      <c r="A247" s="76">
        <v>10</v>
      </c>
      <c r="B247" s="30">
        <v>35</v>
      </c>
      <c r="C247" s="55">
        <v>41.5</v>
      </c>
      <c r="D247" s="32">
        <v>1011.55343319</v>
      </c>
      <c r="E247" s="32">
        <f t="shared" si="68"/>
        <v>1.5173301497849999E-2</v>
      </c>
      <c r="F247" s="54" t="s">
        <v>17</v>
      </c>
      <c r="G247" s="33">
        <v>1018.7317640001684</v>
      </c>
      <c r="H247" s="32">
        <v>1.5786553252827299E-2</v>
      </c>
      <c r="I247" s="62">
        <v>3363.4011203416057</v>
      </c>
      <c r="J247" s="33">
        <f t="shared" si="54"/>
        <v>7.1783308101684042</v>
      </c>
      <c r="K247" s="32">
        <f t="shared" si="55"/>
        <v>4.3573139959951412E-3</v>
      </c>
      <c r="L247" s="50">
        <f t="shared" si="52"/>
        <v>19.521123867331109</v>
      </c>
      <c r="M247" s="35">
        <f t="shared" si="56"/>
        <v>4.7142857142857144</v>
      </c>
      <c r="N247" s="66">
        <f t="shared" si="57"/>
        <v>0.47142857142857147</v>
      </c>
      <c r="O247" s="70" t="s">
        <v>17</v>
      </c>
      <c r="P247" s="32">
        <f>('Sect. 4 (coefficients)'!$L$3+'Sect. 4 (coefficients)'!$L$4*(B247+'Sect. 4 (coefficients)'!$L$7)^-2.5+'Sect. 4 (coefficients)'!$L$5*(B247+'Sect. 4 (coefficients)'!$L$7)^3)/1000</f>
        <v>-1.5230718835547918E-3</v>
      </c>
      <c r="Q247" s="32">
        <f t="shared" si="58"/>
        <v>7.1798538820519591</v>
      </c>
      <c r="R247" s="32">
        <f>LOOKUP(B247,'Sect. 4 (data)'!$B$19:$B$25,'Sect. 4 (data)'!$R$19:$R$25)</f>
        <v>7.3860514232918897</v>
      </c>
      <c r="S247" s="36">
        <f t="shared" si="59"/>
        <v>-0.20619754123993062</v>
      </c>
      <c r="T247" s="32">
        <f>'Sect. 4 (coefficients)'!$C$7 * ( A247 / 'Sect. 4 (coefficients)'!$C$3 )*
  (
                                                        ( 'Sect. 4 (coefficients)'!$F$3   + 'Sect. 4 (coefficients)'!$F$4  *(A247/'Sect. 4 (coefficients)'!$C$3)^1 + 'Sect. 4 (coefficients)'!$F$5  *(A247/'Sect. 4 (coefficients)'!$C$3)^2 + 'Sect. 4 (coefficients)'!$F$6   *(A247/'Sect. 4 (coefficients)'!$C$3)^3 + 'Sect. 4 (coefficients)'!$F$7  *(A247/'Sect. 4 (coefficients)'!$C$3)^4 + 'Sect. 4 (coefficients)'!$F$8*(A247/'Sect. 4 (coefficients)'!$C$3)^5 ) +
    ( (B247+273.15) / 'Sect. 4 (coefficients)'!$C$4 )^1 * ( 'Sect. 4 (coefficients)'!$F$9   + 'Sect. 4 (coefficients)'!$F$10*(A247/'Sect. 4 (coefficients)'!$C$3)^1 + 'Sect. 4 (coefficients)'!$F$11*(A247/'Sect. 4 (coefficients)'!$C$3)^2 + 'Sect. 4 (coefficients)'!$F$12*(A247/'Sect. 4 (coefficients)'!$C$3)^3 + 'Sect. 4 (coefficients)'!$F$13*(A247/'Sect. 4 (coefficients)'!$C$3)^4 ) +
    ( (B247+273.15) / 'Sect. 4 (coefficients)'!$C$4 )^2 * ( 'Sect. 4 (coefficients)'!$F$14 + 'Sect. 4 (coefficients)'!$F$15*(A247/'Sect. 4 (coefficients)'!$C$3)^1 + 'Sect. 4 (coefficients)'!$F$16*(A247/'Sect. 4 (coefficients)'!$C$3)^2 + 'Sect. 4 (coefficients)'!$F$17*(A247/'Sect. 4 (coefficients)'!$C$3)^3 ) +
    ( (B247+273.15) / 'Sect. 4 (coefficients)'!$C$4 )^3 * ( 'Sect. 4 (coefficients)'!$F$18 + 'Sect. 4 (coefficients)'!$F$19*(A247/'Sect. 4 (coefficients)'!$C$3)^1 + 'Sect. 4 (coefficients)'!$F$20*(A247/'Sect. 4 (coefficients)'!$C$3)^2 ) +
    ( (B247+273.15) / 'Sect. 4 (coefficients)'!$C$4 )^4 * ( 'Sect. 4 (coefficients)'!$F$21 +'Sect. 4 (coefficients)'!$F$22*(A247/'Sect. 4 (coefficients)'!$C$3)^1 ) +
    ( (B247+273.15) / 'Sect. 4 (coefficients)'!$C$4 )^5 * ( 'Sect. 4 (coefficients)'!$F$23 )
  )</f>
        <v>7.3872980228078893</v>
      </c>
      <c r="U247" s="91">
        <f xml:space="preserve"> 'Sect. 4 (coefficients)'!$C$8 * ( (C247/'Sect. 4 (coefficients)'!$C$5-1)/'Sect. 4 (coefficients)'!$C$6 ) * ( A247/'Sect. 4 (coefficients)'!$C$3 ) *
(                                                       ( 'Sect. 4 (coefficients)'!$J$3   + 'Sect. 4 (coefficients)'!$J$4  *((C247/'Sect. 4 (coefficients)'!$C$5-1)/'Sect. 4 (coefficients)'!$C$6)  + 'Sect. 4 (coefficients)'!$J$5  *((C247/'Sect. 4 (coefficients)'!$C$5-1)/'Sect. 4 (coefficients)'!$C$6)^2 + 'Sect. 4 (coefficients)'!$J$6   *((C247/'Sect. 4 (coefficients)'!$C$5-1)/'Sect. 4 (coefficients)'!$C$6)^3 + 'Sect. 4 (coefficients)'!$J$7*((C247/'Sect. 4 (coefficients)'!$C$5-1)/'Sect. 4 (coefficients)'!$C$6)^4 ) +
    ( A247/'Sect. 4 (coefficients)'!$C$3 )^1 * ( 'Sect. 4 (coefficients)'!$J$8   + 'Sect. 4 (coefficients)'!$J$9  *((C247/'Sect. 4 (coefficients)'!$C$5-1)/'Sect. 4 (coefficients)'!$C$6)  + 'Sect. 4 (coefficients)'!$J$10*((C247/'Sect. 4 (coefficients)'!$C$5-1)/'Sect. 4 (coefficients)'!$C$6)^2 + 'Sect. 4 (coefficients)'!$J$11 *((C247/'Sect. 4 (coefficients)'!$C$5-1)/'Sect. 4 (coefficients)'!$C$6)^3 ) +
    ( A247/'Sect. 4 (coefficients)'!$C$3 )^2 * ( 'Sect. 4 (coefficients)'!$J$12 + 'Sect. 4 (coefficients)'!$J$13*((C247/'Sect. 4 (coefficients)'!$C$5-1)/'Sect. 4 (coefficients)'!$C$6) + 'Sect. 4 (coefficients)'!$J$14*((C247/'Sect. 4 (coefficients)'!$C$5-1)/'Sect. 4 (coefficients)'!$C$6)^2 ) +
    ( A247/'Sect. 4 (coefficients)'!$C$3 )^3 * ( 'Sect. 4 (coefficients)'!$J$15 + 'Sect. 4 (coefficients)'!$J$16*((C247/'Sect. 4 (coefficients)'!$C$5-1)/'Sect. 4 (coefficients)'!$C$6) ) +
    ( A247/'Sect. 4 (coefficients)'!$C$3 )^4 * ( 'Sect. 4 (coefficients)'!$J$17 ) +
( (B247+273.15) / 'Sect. 4 (coefficients)'!$C$4 )^1*
    (                                                   ( 'Sect. 4 (coefficients)'!$J$18 + 'Sect. 4 (coefficients)'!$J$19*((C247/'Sect. 4 (coefficients)'!$C$5-1)/'Sect. 4 (coefficients)'!$C$6) + 'Sect. 4 (coefficients)'!$J$20*((C247/'Sect. 4 (coefficients)'!$C$5-1)/'Sect. 4 (coefficients)'!$C$6)^2 + 'Sect. 4 (coefficients)'!$J$21 * ((C247/'Sect. 4 (coefficients)'!$C$5-1)/'Sect. 4 (coefficients)'!$C$6)^3 ) +
    ( A247/'Sect. 4 (coefficients)'!$C$3 )^1 * ( 'Sect. 4 (coefficients)'!$J$22 + 'Sect. 4 (coefficients)'!$J$23*((C247/'Sect. 4 (coefficients)'!$C$5-1)/'Sect. 4 (coefficients)'!$C$6) + 'Sect. 4 (coefficients)'!$J$24*((C247/'Sect. 4 (coefficients)'!$C$5-1)/'Sect. 4 (coefficients)'!$C$6)^2 ) +
    ( A247/'Sect. 4 (coefficients)'!$C$3 )^2 * ( 'Sect. 4 (coefficients)'!$J$25 + 'Sect. 4 (coefficients)'!$J$26*((C247/'Sect. 4 (coefficients)'!$C$5-1)/'Sect. 4 (coefficients)'!$C$6) ) +
    ( A247/'Sect. 4 (coefficients)'!$C$3 )^3 * ( 'Sect. 4 (coefficients)'!$J$27 ) ) +
( (B247+273.15) / 'Sect. 4 (coefficients)'!$C$4 )^2*
    (                                                   ( 'Sect. 4 (coefficients)'!$J$28 + 'Sect. 4 (coefficients)'!$J$29*((C247/'Sect. 4 (coefficients)'!$C$5-1)/'Sect. 4 (coefficients)'!$C$6) + 'Sect. 4 (coefficients)'!$J$30*((C247/'Sect. 4 (coefficients)'!$C$5-1)/'Sect. 4 (coefficients)'!$C$6)^2 ) +
    ( A247/'Sect. 4 (coefficients)'!$C$3 )^1 * ( 'Sect. 4 (coefficients)'!$J$31 + 'Sect. 4 (coefficients)'!$J$32*((C247/'Sect. 4 (coefficients)'!$C$5-1)/'Sect. 4 (coefficients)'!$C$6) ) +
    ( A247/'Sect. 4 (coefficients)'!$C$3 )^2 * ( 'Sect. 4 (coefficients)'!$J$33 ) ) +
( (B247+273.15) / 'Sect. 4 (coefficients)'!$C$4 )^3*
    (                                                   ( 'Sect. 4 (coefficients)'!$J$34 + 'Sect. 4 (coefficients)'!$J$35*((C247/'Sect. 4 (coefficients)'!$C$5-1)/'Sect. 4 (coefficients)'!$C$6) ) +
    ( A247/'Sect. 4 (coefficients)'!$C$3 )^1 * ( 'Sect. 4 (coefficients)'!$J$36 ) ) +
( (B247+273.15) / 'Sect. 4 (coefficients)'!$C$4 )^4*
    (                                                   ( 'Sect. 4 (coefficients)'!$J$37 ) ) )</f>
        <v>-0.20533471780753962</v>
      </c>
      <c r="V247" s="32">
        <f t="shared" si="60"/>
        <v>7.18196330500035</v>
      </c>
      <c r="W247" s="36">
        <f>('Sect. 4 (coefficients)'!$L$3+'Sect. 4 (coefficients)'!$L$4*(B247+'Sect. 4 (coefficients)'!$L$7)^-2.5+'Sect. 4 (coefficients)'!$L$5*(B247+'Sect. 4 (coefficients)'!$L$7)^3)/1000</f>
        <v>-1.5230718835547918E-3</v>
      </c>
      <c r="X247" s="36">
        <f t="shared" si="61"/>
        <v>-2.1094229483908933E-3</v>
      </c>
      <c r="Y247" s="32">
        <f t="shared" si="62"/>
        <v>7.1804402331167951</v>
      </c>
      <c r="Z247" s="92">
        <v>6.0000000000000001E-3</v>
      </c>
    </row>
    <row r="248" spans="1:26" s="37" customFormat="1" ht="15" customHeight="1">
      <c r="A248" s="76">
        <v>10</v>
      </c>
      <c r="B248" s="30">
        <v>35</v>
      </c>
      <c r="C248" s="55">
        <v>52</v>
      </c>
      <c r="D248" s="32">
        <v>1015.76958172</v>
      </c>
      <c r="E248" s="32">
        <f t="shared" si="68"/>
        <v>1.52365437258E-2</v>
      </c>
      <c r="F248" s="54" t="s">
        <v>17</v>
      </c>
      <c r="G248" s="33">
        <v>1022.9012121404234</v>
      </c>
      <c r="H248" s="32">
        <v>1.5883252375350852E-2</v>
      </c>
      <c r="I248" s="62">
        <v>3019.7826512523056</v>
      </c>
      <c r="J248" s="33">
        <f t="shared" si="54"/>
        <v>7.1316304204233347</v>
      </c>
      <c r="K248" s="32">
        <f t="shared" si="55"/>
        <v>4.4861387975488609E-3</v>
      </c>
      <c r="L248" s="50">
        <f t="shared" si="52"/>
        <v>19.218025439504284</v>
      </c>
      <c r="M248" s="35">
        <f t="shared" si="56"/>
        <v>4.7142857142857144</v>
      </c>
      <c r="N248" s="66">
        <f t="shared" si="57"/>
        <v>0.47142857142857147</v>
      </c>
      <c r="O248" s="70" t="s">
        <v>17</v>
      </c>
      <c r="P248" s="32">
        <f>('Sect. 4 (coefficients)'!$L$3+'Sect. 4 (coefficients)'!$L$4*(B248+'Sect. 4 (coefficients)'!$L$7)^-2.5+'Sect. 4 (coefficients)'!$L$5*(B248+'Sect. 4 (coefficients)'!$L$7)^3)/1000</f>
        <v>-1.5230718835547918E-3</v>
      </c>
      <c r="Q248" s="32">
        <f t="shared" si="58"/>
        <v>7.1331534923068896</v>
      </c>
      <c r="R248" s="32">
        <f>LOOKUP(B248,'Sect. 4 (data)'!$B$19:$B$25,'Sect. 4 (data)'!$R$19:$R$25)</f>
        <v>7.3860514232918897</v>
      </c>
      <c r="S248" s="36">
        <f t="shared" si="59"/>
        <v>-0.25289793098500013</v>
      </c>
      <c r="T248" s="32">
        <f>'Sect. 4 (coefficients)'!$C$7 * ( A248 / 'Sect. 4 (coefficients)'!$C$3 )*
  (
                                                        ( 'Sect. 4 (coefficients)'!$F$3   + 'Sect. 4 (coefficients)'!$F$4  *(A248/'Sect. 4 (coefficients)'!$C$3)^1 + 'Sect. 4 (coefficients)'!$F$5  *(A248/'Sect. 4 (coefficients)'!$C$3)^2 + 'Sect. 4 (coefficients)'!$F$6   *(A248/'Sect. 4 (coefficients)'!$C$3)^3 + 'Sect. 4 (coefficients)'!$F$7  *(A248/'Sect. 4 (coefficients)'!$C$3)^4 + 'Sect. 4 (coefficients)'!$F$8*(A248/'Sect. 4 (coefficients)'!$C$3)^5 ) +
    ( (B248+273.15) / 'Sect. 4 (coefficients)'!$C$4 )^1 * ( 'Sect. 4 (coefficients)'!$F$9   + 'Sect. 4 (coefficients)'!$F$10*(A248/'Sect. 4 (coefficients)'!$C$3)^1 + 'Sect. 4 (coefficients)'!$F$11*(A248/'Sect. 4 (coefficients)'!$C$3)^2 + 'Sect. 4 (coefficients)'!$F$12*(A248/'Sect. 4 (coefficients)'!$C$3)^3 + 'Sect. 4 (coefficients)'!$F$13*(A248/'Sect. 4 (coefficients)'!$C$3)^4 ) +
    ( (B248+273.15) / 'Sect. 4 (coefficients)'!$C$4 )^2 * ( 'Sect. 4 (coefficients)'!$F$14 + 'Sect. 4 (coefficients)'!$F$15*(A248/'Sect. 4 (coefficients)'!$C$3)^1 + 'Sect. 4 (coefficients)'!$F$16*(A248/'Sect. 4 (coefficients)'!$C$3)^2 + 'Sect. 4 (coefficients)'!$F$17*(A248/'Sect. 4 (coefficients)'!$C$3)^3 ) +
    ( (B248+273.15) / 'Sect. 4 (coefficients)'!$C$4 )^3 * ( 'Sect. 4 (coefficients)'!$F$18 + 'Sect. 4 (coefficients)'!$F$19*(A248/'Sect. 4 (coefficients)'!$C$3)^1 + 'Sect. 4 (coefficients)'!$F$20*(A248/'Sect. 4 (coefficients)'!$C$3)^2 ) +
    ( (B248+273.15) / 'Sect. 4 (coefficients)'!$C$4 )^4 * ( 'Sect. 4 (coefficients)'!$F$21 +'Sect. 4 (coefficients)'!$F$22*(A248/'Sect. 4 (coefficients)'!$C$3)^1 ) +
    ( (B248+273.15) / 'Sect. 4 (coefficients)'!$C$4 )^5 * ( 'Sect. 4 (coefficients)'!$F$23 )
  )</f>
        <v>7.3872980228078893</v>
      </c>
      <c r="U248" s="91">
        <f xml:space="preserve"> 'Sect. 4 (coefficients)'!$C$8 * ( (C248/'Sect. 4 (coefficients)'!$C$5-1)/'Sect. 4 (coefficients)'!$C$6 ) * ( A248/'Sect. 4 (coefficients)'!$C$3 ) *
(                                                       ( 'Sect. 4 (coefficients)'!$J$3   + 'Sect. 4 (coefficients)'!$J$4  *((C248/'Sect. 4 (coefficients)'!$C$5-1)/'Sect. 4 (coefficients)'!$C$6)  + 'Sect. 4 (coefficients)'!$J$5  *((C248/'Sect. 4 (coefficients)'!$C$5-1)/'Sect. 4 (coefficients)'!$C$6)^2 + 'Sect. 4 (coefficients)'!$J$6   *((C248/'Sect. 4 (coefficients)'!$C$5-1)/'Sect. 4 (coefficients)'!$C$6)^3 + 'Sect. 4 (coefficients)'!$J$7*((C248/'Sect. 4 (coefficients)'!$C$5-1)/'Sect. 4 (coefficients)'!$C$6)^4 ) +
    ( A248/'Sect. 4 (coefficients)'!$C$3 )^1 * ( 'Sect. 4 (coefficients)'!$J$8   + 'Sect. 4 (coefficients)'!$J$9  *((C248/'Sect. 4 (coefficients)'!$C$5-1)/'Sect. 4 (coefficients)'!$C$6)  + 'Sect. 4 (coefficients)'!$J$10*((C248/'Sect. 4 (coefficients)'!$C$5-1)/'Sect. 4 (coefficients)'!$C$6)^2 + 'Sect. 4 (coefficients)'!$J$11 *((C248/'Sect. 4 (coefficients)'!$C$5-1)/'Sect. 4 (coefficients)'!$C$6)^3 ) +
    ( A248/'Sect. 4 (coefficients)'!$C$3 )^2 * ( 'Sect. 4 (coefficients)'!$J$12 + 'Sect. 4 (coefficients)'!$J$13*((C248/'Sect. 4 (coefficients)'!$C$5-1)/'Sect. 4 (coefficients)'!$C$6) + 'Sect. 4 (coefficients)'!$J$14*((C248/'Sect. 4 (coefficients)'!$C$5-1)/'Sect. 4 (coefficients)'!$C$6)^2 ) +
    ( A248/'Sect. 4 (coefficients)'!$C$3 )^3 * ( 'Sect. 4 (coefficients)'!$J$15 + 'Sect. 4 (coefficients)'!$J$16*((C248/'Sect. 4 (coefficients)'!$C$5-1)/'Sect. 4 (coefficients)'!$C$6) ) +
    ( A248/'Sect. 4 (coefficients)'!$C$3 )^4 * ( 'Sect. 4 (coefficients)'!$J$17 ) +
( (B248+273.15) / 'Sect. 4 (coefficients)'!$C$4 )^1*
    (                                                   ( 'Sect. 4 (coefficients)'!$J$18 + 'Sect. 4 (coefficients)'!$J$19*((C248/'Sect. 4 (coefficients)'!$C$5-1)/'Sect. 4 (coefficients)'!$C$6) + 'Sect. 4 (coefficients)'!$J$20*((C248/'Sect. 4 (coefficients)'!$C$5-1)/'Sect. 4 (coefficients)'!$C$6)^2 + 'Sect. 4 (coefficients)'!$J$21 * ((C248/'Sect. 4 (coefficients)'!$C$5-1)/'Sect. 4 (coefficients)'!$C$6)^3 ) +
    ( A248/'Sect. 4 (coefficients)'!$C$3 )^1 * ( 'Sect. 4 (coefficients)'!$J$22 + 'Sect. 4 (coefficients)'!$J$23*((C248/'Sect. 4 (coefficients)'!$C$5-1)/'Sect. 4 (coefficients)'!$C$6) + 'Sect. 4 (coefficients)'!$J$24*((C248/'Sect. 4 (coefficients)'!$C$5-1)/'Sect. 4 (coefficients)'!$C$6)^2 ) +
    ( A248/'Sect. 4 (coefficients)'!$C$3 )^2 * ( 'Sect. 4 (coefficients)'!$J$25 + 'Sect. 4 (coefficients)'!$J$26*((C248/'Sect. 4 (coefficients)'!$C$5-1)/'Sect. 4 (coefficients)'!$C$6) ) +
    ( A248/'Sect. 4 (coefficients)'!$C$3 )^3 * ( 'Sect. 4 (coefficients)'!$J$27 ) ) +
( (B248+273.15) / 'Sect. 4 (coefficients)'!$C$4 )^2*
    (                                                   ( 'Sect. 4 (coefficients)'!$J$28 + 'Sect. 4 (coefficients)'!$J$29*((C248/'Sect. 4 (coefficients)'!$C$5-1)/'Sect. 4 (coefficients)'!$C$6) + 'Sect. 4 (coefficients)'!$J$30*((C248/'Sect. 4 (coefficients)'!$C$5-1)/'Sect. 4 (coefficients)'!$C$6)^2 ) +
    ( A248/'Sect. 4 (coefficients)'!$C$3 )^1 * ( 'Sect. 4 (coefficients)'!$J$31 + 'Sect. 4 (coefficients)'!$J$32*((C248/'Sect. 4 (coefficients)'!$C$5-1)/'Sect. 4 (coefficients)'!$C$6) ) +
    ( A248/'Sect. 4 (coefficients)'!$C$3 )^2 * ( 'Sect. 4 (coefficients)'!$J$33 ) ) +
( (B248+273.15) / 'Sect. 4 (coefficients)'!$C$4 )^3*
    (                                                   ( 'Sect. 4 (coefficients)'!$J$34 + 'Sect. 4 (coefficients)'!$J$35*((C248/'Sect. 4 (coefficients)'!$C$5-1)/'Sect. 4 (coefficients)'!$C$6) ) +
    ( A248/'Sect. 4 (coefficients)'!$C$3 )^1 * ( 'Sect. 4 (coefficients)'!$J$36 ) ) +
( (B248+273.15) / 'Sect. 4 (coefficients)'!$C$4 )^4*
    (                                                   ( 'Sect. 4 (coefficients)'!$J$37 ) ) )</f>
        <v>-0.25165302154014241</v>
      </c>
      <c r="V248" s="32">
        <f t="shared" si="60"/>
        <v>7.135645001267747</v>
      </c>
      <c r="W248" s="36">
        <f>('Sect. 4 (coefficients)'!$L$3+'Sect. 4 (coefficients)'!$L$4*(B248+'Sect. 4 (coefficients)'!$L$7)^-2.5+'Sect. 4 (coefficients)'!$L$5*(B248+'Sect. 4 (coefficients)'!$L$7)^3)/1000</f>
        <v>-1.5230718835547918E-3</v>
      </c>
      <c r="X248" s="36">
        <f t="shared" si="61"/>
        <v>-2.4915089608574803E-3</v>
      </c>
      <c r="Y248" s="32">
        <f t="shared" si="62"/>
        <v>7.1341219293841922</v>
      </c>
      <c r="Z248" s="92">
        <v>6.0000000000000001E-3</v>
      </c>
    </row>
    <row r="249" spans="1:26" s="29" customFormat="1" ht="15" customHeight="1" thickBot="1">
      <c r="A249" s="99">
        <v>10</v>
      </c>
      <c r="B249" s="20">
        <v>35</v>
      </c>
      <c r="C249" s="59">
        <v>65</v>
      </c>
      <c r="D249" s="22">
        <v>1020.87229655</v>
      </c>
      <c r="E249" s="22">
        <f t="shared" si="68"/>
        <v>1.5313084448250001E-2</v>
      </c>
      <c r="F249" s="58" t="s">
        <v>17</v>
      </c>
      <c r="G249" s="24">
        <v>1027.9498404247879</v>
      </c>
      <c r="H249" s="22">
        <v>1.6009380236151935E-2</v>
      </c>
      <c r="I249" s="64">
        <v>2420.6460247608998</v>
      </c>
      <c r="J249" s="24">
        <f t="shared" si="54"/>
        <v>7.0775438747879207</v>
      </c>
      <c r="K249" s="22">
        <f t="shared" si="55"/>
        <v>4.6700856765648485E-3</v>
      </c>
      <c r="L249" s="65">
        <f t="shared" si="52"/>
        <v>17.528009525555401</v>
      </c>
      <c r="M249" s="60">
        <f t="shared" si="56"/>
        <v>4.7142857142857144</v>
      </c>
      <c r="N249" s="72">
        <f t="shared" si="57"/>
        <v>0.47142857142857147</v>
      </c>
      <c r="O249" s="73" t="s">
        <v>17</v>
      </c>
      <c r="P249" s="22">
        <f>('Sect. 4 (coefficients)'!$L$3+'Sect. 4 (coefficients)'!$L$4*(B249+'Sect. 4 (coefficients)'!$L$7)^-2.5+'Sect. 4 (coefficients)'!$L$5*(B249+'Sect. 4 (coefficients)'!$L$7)^3)/1000</f>
        <v>-1.5230718835547918E-3</v>
      </c>
      <c r="Q249" s="22">
        <f t="shared" si="58"/>
        <v>7.0790669466714755</v>
      </c>
      <c r="R249" s="22">
        <f>LOOKUP(B249,'Sect. 4 (data)'!$B$19:$B$25,'Sect. 4 (data)'!$R$19:$R$25)</f>
        <v>7.3860514232918897</v>
      </c>
      <c r="S249" s="27">
        <f t="shared" si="59"/>
        <v>-0.30698447662041417</v>
      </c>
      <c r="T249" s="22">
        <f>'Sect. 4 (coefficients)'!$C$7 * ( A249 / 'Sect. 4 (coefficients)'!$C$3 )*
  (
                                                        ( 'Sect. 4 (coefficients)'!$F$3   + 'Sect. 4 (coefficients)'!$F$4  *(A249/'Sect. 4 (coefficients)'!$C$3)^1 + 'Sect. 4 (coefficients)'!$F$5  *(A249/'Sect. 4 (coefficients)'!$C$3)^2 + 'Sect. 4 (coefficients)'!$F$6   *(A249/'Sect. 4 (coefficients)'!$C$3)^3 + 'Sect. 4 (coefficients)'!$F$7  *(A249/'Sect. 4 (coefficients)'!$C$3)^4 + 'Sect. 4 (coefficients)'!$F$8*(A249/'Sect. 4 (coefficients)'!$C$3)^5 ) +
    ( (B249+273.15) / 'Sect. 4 (coefficients)'!$C$4 )^1 * ( 'Sect. 4 (coefficients)'!$F$9   + 'Sect. 4 (coefficients)'!$F$10*(A249/'Sect. 4 (coefficients)'!$C$3)^1 + 'Sect. 4 (coefficients)'!$F$11*(A249/'Sect. 4 (coefficients)'!$C$3)^2 + 'Sect. 4 (coefficients)'!$F$12*(A249/'Sect. 4 (coefficients)'!$C$3)^3 + 'Sect. 4 (coefficients)'!$F$13*(A249/'Sect. 4 (coefficients)'!$C$3)^4 ) +
    ( (B249+273.15) / 'Sect. 4 (coefficients)'!$C$4 )^2 * ( 'Sect. 4 (coefficients)'!$F$14 + 'Sect. 4 (coefficients)'!$F$15*(A249/'Sect. 4 (coefficients)'!$C$3)^1 + 'Sect. 4 (coefficients)'!$F$16*(A249/'Sect. 4 (coefficients)'!$C$3)^2 + 'Sect. 4 (coefficients)'!$F$17*(A249/'Sect. 4 (coefficients)'!$C$3)^3 ) +
    ( (B249+273.15) / 'Sect. 4 (coefficients)'!$C$4 )^3 * ( 'Sect. 4 (coefficients)'!$F$18 + 'Sect. 4 (coefficients)'!$F$19*(A249/'Sect. 4 (coefficients)'!$C$3)^1 + 'Sect. 4 (coefficients)'!$F$20*(A249/'Sect. 4 (coefficients)'!$C$3)^2 ) +
    ( (B249+273.15) / 'Sect. 4 (coefficients)'!$C$4 )^4 * ( 'Sect. 4 (coefficients)'!$F$21 +'Sect. 4 (coefficients)'!$F$22*(A249/'Sect. 4 (coefficients)'!$C$3)^1 ) +
    ( (B249+273.15) / 'Sect. 4 (coefficients)'!$C$4 )^5 * ( 'Sect. 4 (coefficients)'!$F$23 )
  )</f>
        <v>7.3872980228078893</v>
      </c>
      <c r="U249" s="95">
        <f xml:space="preserve"> 'Sect. 4 (coefficients)'!$C$8 * ( (C249/'Sect. 4 (coefficients)'!$C$5-1)/'Sect. 4 (coefficients)'!$C$6 ) * ( A249/'Sect. 4 (coefficients)'!$C$3 ) *
(                                                       ( 'Sect. 4 (coefficients)'!$J$3   + 'Sect. 4 (coefficients)'!$J$4  *((C249/'Sect. 4 (coefficients)'!$C$5-1)/'Sect. 4 (coefficients)'!$C$6)  + 'Sect. 4 (coefficients)'!$J$5  *((C249/'Sect. 4 (coefficients)'!$C$5-1)/'Sect. 4 (coefficients)'!$C$6)^2 + 'Sect. 4 (coefficients)'!$J$6   *((C249/'Sect. 4 (coefficients)'!$C$5-1)/'Sect. 4 (coefficients)'!$C$6)^3 + 'Sect. 4 (coefficients)'!$J$7*((C249/'Sect. 4 (coefficients)'!$C$5-1)/'Sect. 4 (coefficients)'!$C$6)^4 ) +
    ( A249/'Sect. 4 (coefficients)'!$C$3 )^1 * ( 'Sect. 4 (coefficients)'!$J$8   + 'Sect. 4 (coefficients)'!$J$9  *((C249/'Sect. 4 (coefficients)'!$C$5-1)/'Sect. 4 (coefficients)'!$C$6)  + 'Sect. 4 (coefficients)'!$J$10*((C249/'Sect. 4 (coefficients)'!$C$5-1)/'Sect. 4 (coefficients)'!$C$6)^2 + 'Sect. 4 (coefficients)'!$J$11 *((C249/'Sect. 4 (coefficients)'!$C$5-1)/'Sect. 4 (coefficients)'!$C$6)^3 ) +
    ( A249/'Sect. 4 (coefficients)'!$C$3 )^2 * ( 'Sect. 4 (coefficients)'!$J$12 + 'Sect. 4 (coefficients)'!$J$13*((C249/'Sect. 4 (coefficients)'!$C$5-1)/'Sect. 4 (coefficients)'!$C$6) + 'Sect. 4 (coefficients)'!$J$14*((C249/'Sect. 4 (coefficients)'!$C$5-1)/'Sect. 4 (coefficients)'!$C$6)^2 ) +
    ( A249/'Sect. 4 (coefficients)'!$C$3 )^3 * ( 'Sect. 4 (coefficients)'!$J$15 + 'Sect. 4 (coefficients)'!$J$16*((C249/'Sect. 4 (coefficients)'!$C$5-1)/'Sect. 4 (coefficients)'!$C$6) ) +
    ( A249/'Sect. 4 (coefficients)'!$C$3 )^4 * ( 'Sect. 4 (coefficients)'!$J$17 ) +
( (B249+273.15) / 'Sect. 4 (coefficients)'!$C$4 )^1*
    (                                                   ( 'Sect. 4 (coefficients)'!$J$18 + 'Sect. 4 (coefficients)'!$J$19*((C249/'Sect. 4 (coefficients)'!$C$5-1)/'Sect. 4 (coefficients)'!$C$6) + 'Sect. 4 (coefficients)'!$J$20*((C249/'Sect. 4 (coefficients)'!$C$5-1)/'Sect. 4 (coefficients)'!$C$6)^2 + 'Sect. 4 (coefficients)'!$J$21 * ((C249/'Sect. 4 (coefficients)'!$C$5-1)/'Sect. 4 (coefficients)'!$C$6)^3 ) +
    ( A249/'Sect. 4 (coefficients)'!$C$3 )^1 * ( 'Sect. 4 (coefficients)'!$J$22 + 'Sect. 4 (coefficients)'!$J$23*((C249/'Sect. 4 (coefficients)'!$C$5-1)/'Sect. 4 (coefficients)'!$C$6) + 'Sect. 4 (coefficients)'!$J$24*((C249/'Sect. 4 (coefficients)'!$C$5-1)/'Sect. 4 (coefficients)'!$C$6)^2 ) +
    ( A249/'Sect. 4 (coefficients)'!$C$3 )^2 * ( 'Sect. 4 (coefficients)'!$J$25 + 'Sect. 4 (coefficients)'!$J$26*((C249/'Sect. 4 (coefficients)'!$C$5-1)/'Sect. 4 (coefficients)'!$C$6) ) +
    ( A249/'Sect. 4 (coefficients)'!$C$3 )^3 * ( 'Sect. 4 (coefficients)'!$J$27 ) ) +
( (B249+273.15) / 'Sect. 4 (coefficients)'!$C$4 )^2*
    (                                                   ( 'Sect. 4 (coefficients)'!$J$28 + 'Sect. 4 (coefficients)'!$J$29*((C249/'Sect. 4 (coefficients)'!$C$5-1)/'Sect. 4 (coefficients)'!$C$6) + 'Sect. 4 (coefficients)'!$J$30*((C249/'Sect. 4 (coefficients)'!$C$5-1)/'Sect. 4 (coefficients)'!$C$6)^2 ) +
    ( A249/'Sect. 4 (coefficients)'!$C$3 )^1 * ( 'Sect. 4 (coefficients)'!$J$31 + 'Sect. 4 (coefficients)'!$J$32*((C249/'Sect. 4 (coefficients)'!$C$5-1)/'Sect. 4 (coefficients)'!$C$6) ) +
    ( A249/'Sect. 4 (coefficients)'!$C$3 )^2 * ( 'Sect. 4 (coefficients)'!$J$33 ) ) +
( (B249+273.15) / 'Sect. 4 (coefficients)'!$C$4 )^3*
    (                                                   ( 'Sect. 4 (coefficients)'!$J$34 + 'Sect. 4 (coefficients)'!$J$35*((C249/'Sect. 4 (coefficients)'!$C$5-1)/'Sect. 4 (coefficients)'!$C$6) ) +
    ( A249/'Sect. 4 (coefficients)'!$C$3 )^1 * ( 'Sect. 4 (coefficients)'!$J$36 ) ) +
( (B249+273.15) / 'Sect. 4 (coefficients)'!$C$4 )^4*
    (                                                   ( 'Sect. 4 (coefficients)'!$J$37 ) ) )</f>
        <v>-0.30628094946016959</v>
      </c>
      <c r="V249" s="22">
        <f t="shared" si="60"/>
        <v>7.08101707334772</v>
      </c>
      <c r="W249" s="27">
        <f>('Sect. 4 (coefficients)'!$L$3+'Sect. 4 (coefficients)'!$L$4*(B249+'Sect. 4 (coefficients)'!$L$7)^-2.5+'Sect. 4 (coefficients)'!$L$5*(B249+'Sect. 4 (coefficients)'!$L$7)^3)/1000</f>
        <v>-1.5230718835547918E-3</v>
      </c>
      <c r="X249" s="27">
        <f t="shared" si="61"/>
        <v>-1.9501266762445013E-3</v>
      </c>
      <c r="Y249" s="22">
        <f t="shared" si="62"/>
        <v>7.0794940014641652</v>
      </c>
      <c r="Z249" s="28">
        <v>6.0000000000000001E-3</v>
      </c>
    </row>
    <row r="250" spans="1:26" s="37" customFormat="1" ht="15" customHeight="1">
      <c r="A250" s="76">
        <v>15</v>
      </c>
      <c r="B250" s="30">
        <v>5</v>
      </c>
      <c r="C250" s="55">
        <v>5</v>
      </c>
      <c r="D250" s="32">
        <v>1002.36201654</v>
      </c>
      <c r="E250" s="32">
        <f>0.001/100*D250/2</f>
        <v>5.0118100827000007E-3</v>
      </c>
      <c r="F250" s="54" t="s">
        <v>17</v>
      </c>
      <c r="G250" s="33">
        <v>1014.1772513405408</v>
      </c>
      <c r="H250" s="32">
        <v>6.4887257834689719E-3</v>
      </c>
      <c r="I250" s="62">
        <v>105.60453254900554</v>
      </c>
      <c r="J250" s="33">
        <f t="shared" si="54"/>
        <v>11.815234800540793</v>
      </c>
      <c r="K250" s="32">
        <f t="shared" si="55"/>
        <v>4.1213252708323846E-3</v>
      </c>
      <c r="L250" s="50">
        <f t="shared" si="52"/>
        <v>17.186697873960345</v>
      </c>
      <c r="M250" s="35">
        <f t="shared" si="56"/>
        <v>7.0714285714285712</v>
      </c>
      <c r="N250" s="66">
        <f t="shared" si="57"/>
        <v>0.70714285714285718</v>
      </c>
      <c r="O250" s="70" t="s">
        <v>17</v>
      </c>
      <c r="P250" s="32">
        <f>('Sect. 4 (coefficients)'!$L$3+'Sect. 4 (coefficients)'!$L$4*(B250+'Sect. 4 (coefficients)'!$L$7)^-2.5+'Sect. 4 (coefficients)'!$L$5*(B250+'Sect. 4 (coefficients)'!$L$7)^3)/1000</f>
        <v>-3.9457825426968806E-3</v>
      </c>
      <c r="Q250" s="32">
        <f t="shared" si="58"/>
        <v>11.81918058308349</v>
      </c>
      <c r="R250" s="32">
        <f>LOOKUP(B250,'Sect. 4 (data)'!$B$26:$B$32,'Sect. 4 (data)'!$R$26:$R$32)</f>
        <v>11.881159003018862</v>
      </c>
      <c r="S250" s="36">
        <f t="shared" si="59"/>
        <v>-6.1978419935371676E-2</v>
      </c>
      <c r="T250" s="32">
        <f>'Sect. 4 (coefficients)'!$C$7 * ( A250 / 'Sect. 4 (coefficients)'!$C$3 )*
  (
                                                        ( 'Sect. 4 (coefficients)'!$F$3   + 'Sect. 4 (coefficients)'!$F$4  *(A250/'Sect. 4 (coefficients)'!$C$3)^1 + 'Sect. 4 (coefficients)'!$F$5  *(A250/'Sect. 4 (coefficients)'!$C$3)^2 + 'Sect. 4 (coefficients)'!$F$6   *(A250/'Sect. 4 (coefficients)'!$C$3)^3 + 'Sect. 4 (coefficients)'!$F$7  *(A250/'Sect. 4 (coefficients)'!$C$3)^4 + 'Sect. 4 (coefficients)'!$F$8*(A250/'Sect. 4 (coefficients)'!$C$3)^5 ) +
    ( (B250+273.15) / 'Sect. 4 (coefficients)'!$C$4 )^1 * ( 'Sect. 4 (coefficients)'!$F$9   + 'Sect. 4 (coefficients)'!$F$10*(A250/'Sect. 4 (coefficients)'!$C$3)^1 + 'Sect. 4 (coefficients)'!$F$11*(A250/'Sect. 4 (coefficients)'!$C$3)^2 + 'Sect. 4 (coefficients)'!$F$12*(A250/'Sect. 4 (coefficients)'!$C$3)^3 + 'Sect. 4 (coefficients)'!$F$13*(A250/'Sect. 4 (coefficients)'!$C$3)^4 ) +
    ( (B250+273.15) / 'Sect. 4 (coefficients)'!$C$4 )^2 * ( 'Sect. 4 (coefficients)'!$F$14 + 'Sect. 4 (coefficients)'!$F$15*(A250/'Sect. 4 (coefficients)'!$C$3)^1 + 'Sect. 4 (coefficients)'!$F$16*(A250/'Sect. 4 (coefficients)'!$C$3)^2 + 'Sect. 4 (coefficients)'!$F$17*(A250/'Sect. 4 (coefficients)'!$C$3)^3 ) +
    ( (B250+273.15) / 'Sect. 4 (coefficients)'!$C$4 )^3 * ( 'Sect. 4 (coefficients)'!$F$18 + 'Sect. 4 (coefficients)'!$F$19*(A250/'Sect. 4 (coefficients)'!$C$3)^1 + 'Sect. 4 (coefficients)'!$F$20*(A250/'Sect. 4 (coefficients)'!$C$3)^2 ) +
    ( (B250+273.15) / 'Sect. 4 (coefficients)'!$C$4 )^4 * ( 'Sect. 4 (coefficients)'!$F$21 +'Sect. 4 (coefficients)'!$F$22*(A250/'Sect. 4 (coefficients)'!$C$3)^1 ) +
    ( (B250+273.15) / 'Sect. 4 (coefficients)'!$C$4 )^5 * ( 'Sect. 4 (coefficients)'!$F$23 )
  )</f>
        <v>11.881633350801255</v>
      </c>
      <c r="U250" s="91">
        <f xml:space="preserve"> 'Sect. 4 (coefficients)'!$C$8 * ( (C250/'Sect. 4 (coefficients)'!$C$5-1)/'Sect. 4 (coefficients)'!$C$6 ) * ( A250/'Sect. 4 (coefficients)'!$C$3 ) *
(                                                       ( 'Sect. 4 (coefficients)'!$J$3   + 'Sect. 4 (coefficients)'!$J$4  *((C250/'Sect. 4 (coefficients)'!$C$5-1)/'Sect. 4 (coefficients)'!$C$6)  + 'Sect. 4 (coefficients)'!$J$5  *((C250/'Sect. 4 (coefficients)'!$C$5-1)/'Sect. 4 (coefficients)'!$C$6)^2 + 'Sect. 4 (coefficients)'!$J$6   *((C250/'Sect. 4 (coefficients)'!$C$5-1)/'Sect. 4 (coefficients)'!$C$6)^3 + 'Sect. 4 (coefficients)'!$J$7*((C250/'Sect. 4 (coefficients)'!$C$5-1)/'Sect. 4 (coefficients)'!$C$6)^4 ) +
    ( A250/'Sect. 4 (coefficients)'!$C$3 )^1 * ( 'Sect. 4 (coefficients)'!$J$8   + 'Sect. 4 (coefficients)'!$J$9  *((C250/'Sect. 4 (coefficients)'!$C$5-1)/'Sect. 4 (coefficients)'!$C$6)  + 'Sect. 4 (coefficients)'!$J$10*((C250/'Sect. 4 (coefficients)'!$C$5-1)/'Sect. 4 (coefficients)'!$C$6)^2 + 'Sect. 4 (coefficients)'!$J$11 *((C250/'Sect. 4 (coefficients)'!$C$5-1)/'Sect. 4 (coefficients)'!$C$6)^3 ) +
    ( A250/'Sect. 4 (coefficients)'!$C$3 )^2 * ( 'Sect. 4 (coefficients)'!$J$12 + 'Sect. 4 (coefficients)'!$J$13*((C250/'Sect. 4 (coefficients)'!$C$5-1)/'Sect. 4 (coefficients)'!$C$6) + 'Sect. 4 (coefficients)'!$J$14*((C250/'Sect. 4 (coefficients)'!$C$5-1)/'Sect. 4 (coefficients)'!$C$6)^2 ) +
    ( A250/'Sect. 4 (coefficients)'!$C$3 )^3 * ( 'Sect. 4 (coefficients)'!$J$15 + 'Sect. 4 (coefficients)'!$J$16*((C250/'Sect. 4 (coefficients)'!$C$5-1)/'Sect. 4 (coefficients)'!$C$6) ) +
    ( A250/'Sect. 4 (coefficients)'!$C$3 )^4 * ( 'Sect. 4 (coefficients)'!$J$17 ) +
( (B250+273.15) / 'Sect. 4 (coefficients)'!$C$4 )^1*
    (                                                   ( 'Sect. 4 (coefficients)'!$J$18 + 'Sect. 4 (coefficients)'!$J$19*((C250/'Sect. 4 (coefficients)'!$C$5-1)/'Sect. 4 (coefficients)'!$C$6) + 'Sect. 4 (coefficients)'!$J$20*((C250/'Sect. 4 (coefficients)'!$C$5-1)/'Sect. 4 (coefficients)'!$C$6)^2 + 'Sect. 4 (coefficients)'!$J$21 * ((C250/'Sect. 4 (coefficients)'!$C$5-1)/'Sect. 4 (coefficients)'!$C$6)^3 ) +
    ( A250/'Sect. 4 (coefficients)'!$C$3 )^1 * ( 'Sect. 4 (coefficients)'!$J$22 + 'Sect. 4 (coefficients)'!$J$23*((C250/'Sect. 4 (coefficients)'!$C$5-1)/'Sect. 4 (coefficients)'!$C$6) + 'Sect. 4 (coefficients)'!$J$24*((C250/'Sect. 4 (coefficients)'!$C$5-1)/'Sect. 4 (coefficients)'!$C$6)^2 ) +
    ( A250/'Sect. 4 (coefficients)'!$C$3 )^2 * ( 'Sect. 4 (coefficients)'!$J$25 + 'Sect. 4 (coefficients)'!$J$26*((C250/'Sect. 4 (coefficients)'!$C$5-1)/'Sect. 4 (coefficients)'!$C$6) ) +
    ( A250/'Sect. 4 (coefficients)'!$C$3 )^3 * ( 'Sect. 4 (coefficients)'!$J$27 ) ) +
( (B250+273.15) / 'Sect. 4 (coefficients)'!$C$4 )^2*
    (                                                   ( 'Sect. 4 (coefficients)'!$J$28 + 'Sect. 4 (coefficients)'!$J$29*((C250/'Sect. 4 (coefficients)'!$C$5-1)/'Sect. 4 (coefficients)'!$C$6) + 'Sect. 4 (coefficients)'!$J$30*((C250/'Sect. 4 (coefficients)'!$C$5-1)/'Sect. 4 (coefficients)'!$C$6)^2 ) +
    ( A250/'Sect. 4 (coefficients)'!$C$3 )^1 * ( 'Sect. 4 (coefficients)'!$J$31 + 'Sect. 4 (coefficients)'!$J$32*((C250/'Sect. 4 (coefficients)'!$C$5-1)/'Sect. 4 (coefficients)'!$C$6) ) +
    ( A250/'Sect. 4 (coefficients)'!$C$3 )^2 * ( 'Sect. 4 (coefficients)'!$J$33 ) ) +
( (B250+273.15) / 'Sect. 4 (coefficients)'!$C$4 )^3*
    (                                                   ( 'Sect. 4 (coefficients)'!$J$34 + 'Sect. 4 (coefficients)'!$J$35*((C250/'Sect. 4 (coefficients)'!$C$5-1)/'Sect. 4 (coefficients)'!$C$6) ) +
    ( A250/'Sect. 4 (coefficients)'!$C$3 )^1 * ( 'Sect. 4 (coefficients)'!$J$36 ) ) +
( (B250+273.15) / 'Sect. 4 (coefficients)'!$C$4 )^4*
    (                                                   ( 'Sect. 4 (coefficients)'!$J$37 ) ) )</f>
        <v>-6.24233637750898E-2</v>
      </c>
      <c r="V250" s="32">
        <f t="shared" si="60"/>
        <v>11.819209987026166</v>
      </c>
      <c r="W250" s="36">
        <f>('Sect. 4 (coefficients)'!$L$3+'Sect. 4 (coefficients)'!$L$4*(B250+'Sect. 4 (coefficients)'!$L$7)^-2.5+'Sect. 4 (coefficients)'!$L$5*(B250+'Sect. 4 (coefficients)'!$L$7)^3)/1000</f>
        <v>-3.9457825426968806E-3</v>
      </c>
      <c r="X250" s="36">
        <f t="shared" si="61"/>
        <v>-2.9403942676253791E-5</v>
      </c>
      <c r="Y250" s="32">
        <f t="shared" si="62"/>
        <v>11.815264204483469</v>
      </c>
      <c r="Z250" s="92">
        <v>6.0000000000000001E-3</v>
      </c>
    </row>
    <row r="251" spans="1:26" s="37" customFormat="1" ht="15" customHeight="1">
      <c r="A251" s="76">
        <v>15</v>
      </c>
      <c r="B251" s="30">
        <v>5</v>
      </c>
      <c r="C251" s="55">
        <v>10</v>
      </c>
      <c r="D251" s="32">
        <v>1004.78012467</v>
      </c>
      <c r="E251" s="32">
        <f>0.001/100*D251/2</f>
        <v>5.0239006233500005E-3</v>
      </c>
      <c r="F251" s="54" t="s">
        <v>17</v>
      </c>
      <c r="G251" s="33">
        <v>1016.5328760419455</v>
      </c>
      <c r="H251" s="32">
        <v>6.5090253561191644E-3</v>
      </c>
      <c r="I251" s="62">
        <v>106.80361033372228</v>
      </c>
      <c r="J251" s="33">
        <f t="shared" si="54"/>
        <v>11.752751371945578</v>
      </c>
      <c r="K251" s="32">
        <f t="shared" si="55"/>
        <v>4.1385786948305928E-3</v>
      </c>
      <c r="L251" s="50">
        <f t="shared" si="52"/>
        <v>17.455285275695783</v>
      </c>
      <c r="M251" s="35">
        <f t="shared" si="56"/>
        <v>7.0714285714285712</v>
      </c>
      <c r="N251" s="66">
        <f t="shared" si="57"/>
        <v>0.70714285714285718</v>
      </c>
      <c r="O251" s="70" t="s">
        <v>17</v>
      </c>
      <c r="P251" s="32">
        <f>('Sect. 4 (coefficients)'!$L$3+'Sect. 4 (coefficients)'!$L$4*(B251+'Sect. 4 (coefficients)'!$L$7)^-2.5+'Sect. 4 (coefficients)'!$L$5*(B251+'Sect. 4 (coefficients)'!$L$7)^3)/1000</f>
        <v>-3.9457825426968806E-3</v>
      </c>
      <c r="Q251" s="32">
        <f t="shared" si="58"/>
        <v>11.756697154488275</v>
      </c>
      <c r="R251" s="32">
        <f>LOOKUP(B251,'Sect. 4 (data)'!$B$26:$B$32,'Sect. 4 (data)'!$R$26:$R$32)</f>
        <v>11.881159003018862</v>
      </c>
      <c r="S251" s="36">
        <f t="shared" si="59"/>
        <v>-0.12446184853058639</v>
      </c>
      <c r="T251" s="32">
        <f>'Sect. 4 (coefficients)'!$C$7 * ( A251 / 'Sect. 4 (coefficients)'!$C$3 )*
  (
                                                        ( 'Sect. 4 (coefficients)'!$F$3   + 'Sect. 4 (coefficients)'!$F$4  *(A251/'Sect. 4 (coefficients)'!$C$3)^1 + 'Sect. 4 (coefficients)'!$F$5  *(A251/'Sect. 4 (coefficients)'!$C$3)^2 + 'Sect. 4 (coefficients)'!$F$6   *(A251/'Sect. 4 (coefficients)'!$C$3)^3 + 'Sect. 4 (coefficients)'!$F$7  *(A251/'Sect. 4 (coefficients)'!$C$3)^4 + 'Sect. 4 (coefficients)'!$F$8*(A251/'Sect. 4 (coefficients)'!$C$3)^5 ) +
    ( (B251+273.15) / 'Sect. 4 (coefficients)'!$C$4 )^1 * ( 'Sect. 4 (coefficients)'!$F$9   + 'Sect. 4 (coefficients)'!$F$10*(A251/'Sect. 4 (coefficients)'!$C$3)^1 + 'Sect. 4 (coefficients)'!$F$11*(A251/'Sect. 4 (coefficients)'!$C$3)^2 + 'Sect. 4 (coefficients)'!$F$12*(A251/'Sect. 4 (coefficients)'!$C$3)^3 + 'Sect. 4 (coefficients)'!$F$13*(A251/'Sect. 4 (coefficients)'!$C$3)^4 ) +
    ( (B251+273.15) / 'Sect. 4 (coefficients)'!$C$4 )^2 * ( 'Sect. 4 (coefficients)'!$F$14 + 'Sect. 4 (coefficients)'!$F$15*(A251/'Sect. 4 (coefficients)'!$C$3)^1 + 'Sect. 4 (coefficients)'!$F$16*(A251/'Sect. 4 (coefficients)'!$C$3)^2 + 'Sect. 4 (coefficients)'!$F$17*(A251/'Sect. 4 (coefficients)'!$C$3)^3 ) +
    ( (B251+273.15) / 'Sect. 4 (coefficients)'!$C$4 )^3 * ( 'Sect. 4 (coefficients)'!$F$18 + 'Sect. 4 (coefficients)'!$F$19*(A251/'Sect. 4 (coefficients)'!$C$3)^1 + 'Sect. 4 (coefficients)'!$F$20*(A251/'Sect. 4 (coefficients)'!$C$3)^2 ) +
    ( (B251+273.15) / 'Sect. 4 (coefficients)'!$C$4 )^4 * ( 'Sect. 4 (coefficients)'!$F$21 +'Sect. 4 (coefficients)'!$F$22*(A251/'Sect. 4 (coefficients)'!$C$3)^1 ) +
    ( (B251+273.15) / 'Sect. 4 (coefficients)'!$C$4 )^5 * ( 'Sect. 4 (coefficients)'!$F$23 )
  )</f>
        <v>11.881633350801255</v>
      </c>
      <c r="U251" s="91">
        <f xml:space="preserve"> 'Sect. 4 (coefficients)'!$C$8 * ( (C251/'Sect. 4 (coefficients)'!$C$5-1)/'Sect. 4 (coefficients)'!$C$6 ) * ( A251/'Sect. 4 (coefficients)'!$C$3 ) *
(                                                       ( 'Sect. 4 (coefficients)'!$J$3   + 'Sect. 4 (coefficients)'!$J$4  *((C251/'Sect. 4 (coefficients)'!$C$5-1)/'Sect. 4 (coefficients)'!$C$6)  + 'Sect. 4 (coefficients)'!$J$5  *((C251/'Sect. 4 (coefficients)'!$C$5-1)/'Sect. 4 (coefficients)'!$C$6)^2 + 'Sect. 4 (coefficients)'!$J$6   *((C251/'Sect. 4 (coefficients)'!$C$5-1)/'Sect. 4 (coefficients)'!$C$6)^3 + 'Sect. 4 (coefficients)'!$J$7*((C251/'Sect. 4 (coefficients)'!$C$5-1)/'Sect. 4 (coefficients)'!$C$6)^4 ) +
    ( A251/'Sect. 4 (coefficients)'!$C$3 )^1 * ( 'Sect. 4 (coefficients)'!$J$8   + 'Sect. 4 (coefficients)'!$J$9  *((C251/'Sect. 4 (coefficients)'!$C$5-1)/'Sect. 4 (coefficients)'!$C$6)  + 'Sect. 4 (coefficients)'!$J$10*((C251/'Sect. 4 (coefficients)'!$C$5-1)/'Sect. 4 (coefficients)'!$C$6)^2 + 'Sect. 4 (coefficients)'!$J$11 *((C251/'Sect. 4 (coefficients)'!$C$5-1)/'Sect. 4 (coefficients)'!$C$6)^3 ) +
    ( A251/'Sect. 4 (coefficients)'!$C$3 )^2 * ( 'Sect. 4 (coefficients)'!$J$12 + 'Sect. 4 (coefficients)'!$J$13*((C251/'Sect. 4 (coefficients)'!$C$5-1)/'Sect. 4 (coefficients)'!$C$6) + 'Sect. 4 (coefficients)'!$J$14*((C251/'Sect. 4 (coefficients)'!$C$5-1)/'Sect. 4 (coefficients)'!$C$6)^2 ) +
    ( A251/'Sect. 4 (coefficients)'!$C$3 )^3 * ( 'Sect. 4 (coefficients)'!$J$15 + 'Sect. 4 (coefficients)'!$J$16*((C251/'Sect. 4 (coefficients)'!$C$5-1)/'Sect. 4 (coefficients)'!$C$6) ) +
    ( A251/'Sect. 4 (coefficients)'!$C$3 )^4 * ( 'Sect. 4 (coefficients)'!$J$17 ) +
( (B251+273.15) / 'Sect. 4 (coefficients)'!$C$4 )^1*
    (                                                   ( 'Sect. 4 (coefficients)'!$J$18 + 'Sect. 4 (coefficients)'!$J$19*((C251/'Sect. 4 (coefficients)'!$C$5-1)/'Sect. 4 (coefficients)'!$C$6) + 'Sect. 4 (coefficients)'!$J$20*((C251/'Sect. 4 (coefficients)'!$C$5-1)/'Sect. 4 (coefficients)'!$C$6)^2 + 'Sect. 4 (coefficients)'!$J$21 * ((C251/'Sect. 4 (coefficients)'!$C$5-1)/'Sect. 4 (coefficients)'!$C$6)^3 ) +
    ( A251/'Sect. 4 (coefficients)'!$C$3 )^1 * ( 'Sect. 4 (coefficients)'!$J$22 + 'Sect. 4 (coefficients)'!$J$23*((C251/'Sect. 4 (coefficients)'!$C$5-1)/'Sect. 4 (coefficients)'!$C$6) + 'Sect. 4 (coefficients)'!$J$24*((C251/'Sect. 4 (coefficients)'!$C$5-1)/'Sect. 4 (coefficients)'!$C$6)^2 ) +
    ( A251/'Sect. 4 (coefficients)'!$C$3 )^2 * ( 'Sect. 4 (coefficients)'!$J$25 + 'Sect. 4 (coefficients)'!$J$26*((C251/'Sect. 4 (coefficients)'!$C$5-1)/'Sect. 4 (coefficients)'!$C$6) ) +
    ( A251/'Sect. 4 (coefficients)'!$C$3 )^3 * ( 'Sect. 4 (coefficients)'!$J$27 ) ) +
( (B251+273.15) / 'Sect. 4 (coefficients)'!$C$4 )^2*
    (                                                   ( 'Sect. 4 (coefficients)'!$J$28 + 'Sect. 4 (coefficients)'!$J$29*((C251/'Sect. 4 (coefficients)'!$C$5-1)/'Sect. 4 (coefficients)'!$C$6) + 'Sect. 4 (coefficients)'!$J$30*((C251/'Sect. 4 (coefficients)'!$C$5-1)/'Sect. 4 (coefficients)'!$C$6)^2 ) +
    ( A251/'Sect. 4 (coefficients)'!$C$3 )^1 * ( 'Sect. 4 (coefficients)'!$J$31 + 'Sect. 4 (coefficients)'!$J$32*((C251/'Sect. 4 (coefficients)'!$C$5-1)/'Sect. 4 (coefficients)'!$C$6) ) +
    ( A251/'Sect. 4 (coefficients)'!$C$3 )^2 * ( 'Sect. 4 (coefficients)'!$J$33 ) ) +
( (B251+273.15) / 'Sect. 4 (coefficients)'!$C$4 )^3*
    (                                                   ( 'Sect. 4 (coefficients)'!$J$34 + 'Sect. 4 (coefficients)'!$J$35*((C251/'Sect. 4 (coefficients)'!$C$5-1)/'Sect. 4 (coefficients)'!$C$6) ) +
    ( A251/'Sect. 4 (coefficients)'!$C$3 )^1 * ( 'Sect. 4 (coefficients)'!$J$36 ) ) +
( (B251+273.15) / 'Sect. 4 (coefficients)'!$C$4 )^4*
    (                                                   ( 'Sect. 4 (coefficients)'!$J$37 ) ) )</f>
        <v>-0.12493787699790196</v>
      </c>
      <c r="V251" s="32">
        <f t="shared" si="60"/>
        <v>11.756695473803353</v>
      </c>
      <c r="W251" s="36">
        <f>('Sect. 4 (coefficients)'!$L$3+'Sect. 4 (coefficients)'!$L$4*(B251+'Sect. 4 (coefficients)'!$L$7)^-2.5+'Sect. 4 (coefficients)'!$L$5*(B251+'Sect. 4 (coefficients)'!$L$7)^3)/1000</f>
        <v>-3.9457825426968806E-3</v>
      </c>
      <c r="X251" s="36">
        <f t="shared" si="61"/>
        <v>1.6806849227890552E-6</v>
      </c>
      <c r="Y251" s="32">
        <f t="shared" si="62"/>
        <v>11.752749691260655</v>
      </c>
      <c r="Z251" s="92">
        <v>6.0000000000000001E-3</v>
      </c>
    </row>
    <row r="252" spans="1:26" s="37" customFormat="1" ht="15" customHeight="1">
      <c r="A252" s="76">
        <v>15</v>
      </c>
      <c r="B252" s="30">
        <v>5</v>
      </c>
      <c r="C252" s="55">
        <v>15</v>
      </c>
      <c r="D252" s="32">
        <v>1007.1715580699999</v>
      </c>
      <c r="E252" s="32">
        <f t="shared" ref="E252:E258" si="69">0.003/100*D252/2</f>
        <v>1.5107573371049999E-2</v>
      </c>
      <c r="F252" s="54" t="s">
        <v>17</v>
      </c>
      <c r="G252" s="33">
        <v>1018.8632135542719</v>
      </c>
      <c r="H252" s="32">
        <v>1.5656153382426936E-2</v>
      </c>
      <c r="I252" s="62">
        <v>3556.4616811939627</v>
      </c>
      <c r="J252" s="33">
        <f t="shared" si="54"/>
        <v>11.691655484271905</v>
      </c>
      <c r="K252" s="32">
        <f t="shared" si="55"/>
        <v>4.1080853901080665E-3</v>
      </c>
      <c r="L252" s="50">
        <f t="shared" ref="L252:L315" si="70">K252^4/(H252^4/I252)</f>
        <v>16.859151482733111</v>
      </c>
      <c r="M252" s="35">
        <f t="shared" si="56"/>
        <v>7.0714285714285712</v>
      </c>
      <c r="N252" s="66">
        <f t="shared" si="57"/>
        <v>0.70714285714285718</v>
      </c>
      <c r="O252" s="70" t="s">
        <v>17</v>
      </c>
      <c r="P252" s="32">
        <f>('Sect. 4 (coefficients)'!$L$3+'Sect. 4 (coefficients)'!$L$4*(B252+'Sect. 4 (coefficients)'!$L$7)^-2.5+'Sect. 4 (coefficients)'!$L$5*(B252+'Sect. 4 (coefficients)'!$L$7)^3)/1000</f>
        <v>-3.9457825426968806E-3</v>
      </c>
      <c r="Q252" s="32">
        <f t="shared" si="58"/>
        <v>11.695601266814602</v>
      </c>
      <c r="R252" s="32">
        <f>LOOKUP(B252,'Sect. 4 (data)'!$B$26:$B$32,'Sect. 4 (data)'!$R$26:$R$32)</f>
        <v>11.881159003018862</v>
      </c>
      <c r="S252" s="36">
        <f t="shared" si="59"/>
        <v>-0.18555773620425953</v>
      </c>
      <c r="T252" s="32">
        <f>'Sect. 4 (coefficients)'!$C$7 * ( A252 / 'Sect. 4 (coefficients)'!$C$3 )*
  (
                                                        ( 'Sect. 4 (coefficients)'!$F$3   + 'Sect. 4 (coefficients)'!$F$4  *(A252/'Sect. 4 (coefficients)'!$C$3)^1 + 'Sect. 4 (coefficients)'!$F$5  *(A252/'Sect. 4 (coefficients)'!$C$3)^2 + 'Sect. 4 (coefficients)'!$F$6   *(A252/'Sect. 4 (coefficients)'!$C$3)^3 + 'Sect. 4 (coefficients)'!$F$7  *(A252/'Sect. 4 (coefficients)'!$C$3)^4 + 'Sect. 4 (coefficients)'!$F$8*(A252/'Sect. 4 (coefficients)'!$C$3)^5 ) +
    ( (B252+273.15) / 'Sect. 4 (coefficients)'!$C$4 )^1 * ( 'Sect. 4 (coefficients)'!$F$9   + 'Sect. 4 (coefficients)'!$F$10*(A252/'Sect. 4 (coefficients)'!$C$3)^1 + 'Sect. 4 (coefficients)'!$F$11*(A252/'Sect. 4 (coefficients)'!$C$3)^2 + 'Sect. 4 (coefficients)'!$F$12*(A252/'Sect. 4 (coefficients)'!$C$3)^3 + 'Sect. 4 (coefficients)'!$F$13*(A252/'Sect. 4 (coefficients)'!$C$3)^4 ) +
    ( (B252+273.15) / 'Sect. 4 (coefficients)'!$C$4 )^2 * ( 'Sect. 4 (coefficients)'!$F$14 + 'Sect. 4 (coefficients)'!$F$15*(A252/'Sect. 4 (coefficients)'!$C$3)^1 + 'Sect. 4 (coefficients)'!$F$16*(A252/'Sect. 4 (coefficients)'!$C$3)^2 + 'Sect. 4 (coefficients)'!$F$17*(A252/'Sect. 4 (coefficients)'!$C$3)^3 ) +
    ( (B252+273.15) / 'Sect. 4 (coefficients)'!$C$4 )^3 * ( 'Sect. 4 (coefficients)'!$F$18 + 'Sect. 4 (coefficients)'!$F$19*(A252/'Sect. 4 (coefficients)'!$C$3)^1 + 'Sect. 4 (coefficients)'!$F$20*(A252/'Sect. 4 (coefficients)'!$C$3)^2 ) +
    ( (B252+273.15) / 'Sect. 4 (coefficients)'!$C$4 )^4 * ( 'Sect. 4 (coefficients)'!$F$21 +'Sect. 4 (coefficients)'!$F$22*(A252/'Sect. 4 (coefficients)'!$C$3)^1 ) +
    ( (B252+273.15) / 'Sect. 4 (coefficients)'!$C$4 )^5 * ( 'Sect. 4 (coefficients)'!$F$23 )
  )</f>
        <v>11.881633350801255</v>
      </c>
      <c r="U252" s="91">
        <f xml:space="preserve"> 'Sect. 4 (coefficients)'!$C$8 * ( (C252/'Sect. 4 (coefficients)'!$C$5-1)/'Sect. 4 (coefficients)'!$C$6 ) * ( A252/'Sect. 4 (coefficients)'!$C$3 ) *
(                                                       ( 'Sect. 4 (coefficients)'!$J$3   + 'Sect. 4 (coefficients)'!$J$4  *((C252/'Sect. 4 (coefficients)'!$C$5-1)/'Sect. 4 (coefficients)'!$C$6)  + 'Sect. 4 (coefficients)'!$J$5  *((C252/'Sect. 4 (coefficients)'!$C$5-1)/'Sect. 4 (coefficients)'!$C$6)^2 + 'Sect. 4 (coefficients)'!$J$6   *((C252/'Sect. 4 (coefficients)'!$C$5-1)/'Sect. 4 (coefficients)'!$C$6)^3 + 'Sect. 4 (coefficients)'!$J$7*((C252/'Sect. 4 (coefficients)'!$C$5-1)/'Sect. 4 (coefficients)'!$C$6)^4 ) +
    ( A252/'Sect. 4 (coefficients)'!$C$3 )^1 * ( 'Sect. 4 (coefficients)'!$J$8   + 'Sect. 4 (coefficients)'!$J$9  *((C252/'Sect. 4 (coefficients)'!$C$5-1)/'Sect. 4 (coefficients)'!$C$6)  + 'Sect. 4 (coefficients)'!$J$10*((C252/'Sect. 4 (coefficients)'!$C$5-1)/'Sect. 4 (coefficients)'!$C$6)^2 + 'Sect. 4 (coefficients)'!$J$11 *((C252/'Sect. 4 (coefficients)'!$C$5-1)/'Sect. 4 (coefficients)'!$C$6)^3 ) +
    ( A252/'Sect. 4 (coefficients)'!$C$3 )^2 * ( 'Sect. 4 (coefficients)'!$J$12 + 'Sect. 4 (coefficients)'!$J$13*((C252/'Sect. 4 (coefficients)'!$C$5-1)/'Sect. 4 (coefficients)'!$C$6) + 'Sect. 4 (coefficients)'!$J$14*((C252/'Sect. 4 (coefficients)'!$C$5-1)/'Sect. 4 (coefficients)'!$C$6)^2 ) +
    ( A252/'Sect. 4 (coefficients)'!$C$3 )^3 * ( 'Sect. 4 (coefficients)'!$J$15 + 'Sect. 4 (coefficients)'!$J$16*((C252/'Sect. 4 (coefficients)'!$C$5-1)/'Sect. 4 (coefficients)'!$C$6) ) +
    ( A252/'Sect. 4 (coefficients)'!$C$3 )^4 * ( 'Sect. 4 (coefficients)'!$J$17 ) +
( (B252+273.15) / 'Sect. 4 (coefficients)'!$C$4 )^1*
    (                                                   ( 'Sect. 4 (coefficients)'!$J$18 + 'Sect. 4 (coefficients)'!$J$19*((C252/'Sect. 4 (coefficients)'!$C$5-1)/'Sect. 4 (coefficients)'!$C$6) + 'Sect. 4 (coefficients)'!$J$20*((C252/'Sect. 4 (coefficients)'!$C$5-1)/'Sect. 4 (coefficients)'!$C$6)^2 + 'Sect. 4 (coefficients)'!$J$21 * ((C252/'Sect. 4 (coefficients)'!$C$5-1)/'Sect. 4 (coefficients)'!$C$6)^3 ) +
    ( A252/'Sect. 4 (coefficients)'!$C$3 )^1 * ( 'Sect. 4 (coefficients)'!$J$22 + 'Sect. 4 (coefficients)'!$J$23*((C252/'Sect. 4 (coefficients)'!$C$5-1)/'Sect. 4 (coefficients)'!$C$6) + 'Sect. 4 (coefficients)'!$J$24*((C252/'Sect. 4 (coefficients)'!$C$5-1)/'Sect. 4 (coefficients)'!$C$6)^2 ) +
    ( A252/'Sect. 4 (coefficients)'!$C$3 )^2 * ( 'Sect. 4 (coefficients)'!$J$25 + 'Sect. 4 (coefficients)'!$J$26*((C252/'Sect. 4 (coefficients)'!$C$5-1)/'Sect. 4 (coefficients)'!$C$6) ) +
    ( A252/'Sect. 4 (coefficients)'!$C$3 )^3 * ( 'Sect. 4 (coefficients)'!$J$27 ) ) +
( (B252+273.15) / 'Sect. 4 (coefficients)'!$C$4 )^2*
    (                                                   ( 'Sect. 4 (coefficients)'!$J$28 + 'Sect. 4 (coefficients)'!$J$29*((C252/'Sect. 4 (coefficients)'!$C$5-1)/'Sect. 4 (coefficients)'!$C$6) + 'Sect. 4 (coefficients)'!$J$30*((C252/'Sect. 4 (coefficients)'!$C$5-1)/'Sect. 4 (coefficients)'!$C$6)^2 ) +
    ( A252/'Sect. 4 (coefficients)'!$C$3 )^1 * ( 'Sect. 4 (coefficients)'!$J$31 + 'Sect. 4 (coefficients)'!$J$32*((C252/'Sect. 4 (coefficients)'!$C$5-1)/'Sect. 4 (coefficients)'!$C$6) ) +
    ( A252/'Sect. 4 (coefficients)'!$C$3 )^2 * ( 'Sect. 4 (coefficients)'!$J$33 ) ) +
( (B252+273.15) / 'Sect. 4 (coefficients)'!$C$4 )^3*
    (                                                   ( 'Sect. 4 (coefficients)'!$J$34 + 'Sect. 4 (coefficients)'!$J$35*((C252/'Sect. 4 (coefficients)'!$C$5-1)/'Sect. 4 (coefficients)'!$C$6) ) +
    ( A252/'Sect. 4 (coefficients)'!$C$3 )^1 * ( 'Sect. 4 (coefficients)'!$J$36 ) ) +
( (B252+273.15) / 'Sect. 4 (coefficients)'!$C$4 )^4*
    (                                                   ( 'Sect. 4 (coefficients)'!$J$37 ) ) )</f>
        <v>-0.18619200133569083</v>
      </c>
      <c r="V252" s="32">
        <f t="shared" si="60"/>
        <v>11.695441349465565</v>
      </c>
      <c r="W252" s="36">
        <f>('Sect. 4 (coefficients)'!$L$3+'Sect. 4 (coefficients)'!$L$4*(B252+'Sect. 4 (coefficients)'!$L$7)^-2.5+'Sect. 4 (coefficients)'!$L$5*(B252+'Sect. 4 (coefficients)'!$L$7)^3)/1000</f>
        <v>-3.9457825426968806E-3</v>
      </c>
      <c r="X252" s="36">
        <f t="shared" si="61"/>
        <v>1.5991734903764154E-4</v>
      </c>
      <c r="Y252" s="32">
        <f t="shared" si="62"/>
        <v>11.691495566922868</v>
      </c>
      <c r="Z252" s="92">
        <v>6.0000000000000001E-3</v>
      </c>
    </row>
    <row r="253" spans="1:26" s="37" customFormat="1" ht="15" customHeight="1">
      <c r="A253" s="76">
        <v>15</v>
      </c>
      <c r="B253" s="30">
        <v>5</v>
      </c>
      <c r="C253" s="55">
        <v>20</v>
      </c>
      <c r="D253" s="32">
        <v>1009.5367227</v>
      </c>
      <c r="E253" s="32">
        <f t="shared" si="69"/>
        <v>1.5143050840500001E-2</v>
      </c>
      <c r="F253" s="54" t="s">
        <v>17</v>
      </c>
      <c r="G253" s="33">
        <v>1021.1691131831485</v>
      </c>
      <c r="H253" s="32">
        <v>1.5699647398565997E-2</v>
      </c>
      <c r="I253" s="62">
        <v>3547.6135616812362</v>
      </c>
      <c r="J253" s="33">
        <f t="shared" ref="J253:J316" si="71">G253-D253</f>
        <v>11.63239048314847</v>
      </c>
      <c r="K253" s="32">
        <f t="shared" ref="K253:K316" si="72">SQRT(H253^2-E253^2)</f>
        <v>4.1433005782023921E-3</v>
      </c>
      <c r="L253" s="50">
        <f t="shared" si="70"/>
        <v>17.209271028819899</v>
      </c>
      <c r="M253" s="35">
        <f t="shared" ref="M253:M316" si="73">16.5/35*A253</f>
        <v>7.0714285714285712</v>
      </c>
      <c r="N253" s="66">
        <f t="shared" ref="N253:N316" si="74">0.1*M253</f>
        <v>0.70714285714285718</v>
      </c>
      <c r="O253" s="70" t="s">
        <v>17</v>
      </c>
      <c r="P253" s="32">
        <f>('Sect. 4 (coefficients)'!$L$3+'Sect. 4 (coefficients)'!$L$4*(B253+'Sect. 4 (coefficients)'!$L$7)^-2.5+'Sect. 4 (coefficients)'!$L$5*(B253+'Sect. 4 (coefficients)'!$L$7)^3)/1000</f>
        <v>-3.9457825426968806E-3</v>
      </c>
      <c r="Q253" s="32">
        <f t="shared" ref="Q253:Q316" si="75">J253-P253</f>
        <v>11.636336265691167</v>
      </c>
      <c r="R253" s="32">
        <f>LOOKUP(B253,'Sect. 4 (data)'!$B$26:$B$32,'Sect. 4 (data)'!$R$26:$R$32)</f>
        <v>11.881159003018862</v>
      </c>
      <c r="S253" s="36">
        <f t="shared" ref="S253:S316" si="76">Q253-R253</f>
        <v>-0.24482273732769499</v>
      </c>
      <c r="T253" s="32">
        <f>'Sect. 4 (coefficients)'!$C$7 * ( A253 / 'Sect. 4 (coefficients)'!$C$3 )*
  (
                                                        ( 'Sect. 4 (coefficients)'!$F$3   + 'Sect. 4 (coefficients)'!$F$4  *(A253/'Sect. 4 (coefficients)'!$C$3)^1 + 'Sect. 4 (coefficients)'!$F$5  *(A253/'Sect. 4 (coefficients)'!$C$3)^2 + 'Sect. 4 (coefficients)'!$F$6   *(A253/'Sect. 4 (coefficients)'!$C$3)^3 + 'Sect. 4 (coefficients)'!$F$7  *(A253/'Sect. 4 (coefficients)'!$C$3)^4 + 'Sect. 4 (coefficients)'!$F$8*(A253/'Sect. 4 (coefficients)'!$C$3)^5 ) +
    ( (B253+273.15) / 'Sect. 4 (coefficients)'!$C$4 )^1 * ( 'Sect. 4 (coefficients)'!$F$9   + 'Sect. 4 (coefficients)'!$F$10*(A253/'Sect. 4 (coefficients)'!$C$3)^1 + 'Sect. 4 (coefficients)'!$F$11*(A253/'Sect. 4 (coefficients)'!$C$3)^2 + 'Sect. 4 (coefficients)'!$F$12*(A253/'Sect. 4 (coefficients)'!$C$3)^3 + 'Sect. 4 (coefficients)'!$F$13*(A253/'Sect. 4 (coefficients)'!$C$3)^4 ) +
    ( (B253+273.15) / 'Sect. 4 (coefficients)'!$C$4 )^2 * ( 'Sect. 4 (coefficients)'!$F$14 + 'Sect. 4 (coefficients)'!$F$15*(A253/'Sect. 4 (coefficients)'!$C$3)^1 + 'Sect. 4 (coefficients)'!$F$16*(A253/'Sect. 4 (coefficients)'!$C$3)^2 + 'Sect. 4 (coefficients)'!$F$17*(A253/'Sect. 4 (coefficients)'!$C$3)^3 ) +
    ( (B253+273.15) / 'Sect. 4 (coefficients)'!$C$4 )^3 * ( 'Sect. 4 (coefficients)'!$F$18 + 'Sect. 4 (coefficients)'!$F$19*(A253/'Sect. 4 (coefficients)'!$C$3)^1 + 'Sect. 4 (coefficients)'!$F$20*(A253/'Sect. 4 (coefficients)'!$C$3)^2 ) +
    ( (B253+273.15) / 'Sect. 4 (coefficients)'!$C$4 )^4 * ( 'Sect. 4 (coefficients)'!$F$21 +'Sect. 4 (coefficients)'!$F$22*(A253/'Sect. 4 (coefficients)'!$C$3)^1 ) +
    ( (B253+273.15) / 'Sect. 4 (coefficients)'!$C$4 )^5 * ( 'Sect. 4 (coefficients)'!$F$23 )
  )</f>
        <v>11.881633350801255</v>
      </c>
      <c r="U253" s="91">
        <f xml:space="preserve"> 'Sect. 4 (coefficients)'!$C$8 * ( (C253/'Sect. 4 (coefficients)'!$C$5-1)/'Sect. 4 (coefficients)'!$C$6 ) * ( A253/'Sect. 4 (coefficients)'!$C$3 ) *
(                                                       ( 'Sect. 4 (coefficients)'!$J$3   + 'Sect. 4 (coefficients)'!$J$4  *((C253/'Sect. 4 (coefficients)'!$C$5-1)/'Sect. 4 (coefficients)'!$C$6)  + 'Sect. 4 (coefficients)'!$J$5  *((C253/'Sect. 4 (coefficients)'!$C$5-1)/'Sect. 4 (coefficients)'!$C$6)^2 + 'Sect. 4 (coefficients)'!$J$6   *((C253/'Sect. 4 (coefficients)'!$C$5-1)/'Sect. 4 (coefficients)'!$C$6)^3 + 'Sect. 4 (coefficients)'!$J$7*((C253/'Sect. 4 (coefficients)'!$C$5-1)/'Sect. 4 (coefficients)'!$C$6)^4 ) +
    ( A253/'Sect. 4 (coefficients)'!$C$3 )^1 * ( 'Sect. 4 (coefficients)'!$J$8   + 'Sect. 4 (coefficients)'!$J$9  *((C253/'Sect. 4 (coefficients)'!$C$5-1)/'Sect. 4 (coefficients)'!$C$6)  + 'Sect. 4 (coefficients)'!$J$10*((C253/'Sect. 4 (coefficients)'!$C$5-1)/'Sect. 4 (coefficients)'!$C$6)^2 + 'Sect. 4 (coefficients)'!$J$11 *((C253/'Sect. 4 (coefficients)'!$C$5-1)/'Sect. 4 (coefficients)'!$C$6)^3 ) +
    ( A253/'Sect. 4 (coefficients)'!$C$3 )^2 * ( 'Sect. 4 (coefficients)'!$J$12 + 'Sect. 4 (coefficients)'!$J$13*((C253/'Sect. 4 (coefficients)'!$C$5-1)/'Sect. 4 (coefficients)'!$C$6) + 'Sect. 4 (coefficients)'!$J$14*((C253/'Sect. 4 (coefficients)'!$C$5-1)/'Sect. 4 (coefficients)'!$C$6)^2 ) +
    ( A253/'Sect. 4 (coefficients)'!$C$3 )^3 * ( 'Sect. 4 (coefficients)'!$J$15 + 'Sect. 4 (coefficients)'!$J$16*((C253/'Sect. 4 (coefficients)'!$C$5-1)/'Sect. 4 (coefficients)'!$C$6) ) +
    ( A253/'Sect. 4 (coefficients)'!$C$3 )^4 * ( 'Sect. 4 (coefficients)'!$J$17 ) +
( (B253+273.15) / 'Sect. 4 (coefficients)'!$C$4 )^1*
    (                                                   ( 'Sect. 4 (coefficients)'!$J$18 + 'Sect. 4 (coefficients)'!$J$19*((C253/'Sect. 4 (coefficients)'!$C$5-1)/'Sect. 4 (coefficients)'!$C$6) + 'Sect. 4 (coefficients)'!$J$20*((C253/'Sect. 4 (coefficients)'!$C$5-1)/'Sect. 4 (coefficients)'!$C$6)^2 + 'Sect. 4 (coefficients)'!$J$21 * ((C253/'Sect. 4 (coefficients)'!$C$5-1)/'Sect. 4 (coefficients)'!$C$6)^3 ) +
    ( A253/'Sect. 4 (coefficients)'!$C$3 )^1 * ( 'Sect. 4 (coefficients)'!$J$22 + 'Sect. 4 (coefficients)'!$J$23*((C253/'Sect. 4 (coefficients)'!$C$5-1)/'Sect. 4 (coefficients)'!$C$6) + 'Sect. 4 (coefficients)'!$J$24*((C253/'Sect. 4 (coefficients)'!$C$5-1)/'Sect. 4 (coefficients)'!$C$6)^2 ) +
    ( A253/'Sect. 4 (coefficients)'!$C$3 )^2 * ( 'Sect. 4 (coefficients)'!$J$25 + 'Sect. 4 (coefficients)'!$J$26*((C253/'Sect. 4 (coefficients)'!$C$5-1)/'Sect. 4 (coefficients)'!$C$6) ) +
    ( A253/'Sect. 4 (coefficients)'!$C$3 )^3 * ( 'Sect. 4 (coefficients)'!$J$27 ) ) +
( (B253+273.15) / 'Sect. 4 (coefficients)'!$C$4 )^2*
    (                                                   ( 'Sect. 4 (coefficients)'!$J$28 + 'Sect. 4 (coefficients)'!$J$29*((C253/'Sect. 4 (coefficients)'!$C$5-1)/'Sect. 4 (coefficients)'!$C$6) + 'Sect. 4 (coefficients)'!$J$30*((C253/'Sect. 4 (coefficients)'!$C$5-1)/'Sect. 4 (coefficients)'!$C$6)^2 ) +
    ( A253/'Sect. 4 (coefficients)'!$C$3 )^1 * ( 'Sect. 4 (coefficients)'!$J$31 + 'Sect. 4 (coefficients)'!$J$32*((C253/'Sect. 4 (coefficients)'!$C$5-1)/'Sect. 4 (coefficients)'!$C$6) ) +
    ( A253/'Sect. 4 (coefficients)'!$C$3 )^2 * ( 'Sect. 4 (coefficients)'!$J$33 ) ) +
( (B253+273.15) / 'Sect. 4 (coefficients)'!$C$4 )^3*
    (                                                   ( 'Sect. 4 (coefficients)'!$J$34 + 'Sect. 4 (coefficients)'!$J$35*((C253/'Sect. 4 (coefficients)'!$C$5-1)/'Sect. 4 (coefficients)'!$C$6) ) +
    ( A253/'Sect. 4 (coefficients)'!$C$3 )^1 * ( 'Sect. 4 (coefficients)'!$J$36 ) ) +
( (B253+273.15) / 'Sect. 4 (coefficients)'!$C$4 )^4*
    (                                                   ( 'Sect. 4 (coefficients)'!$J$37 ) ) )</f>
        <v>-0.24615449558684502</v>
      </c>
      <c r="V253" s="32">
        <f t="shared" ref="V253:V316" si="77">U253+T253</f>
        <v>11.63547885521441</v>
      </c>
      <c r="W253" s="36">
        <f>('Sect. 4 (coefficients)'!$L$3+'Sect. 4 (coefficients)'!$L$4*(B253+'Sect. 4 (coefficients)'!$L$7)^-2.5+'Sect. 4 (coefficients)'!$L$5*(B253+'Sect. 4 (coefficients)'!$L$7)^3)/1000</f>
        <v>-3.9457825426968806E-3</v>
      </c>
      <c r="X253" s="36">
        <f t="shared" ref="X253:X316" si="78">Q253-V253</f>
        <v>8.5741047675647053E-4</v>
      </c>
      <c r="Y253" s="32">
        <f t="shared" ref="Y253:Y316" si="79">V253+W253</f>
        <v>11.631533072671713</v>
      </c>
      <c r="Z253" s="92">
        <v>6.0000000000000001E-3</v>
      </c>
    </row>
    <row r="254" spans="1:26" s="37" customFormat="1" ht="15" customHeight="1">
      <c r="A254" s="76">
        <v>15</v>
      </c>
      <c r="B254" s="30">
        <v>5</v>
      </c>
      <c r="C254" s="55">
        <v>26</v>
      </c>
      <c r="D254" s="32">
        <v>1012.34079411</v>
      </c>
      <c r="E254" s="32">
        <f t="shared" si="69"/>
        <v>1.5185111911650001E-2</v>
      </c>
      <c r="F254" s="54" t="s">
        <v>17</v>
      </c>
      <c r="G254" s="33">
        <v>1023.9029568171187</v>
      </c>
      <c r="H254" s="32">
        <v>1.5755265592509379E-2</v>
      </c>
      <c r="I254" s="62">
        <v>3473.2941519005904</v>
      </c>
      <c r="J254" s="33">
        <f t="shared" si="71"/>
        <v>11.562162707118659</v>
      </c>
      <c r="K254" s="32">
        <f t="shared" si="72"/>
        <v>4.2000916800916579E-3</v>
      </c>
      <c r="L254" s="50">
        <f t="shared" si="70"/>
        <v>17.541782902481685</v>
      </c>
      <c r="M254" s="35">
        <f t="shared" si="73"/>
        <v>7.0714285714285712</v>
      </c>
      <c r="N254" s="66">
        <f t="shared" si="74"/>
        <v>0.70714285714285718</v>
      </c>
      <c r="O254" s="70" t="s">
        <v>17</v>
      </c>
      <c r="P254" s="32">
        <f>('Sect. 4 (coefficients)'!$L$3+'Sect. 4 (coefficients)'!$L$4*(B254+'Sect. 4 (coefficients)'!$L$7)^-2.5+'Sect. 4 (coefficients)'!$L$5*(B254+'Sect. 4 (coefficients)'!$L$7)^3)/1000</f>
        <v>-3.9457825426968806E-3</v>
      </c>
      <c r="Q254" s="32">
        <f t="shared" si="75"/>
        <v>11.566108489661357</v>
      </c>
      <c r="R254" s="32">
        <f>LOOKUP(B254,'Sect. 4 (data)'!$B$26:$B$32,'Sect. 4 (data)'!$R$26:$R$32)</f>
        <v>11.881159003018862</v>
      </c>
      <c r="S254" s="36">
        <f t="shared" si="76"/>
        <v>-0.31505051335750522</v>
      </c>
      <c r="T254" s="32">
        <f>'Sect. 4 (coefficients)'!$C$7 * ( A254 / 'Sect. 4 (coefficients)'!$C$3 )*
  (
                                                        ( 'Sect. 4 (coefficients)'!$F$3   + 'Sect. 4 (coefficients)'!$F$4  *(A254/'Sect. 4 (coefficients)'!$C$3)^1 + 'Sect. 4 (coefficients)'!$F$5  *(A254/'Sect. 4 (coefficients)'!$C$3)^2 + 'Sect. 4 (coefficients)'!$F$6   *(A254/'Sect. 4 (coefficients)'!$C$3)^3 + 'Sect. 4 (coefficients)'!$F$7  *(A254/'Sect. 4 (coefficients)'!$C$3)^4 + 'Sect. 4 (coefficients)'!$F$8*(A254/'Sect. 4 (coefficients)'!$C$3)^5 ) +
    ( (B254+273.15) / 'Sect. 4 (coefficients)'!$C$4 )^1 * ( 'Sect. 4 (coefficients)'!$F$9   + 'Sect. 4 (coefficients)'!$F$10*(A254/'Sect. 4 (coefficients)'!$C$3)^1 + 'Sect. 4 (coefficients)'!$F$11*(A254/'Sect. 4 (coefficients)'!$C$3)^2 + 'Sect. 4 (coefficients)'!$F$12*(A254/'Sect. 4 (coefficients)'!$C$3)^3 + 'Sect. 4 (coefficients)'!$F$13*(A254/'Sect. 4 (coefficients)'!$C$3)^4 ) +
    ( (B254+273.15) / 'Sect. 4 (coefficients)'!$C$4 )^2 * ( 'Sect. 4 (coefficients)'!$F$14 + 'Sect. 4 (coefficients)'!$F$15*(A254/'Sect. 4 (coefficients)'!$C$3)^1 + 'Sect. 4 (coefficients)'!$F$16*(A254/'Sect. 4 (coefficients)'!$C$3)^2 + 'Sect. 4 (coefficients)'!$F$17*(A254/'Sect. 4 (coefficients)'!$C$3)^3 ) +
    ( (B254+273.15) / 'Sect. 4 (coefficients)'!$C$4 )^3 * ( 'Sect. 4 (coefficients)'!$F$18 + 'Sect. 4 (coefficients)'!$F$19*(A254/'Sect. 4 (coefficients)'!$C$3)^1 + 'Sect. 4 (coefficients)'!$F$20*(A254/'Sect. 4 (coefficients)'!$C$3)^2 ) +
    ( (B254+273.15) / 'Sect. 4 (coefficients)'!$C$4 )^4 * ( 'Sect. 4 (coefficients)'!$F$21 +'Sect. 4 (coefficients)'!$F$22*(A254/'Sect. 4 (coefficients)'!$C$3)^1 ) +
    ( (B254+273.15) / 'Sect. 4 (coefficients)'!$C$4 )^5 * ( 'Sect. 4 (coefficients)'!$F$23 )
  )</f>
        <v>11.881633350801255</v>
      </c>
      <c r="U254" s="91">
        <f xml:space="preserve"> 'Sect. 4 (coefficients)'!$C$8 * ( (C254/'Sect. 4 (coefficients)'!$C$5-1)/'Sect. 4 (coefficients)'!$C$6 ) * ( A254/'Sect. 4 (coefficients)'!$C$3 ) *
(                                                       ( 'Sect. 4 (coefficients)'!$J$3   + 'Sect. 4 (coefficients)'!$J$4  *((C254/'Sect. 4 (coefficients)'!$C$5-1)/'Sect. 4 (coefficients)'!$C$6)  + 'Sect. 4 (coefficients)'!$J$5  *((C254/'Sect. 4 (coefficients)'!$C$5-1)/'Sect. 4 (coefficients)'!$C$6)^2 + 'Sect. 4 (coefficients)'!$J$6   *((C254/'Sect. 4 (coefficients)'!$C$5-1)/'Sect. 4 (coefficients)'!$C$6)^3 + 'Sect. 4 (coefficients)'!$J$7*((C254/'Sect. 4 (coefficients)'!$C$5-1)/'Sect. 4 (coefficients)'!$C$6)^4 ) +
    ( A254/'Sect. 4 (coefficients)'!$C$3 )^1 * ( 'Sect. 4 (coefficients)'!$J$8   + 'Sect. 4 (coefficients)'!$J$9  *((C254/'Sect. 4 (coefficients)'!$C$5-1)/'Sect. 4 (coefficients)'!$C$6)  + 'Sect. 4 (coefficients)'!$J$10*((C254/'Sect. 4 (coefficients)'!$C$5-1)/'Sect. 4 (coefficients)'!$C$6)^2 + 'Sect. 4 (coefficients)'!$J$11 *((C254/'Sect. 4 (coefficients)'!$C$5-1)/'Sect. 4 (coefficients)'!$C$6)^3 ) +
    ( A254/'Sect. 4 (coefficients)'!$C$3 )^2 * ( 'Sect. 4 (coefficients)'!$J$12 + 'Sect. 4 (coefficients)'!$J$13*((C254/'Sect. 4 (coefficients)'!$C$5-1)/'Sect. 4 (coefficients)'!$C$6) + 'Sect. 4 (coefficients)'!$J$14*((C254/'Sect. 4 (coefficients)'!$C$5-1)/'Sect. 4 (coefficients)'!$C$6)^2 ) +
    ( A254/'Sect. 4 (coefficients)'!$C$3 )^3 * ( 'Sect. 4 (coefficients)'!$J$15 + 'Sect. 4 (coefficients)'!$J$16*((C254/'Sect. 4 (coefficients)'!$C$5-1)/'Sect. 4 (coefficients)'!$C$6) ) +
    ( A254/'Sect. 4 (coefficients)'!$C$3 )^4 * ( 'Sect. 4 (coefficients)'!$J$17 ) +
( (B254+273.15) / 'Sect. 4 (coefficients)'!$C$4 )^1*
    (                                                   ( 'Sect. 4 (coefficients)'!$J$18 + 'Sect. 4 (coefficients)'!$J$19*((C254/'Sect. 4 (coefficients)'!$C$5-1)/'Sect. 4 (coefficients)'!$C$6) + 'Sect. 4 (coefficients)'!$J$20*((C254/'Sect. 4 (coefficients)'!$C$5-1)/'Sect. 4 (coefficients)'!$C$6)^2 + 'Sect. 4 (coefficients)'!$J$21 * ((C254/'Sect. 4 (coefficients)'!$C$5-1)/'Sect. 4 (coefficients)'!$C$6)^3 ) +
    ( A254/'Sect. 4 (coefficients)'!$C$3 )^1 * ( 'Sect. 4 (coefficients)'!$J$22 + 'Sect. 4 (coefficients)'!$J$23*((C254/'Sect. 4 (coefficients)'!$C$5-1)/'Sect. 4 (coefficients)'!$C$6) + 'Sect. 4 (coefficients)'!$J$24*((C254/'Sect. 4 (coefficients)'!$C$5-1)/'Sect. 4 (coefficients)'!$C$6)^2 ) +
    ( A254/'Sect. 4 (coefficients)'!$C$3 )^2 * ( 'Sect. 4 (coefficients)'!$J$25 + 'Sect. 4 (coefficients)'!$J$26*((C254/'Sect. 4 (coefficients)'!$C$5-1)/'Sect. 4 (coefficients)'!$C$6) ) +
    ( A254/'Sect. 4 (coefficients)'!$C$3 )^3 * ( 'Sect. 4 (coefficients)'!$J$27 ) ) +
( (B254+273.15) / 'Sect. 4 (coefficients)'!$C$4 )^2*
    (                                                   ( 'Sect. 4 (coefficients)'!$J$28 + 'Sect. 4 (coefficients)'!$J$29*((C254/'Sect. 4 (coefficients)'!$C$5-1)/'Sect. 4 (coefficients)'!$C$6) + 'Sect. 4 (coefficients)'!$J$30*((C254/'Sect. 4 (coefficients)'!$C$5-1)/'Sect. 4 (coefficients)'!$C$6)^2 ) +
    ( A254/'Sect. 4 (coefficients)'!$C$3 )^1 * ( 'Sect. 4 (coefficients)'!$J$31 + 'Sect. 4 (coefficients)'!$J$32*((C254/'Sect. 4 (coefficients)'!$C$5-1)/'Sect. 4 (coefficients)'!$C$6) ) +
    ( A254/'Sect. 4 (coefficients)'!$C$3 )^2 * ( 'Sect. 4 (coefficients)'!$J$33 ) ) +
( (B254+273.15) / 'Sect. 4 (coefficients)'!$C$4 )^3*
    (                                                   ( 'Sect. 4 (coefficients)'!$J$34 + 'Sect. 4 (coefficients)'!$J$35*((C254/'Sect. 4 (coefficients)'!$C$5-1)/'Sect. 4 (coefficients)'!$C$6) ) +
    ( A254/'Sect. 4 (coefficients)'!$C$3 )^1 * ( 'Sect. 4 (coefficients)'!$J$36 ) ) +
( (B254+273.15) / 'Sect. 4 (coefficients)'!$C$4 )^4*
    (                                                   ( 'Sect. 4 (coefficients)'!$J$37 ) ) )</f>
        <v>-0.31638330167312967</v>
      </c>
      <c r="V254" s="32">
        <f t="shared" si="77"/>
        <v>11.565250049128126</v>
      </c>
      <c r="W254" s="36">
        <f>('Sect. 4 (coefficients)'!$L$3+'Sect. 4 (coefficients)'!$L$4*(B254+'Sect. 4 (coefficients)'!$L$7)^-2.5+'Sect. 4 (coefficients)'!$L$5*(B254+'Sect. 4 (coefficients)'!$L$7)^3)/1000</f>
        <v>-3.9457825426968806E-3</v>
      </c>
      <c r="X254" s="36">
        <f t="shared" si="78"/>
        <v>8.5844053323036462E-4</v>
      </c>
      <c r="Y254" s="32">
        <f t="shared" si="79"/>
        <v>11.561304266585429</v>
      </c>
      <c r="Z254" s="92">
        <v>6.0000000000000001E-3</v>
      </c>
    </row>
    <row r="255" spans="1:26" s="37" customFormat="1" ht="15" customHeight="1">
      <c r="A255" s="76">
        <v>15</v>
      </c>
      <c r="B255" s="30">
        <v>5</v>
      </c>
      <c r="C255" s="55">
        <v>33</v>
      </c>
      <c r="D255" s="32">
        <v>1015.5659768199999</v>
      </c>
      <c r="E255" s="32">
        <f t="shared" si="69"/>
        <v>1.52334896523E-2</v>
      </c>
      <c r="F255" s="54" t="s">
        <v>17</v>
      </c>
      <c r="G255" s="33">
        <v>1027.0489401020779</v>
      </c>
      <c r="H255" s="32">
        <v>1.5824676458830997E-2</v>
      </c>
      <c r="I255" s="62">
        <v>3263.5357764870309</v>
      </c>
      <c r="J255" s="33">
        <f t="shared" si="71"/>
        <v>11.482963282078003</v>
      </c>
      <c r="K255" s="32">
        <f t="shared" si="72"/>
        <v>4.2849945204105856E-3</v>
      </c>
      <c r="L255" s="50">
        <f t="shared" si="70"/>
        <v>17.54486794149231</v>
      </c>
      <c r="M255" s="35">
        <f t="shared" si="73"/>
        <v>7.0714285714285712</v>
      </c>
      <c r="N255" s="66">
        <f t="shared" si="74"/>
        <v>0.70714285714285718</v>
      </c>
      <c r="O255" s="70" t="s">
        <v>17</v>
      </c>
      <c r="P255" s="32">
        <f>('Sect. 4 (coefficients)'!$L$3+'Sect. 4 (coefficients)'!$L$4*(B255+'Sect. 4 (coefficients)'!$L$7)^-2.5+'Sect. 4 (coefficients)'!$L$5*(B255+'Sect. 4 (coefficients)'!$L$7)^3)/1000</f>
        <v>-3.9457825426968806E-3</v>
      </c>
      <c r="Q255" s="32">
        <f t="shared" si="75"/>
        <v>11.486909064620701</v>
      </c>
      <c r="R255" s="32">
        <f>LOOKUP(B255,'Sect. 4 (data)'!$B$26:$B$32,'Sect. 4 (data)'!$R$26:$R$32)</f>
        <v>11.881159003018862</v>
      </c>
      <c r="S255" s="36">
        <f t="shared" si="76"/>
        <v>-0.39424993839816125</v>
      </c>
      <c r="T255" s="32">
        <f>'Sect. 4 (coefficients)'!$C$7 * ( A255 / 'Sect. 4 (coefficients)'!$C$3 )*
  (
                                                        ( 'Sect. 4 (coefficients)'!$F$3   + 'Sect. 4 (coefficients)'!$F$4  *(A255/'Sect. 4 (coefficients)'!$C$3)^1 + 'Sect. 4 (coefficients)'!$F$5  *(A255/'Sect. 4 (coefficients)'!$C$3)^2 + 'Sect. 4 (coefficients)'!$F$6   *(A255/'Sect. 4 (coefficients)'!$C$3)^3 + 'Sect. 4 (coefficients)'!$F$7  *(A255/'Sect. 4 (coefficients)'!$C$3)^4 + 'Sect. 4 (coefficients)'!$F$8*(A255/'Sect. 4 (coefficients)'!$C$3)^5 ) +
    ( (B255+273.15) / 'Sect. 4 (coefficients)'!$C$4 )^1 * ( 'Sect. 4 (coefficients)'!$F$9   + 'Sect. 4 (coefficients)'!$F$10*(A255/'Sect. 4 (coefficients)'!$C$3)^1 + 'Sect. 4 (coefficients)'!$F$11*(A255/'Sect. 4 (coefficients)'!$C$3)^2 + 'Sect. 4 (coefficients)'!$F$12*(A255/'Sect. 4 (coefficients)'!$C$3)^3 + 'Sect. 4 (coefficients)'!$F$13*(A255/'Sect. 4 (coefficients)'!$C$3)^4 ) +
    ( (B255+273.15) / 'Sect. 4 (coefficients)'!$C$4 )^2 * ( 'Sect. 4 (coefficients)'!$F$14 + 'Sect. 4 (coefficients)'!$F$15*(A255/'Sect. 4 (coefficients)'!$C$3)^1 + 'Sect. 4 (coefficients)'!$F$16*(A255/'Sect. 4 (coefficients)'!$C$3)^2 + 'Sect. 4 (coefficients)'!$F$17*(A255/'Sect. 4 (coefficients)'!$C$3)^3 ) +
    ( (B255+273.15) / 'Sect. 4 (coefficients)'!$C$4 )^3 * ( 'Sect. 4 (coefficients)'!$F$18 + 'Sect. 4 (coefficients)'!$F$19*(A255/'Sect. 4 (coefficients)'!$C$3)^1 + 'Sect. 4 (coefficients)'!$F$20*(A255/'Sect. 4 (coefficients)'!$C$3)^2 ) +
    ( (B255+273.15) / 'Sect. 4 (coefficients)'!$C$4 )^4 * ( 'Sect. 4 (coefficients)'!$F$21 +'Sect. 4 (coefficients)'!$F$22*(A255/'Sect. 4 (coefficients)'!$C$3)^1 ) +
    ( (B255+273.15) / 'Sect. 4 (coefficients)'!$C$4 )^5 * ( 'Sect. 4 (coefficients)'!$F$23 )
  )</f>
        <v>11.881633350801255</v>
      </c>
      <c r="U255" s="91">
        <f xml:space="preserve"> 'Sect. 4 (coefficients)'!$C$8 * ( (C255/'Sect. 4 (coefficients)'!$C$5-1)/'Sect. 4 (coefficients)'!$C$6 ) * ( A255/'Sect. 4 (coefficients)'!$C$3 ) *
(                                                       ( 'Sect. 4 (coefficients)'!$J$3   + 'Sect. 4 (coefficients)'!$J$4  *((C255/'Sect. 4 (coefficients)'!$C$5-1)/'Sect. 4 (coefficients)'!$C$6)  + 'Sect. 4 (coefficients)'!$J$5  *((C255/'Sect. 4 (coefficients)'!$C$5-1)/'Sect. 4 (coefficients)'!$C$6)^2 + 'Sect. 4 (coefficients)'!$J$6   *((C255/'Sect. 4 (coefficients)'!$C$5-1)/'Sect. 4 (coefficients)'!$C$6)^3 + 'Sect. 4 (coefficients)'!$J$7*((C255/'Sect. 4 (coefficients)'!$C$5-1)/'Sect. 4 (coefficients)'!$C$6)^4 ) +
    ( A255/'Sect. 4 (coefficients)'!$C$3 )^1 * ( 'Sect. 4 (coefficients)'!$J$8   + 'Sect. 4 (coefficients)'!$J$9  *((C255/'Sect. 4 (coefficients)'!$C$5-1)/'Sect. 4 (coefficients)'!$C$6)  + 'Sect. 4 (coefficients)'!$J$10*((C255/'Sect. 4 (coefficients)'!$C$5-1)/'Sect. 4 (coefficients)'!$C$6)^2 + 'Sect. 4 (coefficients)'!$J$11 *((C255/'Sect. 4 (coefficients)'!$C$5-1)/'Sect. 4 (coefficients)'!$C$6)^3 ) +
    ( A255/'Sect. 4 (coefficients)'!$C$3 )^2 * ( 'Sect. 4 (coefficients)'!$J$12 + 'Sect. 4 (coefficients)'!$J$13*((C255/'Sect. 4 (coefficients)'!$C$5-1)/'Sect. 4 (coefficients)'!$C$6) + 'Sect. 4 (coefficients)'!$J$14*((C255/'Sect. 4 (coefficients)'!$C$5-1)/'Sect. 4 (coefficients)'!$C$6)^2 ) +
    ( A255/'Sect. 4 (coefficients)'!$C$3 )^3 * ( 'Sect. 4 (coefficients)'!$J$15 + 'Sect. 4 (coefficients)'!$J$16*((C255/'Sect. 4 (coefficients)'!$C$5-1)/'Sect. 4 (coefficients)'!$C$6) ) +
    ( A255/'Sect. 4 (coefficients)'!$C$3 )^4 * ( 'Sect. 4 (coefficients)'!$J$17 ) +
( (B255+273.15) / 'Sect. 4 (coefficients)'!$C$4 )^1*
    (                                                   ( 'Sect. 4 (coefficients)'!$J$18 + 'Sect. 4 (coefficients)'!$J$19*((C255/'Sect. 4 (coefficients)'!$C$5-1)/'Sect. 4 (coefficients)'!$C$6) + 'Sect. 4 (coefficients)'!$J$20*((C255/'Sect. 4 (coefficients)'!$C$5-1)/'Sect. 4 (coefficients)'!$C$6)^2 + 'Sect. 4 (coefficients)'!$J$21 * ((C255/'Sect. 4 (coefficients)'!$C$5-1)/'Sect. 4 (coefficients)'!$C$6)^3 ) +
    ( A255/'Sect. 4 (coefficients)'!$C$3 )^1 * ( 'Sect. 4 (coefficients)'!$J$22 + 'Sect. 4 (coefficients)'!$J$23*((C255/'Sect. 4 (coefficients)'!$C$5-1)/'Sect. 4 (coefficients)'!$C$6) + 'Sect. 4 (coefficients)'!$J$24*((C255/'Sect. 4 (coefficients)'!$C$5-1)/'Sect. 4 (coefficients)'!$C$6)^2 ) +
    ( A255/'Sect. 4 (coefficients)'!$C$3 )^2 * ( 'Sect. 4 (coefficients)'!$J$25 + 'Sect. 4 (coefficients)'!$J$26*((C255/'Sect. 4 (coefficients)'!$C$5-1)/'Sect. 4 (coefficients)'!$C$6) ) +
    ( A255/'Sect. 4 (coefficients)'!$C$3 )^3 * ( 'Sect. 4 (coefficients)'!$J$27 ) ) +
( (B255+273.15) / 'Sect. 4 (coefficients)'!$C$4 )^2*
    (                                                   ( 'Sect. 4 (coefficients)'!$J$28 + 'Sect. 4 (coefficients)'!$J$29*((C255/'Sect. 4 (coefficients)'!$C$5-1)/'Sect. 4 (coefficients)'!$C$6) + 'Sect. 4 (coefficients)'!$J$30*((C255/'Sect. 4 (coefficients)'!$C$5-1)/'Sect. 4 (coefficients)'!$C$6)^2 ) +
    ( A255/'Sect. 4 (coefficients)'!$C$3 )^1 * ( 'Sect. 4 (coefficients)'!$J$31 + 'Sect. 4 (coefficients)'!$J$32*((C255/'Sect. 4 (coefficients)'!$C$5-1)/'Sect. 4 (coefficients)'!$C$6) ) +
    ( A255/'Sect. 4 (coefficients)'!$C$3 )^2 * ( 'Sect. 4 (coefficients)'!$J$33 ) ) +
( (B255+273.15) / 'Sect. 4 (coefficients)'!$C$4 )^3*
    (                                                   ( 'Sect. 4 (coefficients)'!$J$34 + 'Sect. 4 (coefficients)'!$J$35*((C255/'Sect. 4 (coefficients)'!$C$5-1)/'Sect. 4 (coefficients)'!$C$6) ) +
    ( A255/'Sect. 4 (coefficients)'!$C$3 )^1 * ( 'Sect. 4 (coefficients)'!$J$36 ) ) +
( (B255+273.15) / 'Sect. 4 (coefficients)'!$C$4 )^4*
    (                                                   ( 'Sect. 4 (coefficients)'!$J$37 ) ) )</f>
        <v>-0.39593751893206564</v>
      </c>
      <c r="V255" s="32">
        <f t="shared" si="77"/>
        <v>11.48569583186919</v>
      </c>
      <c r="W255" s="36">
        <f>('Sect. 4 (coefficients)'!$L$3+'Sect. 4 (coefficients)'!$L$4*(B255+'Sect. 4 (coefficients)'!$L$7)^-2.5+'Sect. 4 (coefficients)'!$L$5*(B255+'Sect. 4 (coefficients)'!$L$7)^3)/1000</f>
        <v>-3.9457825426968806E-3</v>
      </c>
      <c r="X255" s="36">
        <f t="shared" si="78"/>
        <v>1.213232751510418E-3</v>
      </c>
      <c r="Y255" s="32">
        <f t="shared" si="79"/>
        <v>11.481750049326493</v>
      </c>
      <c r="Z255" s="92">
        <v>6.0000000000000001E-3</v>
      </c>
    </row>
    <row r="256" spans="1:26" s="37" customFormat="1" ht="15" customHeight="1">
      <c r="A256" s="76">
        <v>15</v>
      </c>
      <c r="B256" s="30">
        <v>5</v>
      </c>
      <c r="C256" s="55">
        <v>41.5</v>
      </c>
      <c r="D256" s="32">
        <v>1019.41669741</v>
      </c>
      <c r="E256" s="32">
        <f t="shared" si="69"/>
        <v>1.5291250461149999E-2</v>
      </c>
      <c r="F256" s="54" t="s">
        <v>17</v>
      </c>
      <c r="G256" s="33">
        <v>1030.8052381267469</v>
      </c>
      <c r="H256" s="32">
        <v>1.5915178651656973E-2</v>
      </c>
      <c r="I256" s="62">
        <v>2824.5999600550272</v>
      </c>
      <c r="J256" s="33">
        <f t="shared" si="71"/>
        <v>11.388540716746888</v>
      </c>
      <c r="K256" s="32">
        <f t="shared" si="72"/>
        <v>4.4125469797541899E-3</v>
      </c>
      <c r="L256" s="50">
        <f t="shared" si="70"/>
        <v>16.69045766897494</v>
      </c>
      <c r="M256" s="35">
        <f t="shared" si="73"/>
        <v>7.0714285714285712</v>
      </c>
      <c r="N256" s="66">
        <f t="shared" si="74"/>
        <v>0.70714285714285718</v>
      </c>
      <c r="O256" s="70" t="s">
        <v>17</v>
      </c>
      <c r="P256" s="32">
        <f>('Sect. 4 (coefficients)'!$L$3+'Sect. 4 (coefficients)'!$L$4*(B256+'Sect. 4 (coefficients)'!$L$7)^-2.5+'Sect. 4 (coefficients)'!$L$5*(B256+'Sect. 4 (coefficients)'!$L$7)^3)/1000</f>
        <v>-3.9457825426968806E-3</v>
      </c>
      <c r="Q256" s="32">
        <f t="shared" si="75"/>
        <v>11.392486499289586</v>
      </c>
      <c r="R256" s="32">
        <f>LOOKUP(B256,'Sect. 4 (data)'!$B$26:$B$32,'Sect. 4 (data)'!$R$26:$R$32)</f>
        <v>11.881159003018862</v>
      </c>
      <c r="S256" s="36">
        <f t="shared" si="76"/>
        <v>-0.48867250372927629</v>
      </c>
      <c r="T256" s="32">
        <f>'Sect. 4 (coefficients)'!$C$7 * ( A256 / 'Sect. 4 (coefficients)'!$C$3 )*
  (
                                                        ( 'Sect. 4 (coefficients)'!$F$3   + 'Sect. 4 (coefficients)'!$F$4  *(A256/'Sect. 4 (coefficients)'!$C$3)^1 + 'Sect. 4 (coefficients)'!$F$5  *(A256/'Sect. 4 (coefficients)'!$C$3)^2 + 'Sect. 4 (coefficients)'!$F$6   *(A256/'Sect. 4 (coefficients)'!$C$3)^3 + 'Sect. 4 (coefficients)'!$F$7  *(A256/'Sect. 4 (coefficients)'!$C$3)^4 + 'Sect. 4 (coefficients)'!$F$8*(A256/'Sect. 4 (coefficients)'!$C$3)^5 ) +
    ( (B256+273.15) / 'Sect. 4 (coefficients)'!$C$4 )^1 * ( 'Sect. 4 (coefficients)'!$F$9   + 'Sect. 4 (coefficients)'!$F$10*(A256/'Sect. 4 (coefficients)'!$C$3)^1 + 'Sect. 4 (coefficients)'!$F$11*(A256/'Sect. 4 (coefficients)'!$C$3)^2 + 'Sect. 4 (coefficients)'!$F$12*(A256/'Sect. 4 (coefficients)'!$C$3)^3 + 'Sect. 4 (coefficients)'!$F$13*(A256/'Sect. 4 (coefficients)'!$C$3)^4 ) +
    ( (B256+273.15) / 'Sect. 4 (coefficients)'!$C$4 )^2 * ( 'Sect. 4 (coefficients)'!$F$14 + 'Sect. 4 (coefficients)'!$F$15*(A256/'Sect. 4 (coefficients)'!$C$3)^1 + 'Sect. 4 (coefficients)'!$F$16*(A256/'Sect. 4 (coefficients)'!$C$3)^2 + 'Sect. 4 (coefficients)'!$F$17*(A256/'Sect. 4 (coefficients)'!$C$3)^3 ) +
    ( (B256+273.15) / 'Sect. 4 (coefficients)'!$C$4 )^3 * ( 'Sect. 4 (coefficients)'!$F$18 + 'Sect. 4 (coefficients)'!$F$19*(A256/'Sect. 4 (coefficients)'!$C$3)^1 + 'Sect. 4 (coefficients)'!$F$20*(A256/'Sect. 4 (coefficients)'!$C$3)^2 ) +
    ( (B256+273.15) / 'Sect. 4 (coefficients)'!$C$4 )^4 * ( 'Sect. 4 (coefficients)'!$F$21 +'Sect. 4 (coefficients)'!$F$22*(A256/'Sect. 4 (coefficients)'!$C$3)^1 ) +
    ( (B256+273.15) / 'Sect. 4 (coefficients)'!$C$4 )^5 * ( 'Sect. 4 (coefficients)'!$F$23 )
  )</f>
        <v>11.881633350801255</v>
      </c>
      <c r="U256" s="91">
        <f xml:space="preserve"> 'Sect. 4 (coefficients)'!$C$8 * ( (C256/'Sect. 4 (coefficients)'!$C$5-1)/'Sect. 4 (coefficients)'!$C$6 ) * ( A256/'Sect. 4 (coefficients)'!$C$3 ) *
(                                                       ( 'Sect. 4 (coefficients)'!$J$3   + 'Sect. 4 (coefficients)'!$J$4  *((C256/'Sect. 4 (coefficients)'!$C$5-1)/'Sect. 4 (coefficients)'!$C$6)  + 'Sect. 4 (coefficients)'!$J$5  *((C256/'Sect. 4 (coefficients)'!$C$5-1)/'Sect. 4 (coefficients)'!$C$6)^2 + 'Sect. 4 (coefficients)'!$J$6   *((C256/'Sect. 4 (coefficients)'!$C$5-1)/'Sect. 4 (coefficients)'!$C$6)^3 + 'Sect. 4 (coefficients)'!$J$7*((C256/'Sect. 4 (coefficients)'!$C$5-1)/'Sect. 4 (coefficients)'!$C$6)^4 ) +
    ( A256/'Sect. 4 (coefficients)'!$C$3 )^1 * ( 'Sect. 4 (coefficients)'!$J$8   + 'Sect. 4 (coefficients)'!$J$9  *((C256/'Sect. 4 (coefficients)'!$C$5-1)/'Sect. 4 (coefficients)'!$C$6)  + 'Sect. 4 (coefficients)'!$J$10*((C256/'Sect. 4 (coefficients)'!$C$5-1)/'Sect. 4 (coefficients)'!$C$6)^2 + 'Sect. 4 (coefficients)'!$J$11 *((C256/'Sect. 4 (coefficients)'!$C$5-1)/'Sect. 4 (coefficients)'!$C$6)^3 ) +
    ( A256/'Sect. 4 (coefficients)'!$C$3 )^2 * ( 'Sect. 4 (coefficients)'!$J$12 + 'Sect. 4 (coefficients)'!$J$13*((C256/'Sect. 4 (coefficients)'!$C$5-1)/'Sect. 4 (coefficients)'!$C$6) + 'Sect. 4 (coefficients)'!$J$14*((C256/'Sect. 4 (coefficients)'!$C$5-1)/'Sect. 4 (coefficients)'!$C$6)^2 ) +
    ( A256/'Sect. 4 (coefficients)'!$C$3 )^3 * ( 'Sect. 4 (coefficients)'!$J$15 + 'Sect. 4 (coefficients)'!$J$16*((C256/'Sect. 4 (coefficients)'!$C$5-1)/'Sect. 4 (coefficients)'!$C$6) ) +
    ( A256/'Sect. 4 (coefficients)'!$C$3 )^4 * ( 'Sect. 4 (coefficients)'!$J$17 ) +
( (B256+273.15) / 'Sect. 4 (coefficients)'!$C$4 )^1*
    (                                                   ( 'Sect. 4 (coefficients)'!$J$18 + 'Sect. 4 (coefficients)'!$J$19*((C256/'Sect. 4 (coefficients)'!$C$5-1)/'Sect. 4 (coefficients)'!$C$6) + 'Sect. 4 (coefficients)'!$J$20*((C256/'Sect. 4 (coefficients)'!$C$5-1)/'Sect. 4 (coefficients)'!$C$6)^2 + 'Sect. 4 (coefficients)'!$J$21 * ((C256/'Sect. 4 (coefficients)'!$C$5-1)/'Sect. 4 (coefficients)'!$C$6)^3 ) +
    ( A256/'Sect. 4 (coefficients)'!$C$3 )^1 * ( 'Sect. 4 (coefficients)'!$J$22 + 'Sect. 4 (coefficients)'!$J$23*((C256/'Sect. 4 (coefficients)'!$C$5-1)/'Sect. 4 (coefficients)'!$C$6) + 'Sect. 4 (coefficients)'!$J$24*((C256/'Sect. 4 (coefficients)'!$C$5-1)/'Sect. 4 (coefficients)'!$C$6)^2 ) +
    ( A256/'Sect. 4 (coefficients)'!$C$3 )^2 * ( 'Sect. 4 (coefficients)'!$J$25 + 'Sect. 4 (coefficients)'!$J$26*((C256/'Sect. 4 (coefficients)'!$C$5-1)/'Sect. 4 (coefficients)'!$C$6) ) +
    ( A256/'Sect. 4 (coefficients)'!$C$3 )^3 * ( 'Sect. 4 (coefficients)'!$J$27 ) ) +
( (B256+273.15) / 'Sect. 4 (coefficients)'!$C$4 )^2*
    (                                                   ( 'Sect. 4 (coefficients)'!$J$28 + 'Sect. 4 (coefficients)'!$J$29*((C256/'Sect. 4 (coefficients)'!$C$5-1)/'Sect. 4 (coefficients)'!$C$6) + 'Sect. 4 (coefficients)'!$J$30*((C256/'Sect. 4 (coefficients)'!$C$5-1)/'Sect. 4 (coefficients)'!$C$6)^2 ) +
    ( A256/'Sect. 4 (coefficients)'!$C$3 )^1 * ( 'Sect. 4 (coefficients)'!$J$31 + 'Sect. 4 (coefficients)'!$J$32*((C256/'Sect. 4 (coefficients)'!$C$5-1)/'Sect. 4 (coefficients)'!$C$6) ) +
    ( A256/'Sect. 4 (coefficients)'!$C$3 )^2 * ( 'Sect. 4 (coefficients)'!$J$33 ) ) +
( (B256+273.15) / 'Sect. 4 (coefficients)'!$C$4 )^3*
    (                                                   ( 'Sect. 4 (coefficients)'!$J$34 + 'Sect. 4 (coefficients)'!$J$35*((C256/'Sect. 4 (coefficients)'!$C$5-1)/'Sect. 4 (coefficients)'!$C$6) ) +
    ( A256/'Sect. 4 (coefficients)'!$C$3 )^1 * ( 'Sect. 4 (coefficients)'!$J$36 ) ) +
( (B256+273.15) / 'Sect. 4 (coefficients)'!$C$4 )^4*
    (                                                   ( 'Sect. 4 (coefficients)'!$J$37 ) ) )</f>
        <v>-0.48915091514270242</v>
      </c>
      <c r="V256" s="32">
        <f t="shared" si="77"/>
        <v>11.392482435658554</v>
      </c>
      <c r="W256" s="36">
        <f>('Sect. 4 (coefficients)'!$L$3+'Sect. 4 (coefficients)'!$L$4*(B256+'Sect. 4 (coefficients)'!$L$7)^-2.5+'Sect. 4 (coefficients)'!$L$5*(B256+'Sect. 4 (coefficients)'!$L$7)^3)/1000</f>
        <v>-3.9457825426968806E-3</v>
      </c>
      <c r="X256" s="36">
        <f t="shared" si="78"/>
        <v>4.0636310316699564E-6</v>
      </c>
      <c r="Y256" s="32">
        <f t="shared" si="79"/>
        <v>11.388536653115857</v>
      </c>
      <c r="Z256" s="92">
        <v>6.0000000000000001E-3</v>
      </c>
    </row>
    <row r="257" spans="1:26" s="37" customFormat="1" ht="15" customHeight="1">
      <c r="A257" s="76">
        <v>15</v>
      </c>
      <c r="B257" s="30">
        <v>5</v>
      </c>
      <c r="C257" s="55">
        <v>52</v>
      </c>
      <c r="D257" s="32">
        <v>1024.0765941100001</v>
      </c>
      <c r="E257" s="32">
        <f t="shared" si="69"/>
        <v>1.5361148911650002E-2</v>
      </c>
      <c r="F257" s="54" t="s">
        <v>17</v>
      </c>
      <c r="G257" s="33">
        <v>1035.354625507686</v>
      </c>
      <c r="H257" s="32">
        <v>1.6035816314464747E-2</v>
      </c>
      <c r="I257" s="62">
        <v>2136.4301167084541</v>
      </c>
      <c r="J257" s="33">
        <f t="shared" si="71"/>
        <v>11.278031397685936</v>
      </c>
      <c r="K257" s="32">
        <f t="shared" si="72"/>
        <v>4.6024459785387736E-3</v>
      </c>
      <c r="L257" s="50">
        <f t="shared" si="70"/>
        <v>14.497035370281152</v>
      </c>
      <c r="M257" s="35">
        <f t="shared" si="73"/>
        <v>7.0714285714285712</v>
      </c>
      <c r="N257" s="66">
        <f t="shared" si="74"/>
        <v>0.70714285714285718</v>
      </c>
      <c r="O257" s="70" t="s">
        <v>17</v>
      </c>
      <c r="P257" s="32">
        <f>('Sect. 4 (coefficients)'!$L$3+'Sect. 4 (coefficients)'!$L$4*(B257+'Sect. 4 (coefficients)'!$L$7)^-2.5+'Sect. 4 (coefficients)'!$L$5*(B257+'Sect. 4 (coefficients)'!$L$7)^3)/1000</f>
        <v>-3.9457825426968806E-3</v>
      </c>
      <c r="Q257" s="32">
        <f t="shared" si="75"/>
        <v>11.281977180228633</v>
      </c>
      <c r="R257" s="32">
        <f>LOOKUP(B257,'Sect. 4 (data)'!$B$26:$B$32,'Sect. 4 (data)'!$R$26:$R$32)</f>
        <v>11.881159003018862</v>
      </c>
      <c r="S257" s="36">
        <f t="shared" si="76"/>
        <v>-0.59918182279022858</v>
      </c>
      <c r="T257" s="32">
        <f>'Sect. 4 (coefficients)'!$C$7 * ( A257 / 'Sect. 4 (coefficients)'!$C$3 )*
  (
                                                        ( 'Sect. 4 (coefficients)'!$F$3   + 'Sect. 4 (coefficients)'!$F$4  *(A257/'Sect. 4 (coefficients)'!$C$3)^1 + 'Sect. 4 (coefficients)'!$F$5  *(A257/'Sect. 4 (coefficients)'!$C$3)^2 + 'Sect. 4 (coefficients)'!$F$6   *(A257/'Sect. 4 (coefficients)'!$C$3)^3 + 'Sect. 4 (coefficients)'!$F$7  *(A257/'Sect. 4 (coefficients)'!$C$3)^4 + 'Sect. 4 (coefficients)'!$F$8*(A257/'Sect. 4 (coefficients)'!$C$3)^5 ) +
    ( (B257+273.15) / 'Sect. 4 (coefficients)'!$C$4 )^1 * ( 'Sect. 4 (coefficients)'!$F$9   + 'Sect. 4 (coefficients)'!$F$10*(A257/'Sect. 4 (coefficients)'!$C$3)^1 + 'Sect. 4 (coefficients)'!$F$11*(A257/'Sect. 4 (coefficients)'!$C$3)^2 + 'Sect. 4 (coefficients)'!$F$12*(A257/'Sect. 4 (coefficients)'!$C$3)^3 + 'Sect. 4 (coefficients)'!$F$13*(A257/'Sect. 4 (coefficients)'!$C$3)^4 ) +
    ( (B257+273.15) / 'Sect. 4 (coefficients)'!$C$4 )^2 * ( 'Sect. 4 (coefficients)'!$F$14 + 'Sect. 4 (coefficients)'!$F$15*(A257/'Sect. 4 (coefficients)'!$C$3)^1 + 'Sect. 4 (coefficients)'!$F$16*(A257/'Sect. 4 (coefficients)'!$C$3)^2 + 'Sect. 4 (coefficients)'!$F$17*(A257/'Sect. 4 (coefficients)'!$C$3)^3 ) +
    ( (B257+273.15) / 'Sect. 4 (coefficients)'!$C$4 )^3 * ( 'Sect. 4 (coefficients)'!$F$18 + 'Sect. 4 (coefficients)'!$F$19*(A257/'Sect. 4 (coefficients)'!$C$3)^1 + 'Sect. 4 (coefficients)'!$F$20*(A257/'Sect. 4 (coefficients)'!$C$3)^2 ) +
    ( (B257+273.15) / 'Sect. 4 (coefficients)'!$C$4 )^4 * ( 'Sect. 4 (coefficients)'!$F$21 +'Sect. 4 (coefficients)'!$F$22*(A257/'Sect. 4 (coefficients)'!$C$3)^1 ) +
    ( (B257+273.15) / 'Sect. 4 (coefficients)'!$C$4 )^5 * ( 'Sect. 4 (coefficients)'!$F$23 )
  )</f>
        <v>11.881633350801255</v>
      </c>
      <c r="U257" s="91">
        <f xml:space="preserve"> 'Sect. 4 (coefficients)'!$C$8 * ( (C257/'Sect. 4 (coefficients)'!$C$5-1)/'Sect. 4 (coefficients)'!$C$6 ) * ( A257/'Sect. 4 (coefficients)'!$C$3 ) *
(                                                       ( 'Sect. 4 (coefficients)'!$J$3   + 'Sect. 4 (coefficients)'!$J$4  *((C257/'Sect. 4 (coefficients)'!$C$5-1)/'Sect. 4 (coefficients)'!$C$6)  + 'Sect. 4 (coefficients)'!$J$5  *((C257/'Sect. 4 (coefficients)'!$C$5-1)/'Sect. 4 (coefficients)'!$C$6)^2 + 'Sect. 4 (coefficients)'!$J$6   *((C257/'Sect. 4 (coefficients)'!$C$5-1)/'Sect. 4 (coefficients)'!$C$6)^3 + 'Sect. 4 (coefficients)'!$J$7*((C257/'Sect. 4 (coefficients)'!$C$5-1)/'Sect. 4 (coefficients)'!$C$6)^4 ) +
    ( A257/'Sect. 4 (coefficients)'!$C$3 )^1 * ( 'Sect. 4 (coefficients)'!$J$8   + 'Sect. 4 (coefficients)'!$J$9  *((C257/'Sect. 4 (coefficients)'!$C$5-1)/'Sect. 4 (coefficients)'!$C$6)  + 'Sect. 4 (coefficients)'!$J$10*((C257/'Sect. 4 (coefficients)'!$C$5-1)/'Sect. 4 (coefficients)'!$C$6)^2 + 'Sect. 4 (coefficients)'!$J$11 *((C257/'Sect. 4 (coefficients)'!$C$5-1)/'Sect. 4 (coefficients)'!$C$6)^3 ) +
    ( A257/'Sect. 4 (coefficients)'!$C$3 )^2 * ( 'Sect. 4 (coefficients)'!$J$12 + 'Sect. 4 (coefficients)'!$J$13*((C257/'Sect. 4 (coefficients)'!$C$5-1)/'Sect. 4 (coefficients)'!$C$6) + 'Sect. 4 (coefficients)'!$J$14*((C257/'Sect. 4 (coefficients)'!$C$5-1)/'Sect. 4 (coefficients)'!$C$6)^2 ) +
    ( A257/'Sect. 4 (coefficients)'!$C$3 )^3 * ( 'Sect. 4 (coefficients)'!$J$15 + 'Sect. 4 (coefficients)'!$J$16*((C257/'Sect. 4 (coefficients)'!$C$5-1)/'Sect. 4 (coefficients)'!$C$6) ) +
    ( A257/'Sect. 4 (coefficients)'!$C$3 )^4 * ( 'Sect. 4 (coefficients)'!$J$17 ) +
( (B257+273.15) / 'Sect. 4 (coefficients)'!$C$4 )^1*
    (                                                   ( 'Sect. 4 (coefficients)'!$J$18 + 'Sect. 4 (coefficients)'!$J$19*((C257/'Sect. 4 (coefficients)'!$C$5-1)/'Sect. 4 (coefficients)'!$C$6) + 'Sect. 4 (coefficients)'!$J$20*((C257/'Sect. 4 (coefficients)'!$C$5-1)/'Sect. 4 (coefficients)'!$C$6)^2 + 'Sect. 4 (coefficients)'!$J$21 * ((C257/'Sect. 4 (coefficients)'!$C$5-1)/'Sect. 4 (coefficients)'!$C$6)^3 ) +
    ( A257/'Sect. 4 (coefficients)'!$C$3 )^1 * ( 'Sect. 4 (coefficients)'!$J$22 + 'Sect. 4 (coefficients)'!$J$23*((C257/'Sect. 4 (coefficients)'!$C$5-1)/'Sect. 4 (coefficients)'!$C$6) + 'Sect. 4 (coefficients)'!$J$24*((C257/'Sect. 4 (coefficients)'!$C$5-1)/'Sect. 4 (coefficients)'!$C$6)^2 ) +
    ( A257/'Sect. 4 (coefficients)'!$C$3 )^2 * ( 'Sect. 4 (coefficients)'!$J$25 + 'Sect. 4 (coefficients)'!$J$26*((C257/'Sect. 4 (coefficients)'!$C$5-1)/'Sect. 4 (coefficients)'!$C$6) ) +
    ( A257/'Sect. 4 (coefficients)'!$C$3 )^3 * ( 'Sect. 4 (coefficients)'!$J$27 ) ) +
( (B257+273.15) / 'Sect. 4 (coefficients)'!$C$4 )^2*
    (                                                   ( 'Sect. 4 (coefficients)'!$J$28 + 'Sect. 4 (coefficients)'!$J$29*((C257/'Sect. 4 (coefficients)'!$C$5-1)/'Sect. 4 (coefficients)'!$C$6) + 'Sect. 4 (coefficients)'!$J$30*((C257/'Sect. 4 (coefficients)'!$C$5-1)/'Sect. 4 (coefficients)'!$C$6)^2 ) +
    ( A257/'Sect. 4 (coefficients)'!$C$3 )^1 * ( 'Sect. 4 (coefficients)'!$J$31 + 'Sect. 4 (coefficients)'!$J$32*((C257/'Sect. 4 (coefficients)'!$C$5-1)/'Sect. 4 (coefficients)'!$C$6) ) +
    ( A257/'Sect. 4 (coefficients)'!$C$3 )^2 * ( 'Sect. 4 (coefficients)'!$J$33 ) ) +
( (B257+273.15) / 'Sect. 4 (coefficients)'!$C$4 )^3*
    (                                                   ( 'Sect. 4 (coefficients)'!$J$34 + 'Sect. 4 (coefficients)'!$J$35*((C257/'Sect. 4 (coefficients)'!$C$5-1)/'Sect. 4 (coefficients)'!$C$6) ) +
    ( A257/'Sect. 4 (coefficients)'!$C$3 )^1 * ( 'Sect. 4 (coefficients)'!$J$36 ) ) +
( (B257+273.15) / 'Sect. 4 (coefficients)'!$C$4 )^4*
    (                                                   ( 'Sect. 4 (coefficients)'!$J$37 ) ) )</f>
        <v>-0.59936380369305309</v>
      </c>
      <c r="V257" s="32">
        <f t="shared" si="77"/>
        <v>11.282269547108202</v>
      </c>
      <c r="W257" s="36">
        <f>('Sect. 4 (coefficients)'!$L$3+'Sect. 4 (coefficients)'!$L$4*(B257+'Sect. 4 (coefficients)'!$L$7)^-2.5+'Sect. 4 (coefficients)'!$L$5*(B257+'Sect. 4 (coefficients)'!$L$7)^3)/1000</f>
        <v>-3.9457825426968806E-3</v>
      </c>
      <c r="X257" s="36">
        <f t="shared" si="78"/>
        <v>-2.9236687956846197E-4</v>
      </c>
      <c r="Y257" s="32">
        <f t="shared" si="79"/>
        <v>11.278323764565505</v>
      </c>
      <c r="Z257" s="92">
        <v>6.0000000000000001E-3</v>
      </c>
    </row>
    <row r="258" spans="1:26" s="46" customFormat="1" ht="15" customHeight="1">
      <c r="A258" s="82">
        <v>15</v>
      </c>
      <c r="B258" s="38">
        <v>5</v>
      </c>
      <c r="C258" s="57">
        <v>65</v>
      </c>
      <c r="D258" s="40">
        <v>1029.7020710500001</v>
      </c>
      <c r="E258" s="40">
        <f t="shared" si="69"/>
        <v>1.5445531065750001E-2</v>
      </c>
      <c r="F258" s="56" t="s">
        <v>17</v>
      </c>
      <c r="G258" s="42">
        <v>1040.849636494941</v>
      </c>
      <c r="H258" s="40">
        <v>1.6197704169624263E-2</v>
      </c>
      <c r="I258" s="63">
        <v>1374.6823189315833</v>
      </c>
      <c r="J258" s="42">
        <f t="shared" si="71"/>
        <v>11.147565444940938</v>
      </c>
      <c r="K258" s="40">
        <f t="shared" si="72"/>
        <v>4.8786463761595674E-3</v>
      </c>
      <c r="L258" s="53">
        <f t="shared" si="70"/>
        <v>11.313210156919043</v>
      </c>
      <c r="M258" s="44">
        <f t="shared" si="73"/>
        <v>7.0714285714285712</v>
      </c>
      <c r="N258" s="67">
        <f t="shared" si="74"/>
        <v>0.70714285714285718</v>
      </c>
      <c r="O258" s="71" t="s">
        <v>17</v>
      </c>
      <c r="P258" s="40">
        <f>('Sect. 4 (coefficients)'!$L$3+'Sect. 4 (coefficients)'!$L$4*(B258+'Sect. 4 (coefficients)'!$L$7)^-2.5+'Sect. 4 (coefficients)'!$L$5*(B258+'Sect. 4 (coefficients)'!$L$7)^3)/1000</f>
        <v>-3.9457825426968806E-3</v>
      </c>
      <c r="Q258" s="40">
        <f t="shared" si="75"/>
        <v>11.151511227483635</v>
      </c>
      <c r="R258" s="40">
        <f>LOOKUP(B258,'Sect. 4 (data)'!$B$26:$B$32,'Sect. 4 (data)'!$R$26:$R$32)</f>
        <v>11.881159003018862</v>
      </c>
      <c r="S258" s="45">
        <f t="shared" si="76"/>
        <v>-0.72964777553522708</v>
      </c>
      <c r="T258" s="40">
        <f>'Sect. 4 (coefficients)'!$C$7 * ( A258 / 'Sect. 4 (coefficients)'!$C$3 )*
  (
                                                        ( 'Sect. 4 (coefficients)'!$F$3   + 'Sect. 4 (coefficients)'!$F$4  *(A258/'Sect. 4 (coefficients)'!$C$3)^1 + 'Sect. 4 (coefficients)'!$F$5  *(A258/'Sect. 4 (coefficients)'!$C$3)^2 + 'Sect. 4 (coefficients)'!$F$6   *(A258/'Sect. 4 (coefficients)'!$C$3)^3 + 'Sect. 4 (coefficients)'!$F$7  *(A258/'Sect. 4 (coefficients)'!$C$3)^4 + 'Sect. 4 (coefficients)'!$F$8*(A258/'Sect. 4 (coefficients)'!$C$3)^5 ) +
    ( (B258+273.15) / 'Sect. 4 (coefficients)'!$C$4 )^1 * ( 'Sect. 4 (coefficients)'!$F$9   + 'Sect. 4 (coefficients)'!$F$10*(A258/'Sect. 4 (coefficients)'!$C$3)^1 + 'Sect. 4 (coefficients)'!$F$11*(A258/'Sect. 4 (coefficients)'!$C$3)^2 + 'Sect. 4 (coefficients)'!$F$12*(A258/'Sect. 4 (coefficients)'!$C$3)^3 + 'Sect. 4 (coefficients)'!$F$13*(A258/'Sect. 4 (coefficients)'!$C$3)^4 ) +
    ( (B258+273.15) / 'Sect. 4 (coefficients)'!$C$4 )^2 * ( 'Sect. 4 (coefficients)'!$F$14 + 'Sect. 4 (coefficients)'!$F$15*(A258/'Sect. 4 (coefficients)'!$C$3)^1 + 'Sect. 4 (coefficients)'!$F$16*(A258/'Sect. 4 (coefficients)'!$C$3)^2 + 'Sect. 4 (coefficients)'!$F$17*(A258/'Sect. 4 (coefficients)'!$C$3)^3 ) +
    ( (B258+273.15) / 'Sect. 4 (coefficients)'!$C$4 )^3 * ( 'Sect. 4 (coefficients)'!$F$18 + 'Sect. 4 (coefficients)'!$F$19*(A258/'Sect. 4 (coefficients)'!$C$3)^1 + 'Sect. 4 (coefficients)'!$F$20*(A258/'Sect. 4 (coefficients)'!$C$3)^2 ) +
    ( (B258+273.15) / 'Sect. 4 (coefficients)'!$C$4 )^4 * ( 'Sect. 4 (coefficients)'!$F$21 +'Sect. 4 (coefficients)'!$F$22*(A258/'Sect. 4 (coefficients)'!$C$3)^1 ) +
    ( (B258+273.15) / 'Sect. 4 (coefficients)'!$C$4 )^5 * ( 'Sect. 4 (coefficients)'!$F$23 )
  )</f>
        <v>11.881633350801255</v>
      </c>
      <c r="U258" s="93">
        <f xml:space="preserve"> 'Sect. 4 (coefficients)'!$C$8 * ( (C258/'Sect. 4 (coefficients)'!$C$5-1)/'Sect. 4 (coefficients)'!$C$6 ) * ( A258/'Sect. 4 (coefficients)'!$C$3 ) *
(                                                       ( 'Sect. 4 (coefficients)'!$J$3   + 'Sect. 4 (coefficients)'!$J$4  *((C258/'Sect. 4 (coefficients)'!$C$5-1)/'Sect. 4 (coefficients)'!$C$6)  + 'Sect. 4 (coefficients)'!$J$5  *((C258/'Sect. 4 (coefficients)'!$C$5-1)/'Sect. 4 (coefficients)'!$C$6)^2 + 'Sect. 4 (coefficients)'!$J$6   *((C258/'Sect. 4 (coefficients)'!$C$5-1)/'Sect. 4 (coefficients)'!$C$6)^3 + 'Sect. 4 (coefficients)'!$J$7*((C258/'Sect. 4 (coefficients)'!$C$5-1)/'Sect. 4 (coefficients)'!$C$6)^4 ) +
    ( A258/'Sect. 4 (coefficients)'!$C$3 )^1 * ( 'Sect. 4 (coefficients)'!$J$8   + 'Sect. 4 (coefficients)'!$J$9  *((C258/'Sect. 4 (coefficients)'!$C$5-1)/'Sect. 4 (coefficients)'!$C$6)  + 'Sect. 4 (coefficients)'!$J$10*((C258/'Sect. 4 (coefficients)'!$C$5-1)/'Sect. 4 (coefficients)'!$C$6)^2 + 'Sect. 4 (coefficients)'!$J$11 *((C258/'Sect. 4 (coefficients)'!$C$5-1)/'Sect. 4 (coefficients)'!$C$6)^3 ) +
    ( A258/'Sect. 4 (coefficients)'!$C$3 )^2 * ( 'Sect. 4 (coefficients)'!$J$12 + 'Sect. 4 (coefficients)'!$J$13*((C258/'Sect. 4 (coefficients)'!$C$5-1)/'Sect. 4 (coefficients)'!$C$6) + 'Sect. 4 (coefficients)'!$J$14*((C258/'Sect. 4 (coefficients)'!$C$5-1)/'Sect. 4 (coefficients)'!$C$6)^2 ) +
    ( A258/'Sect. 4 (coefficients)'!$C$3 )^3 * ( 'Sect. 4 (coefficients)'!$J$15 + 'Sect. 4 (coefficients)'!$J$16*((C258/'Sect. 4 (coefficients)'!$C$5-1)/'Sect. 4 (coefficients)'!$C$6) ) +
    ( A258/'Sect. 4 (coefficients)'!$C$3 )^4 * ( 'Sect. 4 (coefficients)'!$J$17 ) +
( (B258+273.15) / 'Sect. 4 (coefficients)'!$C$4 )^1*
    (                                                   ( 'Sect. 4 (coefficients)'!$J$18 + 'Sect. 4 (coefficients)'!$J$19*((C258/'Sect. 4 (coefficients)'!$C$5-1)/'Sect. 4 (coefficients)'!$C$6) + 'Sect. 4 (coefficients)'!$J$20*((C258/'Sect. 4 (coefficients)'!$C$5-1)/'Sect. 4 (coefficients)'!$C$6)^2 + 'Sect. 4 (coefficients)'!$J$21 * ((C258/'Sect. 4 (coefficients)'!$C$5-1)/'Sect. 4 (coefficients)'!$C$6)^3 ) +
    ( A258/'Sect. 4 (coefficients)'!$C$3 )^1 * ( 'Sect. 4 (coefficients)'!$J$22 + 'Sect. 4 (coefficients)'!$J$23*((C258/'Sect. 4 (coefficients)'!$C$5-1)/'Sect. 4 (coefficients)'!$C$6) + 'Sect. 4 (coefficients)'!$J$24*((C258/'Sect. 4 (coefficients)'!$C$5-1)/'Sect. 4 (coefficients)'!$C$6)^2 ) +
    ( A258/'Sect. 4 (coefficients)'!$C$3 )^2 * ( 'Sect. 4 (coefficients)'!$J$25 + 'Sect. 4 (coefficients)'!$J$26*((C258/'Sect. 4 (coefficients)'!$C$5-1)/'Sect. 4 (coefficients)'!$C$6) ) +
    ( A258/'Sect. 4 (coefficients)'!$C$3 )^3 * ( 'Sect. 4 (coefficients)'!$J$27 ) ) +
( (B258+273.15) / 'Sect. 4 (coefficients)'!$C$4 )^2*
    (                                                   ( 'Sect. 4 (coefficients)'!$J$28 + 'Sect. 4 (coefficients)'!$J$29*((C258/'Sect. 4 (coefficients)'!$C$5-1)/'Sect. 4 (coefficients)'!$C$6) + 'Sect. 4 (coefficients)'!$J$30*((C258/'Sect. 4 (coefficients)'!$C$5-1)/'Sect. 4 (coefficients)'!$C$6)^2 ) +
    ( A258/'Sect. 4 (coefficients)'!$C$3 )^1 * ( 'Sect. 4 (coefficients)'!$J$31 + 'Sect. 4 (coefficients)'!$J$32*((C258/'Sect. 4 (coefficients)'!$C$5-1)/'Sect. 4 (coefficients)'!$C$6) ) +
    ( A258/'Sect. 4 (coefficients)'!$C$3 )^2 * ( 'Sect. 4 (coefficients)'!$J$33 ) ) +
( (B258+273.15) / 'Sect. 4 (coefficients)'!$C$4 )^3*
    (                                                   ( 'Sect. 4 (coefficients)'!$J$34 + 'Sect. 4 (coefficients)'!$J$35*((C258/'Sect. 4 (coefficients)'!$C$5-1)/'Sect. 4 (coefficients)'!$C$6) ) +
    ( A258/'Sect. 4 (coefficients)'!$C$3 )^1 * ( 'Sect. 4 (coefficients)'!$J$36 ) ) +
( (B258+273.15) / 'Sect. 4 (coefficients)'!$C$4 )^4*
    (                                                   ( 'Sect. 4 (coefficients)'!$J$37 ) ) )</f>
        <v>-0.7287681788620447</v>
      </c>
      <c r="V258" s="40">
        <f t="shared" si="77"/>
        <v>11.152865171939212</v>
      </c>
      <c r="W258" s="45">
        <f>('Sect. 4 (coefficients)'!$L$3+'Sect. 4 (coefficients)'!$L$4*(B258+'Sect. 4 (coefficients)'!$L$7)^-2.5+'Sect. 4 (coefficients)'!$L$5*(B258+'Sect. 4 (coefficients)'!$L$7)^3)/1000</f>
        <v>-3.9457825426968806E-3</v>
      </c>
      <c r="X258" s="45">
        <f t="shared" si="78"/>
        <v>-1.3539444555767943E-3</v>
      </c>
      <c r="Y258" s="40">
        <f t="shared" si="79"/>
        <v>11.148919389396514</v>
      </c>
      <c r="Z258" s="94">
        <v>6.0000000000000001E-3</v>
      </c>
    </row>
    <row r="259" spans="1:26" s="37" customFormat="1" ht="15" customHeight="1">
      <c r="A259" s="76">
        <v>15</v>
      </c>
      <c r="B259" s="30">
        <v>10</v>
      </c>
      <c r="C259" s="55">
        <v>5</v>
      </c>
      <c r="D259" s="32">
        <v>1002.0313406</v>
      </c>
      <c r="E259" s="32">
        <f>0.001/100*D259/2</f>
        <v>5.0101567030000002E-3</v>
      </c>
      <c r="F259" s="54" t="s">
        <v>17</v>
      </c>
      <c r="G259" s="33">
        <v>1013.6429933800914</v>
      </c>
      <c r="H259" s="32">
        <v>6.4886028660940337E-3</v>
      </c>
      <c r="I259" s="62">
        <v>105.59666708075173</v>
      </c>
      <c r="J259" s="33">
        <f t="shared" si="71"/>
        <v>11.61165278009139</v>
      </c>
      <c r="K259" s="32">
        <f t="shared" si="72"/>
        <v>4.1231416377888203E-3</v>
      </c>
      <c r="L259" s="50">
        <f t="shared" si="70"/>
        <v>17.217038487918337</v>
      </c>
      <c r="M259" s="35">
        <f t="shared" si="73"/>
        <v>7.0714285714285712</v>
      </c>
      <c r="N259" s="66">
        <f t="shared" si="74"/>
        <v>0.70714285714285718</v>
      </c>
      <c r="O259" s="70" t="s">
        <v>17</v>
      </c>
      <c r="P259" s="32">
        <f>('Sect. 4 (coefficients)'!$L$3+'Sect. 4 (coefficients)'!$L$4*(B259+'Sect. 4 (coefficients)'!$L$7)^-2.5+'Sect. 4 (coefficients)'!$L$5*(B259+'Sect. 4 (coefficients)'!$L$7)^3)/1000</f>
        <v>-3.3446902568376059E-3</v>
      </c>
      <c r="Q259" s="32">
        <f t="shared" si="75"/>
        <v>11.614997470348227</v>
      </c>
      <c r="R259" s="32">
        <f>LOOKUP(B259,'Sect. 4 (data)'!$B$26:$B$32,'Sect. 4 (data)'!$R$26:$R$32)</f>
        <v>11.673380493031528</v>
      </c>
      <c r="S259" s="36">
        <f t="shared" si="76"/>
        <v>-5.8383022683301533E-2</v>
      </c>
      <c r="T259" s="32">
        <f>'Sect. 4 (coefficients)'!$C$7 * ( A259 / 'Sect. 4 (coefficients)'!$C$3 )*
  (
                                                        ( 'Sect. 4 (coefficients)'!$F$3   + 'Sect. 4 (coefficients)'!$F$4  *(A259/'Sect. 4 (coefficients)'!$C$3)^1 + 'Sect. 4 (coefficients)'!$F$5  *(A259/'Sect. 4 (coefficients)'!$C$3)^2 + 'Sect. 4 (coefficients)'!$F$6   *(A259/'Sect. 4 (coefficients)'!$C$3)^3 + 'Sect. 4 (coefficients)'!$F$7  *(A259/'Sect. 4 (coefficients)'!$C$3)^4 + 'Sect. 4 (coefficients)'!$F$8*(A259/'Sect. 4 (coefficients)'!$C$3)^5 ) +
    ( (B259+273.15) / 'Sect. 4 (coefficients)'!$C$4 )^1 * ( 'Sect. 4 (coefficients)'!$F$9   + 'Sect. 4 (coefficients)'!$F$10*(A259/'Sect. 4 (coefficients)'!$C$3)^1 + 'Sect. 4 (coefficients)'!$F$11*(A259/'Sect. 4 (coefficients)'!$C$3)^2 + 'Sect. 4 (coefficients)'!$F$12*(A259/'Sect. 4 (coefficients)'!$C$3)^3 + 'Sect. 4 (coefficients)'!$F$13*(A259/'Sect. 4 (coefficients)'!$C$3)^4 ) +
    ( (B259+273.15) / 'Sect. 4 (coefficients)'!$C$4 )^2 * ( 'Sect. 4 (coefficients)'!$F$14 + 'Sect. 4 (coefficients)'!$F$15*(A259/'Sect. 4 (coefficients)'!$C$3)^1 + 'Sect. 4 (coefficients)'!$F$16*(A259/'Sect. 4 (coefficients)'!$C$3)^2 + 'Sect. 4 (coefficients)'!$F$17*(A259/'Sect. 4 (coefficients)'!$C$3)^3 ) +
    ( (B259+273.15) / 'Sect. 4 (coefficients)'!$C$4 )^3 * ( 'Sect. 4 (coefficients)'!$F$18 + 'Sect. 4 (coefficients)'!$F$19*(A259/'Sect. 4 (coefficients)'!$C$3)^1 + 'Sect. 4 (coefficients)'!$F$20*(A259/'Sect. 4 (coefficients)'!$C$3)^2 ) +
    ( (B259+273.15) / 'Sect. 4 (coefficients)'!$C$4 )^4 * ( 'Sect. 4 (coefficients)'!$F$21 +'Sect. 4 (coefficients)'!$F$22*(A259/'Sect. 4 (coefficients)'!$C$3)^1 ) +
    ( (B259+273.15) / 'Sect. 4 (coefficients)'!$C$4 )^5 * ( 'Sect. 4 (coefficients)'!$F$23 )
  )</f>
        <v>11.674117222681152</v>
      </c>
      <c r="U259" s="91">
        <f xml:space="preserve"> 'Sect. 4 (coefficients)'!$C$8 * ( (C259/'Sect. 4 (coefficients)'!$C$5-1)/'Sect. 4 (coefficients)'!$C$6 ) * ( A259/'Sect. 4 (coefficients)'!$C$3 ) *
(                                                       ( 'Sect. 4 (coefficients)'!$J$3   + 'Sect. 4 (coefficients)'!$J$4  *((C259/'Sect. 4 (coefficients)'!$C$5-1)/'Sect. 4 (coefficients)'!$C$6)  + 'Sect. 4 (coefficients)'!$J$5  *((C259/'Sect. 4 (coefficients)'!$C$5-1)/'Sect. 4 (coefficients)'!$C$6)^2 + 'Sect. 4 (coefficients)'!$J$6   *((C259/'Sect. 4 (coefficients)'!$C$5-1)/'Sect. 4 (coefficients)'!$C$6)^3 + 'Sect. 4 (coefficients)'!$J$7*((C259/'Sect. 4 (coefficients)'!$C$5-1)/'Sect. 4 (coefficients)'!$C$6)^4 ) +
    ( A259/'Sect. 4 (coefficients)'!$C$3 )^1 * ( 'Sect. 4 (coefficients)'!$J$8   + 'Sect. 4 (coefficients)'!$J$9  *((C259/'Sect. 4 (coefficients)'!$C$5-1)/'Sect. 4 (coefficients)'!$C$6)  + 'Sect. 4 (coefficients)'!$J$10*((C259/'Sect. 4 (coefficients)'!$C$5-1)/'Sect. 4 (coefficients)'!$C$6)^2 + 'Sect. 4 (coefficients)'!$J$11 *((C259/'Sect. 4 (coefficients)'!$C$5-1)/'Sect. 4 (coefficients)'!$C$6)^3 ) +
    ( A259/'Sect. 4 (coefficients)'!$C$3 )^2 * ( 'Sect. 4 (coefficients)'!$J$12 + 'Sect. 4 (coefficients)'!$J$13*((C259/'Sect. 4 (coefficients)'!$C$5-1)/'Sect. 4 (coefficients)'!$C$6) + 'Sect. 4 (coefficients)'!$J$14*((C259/'Sect. 4 (coefficients)'!$C$5-1)/'Sect. 4 (coefficients)'!$C$6)^2 ) +
    ( A259/'Sect. 4 (coefficients)'!$C$3 )^3 * ( 'Sect. 4 (coefficients)'!$J$15 + 'Sect. 4 (coefficients)'!$J$16*((C259/'Sect. 4 (coefficients)'!$C$5-1)/'Sect. 4 (coefficients)'!$C$6) ) +
    ( A259/'Sect. 4 (coefficients)'!$C$3 )^4 * ( 'Sect. 4 (coefficients)'!$J$17 ) +
( (B259+273.15) / 'Sect. 4 (coefficients)'!$C$4 )^1*
    (                                                   ( 'Sect. 4 (coefficients)'!$J$18 + 'Sect. 4 (coefficients)'!$J$19*((C259/'Sect. 4 (coefficients)'!$C$5-1)/'Sect. 4 (coefficients)'!$C$6) + 'Sect. 4 (coefficients)'!$J$20*((C259/'Sect. 4 (coefficients)'!$C$5-1)/'Sect. 4 (coefficients)'!$C$6)^2 + 'Sect. 4 (coefficients)'!$J$21 * ((C259/'Sect. 4 (coefficients)'!$C$5-1)/'Sect. 4 (coefficients)'!$C$6)^3 ) +
    ( A259/'Sect. 4 (coefficients)'!$C$3 )^1 * ( 'Sect. 4 (coefficients)'!$J$22 + 'Sect. 4 (coefficients)'!$J$23*((C259/'Sect. 4 (coefficients)'!$C$5-1)/'Sect. 4 (coefficients)'!$C$6) + 'Sect. 4 (coefficients)'!$J$24*((C259/'Sect. 4 (coefficients)'!$C$5-1)/'Sect. 4 (coefficients)'!$C$6)^2 ) +
    ( A259/'Sect. 4 (coefficients)'!$C$3 )^2 * ( 'Sect. 4 (coefficients)'!$J$25 + 'Sect. 4 (coefficients)'!$J$26*((C259/'Sect. 4 (coefficients)'!$C$5-1)/'Sect. 4 (coefficients)'!$C$6) ) +
    ( A259/'Sect. 4 (coefficients)'!$C$3 )^3 * ( 'Sect. 4 (coefficients)'!$J$27 ) ) +
( (B259+273.15) / 'Sect. 4 (coefficients)'!$C$4 )^2*
    (                                                   ( 'Sect. 4 (coefficients)'!$J$28 + 'Sect. 4 (coefficients)'!$J$29*((C259/'Sect. 4 (coefficients)'!$C$5-1)/'Sect. 4 (coefficients)'!$C$6) + 'Sect. 4 (coefficients)'!$J$30*((C259/'Sect. 4 (coefficients)'!$C$5-1)/'Sect. 4 (coefficients)'!$C$6)^2 ) +
    ( A259/'Sect. 4 (coefficients)'!$C$3 )^1 * ( 'Sect. 4 (coefficients)'!$J$31 + 'Sect. 4 (coefficients)'!$J$32*((C259/'Sect. 4 (coefficients)'!$C$5-1)/'Sect. 4 (coefficients)'!$C$6) ) +
    ( A259/'Sect. 4 (coefficients)'!$C$3 )^2 * ( 'Sect. 4 (coefficients)'!$J$33 ) ) +
( (B259+273.15) / 'Sect. 4 (coefficients)'!$C$4 )^3*
    (                                                   ( 'Sect. 4 (coefficients)'!$J$34 + 'Sect. 4 (coefficients)'!$J$35*((C259/'Sect. 4 (coefficients)'!$C$5-1)/'Sect. 4 (coefficients)'!$C$6) ) +
    ( A259/'Sect. 4 (coefficients)'!$C$3 )^1 * ( 'Sect. 4 (coefficients)'!$J$36 ) ) +
( (B259+273.15) / 'Sect. 4 (coefficients)'!$C$4 )^4*
    (                                                   ( 'Sect. 4 (coefficients)'!$J$37 ) ) )</f>
        <v>-5.5598315236862379E-2</v>
      </c>
      <c r="V259" s="32">
        <f t="shared" si="77"/>
        <v>11.61851890744429</v>
      </c>
      <c r="W259" s="36">
        <f>('Sect. 4 (coefficients)'!$L$3+'Sect. 4 (coefficients)'!$L$4*(B259+'Sect. 4 (coefficients)'!$L$7)^-2.5+'Sect. 4 (coefficients)'!$L$5*(B259+'Sect. 4 (coefficients)'!$L$7)^3)/1000</f>
        <v>-3.3446902568376059E-3</v>
      </c>
      <c r="X259" s="36">
        <f t="shared" si="78"/>
        <v>-3.5214370960634511E-3</v>
      </c>
      <c r="Y259" s="32">
        <f t="shared" si="79"/>
        <v>11.615174217187453</v>
      </c>
      <c r="Z259" s="92">
        <v>6.0000000000000001E-3</v>
      </c>
    </row>
    <row r="260" spans="1:26" s="37" customFormat="1" ht="15" customHeight="1">
      <c r="A260" s="76">
        <v>15</v>
      </c>
      <c r="B260" s="30">
        <v>10</v>
      </c>
      <c r="C260" s="55">
        <v>10</v>
      </c>
      <c r="D260" s="32">
        <v>1004.3830732500001</v>
      </c>
      <c r="E260" s="32">
        <f>0.001/100*D260/2</f>
        <v>5.0219153662500009E-3</v>
      </c>
      <c r="F260" s="54" t="s">
        <v>17</v>
      </c>
      <c r="G260" s="33">
        <v>1015.9422292393946</v>
      </c>
      <c r="H260" s="32">
        <v>6.5089026551591886E-3</v>
      </c>
      <c r="I260" s="62">
        <v>106.79569483281544</v>
      </c>
      <c r="J260" s="33">
        <f t="shared" si="71"/>
        <v>11.559155989394526</v>
      </c>
      <c r="K260" s="32">
        <f t="shared" si="72"/>
        <v>4.1407945890324545E-3</v>
      </c>
      <c r="L260" s="50">
        <f t="shared" si="70"/>
        <v>17.492721768722657</v>
      </c>
      <c r="M260" s="35">
        <f t="shared" si="73"/>
        <v>7.0714285714285712</v>
      </c>
      <c r="N260" s="66">
        <f t="shared" si="74"/>
        <v>0.70714285714285718</v>
      </c>
      <c r="O260" s="70" t="s">
        <v>17</v>
      </c>
      <c r="P260" s="32">
        <f>('Sect. 4 (coefficients)'!$L$3+'Sect. 4 (coefficients)'!$L$4*(B260+'Sect. 4 (coefficients)'!$L$7)^-2.5+'Sect. 4 (coefficients)'!$L$5*(B260+'Sect. 4 (coefficients)'!$L$7)^3)/1000</f>
        <v>-3.3446902568376059E-3</v>
      </c>
      <c r="Q260" s="32">
        <f t="shared" si="75"/>
        <v>11.562500679651363</v>
      </c>
      <c r="R260" s="32">
        <f>LOOKUP(B260,'Sect. 4 (data)'!$B$26:$B$32,'Sect. 4 (data)'!$R$26:$R$32)</f>
        <v>11.673380493031528</v>
      </c>
      <c r="S260" s="36">
        <f t="shared" si="76"/>
        <v>-0.11087981338016561</v>
      </c>
      <c r="T260" s="32">
        <f>'Sect. 4 (coefficients)'!$C$7 * ( A260 / 'Sect. 4 (coefficients)'!$C$3 )*
  (
                                                        ( 'Sect. 4 (coefficients)'!$F$3   + 'Sect. 4 (coefficients)'!$F$4  *(A260/'Sect. 4 (coefficients)'!$C$3)^1 + 'Sect. 4 (coefficients)'!$F$5  *(A260/'Sect. 4 (coefficients)'!$C$3)^2 + 'Sect. 4 (coefficients)'!$F$6   *(A260/'Sect. 4 (coefficients)'!$C$3)^3 + 'Sect. 4 (coefficients)'!$F$7  *(A260/'Sect. 4 (coefficients)'!$C$3)^4 + 'Sect. 4 (coefficients)'!$F$8*(A260/'Sect. 4 (coefficients)'!$C$3)^5 ) +
    ( (B260+273.15) / 'Sect. 4 (coefficients)'!$C$4 )^1 * ( 'Sect. 4 (coefficients)'!$F$9   + 'Sect. 4 (coefficients)'!$F$10*(A260/'Sect. 4 (coefficients)'!$C$3)^1 + 'Sect. 4 (coefficients)'!$F$11*(A260/'Sect. 4 (coefficients)'!$C$3)^2 + 'Sect. 4 (coefficients)'!$F$12*(A260/'Sect. 4 (coefficients)'!$C$3)^3 + 'Sect. 4 (coefficients)'!$F$13*(A260/'Sect. 4 (coefficients)'!$C$3)^4 ) +
    ( (B260+273.15) / 'Sect. 4 (coefficients)'!$C$4 )^2 * ( 'Sect. 4 (coefficients)'!$F$14 + 'Sect. 4 (coefficients)'!$F$15*(A260/'Sect. 4 (coefficients)'!$C$3)^1 + 'Sect. 4 (coefficients)'!$F$16*(A260/'Sect. 4 (coefficients)'!$C$3)^2 + 'Sect. 4 (coefficients)'!$F$17*(A260/'Sect. 4 (coefficients)'!$C$3)^3 ) +
    ( (B260+273.15) / 'Sect. 4 (coefficients)'!$C$4 )^3 * ( 'Sect. 4 (coefficients)'!$F$18 + 'Sect. 4 (coefficients)'!$F$19*(A260/'Sect. 4 (coefficients)'!$C$3)^1 + 'Sect. 4 (coefficients)'!$F$20*(A260/'Sect. 4 (coefficients)'!$C$3)^2 ) +
    ( (B260+273.15) / 'Sect. 4 (coefficients)'!$C$4 )^4 * ( 'Sect. 4 (coefficients)'!$F$21 +'Sect. 4 (coefficients)'!$F$22*(A260/'Sect. 4 (coefficients)'!$C$3)^1 ) +
    ( (B260+273.15) / 'Sect. 4 (coefficients)'!$C$4 )^5 * ( 'Sect. 4 (coefficients)'!$F$23 )
  )</f>
        <v>11.674117222681152</v>
      </c>
      <c r="U260" s="91">
        <f xml:space="preserve"> 'Sect. 4 (coefficients)'!$C$8 * ( (C260/'Sect. 4 (coefficients)'!$C$5-1)/'Sect. 4 (coefficients)'!$C$6 ) * ( A260/'Sect. 4 (coefficients)'!$C$3 ) *
(                                                       ( 'Sect. 4 (coefficients)'!$J$3   + 'Sect. 4 (coefficients)'!$J$4  *((C260/'Sect. 4 (coefficients)'!$C$5-1)/'Sect. 4 (coefficients)'!$C$6)  + 'Sect. 4 (coefficients)'!$J$5  *((C260/'Sect. 4 (coefficients)'!$C$5-1)/'Sect. 4 (coefficients)'!$C$6)^2 + 'Sect. 4 (coefficients)'!$J$6   *((C260/'Sect. 4 (coefficients)'!$C$5-1)/'Sect. 4 (coefficients)'!$C$6)^3 + 'Sect. 4 (coefficients)'!$J$7*((C260/'Sect. 4 (coefficients)'!$C$5-1)/'Sect. 4 (coefficients)'!$C$6)^4 ) +
    ( A260/'Sect. 4 (coefficients)'!$C$3 )^1 * ( 'Sect. 4 (coefficients)'!$J$8   + 'Sect. 4 (coefficients)'!$J$9  *((C260/'Sect. 4 (coefficients)'!$C$5-1)/'Sect. 4 (coefficients)'!$C$6)  + 'Sect. 4 (coefficients)'!$J$10*((C260/'Sect. 4 (coefficients)'!$C$5-1)/'Sect. 4 (coefficients)'!$C$6)^2 + 'Sect. 4 (coefficients)'!$J$11 *((C260/'Sect. 4 (coefficients)'!$C$5-1)/'Sect. 4 (coefficients)'!$C$6)^3 ) +
    ( A260/'Sect. 4 (coefficients)'!$C$3 )^2 * ( 'Sect. 4 (coefficients)'!$J$12 + 'Sect. 4 (coefficients)'!$J$13*((C260/'Sect. 4 (coefficients)'!$C$5-1)/'Sect. 4 (coefficients)'!$C$6) + 'Sect. 4 (coefficients)'!$J$14*((C260/'Sect. 4 (coefficients)'!$C$5-1)/'Sect. 4 (coefficients)'!$C$6)^2 ) +
    ( A260/'Sect. 4 (coefficients)'!$C$3 )^3 * ( 'Sect. 4 (coefficients)'!$J$15 + 'Sect. 4 (coefficients)'!$J$16*((C260/'Sect. 4 (coefficients)'!$C$5-1)/'Sect. 4 (coefficients)'!$C$6) ) +
    ( A260/'Sect. 4 (coefficients)'!$C$3 )^4 * ( 'Sect. 4 (coefficients)'!$J$17 ) +
( (B260+273.15) / 'Sect. 4 (coefficients)'!$C$4 )^1*
    (                                                   ( 'Sect. 4 (coefficients)'!$J$18 + 'Sect. 4 (coefficients)'!$J$19*((C260/'Sect. 4 (coefficients)'!$C$5-1)/'Sect. 4 (coefficients)'!$C$6) + 'Sect. 4 (coefficients)'!$J$20*((C260/'Sect. 4 (coefficients)'!$C$5-1)/'Sect. 4 (coefficients)'!$C$6)^2 + 'Sect. 4 (coefficients)'!$J$21 * ((C260/'Sect. 4 (coefficients)'!$C$5-1)/'Sect. 4 (coefficients)'!$C$6)^3 ) +
    ( A260/'Sect. 4 (coefficients)'!$C$3 )^1 * ( 'Sect. 4 (coefficients)'!$J$22 + 'Sect. 4 (coefficients)'!$J$23*((C260/'Sect. 4 (coefficients)'!$C$5-1)/'Sect. 4 (coefficients)'!$C$6) + 'Sect. 4 (coefficients)'!$J$24*((C260/'Sect. 4 (coefficients)'!$C$5-1)/'Sect. 4 (coefficients)'!$C$6)^2 ) +
    ( A260/'Sect. 4 (coefficients)'!$C$3 )^2 * ( 'Sect. 4 (coefficients)'!$J$25 + 'Sect. 4 (coefficients)'!$J$26*((C260/'Sect. 4 (coefficients)'!$C$5-1)/'Sect. 4 (coefficients)'!$C$6) ) +
    ( A260/'Sect. 4 (coefficients)'!$C$3 )^3 * ( 'Sect. 4 (coefficients)'!$J$27 ) ) +
( (B260+273.15) / 'Sect. 4 (coefficients)'!$C$4 )^2*
    (                                                   ( 'Sect. 4 (coefficients)'!$J$28 + 'Sect. 4 (coefficients)'!$J$29*((C260/'Sect. 4 (coefficients)'!$C$5-1)/'Sect. 4 (coefficients)'!$C$6) + 'Sect. 4 (coefficients)'!$J$30*((C260/'Sect. 4 (coefficients)'!$C$5-1)/'Sect. 4 (coefficients)'!$C$6)^2 ) +
    ( A260/'Sect. 4 (coefficients)'!$C$3 )^1 * ( 'Sect. 4 (coefficients)'!$J$31 + 'Sect. 4 (coefficients)'!$J$32*((C260/'Sect. 4 (coefficients)'!$C$5-1)/'Sect. 4 (coefficients)'!$C$6) ) +
    ( A260/'Sect. 4 (coefficients)'!$C$3 )^2 * ( 'Sect. 4 (coefficients)'!$J$33 ) ) +
( (B260+273.15) / 'Sect. 4 (coefficients)'!$C$4 )^3*
    (                                                   ( 'Sect. 4 (coefficients)'!$J$34 + 'Sect. 4 (coefficients)'!$J$35*((C260/'Sect. 4 (coefficients)'!$C$5-1)/'Sect. 4 (coefficients)'!$C$6) ) +
    ( A260/'Sect. 4 (coefficients)'!$C$3 )^1 * ( 'Sect. 4 (coefficients)'!$J$36 ) ) +
( (B260+273.15) / 'Sect. 4 (coefficients)'!$C$4 )^4*
    (                                                   ( 'Sect. 4 (coefficients)'!$J$37 ) ) )</f>
        <v>-0.11133187409966547</v>
      </c>
      <c r="V260" s="32">
        <f t="shared" si="77"/>
        <v>11.562785348581487</v>
      </c>
      <c r="W260" s="36">
        <f>('Sect. 4 (coefficients)'!$L$3+'Sect. 4 (coefficients)'!$L$4*(B260+'Sect. 4 (coefficients)'!$L$7)^-2.5+'Sect. 4 (coefficients)'!$L$5*(B260+'Sect. 4 (coefficients)'!$L$7)^3)/1000</f>
        <v>-3.3446902568376059E-3</v>
      </c>
      <c r="X260" s="36">
        <f t="shared" si="78"/>
        <v>-2.8466893012435435E-4</v>
      </c>
      <c r="Y260" s="32">
        <f t="shared" si="79"/>
        <v>11.55944065832465</v>
      </c>
      <c r="Z260" s="92">
        <v>6.0000000000000001E-3</v>
      </c>
    </row>
    <row r="261" spans="1:26" s="37" customFormat="1" ht="15" customHeight="1">
      <c r="A261" s="76">
        <v>15</v>
      </c>
      <c r="B261" s="30">
        <v>10</v>
      </c>
      <c r="C261" s="55">
        <v>15</v>
      </c>
      <c r="D261" s="32">
        <v>1006.70964671</v>
      </c>
      <c r="E261" s="32">
        <f t="shared" ref="E261:E267" si="80">0.003/100*D261/2</f>
        <v>1.5100644700650001E-2</v>
      </c>
      <c r="F261" s="54" t="s">
        <v>17</v>
      </c>
      <c r="G261" s="33">
        <v>1018.2156945906577</v>
      </c>
      <c r="H261" s="32">
        <v>1.5656102301816494E-2</v>
      </c>
      <c r="I261" s="62">
        <v>3556.4198275635531</v>
      </c>
      <c r="J261" s="33">
        <f t="shared" si="71"/>
        <v>11.506047880657661</v>
      </c>
      <c r="K261" s="32">
        <f t="shared" si="72"/>
        <v>4.1332879054905864E-3</v>
      </c>
      <c r="L261" s="50">
        <f t="shared" si="70"/>
        <v>17.276710260579538</v>
      </c>
      <c r="M261" s="35">
        <f t="shared" si="73"/>
        <v>7.0714285714285712</v>
      </c>
      <c r="N261" s="66">
        <f t="shared" si="74"/>
        <v>0.70714285714285718</v>
      </c>
      <c r="O261" s="70" t="s">
        <v>17</v>
      </c>
      <c r="P261" s="32">
        <f>('Sect. 4 (coefficients)'!$L$3+'Sect. 4 (coefficients)'!$L$4*(B261+'Sect. 4 (coefficients)'!$L$7)^-2.5+'Sect. 4 (coefficients)'!$L$5*(B261+'Sect. 4 (coefficients)'!$L$7)^3)/1000</f>
        <v>-3.3446902568376059E-3</v>
      </c>
      <c r="Q261" s="32">
        <f t="shared" si="75"/>
        <v>11.509392570914498</v>
      </c>
      <c r="R261" s="32">
        <f>LOOKUP(B261,'Sect. 4 (data)'!$B$26:$B$32,'Sect. 4 (data)'!$R$26:$R$32)</f>
        <v>11.673380493031528</v>
      </c>
      <c r="S261" s="36">
        <f t="shared" si="76"/>
        <v>-0.16398792211703039</v>
      </c>
      <c r="T261" s="32">
        <f>'Sect. 4 (coefficients)'!$C$7 * ( A261 / 'Sect. 4 (coefficients)'!$C$3 )*
  (
                                                        ( 'Sect. 4 (coefficients)'!$F$3   + 'Sect. 4 (coefficients)'!$F$4  *(A261/'Sect. 4 (coefficients)'!$C$3)^1 + 'Sect. 4 (coefficients)'!$F$5  *(A261/'Sect. 4 (coefficients)'!$C$3)^2 + 'Sect. 4 (coefficients)'!$F$6   *(A261/'Sect. 4 (coefficients)'!$C$3)^3 + 'Sect. 4 (coefficients)'!$F$7  *(A261/'Sect. 4 (coefficients)'!$C$3)^4 + 'Sect. 4 (coefficients)'!$F$8*(A261/'Sect. 4 (coefficients)'!$C$3)^5 ) +
    ( (B261+273.15) / 'Sect. 4 (coefficients)'!$C$4 )^1 * ( 'Sect. 4 (coefficients)'!$F$9   + 'Sect. 4 (coefficients)'!$F$10*(A261/'Sect. 4 (coefficients)'!$C$3)^1 + 'Sect. 4 (coefficients)'!$F$11*(A261/'Sect. 4 (coefficients)'!$C$3)^2 + 'Sect. 4 (coefficients)'!$F$12*(A261/'Sect. 4 (coefficients)'!$C$3)^3 + 'Sect. 4 (coefficients)'!$F$13*(A261/'Sect. 4 (coefficients)'!$C$3)^4 ) +
    ( (B261+273.15) / 'Sect. 4 (coefficients)'!$C$4 )^2 * ( 'Sect. 4 (coefficients)'!$F$14 + 'Sect. 4 (coefficients)'!$F$15*(A261/'Sect. 4 (coefficients)'!$C$3)^1 + 'Sect. 4 (coefficients)'!$F$16*(A261/'Sect. 4 (coefficients)'!$C$3)^2 + 'Sect. 4 (coefficients)'!$F$17*(A261/'Sect. 4 (coefficients)'!$C$3)^3 ) +
    ( (B261+273.15) / 'Sect. 4 (coefficients)'!$C$4 )^3 * ( 'Sect. 4 (coefficients)'!$F$18 + 'Sect. 4 (coefficients)'!$F$19*(A261/'Sect. 4 (coefficients)'!$C$3)^1 + 'Sect. 4 (coefficients)'!$F$20*(A261/'Sect. 4 (coefficients)'!$C$3)^2 ) +
    ( (B261+273.15) / 'Sect. 4 (coefficients)'!$C$4 )^4 * ( 'Sect. 4 (coefficients)'!$F$21 +'Sect. 4 (coefficients)'!$F$22*(A261/'Sect. 4 (coefficients)'!$C$3)^1 ) +
    ( (B261+273.15) / 'Sect. 4 (coefficients)'!$C$4 )^5 * ( 'Sect. 4 (coefficients)'!$F$23 )
  )</f>
        <v>11.674117222681152</v>
      </c>
      <c r="U261" s="91">
        <f xml:space="preserve"> 'Sect. 4 (coefficients)'!$C$8 * ( (C261/'Sect. 4 (coefficients)'!$C$5-1)/'Sect. 4 (coefficients)'!$C$6 ) * ( A261/'Sect. 4 (coefficients)'!$C$3 ) *
(                                                       ( 'Sect. 4 (coefficients)'!$J$3   + 'Sect. 4 (coefficients)'!$J$4  *((C261/'Sect. 4 (coefficients)'!$C$5-1)/'Sect. 4 (coefficients)'!$C$6)  + 'Sect. 4 (coefficients)'!$J$5  *((C261/'Sect. 4 (coefficients)'!$C$5-1)/'Sect. 4 (coefficients)'!$C$6)^2 + 'Sect. 4 (coefficients)'!$J$6   *((C261/'Sect. 4 (coefficients)'!$C$5-1)/'Sect. 4 (coefficients)'!$C$6)^3 + 'Sect. 4 (coefficients)'!$J$7*((C261/'Sect. 4 (coefficients)'!$C$5-1)/'Sect. 4 (coefficients)'!$C$6)^4 ) +
    ( A261/'Sect. 4 (coefficients)'!$C$3 )^1 * ( 'Sect. 4 (coefficients)'!$J$8   + 'Sect. 4 (coefficients)'!$J$9  *((C261/'Sect. 4 (coefficients)'!$C$5-1)/'Sect. 4 (coefficients)'!$C$6)  + 'Sect. 4 (coefficients)'!$J$10*((C261/'Sect. 4 (coefficients)'!$C$5-1)/'Sect. 4 (coefficients)'!$C$6)^2 + 'Sect. 4 (coefficients)'!$J$11 *((C261/'Sect. 4 (coefficients)'!$C$5-1)/'Sect. 4 (coefficients)'!$C$6)^3 ) +
    ( A261/'Sect. 4 (coefficients)'!$C$3 )^2 * ( 'Sect. 4 (coefficients)'!$J$12 + 'Sect. 4 (coefficients)'!$J$13*((C261/'Sect. 4 (coefficients)'!$C$5-1)/'Sect. 4 (coefficients)'!$C$6) + 'Sect. 4 (coefficients)'!$J$14*((C261/'Sect. 4 (coefficients)'!$C$5-1)/'Sect. 4 (coefficients)'!$C$6)^2 ) +
    ( A261/'Sect. 4 (coefficients)'!$C$3 )^3 * ( 'Sect. 4 (coefficients)'!$J$15 + 'Sect. 4 (coefficients)'!$J$16*((C261/'Sect. 4 (coefficients)'!$C$5-1)/'Sect. 4 (coefficients)'!$C$6) ) +
    ( A261/'Sect. 4 (coefficients)'!$C$3 )^4 * ( 'Sect. 4 (coefficients)'!$J$17 ) +
( (B261+273.15) / 'Sect. 4 (coefficients)'!$C$4 )^1*
    (                                                   ( 'Sect. 4 (coefficients)'!$J$18 + 'Sect. 4 (coefficients)'!$J$19*((C261/'Sect. 4 (coefficients)'!$C$5-1)/'Sect. 4 (coefficients)'!$C$6) + 'Sect. 4 (coefficients)'!$J$20*((C261/'Sect. 4 (coefficients)'!$C$5-1)/'Sect. 4 (coefficients)'!$C$6)^2 + 'Sect. 4 (coefficients)'!$J$21 * ((C261/'Sect. 4 (coefficients)'!$C$5-1)/'Sect. 4 (coefficients)'!$C$6)^3 ) +
    ( A261/'Sect. 4 (coefficients)'!$C$3 )^1 * ( 'Sect. 4 (coefficients)'!$J$22 + 'Sect. 4 (coefficients)'!$J$23*((C261/'Sect. 4 (coefficients)'!$C$5-1)/'Sect. 4 (coefficients)'!$C$6) + 'Sect. 4 (coefficients)'!$J$24*((C261/'Sect. 4 (coefficients)'!$C$5-1)/'Sect. 4 (coefficients)'!$C$6)^2 ) +
    ( A261/'Sect. 4 (coefficients)'!$C$3 )^2 * ( 'Sect. 4 (coefficients)'!$J$25 + 'Sect. 4 (coefficients)'!$J$26*((C261/'Sect. 4 (coefficients)'!$C$5-1)/'Sect. 4 (coefficients)'!$C$6) ) +
    ( A261/'Sect. 4 (coefficients)'!$C$3 )^3 * ( 'Sect. 4 (coefficients)'!$J$27 ) ) +
( (B261+273.15) / 'Sect. 4 (coefficients)'!$C$4 )^2*
    (                                                   ( 'Sect. 4 (coefficients)'!$J$28 + 'Sect. 4 (coefficients)'!$J$29*((C261/'Sect. 4 (coefficients)'!$C$5-1)/'Sect. 4 (coefficients)'!$C$6) + 'Sect. 4 (coefficients)'!$J$30*((C261/'Sect. 4 (coefficients)'!$C$5-1)/'Sect. 4 (coefficients)'!$C$6)^2 ) +
    ( A261/'Sect. 4 (coefficients)'!$C$3 )^1 * ( 'Sect. 4 (coefficients)'!$J$31 + 'Sect. 4 (coefficients)'!$J$32*((C261/'Sect. 4 (coefficients)'!$C$5-1)/'Sect. 4 (coefficients)'!$C$6) ) +
    ( A261/'Sect. 4 (coefficients)'!$C$3 )^2 * ( 'Sect. 4 (coefficients)'!$J$33 ) ) +
( (B261+273.15) / 'Sect. 4 (coefficients)'!$C$4 )^3*
    (                                                   ( 'Sect. 4 (coefficients)'!$J$34 + 'Sect. 4 (coefficients)'!$J$35*((C261/'Sect. 4 (coefficients)'!$C$5-1)/'Sect. 4 (coefficients)'!$C$6) ) +
    ( A261/'Sect. 4 (coefficients)'!$C$3 )^1 * ( 'Sect. 4 (coefficients)'!$J$36 ) ) +
( (B261+273.15) / 'Sect. 4 (coefficients)'!$C$4 )^4*
    (                                                   ( 'Sect. 4 (coefficients)'!$J$37 ) ) )</f>
        <v>-0.16599396036712832</v>
      </c>
      <c r="V261" s="32">
        <f t="shared" si="77"/>
        <v>11.508123262314024</v>
      </c>
      <c r="W261" s="36">
        <f>('Sect. 4 (coefficients)'!$L$3+'Sect. 4 (coefficients)'!$L$4*(B261+'Sect. 4 (coefficients)'!$L$7)^-2.5+'Sect. 4 (coefficients)'!$L$5*(B261+'Sect. 4 (coefficients)'!$L$7)^3)/1000</f>
        <v>-3.3446902568376059E-3</v>
      </c>
      <c r="X261" s="36">
        <f t="shared" si="78"/>
        <v>1.2693086004738063E-3</v>
      </c>
      <c r="Y261" s="32">
        <f t="shared" si="79"/>
        <v>11.504778572057187</v>
      </c>
      <c r="Z261" s="92">
        <v>6.0000000000000001E-3</v>
      </c>
    </row>
    <row r="262" spans="1:26" s="37" customFormat="1" ht="15" customHeight="1">
      <c r="A262" s="76">
        <v>15</v>
      </c>
      <c r="B262" s="30">
        <v>10</v>
      </c>
      <c r="C262" s="55">
        <v>20</v>
      </c>
      <c r="D262" s="32">
        <v>1009.01145442</v>
      </c>
      <c r="E262" s="32">
        <f t="shared" si="80"/>
        <v>1.5135171816299999E-2</v>
      </c>
      <c r="F262" s="54" t="s">
        <v>17</v>
      </c>
      <c r="G262" s="33">
        <v>1020.460027182621</v>
      </c>
      <c r="H262" s="32">
        <v>1.5699596392589794E-2</v>
      </c>
      <c r="I262" s="62">
        <v>3547.5719465100592</v>
      </c>
      <c r="J262" s="33">
        <f t="shared" si="71"/>
        <v>11.448572762621097</v>
      </c>
      <c r="K262" s="32">
        <f t="shared" si="72"/>
        <v>4.1717982910606591E-3</v>
      </c>
      <c r="L262" s="50">
        <f t="shared" si="70"/>
        <v>17.687663556861466</v>
      </c>
      <c r="M262" s="35">
        <f t="shared" si="73"/>
        <v>7.0714285714285712</v>
      </c>
      <c r="N262" s="66">
        <f t="shared" si="74"/>
        <v>0.70714285714285718</v>
      </c>
      <c r="O262" s="70" t="s">
        <v>17</v>
      </c>
      <c r="P262" s="32">
        <f>('Sect. 4 (coefficients)'!$L$3+'Sect. 4 (coefficients)'!$L$4*(B262+'Sect. 4 (coefficients)'!$L$7)^-2.5+'Sect. 4 (coefficients)'!$L$5*(B262+'Sect. 4 (coefficients)'!$L$7)^3)/1000</f>
        <v>-3.3446902568376059E-3</v>
      </c>
      <c r="Q262" s="32">
        <f t="shared" si="75"/>
        <v>11.451917452877934</v>
      </c>
      <c r="R262" s="32">
        <f>LOOKUP(B262,'Sect. 4 (data)'!$B$26:$B$32,'Sect. 4 (data)'!$R$26:$R$32)</f>
        <v>11.673380493031528</v>
      </c>
      <c r="S262" s="36">
        <f t="shared" si="76"/>
        <v>-0.22146304015359419</v>
      </c>
      <c r="T262" s="32">
        <f>'Sect. 4 (coefficients)'!$C$7 * ( A262 / 'Sect. 4 (coefficients)'!$C$3 )*
  (
                                                        ( 'Sect. 4 (coefficients)'!$F$3   + 'Sect. 4 (coefficients)'!$F$4  *(A262/'Sect. 4 (coefficients)'!$C$3)^1 + 'Sect. 4 (coefficients)'!$F$5  *(A262/'Sect. 4 (coefficients)'!$C$3)^2 + 'Sect. 4 (coefficients)'!$F$6   *(A262/'Sect. 4 (coefficients)'!$C$3)^3 + 'Sect. 4 (coefficients)'!$F$7  *(A262/'Sect. 4 (coefficients)'!$C$3)^4 + 'Sect. 4 (coefficients)'!$F$8*(A262/'Sect. 4 (coefficients)'!$C$3)^5 ) +
    ( (B262+273.15) / 'Sect. 4 (coefficients)'!$C$4 )^1 * ( 'Sect. 4 (coefficients)'!$F$9   + 'Sect. 4 (coefficients)'!$F$10*(A262/'Sect. 4 (coefficients)'!$C$3)^1 + 'Sect. 4 (coefficients)'!$F$11*(A262/'Sect. 4 (coefficients)'!$C$3)^2 + 'Sect. 4 (coefficients)'!$F$12*(A262/'Sect. 4 (coefficients)'!$C$3)^3 + 'Sect. 4 (coefficients)'!$F$13*(A262/'Sect. 4 (coefficients)'!$C$3)^4 ) +
    ( (B262+273.15) / 'Sect. 4 (coefficients)'!$C$4 )^2 * ( 'Sect. 4 (coefficients)'!$F$14 + 'Sect. 4 (coefficients)'!$F$15*(A262/'Sect. 4 (coefficients)'!$C$3)^1 + 'Sect. 4 (coefficients)'!$F$16*(A262/'Sect. 4 (coefficients)'!$C$3)^2 + 'Sect. 4 (coefficients)'!$F$17*(A262/'Sect. 4 (coefficients)'!$C$3)^3 ) +
    ( (B262+273.15) / 'Sect. 4 (coefficients)'!$C$4 )^3 * ( 'Sect. 4 (coefficients)'!$F$18 + 'Sect. 4 (coefficients)'!$F$19*(A262/'Sect. 4 (coefficients)'!$C$3)^1 + 'Sect. 4 (coefficients)'!$F$20*(A262/'Sect. 4 (coefficients)'!$C$3)^2 ) +
    ( (B262+273.15) / 'Sect. 4 (coefficients)'!$C$4 )^4 * ( 'Sect. 4 (coefficients)'!$F$21 +'Sect. 4 (coefficients)'!$F$22*(A262/'Sect. 4 (coefficients)'!$C$3)^1 ) +
    ( (B262+273.15) / 'Sect. 4 (coefficients)'!$C$4 )^5 * ( 'Sect. 4 (coefficients)'!$F$23 )
  )</f>
        <v>11.674117222681152</v>
      </c>
      <c r="U262" s="91">
        <f xml:space="preserve"> 'Sect. 4 (coefficients)'!$C$8 * ( (C262/'Sect. 4 (coefficients)'!$C$5-1)/'Sect. 4 (coefficients)'!$C$6 ) * ( A262/'Sect. 4 (coefficients)'!$C$3 ) *
(                                                       ( 'Sect. 4 (coefficients)'!$J$3   + 'Sect. 4 (coefficients)'!$J$4  *((C262/'Sect. 4 (coefficients)'!$C$5-1)/'Sect. 4 (coefficients)'!$C$6)  + 'Sect. 4 (coefficients)'!$J$5  *((C262/'Sect. 4 (coefficients)'!$C$5-1)/'Sect. 4 (coefficients)'!$C$6)^2 + 'Sect. 4 (coefficients)'!$J$6   *((C262/'Sect. 4 (coefficients)'!$C$5-1)/'Sect. 4 (coefficients)'!$C$6)^3 + 'Sect. 4 (coefficients)'!$J$7*((C262/'Sect. 4 (coefficients)'!$C$5-1)/'Sect. 4 (coefficients)'!$C$6)^4 ) +
    ( A262/'Sect. 4 (coefficients)'!$C$3 )^1 * ( 'Sect. 4 (coefficients)'!$J$8   + 'Sect. 4 (coefficients)'!$J$9  *((C262/'Sect. 4 (coefficients)'!$C$5-1)/'Sect. 4 (coefficients)'!$C$6)  + 'Sect. 4 (coefficients)'!$J$10*((C262/'Sect. 4 (coefficients)'!$C$5-1)/'Sect. 4 (coefficients)'!$C$6)^2 + 'Sect. 4 (coefficients)'!$J$11 *((C262/'Sect. 4 (coefficients)'!$C$5-1)/'Sect. 4 (coefficients)'!$C$6)^3 ) +
    ( A262/'Sect. 4 (coefficients)'!$C$3 )^2 * ( 'Sect. 4 (coefficients)'!$J$12 + 'Sect. 4 (coefficients)'!$J$13*((C262/'Sect. 4 (coefficients)'!$C$5-1)/'Sect. 4 (coefficients)'!$C$6) + 'Sect. 4 (coefficients)'!$J$14*((C262/'Sect. 4 (coefficients)'!$C$5-1)/'Sect. 4 (coefficients)'!$C$6)^2 ) +
    ( A262/'Sect. 4 (coefficients)'!$C$3 )^3 * ( 'Sect. 4 (coefficients)'!$J$15 + 'Sect. 4 (coefficients)'!$J$16*((C262/'Sect. 4 (coefficients)'!$C$5-1)/'Sect. 4 (coefficients)'!$C$6) ) +
    ( A262/'Sect. 4 (coefficients)'!$C$3 )^4 * ( 'Sect. 4 (coefficients)'!$J$17 ) +
( (B262+273.15) / 'Sect. 4 (coefficients)'!$C$4 )^1*
    (                                                   ( 'Sect. 4 (coefficients)'!$J$18 + 'Sect. 4 (coefficients)'!$J$19*((C262/'Sect. 4 (coefficients)'!$C$5-1)/'Sect. 4 (coefficients)'!$C$6) + 'Sect. 4 (coefficients)'!$J$20*((C262/'Sect. 4 (coefficients)'!$C$5-1)/'Sect. 4 (coefficients)'!$C$6)^2 + 'Sect. 4 (coefficients)'!$J$21 * ((C262/'Sect. 4 (coefficients)'!$C$5-1)/'Sect. 4 (coefficients)'!$C$6)^3 ) +
    ( A262/'Sect. 4 (coefficients)'!$C$3 )^1 * ( 'Sect. 4 (coefficients)'!$J$22 + 'Sect. 4 (coefficients)'!$J$23*((C262/'Sect. 4 (coefficients)'!$C$5-1)/'Sect. 4 (coefficients)'!$C$6) + 'Sect. 4 (coefficients)'!$J$24*((C262/'Sect. 4 (coefficients)'!$C$5-1)/'Sect. 4 (coefficients)'!$C$6)^2 ) +
    ( A262/'Sect. 4 (coefficients)'!$C$3 )^2 * ( 'Sect. 4 (coefficients)'!$J$25 + 'Sect. 4 (coefficients)'!$J$26*((C262/'Sect. 4 (coefficients)'!$C$5-1)/'Sect. 4 (coefficients)'!$C$6) ) +
    ( A262/'Sect. 4 (coefficients)'!$C$3 )^3 * ( 'Sect. 4 (coefficients)'!$J$27 ) ) +
( (B262+273.15) / 'Sect. 4 (coefficients)'!$C$4 )^2*
    (                                                   ( 'Sect. 4 (coefficients)'!$J$28 + 'Sect. 4 (coefficients)'!$J$29*((C262/'Sect. 4 (coefficients)'!$C$5-1)/'Sect. 4 (coefficients)'!$C$6) + 'Sect. 4 (coefficients)'!$J$30*((C262/'Sect. 4 (coefficients)'!$C$5-1)/'Sect. 4 (coefficients)'!$C$6)^2 ) +
    ( A262/'Sect. 4 (coefficients)'!$C$3 )^1 * ( 'Sect. 4 (coefficients)'!$J$31 + 'Sect. 4 (coefficients)'!$J$32*((C262/'Sect. 4 (coefficients)'!$C$5-1)/'Sect. 4 (coefficients)'!$C$6) ) +
    ( A262/'Sect. 4 (coefficients)'!$C$3 )^2 * ( 'Sect. 4 (coefficients)'!$J$33 ) ) +
( (B262+273.15) / 'Sect. 4 (coefficients)'!$C$4 )^3*
    (                                                   ( 'Sect. 4 (coefficients)'!$J$34 + 'Sect. 4 (coefficients)'!$J$35*((C262/'Sect. 4 (coefficients)'!$C$5-1)/'Sect. 4 (coefficients)'!$C$6) ) +
    ( A262/'Sect. 4 (coefficients)'!$C$3 )^1 * ( 'Sect. 4 (coefficients)'!$J$36 ) ) +
( (B262+273.15) / 'Sect. 4 (coefficients)'!$C$4 )^4*
    (                                                   ( 'Sect. 4 (coefficients)'!$J$37 ) ) )</f>
        <v>-0.21955429846527763</v>
      </c>
      <c r="V262" s="32">
        <f t="shared" si="77"/>
        <v>11.454562924215875</v>
      </c>
      <c r="W262" s="36">
        <f>('Sect. 4 (coefficients)'!$L$3+'Sect. 4 (coefficients)'!$L$4*(B262+'Sect. 4 (coefficients)'!$L$7)^-2.5+'Sect. 4 (coefficients)'!$L$5*(B262+'Sect. 4 (coefficients)'!$L$7)^3)/1000</f>
        <v>-3.3446902568376059E-3</v>
      </c>
      <c r="X262" s="36">
        <f t="shared" si="78"/>
        <v>-2.6454713379404637E-3</v>
      </c>
      <c r="Y262" s="32">
        <f t="shared" si="79"/>
        <v>11.451218233959038</v>
      </c>
      <c r="Z262" s="92">
        <v>6.0000000000000001E-3</v>
      </c>
    </row>
    <row r="263" spans="1:26" s="37" customFormat="1" ht="15" customHeight="1">
      <c r="A263" s="76">
        <v>15</v>
      </c>
      <c r="B263" s="30">
        <v>10</v>
      </c>
      <c r="C263" s="55">
        <v>26</v>
      </c>
      <c r="D263" s="32">
        <v>1011.7414644200001</v>
      </c>
      <c r="E263" s="32">
        <f t="shared" si="80"/>
        <v>1.5176121966300001E-2</v>
      </c>
      <c r="F263" s="54" t="s">
        <v>17</v>
      </c>
      <c r="G263" s="33">
        <v>1023.1255142496332</v>
      </c>
      <c r="H263" s="32">
        <v>1.5755214688194269E-2</v>
      </c>
      <c r="I263" s="62">
        <v>3473.2535050589613</v>
      </c>
      <c r="J263" s="33">
        <f t="shared" si="71"/>
        <v>11.384049829633113</v>
      </c>
      <c r="K263" s="32">
        <f t="shared" si="72"/>
        <v>4.2322703050583907E-3</v>
      </c>
      <c r="L263" s="50">
        <f t="shared" si="70"/>
        <v>18.085593695494133</v>
      </c>
      <c r="M263" s="35">
        <f t="shared" si="73"/>
        <v>7.0714285714285712</v>
      </c>
      <c r="N263" s="66">
        <f t="shared" si="74"/>
        <v>0.70714285714285718</v>
      </c>
      <c r="O263" s="70" t="s">
        <v>17</v>
      </c>
      <c r="P263" s="32">
        <f>('Sect. 4 (coefficients)'!$L$3+'Sect. 4 (coefficients)'!$L$4*(B263+'Sect. 4 (coefficients)'!$L$7)^-2.5+'Sect. 4 (coefficients)'!$L$5*(B263+'Sect. 4 (coefficients)'!$L$7)^3)/1000</f>
        <v>-3.3446902568376059E-3</v>
      </c>
      <c r="Q263" s="32">
        <f t="shared" si="75"/>
        <v>11.38739451988995</v>
      </c>
      <c r="R263" s="32">
        <f>LOOKUP(B263,'Sect. 4 (data)'!$B$26:$B$32,'Sect. 4 (data)'!$R$26:$R$32)</f>
        <v>11.673380493031528</v>
      </c>
      <c r="S263" s="36">
        <f t="shared" si="76"/>
        <v>-0.28598597314157814</v>
      </c>
      <c r="T263" s="32">
        <f>'Sect. 4 (coefficients)'!$C$7 * ( A263 / 'Sect. 4 (coefficients)'!$C$3 )*
  (
                                                        ( 'Sect. 4 (coefficients)'!$F$3   + 'Sect. 4 (coefficients)'!$F$4  *(A263/'Sect. 4 (coefficients)'!$C$3)^1 + 'Sect. 4 (coefficients)'!$F$5  *(A263/'Sect. 4 (coefficients)'!$C$3)^2 + 'Sect. 4 (coefficients)'!$F$6   *(A263/'Sect. 4 (coefficients)'!$C$3)^3 + 'Sect. 4 (coefficients)'!$F$7  *(A263/'Sect. 4 (coefficients)'!$C$3)^4 + 'Sect. 4 (coefficients)'!$F$8*(A263/'Sect. 4 (coefficients)'!$C$3)^5 ) +
    ( (B263+273.15) / 'Sect. 4 (coefficients)'!$C$4 )^1 * ( 'Sect. 4 (coefficients)'!$F$9   + 'Sect. 4 (coefficients)'!$F$10*(A263/'Sect. 4 (coefficients)'!$C$3)^1 + 'Sect. 4 (coefficients)'!$F$11*(A263/'Sect. 4 (coefficients)'!$C$3)^2 + 'Sect. 4 (coefficients)'!$F$12*(A263/'Sect. 4 (coefficients)'!$C$3)^3 + 'Sect. 4 (coefficients)'!$F$13*(A263/'Sect. 4 (coefficients)'!$C$3)^4 ) +
    ( (B263+273.15) / 'Sect. 4 (coefficients)'!$C$4 )^2 * ( 'Sect. 4 (coefficients)'!$F$14 + 'Sect. 4 (coefficients)'!$F$15*(A263/'Sect. 4 (coefficients)'!$C$3)^1 + 'Sect. 4 (coefficients)'!$F$16*(A263/'Sect. 4 (coefficients)'!$C$3)^2 + 'Sect. 4 (coefficients)'!$F$17*(A263/'Sect. 4 (coefficients)'!$C$3)^3 ) +
    ( (B263+273.15) / 'Sect. 4 (coefficients)'!$C$4 )^3 * ( 'Sect. 4 (coefficients)'!$F$18 + 'Sect. 4 (coefficients)'!$F$19*(A263/'Sect. 4 (coefficients)'!$C$3)^1 + 'Sect. 4 (coefficients)'!$F$20*(A263/'Sect. 4 (coefficients)'!$C$3)^2 ) +
    ( (B263+273.15) / 'Sect. 4 (coefficients)'!$C$4 )^4 * ( 'Sect. 4 (coefficients)'!$F$21 +'Sect. 4 (coefficients)'!$F$22*(A263/'Sect. 4 (coefficients)'!$C$3)^1 ) +
    ( (B263+273.15) / 'Sect. 4 (coefficients)'!$C$4 )^5 * ( 'Sect. 4 (coefficients)'!$F$23 )
  )</f>
        <v>11.674117222681152</v>
      </c>
      <c r="U263" s="91">
        <f xml:space="preserve"> 'Sect. 4 (coefficients)'!$C$8 * ( (C263/'Sect. 4 (coefficients)'!$C$5-1)/'Sect. 4 (coefficients)'!$C$6 ) * ( A263/'Sect. 4 (coefficients)'!$C$3 ) *
(                                                       ( 'Sect. 4 (coefficients)'!$J$3   + 'Sect. 4 (coefficients)'!$J$4  *((C263/'Sect. 4 (coefficients)'!$C$5-1)/'Sect. 4 (coefficients)'!$C$6)  + 'Sect. 4 (coefficients)'!$J$5  *((C263/'Sect. 4 (coefficients)'!$C$5-1)/'Sect. 4 (coefficients)'!$C$6)^2 + 'Sect. 4 (coefficients)'!$J$6   *((C263/'Sect. 4 (coefficients)'!$C$5-1)/'Sect. 4 (coefficients)'!$C$6)^3 + 'Sect. 4 (coefficients)'!$J$7*((C263/'Sect. 4 (coefficients)'!$C$5-1)/'Sect. 4 (coefficients)'!$C$6)^4 ) +
    ( A263/'Sect. 4 (coefficients)'!$C$3 )^1 * ( 'Sect. 4 (coefficients)'!$J$8   + 'Sect. 4 (coefficients)'!$J$9  *((C263/'Sect. 4 (coefficients)'!$C$5-1)/'Sect. 4 (coefficients)'!$C$6)  + 'Sect. 4 (coefficients)'!$J$10*((C263/'Sect. 4 (coefficients)'!$C$5-1)/'Sect. 4 (coefficients)'!$C$6)^2 + 'Sect. 4 (coefficients)'!$J$11 *((C263/'Sect. 4 (coefficients)'!$C$5-1)/'Sect. 4 (coefficients)'!$C$6)^3 ) +
    ( A263/'Sect. 4 (coefficients)'!$C$3 )^2 * ( 'Sect. 4 (coefficients)'!$J$12 + 'Sect. 4 (coefficients)'!$J$13*((C263/'Sect. 4 (coefficients)'!$C$5-1)/'Sect. 4 (coefficients)'!$C$6) + 'Sect. 4 (coefficients)'!$J$14*((C263/'Sect. 4 (coefficients)'!$C$5-1)/'Sect. 4 (coefficients)'!$C$6)^2 ) +
    ( A263/'Sect. 4 (coefficients)'!$C$3 )^3 * ( 'Sect. 4 (coefficients)'!$J$15 + 'Sect. 4 (coefficients)'!$J$16*((C263/'Sect. 4 (coefficients)'!$C$5-1)/'Sect. 4 (coefficients)'!$C$6) ) +
    ( A263/'Sect. 4 (coefficients)'!$C$3 )^4 * ( 'Sect. 4 (coefficients)'!$J$17 ) +
( (B263+273.15) / 'Sect. 4 (coefficients)'!$C$4 )^1*
    (                                                   ( 'Sect. 4 (coefficients)'!$J$18 + 'Sect. 4 (coefficients)'!$J$19*((C263/'Sect. 4 (coefficients)'!$C$5-1)/'Sect. 4 (coefficients)'!$C$6) + 'Sect. 4 (coefficients)'!$J$20*((C263/'Sect. 4 (coefficients)'!$C$5-1)/'Sect. 4 (coefficients)'!$C$6)^2 + 'Sect. 4 (coefficients)'!$J$21 * ((C263/'Sect. 4 (coefficients)'!$C$5-1)/'Sect. 4 (coefficients)'!$C$6)^3 ) +
    ( A263/'Sect. 4 (coefficients)'!$C$3 )^1 * ( 'Sect. 4 (coefficients)'!$J$22 + 'Sect. 4 (coefficients)'!$J$23*((C263/'Sect. 4 (coefficients)'!$C$5-1)/'Sect. 4 (coefficients)'!$C$6) + 'Sect. 4 (coefficients)'!$J$24*((C263/'Sect. 4 (coefficients)'!$C$5-1)/'Sect. 4 (coefficients)'!$C$6)^2 ) +
    ( A263/'Sect. 4 (coefficients)'!$C$3 )^2 * ( 'Sect. 4 (coefficients)'!$J$25 + 'Sect. 4 (coefficients)'!$J$26*((C263/'Sect. 4 (coefficients)'!$C$5-1)/'Sect. 4 (coefficients)'!$C$6) ) +
    ( A263/'Sect. 4 (coefficients)'!$C$3 )^3 * ( 'Sect. 4 (coefficients)'!$J$27 ) ) +
( (B263+273.15) / 'Sect. 4 (coefficients)'!$C$4 )^2*
    (                                                   ( 'Sect. 4 (coefficients)'!$J$28 + 'Sect. 4 (coefficients)'!$J$29*((C263/'Sect. 4 (coefficients)'!$C$5-1)/'Sect. 4 (coefficients)'!$C$6) + 'Sect. 4 (coefficients)'!$J$30*((C263/'Sect. 4 (coefficients)'!$C$5-1)/'Sect. 4 (coefficients)'!$C$6)^2 ) +
    ( A263/'Sect. 4 (coefficients)'!$C$3 )^1 * ( 'Sect. 4 (coefficients)'!$J$31 + 'Sect. 4 (coefficients)'!$J$32*((C263/'Sect. 4 (coefficients)'!$C$5-1)/'Sect. 4 (coefficients)'!$C$6) ) +
    ( A263/'Sect. 4 (coefficients)'!$C$3 )^2 * ( 'Sect. 4 (coefficients)'!$J$33 ) ) +
( (B263+273.15) / 'Sect. 4 (coefficients)'!$C$4 )^3*
    (                                                   ( 'Sect. 4 (coefficients)'!$J$34 + 'Sect. 4 (coefficients)'!$J$35*((C263/'Sect. 4 (coefficients)'!$C$5-1)/'Sect. 4 (coefficients)'!$C$6) ) +
    ( A263/'Sect. 4 (coefficients)'!$C$3 )^1 * ( 'Sect. 4 (coefficients)'!$J$36 ) ) +
( (B263+273.15) / 'Sect. 4 (coefficients)'!$C$4 )^4*
    (                                                   ( 'Sect. 4 (coefficients)'!$J$37 ) ) )</f>
        <v>-0.28235132980611904</v>
      </c>
      <c r="V263" s="32">
        <f t="shared" si="77"/>
        <v>11.391765892875034</v>
      </c>
      <c r="W263" s="36">
        <f>('Sect. 4 (coefficients)'!$L$3+'Sect. 4 (coefficients)'!$L$4*(B263+'Sect. 4 (coefficients)'!$L$7)^-2.5+'Sect. 4 (coefficients)'!$L$5*(B263+'Sect. 4 (coefficients)'!$L$7)^3)/1000</f>
        <v>-3.3446902568376059E-3</v>
      </c>
      <c r="X263" s="36">
        <f t="shared" si="78"/>
        <v>-4.3713729850836103E-3</v>
      </c>
      <c r="Y263" s="32">
        <f t="shared" si="79"/>
        <v>11.388421202618197</v>
      </c>
      <c r="Z263" s="92">
        <v>6.0000000000000001E-3</v>
      </c>
    </row>
    <row r="264" spans="1:26" s="37" customFormat="1" ht="15" customHeight="1">
      <c r="A264" s="76">
        <v>15</v>
      </c>
      <c r="B264" s="30">
        <v>10</v>
      </c>
      <c r="C264" s="55">
        <v>33</v>
      </c>
      <c r="D264" s="32">
        <v>1014.88292802</v>
      </c>
      <c r="E264" s="32">
        <f t="shared" si="80"/>
        <v>1.52232439203E-2</v>
      </c>
      <c r="F264" s="54" t="s">
        <v>17</v>
      </c>
      <c r="G264" s="33">
        <v>1026.1961636351214</v>
      </c>
      <c r="H264" s="32">
        <v>1.5824625688928839E-2</v>
      </c>
      <c r="I264" s="62">
        <v>3263.4975743442856</v>
      </c>
      <c r="J264" s="33">
        <f t="shared" si="71"/>
        <v>11.313235615121357</v>
      </c>
      <c r="K264" s="32">
        <f t="shared" si="72"/>
        <v>4.3210673146522084E-3</v>
      </c>
      <c r="L264" s="50">
        <f t="shared" si="70"/>
        <v>18.143189527861985</v>
      </c>
      <c r="M264" s="35">
        <f t="shared" si="73"/>
        <v>7.0714285714285712</v>
      </c>
      <c r="N264" s="66">
        <f t="shared" si="74"/>
        <v>0.70714285714285718</v>
      </c>
      <c r="O264" s="70" t="s">
        <v>17</v>
      </c>
      <c r="P264" s="32">
        <f>('Sect. 4 (coefficients)'!$L$3+'Sect. 4 (coefficients)'!$L$4*(B264+'Sect. 4 (coefficients)'!$L$7)^-2.5+'Sect. 4 (coefficients)'!$L$5*(B264+'Sect. 4 (coefficients)'!$L$7)^3)/1000</f>
        <v>-3.3446902568376059E-3</v>
      </c>
      <c r="Q264" s="32">
        <f t="shared" si="75"/>
        <v>11.316580305378194</v>
      </c>
      <c r="R264" s="32">
        <f>LOOKUP(B264,'Sect. 4 (data)'!$B$26:$B$32,'Sect. 4 (data)'!$R$26:$R$32)</f>
        <v>11.673380493031528</v>
      </c>
      <c r="S264" s="36">
        <f t="shared" si="76"/>
        <v>-0.35680018765333443</v>
      </c>
      <c r="T264" s="32">
        <f>'Sect. 4 (coefficients)'!$C$7 * ( A264 / 'Sect. 4 (coefficients)'!$C$3 )*
  (
                                                        ( 'Sect. 4 (coefficients)'!$F$3   + 'Sect. 4 (coefficients)'!$F$4  *(A264/'Sect. 4 (coefficients)'!$C$3)^1 + 'Sect. 4 (coefficients)'!$F$5  *(A264/'Sect. 4 (coefficients)'!$C$3)^2 + 'Sect. 4 (coefficients)'!$F$6   *(A264/'Sect. 4 (coefficients)'!$C$3)^3 + 'Sect. 4 (coefficients)'!$F$7  *(A264/'Sect. 4 (coefficients)'!$C$3)^4 + 'Sect. 4 (coefficients)'!$F$8*(A264/'Sect. 4 (coefficients)'!$C$3)^5 ) +
    ( (B264+273.15) / 'Sect. 4 (coefficients)'!$C$4 )^1 * ( 'Sect. 4 (coefficients)'!$F$9   + 'Sect. 4 (coefficients)'!$F$10*(A264/'Sect. 4 (coefficients)'!$C$3)^1 + 'Sect. 4 (coefficients)'!$F$11*(A264/'Sect. 4 (coefficients)'!$C$3)^2 + 'Sect. 4 (coefficients)'!$F$12*(A264/'Sect. 4 (coefficients)'!$C$3)^3 + 'Sect. 4 (coefficients)'!$F$13*(A264/'Sect. 4 (coefficients)'!$C$3)^4 ) +
    ( (B264+273.15) / 'Sect. 4 (coefficients)'!$C$4 )^2 * ( 'Sect. 4 (coefficients)'!$F$14 + 'Sect. 4 (coefficients)'!$F$15*(A264/'Sect. 4 (coefficients)'!$C$3)^1 + 'Sect. 4 (coefficients)'!$F$16*(A264/'Sect. 4 (coefficients)'!$C$3)^2 + 'Sect. 4 (coefficients)'!$F$17*(A264/'Sect. 4 (coefficients)'!$C$3)^3 ) +
    ( (B264+273.15) / 'Sect. 4 (coefficients)'!$C$4 )^3 * ( 'Sect. 4 (coefficients)'!$F$18 + 'Sect. 4 (coefficients)'!$F$19*(A264/'Sect. 4 (coefficients)'!$C$3)^1 + 'Sect. 4 (coefficients)'!$F$20*(A264/'Sect. 4 (coefficients)'!$C$3)^2 ) +
    ( (B264+273.15) / 'Sect. 4 (coefficients)'!$C$4 )^4 * ( 'Sect. 4 (coefficients)'!$F$21 +'Sect. 4 (coefficients)'!$F$22*(A264/'Sect. 4 (coefficients)'!$C$3)^1 ) +
    ( (B264+273.15) / 'Sect. 4 (coefficients)'!$C$4 )^5 * ( 'Sect. 4 (coefficients)'!$F$23 )
  )</f>
        <v>11.674117222681152</v>
      </c>
      <c r="U264" s="91">
        <f xml:space="preserve"> 'Sect. 4 (coefficients)'!$C$8 * ( (C264/'Sect. 4 (coefficients)'!$C$5-1)/'Sect. 4 (coefficients)'!$C$6 ) * ( A264/'Sect. 4 (coefficients)'!$C$3 ) *
(                                                       ( 'Sect. 4 (coefficients)'!$J$3   + 'Sect. 4 (coefficients)'!$J$4  *((C264/'Sect. 4 (coefficients)'!$C$5-1)/'Sect. 4 (coefficients)'!$C$6)  + 'Sect. 4 (coefficients)'!$J$5  *((C264/'Sect. 4 (coefficients)'!$C$5-1)/'Sect. 4 (coefficients)'!$C$6)^2 + 'Sect. 4 (coefficients)'!$J$6   *((C264/'Sect. 4 (coefficients)'!$C$5-1)/'Sect. 4 (coefficients)'!$C$6)^3 + 'Sect. 4 (coefficients)'!$J$7*((C264/'Sect. 4 (coefficients)'!$C$5-1)/'Sect. 4 (coefficients)'!$C$6)^4 ) +
    ( A264/'Sect. 4 (coefficients)'!$C$3 )^1 * ( 'Sect. 4 (coefficients)'!$J$8   + 'Sect. 4 (coefficients)'!$J$9  *((C264/'Sect. 4 (coefficients)'!$C$5-1)/'Sect. 4 (coefficients)'!$C$6)  + 'Sect. 4 (coefficients)'!$J$10*((C264/'Sect. 4 (coefficients)'!$C$5-1)/'Sect. 4 (coefficients)'!$C$6)^2 + 'Sect. 4 (coefficients)'!$J$11 *((C264/'Sect. 4 (coefficients)'!$C$5-1)/'Sect. 4 (coefficients)'!$C$6)^3 ) +
    ( A264/'Sect. 4 (coefficients)'!$C$3 )^2 * ( 'Sect. 4 (coefficients)'!$J$12 + 'Sect. 4 (coefficients)'!$J$13*((C264/'Sect. 4 (coefficients)'!$C$5-1)/'Sect. 4 (coefficients)'!$C$6) + 'Sect. 4 (coefficients)'!$J$14*((C264/'Sect. 4 (coefficients)'!$C$5-1)/'Sect. 4 (coefficients)'!$C$6)^2 ) +
    ( A264/'Sect. 4 (coefficients)'!$C$3 )^3 * ( 'Sect. 4 (coefficients)'!$J$15 + 'Sect. 4 (coefficients)'!$J$16*((C264/'Sect. 4 (coefficients)'!$C$5-1)/'Sect. 4 (coefficients)'!$C$6) ) +
    ( A264/'Sect. 4 (coefficients)'!$C$3 )^4 * ( 'Sect. 4 (coefficients)'!$J$17 ) +
( (B264+273.15) / 'Sect. 4 (coefficients)'!$C$4 )^1*
    (                                                   ( 'Sect. 4 (coefficients)'!$J$18 + 'Sect. 4 (coefficients)'!$J$19*((C264/'Sect. 4 (coefficients)'!$C$5-1)/'Sect. 4 (coefficients)'!$C$6) + 'Sect. 4 (coefficients)'!$J$20*((C264/'Sect. 4 (coefficients)'!$C$5-1)/'Sect. 4 (coefficients)'!$C$6)^2 + 'Sect. 4 (coefficients)'!$J$21 * ((C264/'Sect. 4 (coefficients)'!$C$5-1)/'Sect. 4 (coefficients)'!$C$6)^3 ) +
    ( A264/'Sect. 4 (coefficients)'!$C$3 )^1 * ( 'Sect. 4 (coefficients)'!$J$22 + 'Sect. 4 (coefficients)'!$J$23*((C264/'Sect. 4 (coefficients)'!$C$5-1)/'Sect. 4 (coefficients)'!$C$6) + 'Sect. 4 (coefficients)'!$J$24*((C264/'Sect. 4 (coefficients)'!$C$5-1)/'Sect. 4 (coefficients)'!$C$6)^2 ) +
    ( A264/'Sect. 4 (coefficients)'!$C$3 )^2 * ( 'Sect. 4 (coefficients)'!$J$25 + 'Sect. 4 (coefficients)'!$J$26*((C264/'Sect. 4 (coefficients)'!$C$5-1)/'Sect. 4 (coefficients)'!$C$6) ) +
    ( A264/'Sect. 4 (coefficients)'!$C$3 )^3 * ( 'Sect. 4 (coefficients)'!$J$27 ) ) +
( (B264+273.15) / 'Sect. 4 (coefficients)'!$C$4 )^2*
    (                                                   ( 'Sect. 4 (coefficients)'!$J$28 + 'Sect. 4 (coefficients)'!$J$29*((C264/'Sect. 4 (coefficients)'!$C$5-1)/'Sect. 4 (coefficients)'!$C$6) + 'Sect. 4 (coefficients)'!$J$30*((C264/'Sect. 4 (coefficients)'!$C$5-1)/'Sect. 4 (coefficients)'!$C$6)^2 ) +
    ( A264/'Sect. 4 (coefficients)'!$C$3 )^1 * ( 'Sect. 4 (coefficients)'!$J$31 + 'Sect. 4 (coefficients)'!$J$32*((C264/'Sect. 4 (coefficients)'!$C$5-1)/'Sect. 4 (coefficients)'!$C$6) ) +
    ( A264/'Sect. 4 (coefficients)'!$C$3 )^2 * ( 'Sect. 4 (coefficients)'!$J$33 ) ) +
( (B264+273.15) / 'Sect. 4 (coefficients)'!$C$4 )^3*
    (                                                   ( 'Sect. 4 (coefficients)'!$J$34 + 'Sect. 4 (coefficients)'!$J$35*((C264/'Sect. 4 (coefficients)'!$C$5-1)/'Sect. 4 (coefficients)'!$C$6) ) +
    ( A264/'Sect. 4 (coefficients)'!$C$3 )^1 * ( 'Sect. 4 (coefficients)'!$J$36 ) ) +
( (B264+273.15) / 'Sect. 4 (coefficients)'!$C$4 )^4*
    (                                                   ( 'Sect. 4 (coefficients)'!$J$37 ) ) )</f>
        <v>-0.35357919848606367</v>
      </c>
      <c r="V264" s="32">
        <f t="shared" si="77"/>
        <v>11.320538024195089</v>
      </c>
      <c r="W264" s="36">
        <f>('Sect. 4 (coefficients)'!$L$3+'Sect. 4 (coefficients)'!$L$4*(B264+'Sect. 4 (coefficients)'!$L$7)^-2.5+'Sect. 4 (coefficients)'!$L$5*(B264+'Sect. 4 (coefficients)'!$L$7)^3)/1000</f>
        <v>-3.3446902568376059E-3</v>
      </c>
      <c r="X264" s="36">
        <f t="shared" si="78"/>
        <v>-3.9577188168955502E-3</v>
      </c>
      <c r="Y264" s="32">
        <f t="shared" si="79"/>
        <v>11.317193333938253</v>
      </c>
      <c r="Z264" s="92">
        <v>6.0000000000000001E-3</v>
      </c>
    </row>
    <row r="265" spans="1:26" s="37" customFormat="1" ht="15" customHeight="1">
      <c r="A265" s="76">
        <v>15</v>
      </c>
      <c r="B265" s="30">
        <v>10</v>
      </c>
      <c r="C265" s="55">
        <v>41.5</v>
      </c>
      <c r="D265" s="32">
        <v>1018.63583342</v>
      </c>
      <c r="E265" s="32">
        <f t="shared" si="80"/>
        <v>1.5279537501300001E-2</v>
      </c>
      <c r="F265" s="54" t="s">
        <v>17</v>
      </c>
      <c r="G265" s="33">
        <v>1029.8662903006839</v>
      </c>
      <c r="H265" s="32">
        <v>1.5915128066372623E-2</v>
      </c>
      <c r="I265" s="62">
        <v>2824.5667427654166</v>
      </c>
      <c r="J265" s="33">
        <f t="shared" si="71"/>
        <v>11.230456880683846</v>
      </c>
      <c r="K265" s="32">
        <f t="shared" si="72"/>
        <v>4.4527559011704795E-3</v>
      </c>
      <c r="L265" s="50">
        <f t="shared" si="70"/>
        <v>17.30720118772723</v>
      </c>
      <c r="M265" s="35">
        <f t="shared" si="73"/>
        <v>7.0714285714285712</v>
      </c>
      <c r="N265" s="66">
        <f t="shared" si="74"/>
        <v>0.70714285714285718</v>
      </c>
      <c r="O265" s="70" t="s">
        <v>17</v>
      </c>
      <c r="P265" s="32">
        <f>('Sect. 4 (coefficients)'!$L$3+'Sect. 4 (coefficients)'!$L$4*(B265+'Sect. 4 (coefficients)'!$L$7)^-2.5+'Sect. 4 (coefficients)'!$L$5*(B265+'Sect. 4 (coefficients)'!$L$7)^3)/1000</f>
        <v>-3.3446902568376059E-3</v>
      </c>
      <c r="Q265" s="32">
        <f t="shared" si="75"/>
        <v>11.233801570940683</v>
      </c>
      <c r="R265" s="32">
        <f>LOOKUP(B265,'Sect. 4 (data)'!$B$26:$B$32,'Sect. 4 (data)'!$R$26:$R$32)</f>
        <v>11.673380493031528</v>
      </c>
      <c r="S265" s="36">
        <f t="shared" si="76"/>
        <v>-0.43957892209084548</v>
      </c>
      <c r="T265" s="32">
        <f>'Sect. 4 (coefficients)'!$C$7 * ( A265 / 'Sect. 4 (coefficients)'!$C$3 )*
  (
                                                        ( 'Sect. 4 (coefficients)'!$F$3   + 'Sect. 4 (coefficients)'!$F$4  *(A265/'Sect. 4 (coefficients)'!$C$3)^1 + 'Sect. 4 (coefficients)'!$F$5  *(A265/'Sect. 4 (coefficients)'!$C$3)^2 + 'Sect. 4 (coefficients)'!$F$6   *(A265/'Sect. 4 (coefficients)'!$C$3)^3 + 'Sect. 4 (coefficients)'!$F$7  *(A265/'Sect. 4 (coefficients)'!$C$3)^4 + 'Sect. 4 (coefficients)'!$F$8*(A265/'Sect. 4 (coefficients)'!$C$3)^5 ) +
    ( (B265+273.15) / 'Sect. 4 (coefficients)'!$C$4 )^1 * ( 'Sect. 4 (coefficients)'!$F$9   + 'Sect. 4 (coefficients)'!$F$10*(A265/'Sect. 4 (coefficients)'!$C$3)^1 + 'Sect. 4 (coefficients)'!$F$11*(A265/'Sect. 4 (coefficients)'!$C$3)^2 + 'Sect. 4 (coefficients)'!$F$12*(A265/'Sect. 4 (coefficients)'!$C$3)^3 + 'Sect. 4 (coefficients)'!$F$13*(A265/'Sect. 4 (coefficients)'!$C$3)^4 ) +
    ( (B265+273.15) / 'Sect. 4 (coefficients)'!$C$4 )^2 * ( 'Sect. 4 (coefficients)'!$F$14 + 'Sect. 4 (coefficients)'!$F$15*(A265/'Sect. 4 (coefficients)'!$C$3)^1 + 'Sect. 4 (coefficients)'!$F$16*(A265/'Sect. 4 (coefficients)'!$C$3)^2 + 'Sect. 4 (coefficients)'!$F$17*(A265/'Sect. 4 (coefficients)'!$C$3)^3 ) +
    ( (B265+273.15) / 'Sect. 4 (coefficients)'!$C$4 )^3 * ( 'Sect. 4 (coefficients)'!$F$18 + 'Sect. 4 (coefficients)'!$F$19*(A265/'Sect. 4 (coefficients)'!$C$3)^1 + 'Sect. 4 (coefficients)'!$F$20*(A265/'Sect. 4 (coefficients)'!$C$3)^2 ) +
    ( (B265+273.15) / 'Sect. 4 (coefficients)'!$C$4 )^4 * ( 'Sect. 4 (coefficients)'!$F$21 +'Sect. 4 (coefficients)'!$F$22*(A265/'Sect. 4 (coefficients)'!$C$3)^1 ) +
    ( (B265+273.15) / 'Sect. 4 (coefficients)'!$C$4 )^5 * ( 'Sect. 4 (coefficients)'!$F$23 )
  )</f>
        <v>11.674117222681152</v>
      </c>
      <c r="U265" s="91">
        <f xml:space="preserve"> 'Sect. 4 (coefficients)'!$C$8 * ( (C265/'Sect. 4 (coefficients)'!$C$5-1)/'Sect. 4 (coefficients)'!$C$6 ) * ( A265/'Sect. 4 (coefficients)'!$C$3 ) *
(                                                       ( 'Sect. 4 (coefficients)'!$J$3   + 'Sect. 4 (coefficients)'!$J$4  *((C265/'Sect. 4 (coefficients)'!$C$5-1)/'Sect. 4 (coefficients)'!$C$6)  + 'Sect. 4 (coefficients)'!$J$5  *((C265/'Sect. 4 (coefficients)'!$C$5-1)/'Sect. 4 (coefficients)'!$C$6)^2 + 'Sect. 4 (coefficients)'!$J$6   *((C265/'Sect. 4 (coefficients)'!$C$5-1)/'Sect. 4 (coefficients)'!$C$6)^3 + 'Sect. 4 (coefficients)'!$J$7*((C265/'Sect. 4 (coefficients)'!$C$5-1)/'Sect. 4 (coefficients)'!$C$6)^4 ) +
    ( A265/'Sect. 4 (coefficients)'!$C$3 )^1 * ( 'Sect. 4 (coefficients)'!$J$8   + 'Sect. 4 (coefficients)'!$J$9  *((C265/'Sect. 4 (coefficients)'!$C$5-1)/'Sect. 4 (coefficients)'!$C$6)  + 'Sect. 4 (coefficients)'!$J$10*((C265/'Sect. 4 (coefficients)'!$C$5-1)/'Sect. 4 (coefficients)'!$C$6)^2 + 'Sect. 4 (coefficients)'!$J$11 *((C265/'Sect. 4 (coefficients)'!$C$5-1)/'Sect. 4 (coefficients)'!$C$6)^3 ) +
    ( A265/'Sect. 4 (coefficients)'!$C$3 )^2 * ( 'Sect. 4 (coefficients)'!$J$12 + 'Sect. 4 (coefficients)'!$J$13*((C265/'Sect. 4 (coefficients)'!$C$5-1)/'Sect. 4 (coefficients)'!$C$6) + 'Sect. 4 (coefficients)'!$J$14*((C265/'Sect. 4 (coefficients)'!$C$5-1)/'Sect. 4 (coefficients)'!$C$6)^2 ) +
    ( A265/'Sect. 4 (coefficients)'!$C$3 )^3 * ( 'Sect. 4 (coefficients)'!$J$15 + 'Sect. 4 (coefficients)'!$J$16*((C265/'Sect. 4 (coefficients)'!$C$5-1)/'Sect. 4 (coefficients)'!$C$6) ) +
    ( A265/'Sect. 4 (coefficients)'!$C$3 )^4 * ( 'Sect. 4 (coefficients)'!$J$17 ) +
( (B265+273.15) / 'Sect. 4 (coefficients)'!$C$4 )^1*
    (                                                   ( 'Sect. 4 (coefficients)'!$J$18 + 'Sect. 4 (coefficients)'!$J$19*((C265/'Sect. 4 (coefficients)'!$C$5-1)/'Sect. 4 (coefficients)'!$C$6) + 'Sect. 4 (coefficients)'!$J$20*((C265/'Sect. 4 (coefficients)'!$C$5-1)/'Sect. 4 (coefficients)'!$C$6)^2 + 'Sect. 4 (coefficients)'!$J$21 * ((C265/'Sect. 4 (coefficients)'!$C$5-1)/'Sect. 4 (coefficients)'!$C$6)^3 ) +
    ( A265/'Sect. 4 (coefficients)'!$C$3 )^1 * ( 'Sect. 4 (coefficients)'!$J$22 + 'Sect. 4 (coefficients)'!$J$23*((C265/'Sect. 4 (coefficients)'!$C$5-1)/'Sect. 4 (coefficients)'!$C$6) + 'Sect. 4 (coefficients)'!$J$24*((C265/'Sect. 4 (coefficients)'!$C$5-1)/'Sect. 4 (coefficients)'!$C$6)^2 ) +
    ( A265/'Sect. 4 (coefficients)'!$C$3 )^2 * ( 'Sect. 4 (coefficients)'!$J$25 + 'Sect. 4 (coefficients)'!$J$26*((C265/'Sect. 4 (coefficients)'!$C$5-1)/'Sect. 4 (coefficients)'!$C$6) ) +
    ( A265/'Sect. 4 (coefficients)'!$C$3 )^3 * ( 'Sect. 4 (coefficients)'!$J$27 ) ) +
( (B265+273.15) / 'Sect. 4 (coefficients)'!$C$4 )^2*
    (                                                   ( 'Sect. 4 (coefficients)'!$J$28 + 'Sect. 4 (coefficients)'!$J$29*((C265/'Sect. 4 (coefficients)'!$C$5-1)/'Sect. 4 (coefficients)'!$C$6) + 'Sect. 4 (coefficients)'!$J$30*((C265/'Sect. 4 (coefficients)'!$C$5-1)/'Sect. 4 (coefficients)'!$C$6)^2 ) +
    ( A265/'Sect. 4 (coefficients)'!$C$3 )^1 * ( 'Sect. 4 (coefficients)'!$J$31 + 'Sect. 4 (coefficients)'!$J$32*((C265/'Sect. 4 (coefficients)'!$C$5-1)/'Sect. 4 (coefficients)'!$C$6) ) +
    ( A265/'Sect. 4 (coefficients)'!$C$3 )^2 * ( 'Sect. 4 (coefficients)'!$J$33 ) ) +
( (B265+273.15) / 'Sect. 4 (coefficients)'!$C$4 )^3*
    (                                                   ( 'Sect. 4 (coefficients)'!$J$34 + 'Sect. 4 (coefficients)'!$J$35*((C265/'Sect. 4 (coefficients)'!$C$5-1)/'Sect. 4 (coefficients)'!$C$6) ) +
    ( A265/'Sect. 4 (coefficients)'!$C$3 )^1 * ( 'Sect. 4 (coefficients)'!$J$36 ) ) +
( (B265+273.15) / 'Sect. 4 (coefficients)'!$C$4 )^4*
    (                                                   ( 'Sect. 4 (coefficients)'!$J$37 ) ) )</f>
        <v>-0.43717307347867895</v>
      </c>
      <c r="V265" s="32">
        <f t="shared" si="77"/>
        <v>11.236944149202474</v>
      </c>
      <c r="W265" s="36">
        <f>('Sect. 4 (coefficients)'!$L$3+'Sect. 4 (coefficients)'!$L$4*(B265+'Sect. 4 (coefficients)'!$L$7)^-2.5+'Sect. 4 (coefficients)'!$L$5*(B265+'Sect. 4 (coefficients)'!$L$7)^3)/1000</f>
        <v>-3.3446902568376059E-3</v>
      </c>
      <c r="X265" s="36">
        <f t="shared" si="78"/>
        <v>-3.1425782617908737E-3</v>
      </c>
      <c r="Y265" s="32">
        <f t="shared" si="79"/>
        <v>11.233599458945637</v>
      </c>
      <c r="Z265" s="92">
        <v>6.0000000000000001E-3</v>
      </c>
    </row>
    <row r="266" spans="1:26" s="37" customFormat="1" ht="15" customHeight="1">
      <c r="A266" s="76">
        <v>15</v>
      </c>
      <c r="B266" s="30">
        <v>10</v>
      </c>
      <c r="C266" s="55">
        <v>52</v>
      </c>
      <c r="D266" s="32">
        <v>1023.1806348600001</v>
      </c>
      <c r="E266" s="32">
        <f t="shared" si="80"/>
        <v>1.53477095229E-2</v>
      </c>
      <c r="F266" s="54" t="s">
        <v>17</v>
      </c>
      <c r="G266" s="33">
        <v>1034.312897256729</v>
      </c>
      <c r="H266" s="32">
        <v>1.6035765986997116E-2</v>
      </c>
      <c r="I266" s="62">
        <v>2136.4047917841408</v>
      </c>
      <c r="J266" s="33">
        <f t="shared" si="71"/>
        <v>11.132262396728947</v>
      </c>
      <c r="K266" s="32">
        <f t="shared" si="72"/>
        <v>4.646891777351639E-3</v>
      </c>
      <c r="L266" s="50">
        <f t="shared" si="70"/>
        <v>15.06520121701133</v>
      </c>
      <c r="M266" s="35">
        <f t="shared" si="73"/>
        <v>7.0714285714285712</v>
      </c>
      <c r="N266" s="66">
        <f t="shared" si="74"/>
        <v>0.70714285714285718</v>
      </c>
      <c r="O266" s="70" t="s">
        <v>17</v>
      </c>
      <c r="P266" s="32">
        <f>('Sect. 4 (coefficients)'!$L$3+'Sect. 4 (coefficients)'!$L$4*(B266+'Sect. 4 (coefficients)'!$L$7)^-2.5+'Sect. 4 (coefficients)'!$L$5*(B266+'Sect. 4 (coefficients)'!$L$7)^3)/1000</f>
        <v>-3.3446902568376059E-3</v>
      </c>
      <c r="Q266" s="32">
        <f t="shared" si="75"/>
        <v>11.135607086985784</v>
      </c>
      <c r="R266" s="32">
        <f>LOOKUP(B266,'Sect. 4 (data)'!$B$26:$B$32,'Sect. 4 (data)'!$R$26:$R$32)</f>
        <v>11.673380493031528</v>
      </c>
      <c r="S266" s="36">
        <f t="shared" si="76"/>
        <v>-0.5377734060457442</v>
      </c>
      <c r="T266" s="32">
        <f>'Sect. 4 (coefficients)'!$C$7 * ( A266 / 'Sect. 4 (coefficients)'!$C$3 )*
  (
                                                        ( 'Sect. 4 (coefficients)'!$F$3   + 'Sect. 4 (coefficients)'!$F$4  *(A266/'Sect. 4 (coefficients)'!$C$3)^1 + 'Sect. 4 (coefficients)'!$F$5  *(A266/'Sect. 4 (coefficients)'!$C$3)^2 + 'Sect. 4 (coefficients)'!$F$6   *(A266/'Sect. 4 (coefficients)'!$C$3)^3 + 'Sect. 4 (coefficients)'!$F$7  *(A266/'Sect. 4 (coefficients)'!$C$3)^4 + 'Sect. 4 (coefficients)'!$F$8*(A266/'Sect. 4 (coefficients)'!$C$3)^5 ) +
    ( (B266+273.15) / 'Sect. 4 (coefficients)'!$C$4 )^1 * ( 'Sect. 4 (coefficients)'!$F$9   + 'Sect. 4 (coefficients)'!$F$10*(A266/'Sect. 4 (coefficients)'!$C$3)^1 + 'Sect. 4 (coefficients)'!$F$11*(A266/'Sect. 4 (coefficients)'!$C$3)^2 + 'Sect. 4 (coefficients)'!$F$12*(A266/'Sect. 4 (coefficients)'!$C$3)^3 + 'Sect. 4 (coefficients)'!$F$13*(A266/'Sect. 4 (coefficients)'!$C$3)^4 ) +
    ( (B266+273.15) / 'Sect. 4 (coefficients)'!$C$4 )^2 * ( 'Sect. 4 (coefficients)'!$F$14 + 'Sect. 4 (coefficients)'!$F$15*(A266/'Sect. 4 (coefficients)'!$C$3)^1 + 'Sect. 4 (coefficients)'!$F$16*(A266/'Sect. 4 (coefficients)'!$C$3)^2 + 'Sect. 4 (coefficients)'!$F$17*(A266/'Sect. 4 (coefficients)'!$C$3)^3 ) +
    ( (B266+273.15) / 'Sect. 4 (coefficients)'!$C$4 )^3 * ( 'Sect. 4 (coefficients)'!$F$18 + 'Sect. 4 (coefficients)'!$F$19*(A266/'Sect. 4 (coefficients)'!$C$3)^1 + 'Sect. 4 (coefficients)'!$F$20*(A266/'Sect. 4 (coefficients)'!$C$3)^2 ) +
    ( (B266+273.15) / 'Sect. 4 (coefficients)'!$C$4 )^4 * ( 'Sect. 4 (coefficients)'!$F$21 +'Sect. 4 (coefficients)'!$F$22*(A266/'Sect. 4 (coefficients)'!$C$3)^1 ) +
    ( (B266+273.15) / 'Sect. 4 (coefficients)'!$C$4 )^5 * ( 'Sect. 4 (coefficients)'!$F$23 )
  )</f>
        <v>11.674117222681152</v>
      </c>
      <c r="U266" s="91">
        <f xml:space="preserve"> 'Sect. 4 (coefficients)'!$C$8 * ( (C266/'Sect. 4 (coefficients)'!$C$5-1)/'Sect. 4 (coefficients)'!$C$6 ) * ( A266/'Sect. 4 (coefficients)'!$C$3 ) *
(                                                       ( 'Sect. 4 (coefficients)'!$J$3   + 'Sect. 4 (coefficients)'!$J$4  *((C266/'Sect. 4 (coefficients)'!$C$5-1)/'Sect. 4 (coefficients)'!$C$6)  + 'Sect. 4 (coefficients)'!$J$5  *((C266/'Sect. 4 (coefficients)'!$C$5-1)/'Sect. 4 (coefficients)'!$C$6)^2 + 'Sect. 4 (coefficients)'!$J$6   *((C266/'Sect. 4 (coefficients)'!$C$5-1)/'Sect. 4 (coefficients)'!$C$6)^3 + 'Sect. 4 (coefficients)'!$J$7*((C266/'Sect. 4 (coefficients)'!$C$5-1)/'Sect. 4 (coefficients)'!$C$6)^4 ) +
    ( A266/'Sect. 4 (coefficients)'!$C$3 )^1 * ( 'Sect. 4 (coefficients)'!$J$8   + 'Sect. 4 (coefficients)'!$J$9  *((C266/'Sect. 4 (coefficients)'!$C$5-1)/'Sect. 4 (coefficients)'!$C$6)  + 'Sect. 4 (coefficients)'!$J$10*((C266/'Sect. 4 (coefficients)'!$C$5-1)/'Sect. 4 (coefficients)'!$C$6)^2 + 'Sect. 4 (coefficients)'!$J$11 *((C266/'Sect. 4 (coefficients)'!$C$5-1)/'Sect. 4 (coefficients)'!$C$6)^3 ) +
    ( A266/'Sect. 4 (coefficients)'!$C$3 )^2 * ( 'Sect. 4 (coefficients)'!$J$12 + 'Sect. 4 (coefficients)'!$J$13*((C266/'Sect. 4 (coefficients)'!$C$5-1)/'Sect. 4 (coefficients)'!$C$6) + 'Sect. 4 (coefficients)'!$J$14*((C266/'Sect. 4 (coefficients)'!$C$5-1)/'Sect. 4 (coefficients)'!$C$6)^2 ) +
    ( A266/'Sect. 4 (coefficients)'!$C$3 )^3 * ( 'Sect. 4 (coefficients)'!$J$15 + 'Sect. 4 (coefficients)'!$J$16*((C266/'Sect. 4 (coefficients)'!$C$5-1)/'Sect. 4 (coefficients)'!$C$6) ) +
    ( A266/'Sect. 4 (coefficients)'!$C$3 )^4 * ( 'Sect. 4 (coefficients)'!$J$17 ) +
( (B266+273.15) / 'Sect. 4 (coefficients)'!$C$4 )^1*
    (                                                   ( 'Sect. 4 (coefficients)'!$J$18 + 'Sect. 4 (coefficients)'!$J$19*((C266/'Sect. 4 (coefficients)'!$C$5-1)/'Sect. 4 (coefficients)'!$C$6) + 'Sect. 4 (coefficients)'!$J$20*((C266/'Sect. 4 (coefficients)'!$C$5-1)/'Sect. 4 (coefficients)'!$C$6)^2 + 'Sect. 4 (coefficients)'!$J$21 * ((C266/'Sect. 4 (coefficients)'!$C$5-1)/'Sect. 4 (coefficients)'!$C$6)^3 ) +
    ( A266/'Sect. 4 (coefficients)'!$C$3 )^1 * ( 'Sect. 4 (coefficients)'!$J$22 + 'Sect. 4 (coefficients)'!$J$23*((C266/'Sect. 4 (coefficients)'!$C$5-1)/'Sect. 4 (coefficients)'!$C$6) + 'Sect. 4 (coefficients)'!$J$24*((C266/'Sect. 4 (coefficients)'!$C$5-1)/'Sect. 4 (coefficients)'!$C$6)^2 ) +
    ( A266/'Sect. 4 (coefficients)'!$C$3 )^2 * ( 'Sect. 4 (coefficients)'!$J$25 + 'Sect. 4 (coefficients)'!$J$26*((C266/'Sect. 4 (coefficients)'!$C$5-1)/'Sect. 4 (coefficients)'!$C$6) ) +
    ( A266/'Sect. 4 (coefficients)'!$C$3 )^3 * ( 'Sect. 4 (coefficients)'!$J$27 ) ) +
( (B266+273.15) / 'Sect. 4 (coefficients)'!$C$4 )^2*
    (                                                   ( 'Sect. 4 (coefficients)'!$J$28 + 'Sect. 4 (coefficients)'!$J$29*((C266/'Sect. 4 (coefficients)'!$C$5-1)/'Sect. 4 (coefficients)'!$C$6) + 'Sect. 4 (coefficients)'!$J$30*((C266/'Sect. 4 (coefficients)'!$C$5-1)/'Sect. 4 (coefficients)'!$C$6)^2 ) +
    ( A266/'Sect. 4 (coefficients)'!$C$3 )^1 * ( 'Sect. 4 (coefficients)'!$J$31 + 'Sect. 4 (coefficients)'!$J$32*((C266/'Sect. 4 (coefficients)'!$C$5-1)/'Sect. 4 (coefficients)'!$C$6) ) +
    ( A266/'Sect. 4 (coefficients)'!$C$3 )^2 * ( 'Sect. 4 (coefficients)'!$J$33 ) ) +
( (B266+273.15) / 'Sect. 4 (coefficients)'!$C$4 )^3*
    (                                                   ( 'Sect. 4 (coefficients)'!$J$34 + 'Sect. 4 (coefficients)'!$J$35*((C266/'Sect. 4 (coefficients)'!$C$5-1)/'Sect. 4 (coefficients)'!$C$6) ) +
    ( A266/'Sect. 4 (coefficients)'!$C$3 )^1 * ( 'Sect. 4 (coefficients)'!$J$36 ) ) +
( (B266+273.15) / 'Sect. 4 (coefficients)'!$C$4 )^4*
    (                                                   ( 'Sect. 4 (coefficients)'!$J$37 ) ) )</f>
        <v>-0.53622470156980229</v>
      </c>
      <c r="V266" s="32">
        <f t="shared" si="77"/>
        <v>11.13789252111135</v>
      </c>
      <c r="W266" s="36">
        <f>('Sect. 4 (coefficients)'!$L$3+'Sect. 4 (coefficients)'!$L$4*(B266+'Sect. 4 (coefficients)'!$L$7)^-2.5+'Sect. 4 (coefficients)'!$L$5*(B266+'Sect. 4 (coefficients)'!$L$7)^3)/1000</f>
        <v>-3.3446902568376059E-3</v>
      </c>
      <c r="X266" s="36">
        <f t="shared" si="78"/>
        <v>-2.2854341255662547E-3</v>
      </c>
      <c r="Y266" s="32">
        <f t="shared" si="79"/>
        <v>11.134547830854514</v>
      </c>
      <c r="Z266" s="92">
        <v>6.0000000000000001E-3</v>
      </c>
    </row>
    <row r="267" spans="1:26" s="46" customFormat="1" ht="15" customHeight="1">
      <c r="A267" s="82">
        <v>15</v>
      </c>
      <c r="B267" s="38">
        <v>10</v>
      </c>
      <c r="C267" s="57">
        <v>65</v>
      </c>
      <c r="D267" s="40">
        <v>1028.6722212100001</v>
      </c>
      <c r="E267" s="40">
        <f t="shared" si="80"/>
        <v>1.5430083318150002E-2</v>
      </c>
      <c r="F267" s="56" t="s">
        <v>17</v>
      </c>
      <c r="G267" s="42">
        <v>1039.6876755316259</v>
      </c>
      <c r="H267" s="40">
        <v>1.6197654202126183E-2</v>
      </c>
      <c r="I267" s="63">
        <v>1374.6659509193157</v>
      </c>
      <c r="J267" s="42">
        <f t="shared" si="71"/>
        <v>11.015454321625839</v>
      </c>
      <c r="K267" s="40">
        <f t="shared" si="72"/>
        <v>4.9271219232534741E-3</v>
      </c>
      <c r="L267" s="53">
        <f t="shared" si="70"/>
        <v>11.769605872291484</v>
      </c>
      <c r="M267" s="44">
        <f t="shared" si="73"/>
        <v>7.0714285714285712</v>
      </c>
      <c r="N267" s="67">
        <f t="shared" si="74"/>
        <v>0.70714285714285718</v>
      </c>
      <c r="O267" s="71" t="s">
        <v>17</v>
      </c>
      <c r="P267" s="40">
        <f>('Sect. 4 (coefficients)'!$L$3+'Sect. 4 (coefficients)'!$L$4*(B267+'Sect. 4 (coefficients)'!$L$7)^-2.5+'Sect. 4 (coefficients)'!$L$5*(B267+'Sect. 4 (coefficients)'!$L$7)^3)/1000</f>
        <v>-3.3446902568376059E-3</v>
      </c>
      <c r="Q267" s="40">
        <f t="shared" si="75"/>
        <v>11.018799011882676</v>
      </c>
      <c r="R267" s="40">
        <f>LOOKUP(B267,'Sect. 4 (data)'!$B$26:$B$32,'Sect. 4 (data)'!$R$26:$R$32)</f>
        <v>11.673380493031528</v>
      </c>
      <c r="S267" s="45">
        <f t="shared" si="76"/>
        <v>-0.65458148114885262</v>
      </c>
      <c r="T267" s="40">
        <f>'Sect. 4 (coefficients)'!$C$7 * ( A267 / 'Sect. 4 (coefficients)'!$C$3 )*
  (
                                                        ( 'Sect. 4 (coefficients)'!$F$3   + 'Sect. 4 (coefficients)'!$F$4  *(A267/'Sect. 4 (coefficients)'!$C$3)^1 + 'Sect. 4 (coefficients)'!$F$5  *(A267/'Sect. 4 (coefficients)'!$C$3)^2 + 'Sect. 4 (coefficients)'!$F$6   *(A267/'Sect. 4 (coefficients)'!$C$3)^3 + 'Sect. 4 (coefficients)'!$F$7  *(A267/'Sect. 4 (coefficients)'!$C$3)^4 + 'Sect. 4 (coefficients)'!$F$8*(A267/'Sect. 4 (coefficients)'!$C$3)^5 ) +
    ( (B267+273.15) / 'Sect. 4 (coefficients)'!$C$4 )^1 * ( 'Sect. 4 (coefficients)'!$F$9   + 'Sect. 4 (coefficients)'!$F$10*(A267/'Sect. 4 (coefficients)'!$C$3)^1 + 'Sect. 4 (coefficients)'!$F$11*(A267/'Sect. 4 (coefficients)'!$C$3)^2 + 'Sect. 4 (coefficients)'!$F$12*(A267/'Sect. 4 (coefficients)'!$C$3)^3 + 'Sect. 4 (coefficients)'!$F$13*(A267/'Sect. 4 (coefficients)'!$C$3)^4 ) +
    ( (B267+273.15) / 'Sect. 4 (coefficients)'!$C$4 )^2 * ( 'Sect. 4 (coefficients)'!$F$14 + 'Sect. 4 (coefficients)'!$F$15*(A267/'Sect. 4 (coefficients)'!$C$3)^1 + 'Sect. 4 (coefficients)'!$F$16*(A267/'Sect. 4 (coefficients)'!$C$3)^2 + 'Sect. 4 (coefficients)'!$F$17*(A267/'Sect. 4 (coefficients)'!$C$3)^3 ) +
    ( (B267+273.15) / 'Sect. 4 (coefficients)'!$C$4 )^3 * ( 'Sect. 4 (coefficients)'!$F$18 + 'Sect. 4 (coefficients)'!$F$19*(A267/'Sect. 4 (coefficients)'!$C$3)^1 + 'Sect. 4 (coefficients)'!$F$20*(A267/'Sect. 4 (coefficients)'!$C$3)^2 ) +
    ( (B267+273.15) / 'Sect. 4 (coefficients)'!$C$4 )^4 * ( 'Sect. 4 (coefficients)'!$F$21 +'Sect. 4 (coefficients)'!$F$22*(A267/'Sect. 4 (coefficients)'!$C$3)^1 ) +
    ( (B267+273.15) / 'Sect. 4 (coefficients)'!$C$4 )^5 * ( 'Sect. 4 (coefficients)'!$F$23 )
  )</f>
        <v>11.674117222681152</v>
      </c>
      <c r="U267" s="93">
        <f xml:space="preserve"> 'Sect. 4 (coefficients)'!$C$8 * ( (C267/'Sect. 4 (coefficients)'!$C$5-1)/'Sect. 4 (coefficients)'!$C$6 ) * ( A267/'Sect. 4 (coefficients)'!$C$3 ) *
(                                                       ( 'Sect. 4 (coefficients)'!$J$3   + 'Sect. 4 (coefficients)'!$J$4  *((C267/'Sect. 4 (coefficients)'!$C$5-1)/'Sect. 4 (coefficients)'!$C$6)  + 'Sect. 4 (coefficients)'!$J$5  *((C267/'Sect. 4 (coefficients)'!$C$5-1)/'Sect. 4 (coefficients)'!$C$6)^2 + 'Sect. 4 (coefficients)'!$J$6   *((C267/'Sect. 4 (coefficients)'!$C$5-1)/'Sect. 4 (coefficients)'!$C$6)^3 + 'Sect. 4 (coefficients)'!$J$7*((C267/'Sect. 4 (coefficients)'!$C$5-1)/'Sect. 4 (coefficients)'!$C$6)^4 ) +
    ( A267/'Sect. 4 (coefficients)'!$C$3 )^1 * ( 'Sect. 4 (coefficients)'!$J$8   + 'Sect. 4 (coefficients)'!$J$9  *((C267/'Sect. 4 (coefficients)'!$C$5-1)/'Sect. 4 (coefficients)'!$C$6)  + 'Sect. 4 (coefficients)'!$J$10*((C267/'Sect. 4 (coefficients)'!$C$5-1)/'Sect. 4 (coefficients)'!$C$6)^2 + 'Sect. 4 (coefficients)'!$J$11 *((C267/'Sect. 4 (coefficients)'!$C$5-1)/'Sect. 4 (coefficients)'!$C$6)^3 ) +
    ( A267/'Sect. 4 (coefficients)'!$C$3 )^2 * ( 'Sect. 4 (coefficients)'!$J$12 + 'Sect. 4 (coefficients)'!$J$13*((C267/'Sect. 4 (coefficients)'!$C$5-1)/'Sect. 4 (coefficients)'!$C$6) + 'Sect. 4 (coefficients)'!$J$14*((C267/'Sect. 4 (coefficients)'!$C$5-1)/'Sect. 4 (coefficients)'!$C$6)^2 ) +
    ( A267/'Sect. 4 (coefficients)'!$C$3 )^3 * ( 'Sect. 4 (coefficients)'!$J$15 + 'Sect. 4 (coefficients)'!$J$16*((C267/'Sect. 4 (coefficients)'!$C$5-1)/'Sect. 4 (coefficients)'!$C$6) ) +
    ( A267/'Sect. 4 (coefficients)'!$C$3 )^4 * ( 'Sect. 4 (coefficients)'!$J$17 ) +
( (B267+273.15) / 'Sect. 4 (coefficients)'!$C$4 )^1*
    (                                                   ( 'Sect. 4 (coefficients)'!$J$18 + 'Sect. 4 (coefficients)'!$J$19*((C267/'Sect. 4 (coefficients)'!$C$5-1)/'Sect. 4 (coefficients)'!$C$6) + 'Sect. 4 (coefficients)'!$J$20*((C267/'Sect. 4 (coefficients)'!$C$5-1)/'Sect. 4 (coefficients)'!$C$6)^2 + 'Sect. 4 (coefficients)'!$J$21 * ((C267/'Sect. 4 (coefficients)'!$C$5-1)/'Sect. 4 (coefficients)'!$C$6)^3 ) +
    ( A267/'Sect. 4 (coefficients)'!$C$3 )^1 * ( 'Sect. 4 (coefficients)'!$J$22 + 'Sect. 4 (coefficients)'!$J$23*((C267/'Sect. 4 (coefficients)'!$C$5-1)/'Sect. 4 (coefficients)'!$C$6) + 'Sect. 4 (coefficients)'!$J$24*((C267/'Sect. 4 (coefficients)'!$C$5-1)/'Sect. 4 (coefficients)'!$C$6)^2 ) +
    ( A267/'Sect. 4 (coefficients)'!$C$3 )^2 * ( 'Sect. 4 (coefficients)'!$J$25 + 'Sect. 4 (coefficients)'!$J$26*((C267/'Sect. 4 (coefficients)'!$C$5-1)/'Sect. 4 (coefficients)'!$C$6) ) +
    ( A267/'Sect. 4 (coefficients)'!$C$3 )^3 * ( 'Sect. 4 (coefficients)'!$J$27 ) ) +
( (B267+273.15) / 'Sect. 4 (coefficients)'!$C$4 )^2*
    (                                                   ( 'Sect. 4 (coefficients)'!$J$28 + 'Sect. 4 (coefficients)'!$J$29*((C267/'Sect. 4 (coefficients)'!$C$5-1)/'Sect. 4 (coefficients)'!$C$6) + 'Sect. 4 (coefficients)'!$J$30*((C267/'Sect. 4 (coefficients)'!$C$5-1)/'Sect. 4 (coefficients)'!$C$6)^2 ) +
    ( A267/'Sect. 4 (coefficients)'!$C$3 )^1 * ( 'Sect. 4 (coefficients)'!$J$31 + 'Sect. 4 (coefficients)'!$J$32*((C267/'Sect. 4 (coefficients)'!$C$5-1)/'Sect. 4 (coefficients)'!$C$6) ) +
    ( A267/'Sect. 4 (coefficients)'!$C$3 )^2 * ( 'Sect. 4 (coefficients)'!$J$33 ) ) +
( (B267+273.15) / 'Sect. 4 (coefficients)'!$C$4 )^3*
    (                                                   ( 'Sect. 4 (coefficients)'!$J$34 + 'Sect. 4 (coefficients)'!$J$35*((C267/'Sect. 4 (coefficients)'!$C$5-1)/'Sect. 4 (coefficients)'!$C$6) ) +
    ( A267/'Sect. 4 (coefficients)'!$C$3 )^1 * ( 'Sect. 4 (coefficients)'!$J$36 ) ) +
( (B267+273.15) / 'Sect. 4 (coefficients)'!$C$4 )^4*
    (                                                   ( 'Sect. 4 (coefficients)'!$J$37 ) ) )</f>
        <v>-0.65285378640392988</v>
      </c>
      <c r="V267" s="40">
        <f t="shared" si="77"/>
        <v>11.021263436277223</v>
      </c>
      <c r="W267" s="45">
        <f>('Sect. 4 (coefficients)'!$L$3+'Sect. 4 (coefficients)'!$L$4*(B267+'Sect. 4 (coefficients)'!$L$7)^-2.5+'Sect. 4 (coefficients)'!$L$5*(B267+'Sect. 4 (coefficients)'!$L$7)^3)/1000</f>
        <v>-3.3446902568376059E-3</v>
      </c>
      <c r="X267" s="45">
        <f t="shared" si="78"/>
        <v>-2.4644243945477484E-3</v>
      </c>
      <c r="Y267" s="40">
        <f t="shared" si="79"/>
        <v>11.017918746020387</v>
      </c>
      <c r="Z267" s="94">
        <v>6.0000000000000001E-3</v>
      </c>
    </row>
    <row r="268" spans="1:26" s="37" customFormat="1" ht="15" customHeight="1">
      <c r="A268" s="76">
        <v>15</v>
      </c>
      <c r="B268" s="30">
        <v>15</v>
      </c>
      <c r="C268" s="55">
        <v>5</v>
      </c>
      <c r="D268" s="32">
        <v>1001.37794832</v>
      </c>
      <c r="E268" s="32">
        <f>0.001/100*D268/2</f>
        <v>5.0068897416000006E-3</v>
      </c>
      <c r="F268" s="54" t="s">
        <v>17</v>
      </c>
      <c r="G268" s="33">
        <v>1012.829608710077</v>
      </c>
      <c r="H268" s="32">
        <v>6.488570155407913E-3</v>
      </c>
      <c r="I268" s="62">
        <v>105.59464599519352</v>
      </c>
      <c r="J268" s="33">
        <f t="shared" si="71"/>
        <v>11.451660390076995</v>
      </c>
      <c r="K268" s="32">
        <f t="shared" si="72"/>
        <v>4.1270567935407614E-3</v>
      </c>
      <c r="L268" s="50">
        <f t="shared" si="70"/>
        <v>17.282543608328332</v>
      </c>
      <c r="M268" s="35">
        <f t="shared" si="73"/>
        <v>7.0714285714285712</v>
      </c>
      <c r="N268" s="66">
        <f t="shared" si="74"/>
        <v>0.70714285714285718</v>
      </c>
      <c r="O268" s="70" t="s">
        <v>17</v>
      </c>
      <c r="P268" s="32">
        <f>('Sect. 4 (coefficients)'!$L$3+'Sect. 4 (coefficients)'!$L$4*(B268+'Sect. 4 (coefficients)'!$L$7)^-2.5+'Sect. 4 (coefficients)'!$L$5*(B268+'Sect. 4 (coefficients)'!$L$7)^3)/1000</f>
        <v>-2.8498200791190241E-3</v>
      </c>
      <c r="Q268" s="32">
        <f t="shared" si="75"/>
        <v>11.454510210156114</v>
      </c>
      <c r="R268" s="32">
        <f>LOOKUP(B268,'Sect. 4 (data)'!$B$26:$B$32,'Sect. 4 (data)'!$R$26:$R$32)</f>
        <v>11.504960174790027</v>
      </c>
      <c r="S268" s="36">
        <f t="shared" si="76"/>
        <v>-5.0449964633912714E-2</v>
      </c>
      <c r="T268" s="32">
        <f>'Sect. 4 (coefficients)'!$C$7 * ( A268 / 'Sect. 4 (coefficients)'!$C$3 )*
  (
                                                        ( 'Sect. 4 (coefficients)'!$F$3   + 'Sect. 4 (coefficients)'!$F$4  *(A268/'Sect. 4 (coefficients)'!$C$3)^1 + 'Sect. 4 (coefficients)'!$F$5  *(A268/'Sect. 4 (coefficients)'!$C$3)^2 + 'Sect. 4 (coefficients)'!$F$6   *(A268/'Sect. 4 (coefficients)'!$C$3)^3 + 'Sect. 4 (coefficients)'!$F$7  *(A268/'Sect. 4 (coefficients)'!$C$3)^4 + 'Sect. 4 (coefficients)'!$F$8*(A268/'Sect. 4 (coefficients)'!$C$3)^5 ) +
    ( (B268+273.15) / 'Sect. 4 (coefficients)'!$C$4 )^1 * ( 'Sect. 4 (coefficients)'!$F$9   + 'Sect. 4 (coefficients)'!$F$10*(A268/'Sect. 4 (coefficients)'!$C$3)^1 + 'Sect. 4 (coefficients)'!$F$11*(A268/'Sect. 4 (coefficients)'!$C$3)^2 + 'Sect. 4 (coefficients)'!$F$12*(A268/'Sect. 4 (coefficients)'!$C$3)^3 + 'Sect. 4 (coefficients)'!$F$13*(A268/'Sect. 4 (coefficients)'!$C$3)^4 ) +
    ( (B268+273.15) / 'Sect. 4 (coefficients)'!$C$4 )^2 * ( 'Sect. 4 (coefficients)'!$F$14 + 'Sect. 4 (coefficients)'!$F$15*(A268/'Sect. 4 (coefficients)'!$C$3)^1 + 'Sect. 4 (coefficients)'!$F$16*(A268/'Sect. 4 (coefficients)'!$C$3)^2 + 'Sect. 4 (coefficients)'!$F$17*(A268/'Sect. 4 (coefficients)'!$C$3)^3 ) +
    ( (B268+273.15) / 'Sect. 4 (coefficients)'!$C$4 )^3 * ( 'Sect. 4 (coefficients)'!$F$18 + 'Sect. 4 (coefficients)'!$F$19*(A268/'Sect. 4 (coefficients)'!$C$3)^1 + 'Sect. 4 (coefficients)'!$F$20*(A268/'Sect. 4 (coefficients)'!$C$3)^2 ) +
    ( (B268+273.15) / 'Sect. 4 (coefficients)'!$C$4 )^4 * ( 'Sect. 4 (coefficients)'!$F$21 +'Sect. 4 (coefficients)'!$F$22*(A268/'Sect. 4 (coefficients)'!$C$3)^1 ) +
    ( (B268+273.15) / 'Sect. 4 (coefficients)'!$C$4 )^5 * ( 'Sect. 4 (coefficients)'!$F$23 )
  )</f>
        <v>11.503631509997415</v>
      </c>
      <c r="U268" s="91">
        <f xml:space="preserve"> 'Sect. 4 (coefficients)'!$C$8 * ( (C268/'Sect. 4 (coefficients)'!$C$5-1)/'Sect. 4 (coefficients)'!$C$6 ) * ( A268/'Sect. 4 (coefficients)'!$C$3 ) *
(                                                       ( 'Sect. 4 (coefficients)'!$J$3   + 'Sect. 4 (coefficients)'!$J$4  *((C268/'Sect. 4 (coefficients)'!$C$5-1)/'Sect. 4 (coefficients)'!$C$6)  + 'Sect. 4 (coefficients)'!$J$5  *((C268/'Sect. 4 (coefficients)'!$C$5-1)/'Sect. 4 (coefficients)'!$C$6)^2 + 'Sect. 4 (coefficients)'!$J$6   *((C268/'Sect. 4 (coefficients)'!$C$5-1)/'Sect. 4 (coefficients)'!$C$6)^3 + 'Sect. 4 (coefficients)'!$J$7*((C268/'Sect. 4 (coefficients)'!$C$5-1)/'Sect. 4 (coefficients)'!$C$6)^4 ) +
    ( A268/'Sect. 4 (coefficients)'!$C$3 )^1 * ( 'Sect. 4 (coefficients)'!$J$8   + 'Sect. 4 (coefficients)'!$J$9  *((C268/'Sect. 4 (coefficients)'!$C$5-1)/'Sect. 4 (coefficients)'!$C$6)  + 'Sect. 4 (coefficients)'!$J$10*((C268/'Sect. 4 (coefficients)'!$C$5-1)/'Sect. 4 (coefficients)'!$C$6)^2 + 'Sect. 4 (coefficients)'!$J$11 *((C268/'Sect. 4 (coefficients)'!$C$5-1)/'Sect. 4 (coefficients)'!$C$6)^3 ) +
    ( A268/'Sect. 4 (coefficients)'!$C$3 )^2 * ( 'Sect. 4 (coefficients)'!$J$12 + 'Sect. 4 (coefficients)'!$J$13*((C268/'Sect. 4 (coefficients)'!$C$5-1)/'Sect. 4 (coefficients)'!$C$6) + 'Sect. 4 (coefficients)'!$J$14*((C268/'Sect. 4 (coefficients)'!$C$5-1)/'Sect. 4 (coefficients)'!$C$6)^2 ) +
    ( A268/'Sect. 4 (coefficients)'!$C$3 )^3 * ( 'Sect. 4 (coefficients)'!$J$15 + 'Sect. 4 (coefficients)'!$J$16*((C268/'Sect. 4 (coefficients)'!$C$5-1)/'Sect. 4 (coefficients)'!$C$6) ) +
    ( A268/'Sect. 4 (coefficients)'!$C$3 )^4 * ( 'Sect. 4 (coefficients)'!$J$17 ) +
( (B268+273.15) / 'Sect. 4 (coefficients)'!$C$4 )^1*
    (                                                   ( 'Sect. 4 (coefficients)'!$J$18 + 'Sect. 4 (coefficients)'!$J$19*((C268/'Sect. 4 (coefficients)'!$C$5-1)/'Sect. 4 (coefficients)'!$C$6) + 'Sect. 4 (coefficients)'!$J$20*((C268/'Sect. 4 (coefficients)'!$C$5-1)/'Sect. 4 (coefficients)'!$C$6)^2 + 'Sect. 4 (coefficients)'!$J$21 * ((C268/'Sect. 4 (coefficients)'!$C$5-1)/'Sect. 4 (coefficients)'!$C$6)^3 ) +
    ( A268/'Sect. 4 (coefficients)'!$C$3 )^1 * ( 'Sect. 4 (coefficients)'!$J$22 + 'Sect. 4 (coefficients)'!$J$23*((C268/'Sect. 4 (coefficients)'!$C$5-1)/'Sect. 4 (coefficients)'!$C$6) + 'Sect. 4 (coefficients)'!$J$24*((C268/'Sect. 4 (coefficients)'!$C$5-1)/'Sect. 4 (coefficients)'!$C$6)^2 ) +
    ( A268/'Sect. 4 (coefficients)'!$C$3 )^2 * ( 'Sect. 4 (coefficients)'!$J$25 + 'Sect. 4 (coefficients)'!$J$26*((C268/'Sect. 4 (coefficients)'!$C$5-1)/'Sect. 4 (coefficients)'!$C$6) ) +
    ( A268/'Sect. 4 (coefficients)'!$C$3 )^3 * ( 'Sect. 4 (coefficients)'!$J$27 ) ) +
( (B268+273.15) / 'Sect. 4 (coefficients)'!$C$4 )^2*
    (                                                   ( 'Sect. 4 (coefficients)'!$J$28 + 'Sect. 4 (coefficients)'!$J$29*((C268/'Sect. 4 (coefficients)'!$C$5-1)/'Sect. 4 (coefficients)'!$C$6) + 'Sect. 4 (coefficients)'!$J$30*((C268/'Sect. 4 (coefficients)'!$C$5-1)/'Sect. 4 (coefficients)'!$C$6)^2 ) +
    ( A268/'Sect. 4 (coefficients)'!$C$3 )^1 * ( 'Sect. 4 (coefficients)'!$J$31 + 'Sect. 4 (coefficients)'!$J$32*((C268/'Sect. 4 (coefficients)'!$C$5-1)/'Sect. 4 (coefficients)'!$C$6) ) +
    ( A268/'Sect. 4 (coefficients)'!$C$3 )^2 * ( 'Sect. 4 (coefficients)'!$J$33 ) ) +
( (B268+273.15) / 'Sect. 4 (coefficients)'!$C$4 )^3*
    (                                                   ( 'Sect. 4 (coefficients)'!$J$34 + 'Sect. 4 (coefficients)'!$J$35*((C268/'Sect. 4 (coefficients)'!$C$5-1)/'Sect. 4 (coefficients)'!$C$6) ) +
    ( A268/'Sect. 4 (coefficients)'!$C$3 )^1 * ( 'Sect. 4 (coefficients)'!$J$36 ) ) +
( (B268+273.15) / 'Sect. 4 (coefficients)'!$C$4 )^4*
    (                                                   ( 'Sect. 4 (coefficients)'!$J$37 ) ) )</f>
        <v>-5.0233232744495863E-2</v>
      </c>
      <c r="V268" s="32">
        <f t="shared" si="77"/>
        <v>11.453398277252919</v>
      </c>
      <c r="W268" s="36">
        <f>('Sect. 4 (coefficients)'!$L$3+'Sect. 4 (coefficients)'!$L$4*(B268+'Sect. 4 (coefficients)'!$L$7)^-2.5+'Sect. 4 (coefficients)'!$L$5*(B268+'Sect. 4 (coefficients)'!$L$7)^3)/1000</f>
        <v>-2.8498200791190241E-3</v>
      </c>
      <c r="X268" s="36">
        <f t="shared" si="78"/>
        <v>1.1119329031945568E-3</v>
      </c>
      <c r="Y268" s="32">
        <f t="shared" si="79"/>
        <v>11.450548457173801</v>
      </c>
      <c r="Z268" s="92">
        <v>6.0000000000000001E-3</v>
      </c>
    </row>
    <row r="269" spans="1:26" s="37" customFormat="1" ht="15" customHeight="1">
      <c r="A269" s="76">
        <v>15</v>
      </c>
      <c r="B269" s="30">
        <v>15</v>
      </c>
      <c r="C269" s="55">
        <v>10</v>
      </c>
      <c r="D269" s="32">
        <v>1003.67605601</v>
      </c>
      <c r="E269" s="32">
        <f>0.001/100*D269/2</f>
        <v>5.0183802800500008E-3</v>
      </c>
      <c r="F269" s="54" t="s">
        <v>17</v>
      </c>
      <c r="G269" s="33">
        <v>1015.0778280006535</v>
      </c>
      <c r="H269" s="32">
        <v>6.5088702115438076E-3</v>
      </c>
      <c r="I269" s="62">
        <v>106.79367491058461</v>
      </c>
      <c r="J269" s="33">
        <f t="shared" si="71"/>
        <v>11.401771990653515</v>
      </c>
      <c r="K269" s="32">
        <f t="shared" si="72"/>
        <v>4.1450272370067258E-3</v>
      </c>
      <c r="L269" s="50">
        <f t="shared" si="70"/>
        <v>17.564372513091477</v>
      </c>
      <c r="M269" s="35">
        <f t="shared" si="73"/>
        <v>7.0714285714285712</v>
      </c>
      <c r="N269" s="66">
        <f t="shared" si="74"/>
        <v>0.70714285714285718</v>
      </c>
      <c r="O269" s="70" t="s">
        <v>17</v>
      </c>
      <c r="P269" s="32">
        <f>('Sect. 4 (coefficients)'!$L$3+'Sect. 4 (coefficients)'!$L$4*(B269+'Sect. 4 (coefficients)'!$L$7)^-2.5+'Sect. 4 (coefficients)'!$L$5*(B269+'Sect. 4 (coefficients)'!$L$7)^3)/1000</f>
        <v>-2.8498200791190241E-3</v>
      </c>
      <c r="Q269" s="32">
        <f t="shared" si="75"/>
        <v>11.404621810732634</v>
      </c>
      <c r="R269" s="32">
        <f>LOOKUP(B269,'Sect. 4 (data)'!$B$26:$B$32,'Sect. 4 (data)'!$R$26:$R$32)</f>
        <v>11.504960174790027</v>
      </c>
      <c r="S269" s="36">
        <f t="shared" si="76"/>
        <v>-0.10033836405739294</v>
      </c>
      <c r="T269" s="32">
        <f>'Sect. 4 (coefficients)'!$C$7 * ( A269 / 'Sect. 4 (coefficients)'!$C$3 )*
  (
                                                        ( 'Sect. 4 (coefficients)'!$F$3   + 'Sect. 4 (coefficients)'!$F$4  *(A269/'Sect. 4 (coefficients)'!$C$3)^1 + 'Sect. 4 (coefficients)'!$F$5  *(A269/'Sect. 4 (coefficients)'!$C$3)^2 + 'Sect. 4 (coefficients)'!$F$6   *(A269/'Sect. 4 (coefficients)'!$C$3)^3 + 'Sect. 4 (coefficients)'!$F$7  *(A269/'Sect. 4 (coefficients)'!$C$3)^4 + 'Sect. 4 (coefficients)'!$F$8*(A269/'Sect. 4 (coefficients)'!$C$3)^5 ) +
    ( (B269+273.15) / 'Sect. 4 (coefficients)'!$C$4 )^1 * ( 'Sect. 4 (coefficients)'!$F$9   + 'Sect. 4 (coefficients)'!$F$10*(A269/'Sect. 4 (coefficients)'!$C$3)^1 + 'Sect. 4 (coefficients)'!$F$11*(A269/'Sect. 4 (coefficients)'!$C$3)^2 + 'Sect. 4 (coefficients)'!$F$12*(A269/'Sect. 4 (coefficients)'!$C$3)^3 + 'Sect. 4 (coefficients)'!$F$13*(A269/'Sect. 4 (coefficients)'!$C$3)^4 ) +
    ( (B269+273.15) / 'Sect. 4 (coefficients)'!$C$4 )^2 * ( 'Sect. 4 (coefficients)'!$F$14 + 'Sect. 4 (coefficients)'!$F$15*(A269/'Sect. 4 (coefficients)'!$C$3)^1 + 'Sect. 4 (coefficients)'!$F$16*(A269/'Sect. 4 (coefficients)'!$C$3)^2 + 'Sect. 4 (coefficients)'!$F$17*(A269/'Sect. 4 (coefficients)'!$C$3)^3 ) +
    ( (B269+273.15) / 'Sect. 4 (coefficients)'!$C$4 )^3 * ( 'Sect. 4 (coefficients)'!$F$18 + 'Sect. 4 (coefficients)'!$F$19*(A269/'Sect. 4 (coefficients)'!$C$3)^1 + 'Sect. 4 (coefficients)'!$F$20*(A269/'Sect. 4 (coefficients)'!$C$3)^2 ) +
    ( (B269+273.15) / 'Sect. 4 (coefficients)'!$C$4 )^4 * ( 'Sect. 4 (coefficients)'!$F$21 +'Sect. 4 (coefficients)'!$F$22*(A269/'Sect. 4 (coefficients)'!$C$3)^1 ) +
    ( (B269+273.15) / 'Sect. 4 (coefficients)'!$C$4 )^5 * ( 'Sect. 4 (coefficients)'!$F$23 )
  )</f>
        <v>11.503631509997415</v>
      </c>
      <c r="U269" s="91">
        <f xml:space="preserve"> 'Sect. 4 (coefficients)'!$C$8 * ( (C269/'Sect. 4 (coefficients)'!$C$5-1)/'Sect. 4 (coefficients)'!$C$6 ) * ( A269/'Sect. 4 (coefficients)'!$C$3 ) *
(                                                       ( 'Sect. 4 (coefficients)'!$J$3   + 'Sect. 4 (coefficients)'!$J$4  *((C269/'Sect. 4 (coefficients)'!$C$5-1)/'Sect. 4 (coefficients)'!$C$6)  + 'Sect. 4 (coefficients)'!$J$5  *((C269/'Sect. 4 (coefficients)'!$C$5-1)/'Sect. 4 (coefficients)'!$C$6)^2 + 'Sect. 4 (coefficients)'!$J$6   *((C269/'Sect. 4 (coefficients)'!$C$5-1)/'Sect. 4 (coefficients)'!$C$6)^3 + 'Sect. 4 (coefficients)'!$J$7*((C269/'Sect. 4 (coefficients)'!$C$5-1)/'Sect. 4 (coefficients)'!$C$6)^4 ) +
    ( A269/'Sect. 4 (coefficients)'!$C$3 )^1 * ( 'Sect. 4 (coefficients)'!$J$8   + 'Sect. 4 (coefficients)'!$J$9  *((C269/'Sect. 4 (coefficients)'!$C$5-1)/'Sect. 4 (coefficients)'!$C$6)  + 'Sect. 4 (coefficients)'!$J$10*((C269/'Sect. 4 (coefficients)'!$C$5-1)/'Sect. 4 (coefficients)'!$C$6)^2 + 'Sect. 4 (coefficients)'!$J$11 *((C269/'Sect. 4 (coefficients)'!$C$5-1)/'Sect. 4 (coefficients)'!$C$6)^3 ) +
    ( A269/'Sect. 4 (coefficients)'!$C$3 )^2 * ( 'Sect. 4 (coefficients)'!$J$12 + 'Sect. 4 (coefficients)'!$J$13*((C269/'Sect. 4 (coefficients)'!$C$5-1)/'Sect. 4 (coefficients)'!$C$6) + 'Sect. 4 (coefficients)'!$J$14*((C269/'Sect. 4 (coefficients)'!$C$5-1)/'Sect. 4 (coefficients)'!$C$6)^2 ) +
    ( A269/'Sect. 4 (coefficients)'!$C$3 )^3 * ( 'Sect. 4 (coefficients)'!$J$15 + 'Sect. 4 (coefficients)'!$J$16*((C269/'Sect. 4 (coefficients)'!$C$5-1)/'Sect. 4 (coefficients)'!$C$6) ) +
    ( A269/'Sect. 4 (coefficients)'!$C$3 )^4 * ( 'Sect. 4 (coefficients)'!$J$17 ) +
( (B269+273.15) / 'Sect. 4 (coefficients)'!$C$4 )^1*
    (                                                   ( 'Sect. 4 (coefficients)'!$J$18 + 'Sect. 4 (coefficients)'!$J$19*((C269/'Sect. 4 (coefficients)'!$C$5-1)/'Sect. 4 (coefficients)'!$C$6) + 'Sect. 4 (coefficients)'!$J$20*((C269/'Sect. 4 (coefficients)'!$C$5-1)/'Sect. 4 (coefficients)'!$C$6)^2 + 'Sect. 4 (coefficients)'!$J$21 * ((C269/'Sect. 4 (coefficients)'!$C$5-1)/'Sect. 4 (coefficients)'!$C$6)^3 ) +
    ( A269/'Sect. 4 (coefficients)'!$C$3 )^1 * ( 'Sect. 4 (coefficients)'!$J$22 + 'Sect. 4 (coefficients)'!$J$23*((C269/'Sect. 4 (coefficients)'!$C$5-1)/'Sect. 4 (coefficients)'!$C$6) + 'Sect. 4 (coefficients)'!$J$24*((C269/'Sect. 4 (coefficients)'!$C$5-1)/'Sect. 4 (coefficients)'!$C$6)^2 ) +
    ( A269/'Sect. 4 (coefficients)'!$C$3 )^2 * ( 'Sect. 4 (coefficients)'!$J$25 + 'Sect. 4 (coefficients)'!$J$26*((C269/'Sect. 4 (coefficients)'!$C$5-1)/'Sect. 4 (coefficients)'!$C$6) ) +
    ( A269/'Sect. 4 (coefficients)'!$C$3 )^3 * ( 'Sect. 4 (coefficients)'!$J$27 ) ) +
( (B269+273.15) / 'Sect. 4 (coefficients)'!$C$4 )^2*
    (                                                   ( 'Sect. 4 (coefficients)'!$J$28 + 'Sect. 4 (coefficients)'!$J$29*((C269/'Sect. 4 (coefficients)'!$C$5-1)/'Sect. 4 (coefficients)'!$C$6) + 'Sect. 4 (coefficients)'!$J$30*((C269/'Sect. 4 (coefficients)'!$C$5-1)/'Sect. 4 (coefficients)'!$C$6)^2 ) +
    ( A269/'Sect. 4 (coefficients)'!$C$3 )^1 * ( 'Sect. 4 (coefficients)'!$J$31 + 'Sect. 4 (coefficients)'!$J$32*((C269/'Sect. 4 (coefficients)'!$C$5-1)/'Sect. 4 (coefficients)'!$C$6) ) +
    ( A269/'Sect. 4 (coefficients)'!$C$3 )^2 * ( 'Sect. 4 (coefficients)'!$J$33 ) ) +
( (B269+273.15) / 'Sect. 4 (coefficients)'!$C$4 )^3*
    (                                                   ( 'Sect. 4 (coefficients)'!$J$34 + 'Sect. 4 (coefficients)'!$J$35*((C269/'Sect. 4 (coefficients)'!$C$5-1)/'Sect. 4 (coefficients)'!$C$6) ) +
    ( A269/'Sect. 4 (coefficients)'!$C$3 )^1 * ( 'Sect. 4 (coefficients)'!$J$36 ) ) +
( (B269+273.15) / 'Sect. 4 (coefficients)'!$C$4 )^4*
    (                                                   ( 'Sect. 4 (coefficients)'!$J$37 ) ) )</f>
        <v>-0.10062552970921704</v>
      </c>
      <c r="V269" s="32">
        <f t="shared" si="77"/>
        <v>11.403005980288198</v>
      </c>
      <c r="W269" s="36">
        <f>('Sect. 4 (coefficients)'!$L$3+'Sect. 4 (coefficients)'!$L$4*(B269+'Sect. 4 (coefficients)'!$L$7)^-2.5+'Sect. 4 (coefficients)'!$L$5*(B269+'Sect. 4 (coefficients)'!$L$7)^3)/1000</f>
        <v>-2.8498200791190241E-3</v>
      </c>
      <c r="X269" s="36">
        <f t="shared" si="78"/>
        <v>1.6158304444360283E-3</v>
      </c>
      <c r="Y269" s="32">
        <f t="shared" si="79"/>
        <v>11.400156160209079</v>
      </c>
      <c r="Z269" s="92">
        <v>6.0000000000000001E-3</v>
      </c>
    </row>
    <row r="270" spans="1:26" s="37" customFormat="1" ht="15" customHeight="1">
      <c r="A270" s="76">
        <v>15</v>
      </c>
      <c r="B270" s="30">
        <v>15</v>
      </c>
      <c r="C270" s="55">
        <v>15</v>
      </c>
      <c r="D270" s="32">
        <v>1005.95004324</v>
      </c>
      <c r="E270" s="32">
        <f t="shared" ref="E270:E276" si="81">0.003/100*D270/2</f>
        <v>1.50892506486E-2</v>
      </c>
      <c r="F270" s="54" t="s">
        <v>17</v>
      </c>
      <c r="G270" s="33">
        <v>1017.3031560103038</v>
      </c>
      <c r="H270" s="32">
        <v>1.5656088882088821E-2</v>
      </c>
      <c r="I270" s="62">
        <v>3556.4112568443124</v>
      </c>
      <c r="J270" s="33">
        <f t="shared" si="71"/>
        <v>11.353112770303824</v>
      </c>
      <c r="K270" s="32">
        <f t="shared" si="72"/>
        <v>4.1746417747621969E-3</v>
      </c>
      <c r="L270" s="50">
        <f t="shared" si="70"/>
        <v>17.97859387587684</v>
      </c>
      <c r="M270" s="35">
        <f t="shared" si="73"/>
        <v>7.0714285714285712</v>
      </c>
      <c r="N270" s="66">
        <f t="shared" si="74"/>
        <v>0.70714285714285718</v>
      </c>
      <c r="O270" s="70" t="s">
        <v>17</v>
      </c>
      <c r="P270" s="32">
        <f>('Sect. 4 (coefficients)'!$L$3+'Sect. 4 (coefficients)'!$L$4*(B270+'Sect. 4 (coefficients)'!$L$7)^-2.5+'Sect. 4 (coefficients)'!$L$5*(B270+'Sect. 4 (coefficients)'!$L$7)^3)/1000</f>
        <v>-2.8498200791190241E-3</v>
      </c>
      <c r="Q270" s="32">
        <f t="shared" si="75"/>
        <v>11.355962590382942</v>
      </c>
      <c r="R270" s="32">
        <f>LOOKUP(B270,'Sect. 4 (data)'!$B$26:$B$32,'Sect. 4 (data)'!$R$26:$R$32)</f>
        <v>11.504960174790027</v>
      </c>
      <c r="S270" s="36">
        <f t="shared" si="76"/>
        <v>-0.1489975844070841</v>
      </c>
      <c r="T270" s="32">
        <f>'Sect. 4 (coefficients)'!$C$7 * ( A270 / 'Sect. 4 (coefficients)'!$C$3 )*
  (
                                                        ( 'Sect. 4 (coefficients)'!$F$3   + 'Sect. 4 (coefficients)'!$F$4  *(A270/'Sect. 4 (coefficients)'!$C$3)^1 + 'Sect. 4 (coefficients)'!$F$5  *(A270/'Sect. 4 (coefficients)'!$C$3)^2 + 'Sect. 4 (coefficients)'!$F$6   *(A270/'Sect. 4 (coefficients)'!$C$3)^3 + 'Sect. 4 (coefficients)'!$F$7  *(A270/'Sect. 4 (coefficients)'!$C$3)^4 + 'Sect. 4 (coefficients)'!$F$8*(A270/'Sect. 4 (coefficients)'!$C$3)^5 ) +
    ( (B270+273.15) / 'Sect. 4 (coefficients)'!$C$4 )^1 * ( 'Sect. 4 (coefficients)'!$F$9   + 'Sect. 4 (coefficients)'!$F$10*(A270/'Sect. 4 (coefficients)'!$C$3)^1 + 'Sect. 4 (coefficients)'!$F$11*(A270/'Sect. 4 (coefficients)'!$C$3)^2 + 'Sect. 4 (coefficients)'!$F$12*(A270/'Sect. 4 (coefficients)'!$C$3)^3 + 'Sect. 4 (coefficients)'!$F$13*(A270/'Sect. 4 (coefficients)'!$C$3)^4 ) +
    ( (B270+273.15) / 'Sect. 4 (coefficients)'!$C$4 )^2 * ( 'Sect. 4 (coefficients)'!$F$14 + 'Sect. 4 (coefficients)'!$F$15*(A270/'Sect. 4 (coefficients)'!$C$3)^1 + 'Sect. 4 (coefficients)'!$F$16*(A270/'Sect. 4 (coefficients)'!$C$3)^2 + 'Sect. 4 (coefficients)'!$F$17*(A270/'Sect. 4 (coefficients)'!$C$3)^3 ) +
    ( (B270+273.15) / 'Sect. 4 (coefficients)'!$C$4 )^3 * ( 'Sect. 4 (coefficients)'!$F$18 + 'Sect. 4 (coefficients)'!$F$19*(A270/'Sect. 4 (coefficients)'!$C$3)^1 + 'Sect. 4 (coefficients)'!$F$20*(A270/'Sect. 4 (coefficients)'!$C$3)^2 ) +
    ( (B270+273.15) / 'Sect. 4 (coefficients)'!$C$4 )^4 * ( 'Sect. 4 (coefficients)'!$F$21 +'Sect. 4 (coefficients)'!$F$22*(A270/'Sect. 4 (coefficients)'!$C$3)^1 ) +
    ( (B270+273.15) / 'Sect. 4 (coefficients)'!$C$4 )^5 * ( 'Sect. 4 (coefficients)'!$F$23 )
  )</f>
        <v>11.503631509997415</v>
      </c>
      <c r="U270" s="91">
        <f xml:space="preserve"> 'Sect. 4 (coefficients)'!$C$8 * ( (C270/'Sect. 4 (coefficients)'!$C$5-1)/'Sect. 4 (coefficients)'!$C$6 ) * ( A270/'Sect. 4 (coefficients)'!$C$3 ) *
(                                                       ( 'Sect. 4 (coefficients)'!$J$3   + 'Sect. 4 (coefficients)'!$J$4  *((C270/'Sect. 4 (coefficients)'!$C$5-1)/'Sect. 4 (coefficients)'!$C$6)  + 'Sect. 4 (coefficients)'!$J$5  *((C270/'Sect. 4 (coefficients)'!$C$5-1)/'Sect. 4 (coefficients)'!$C$6)^2 + 'Sect. 4 (coefficients)'!$J$6   *((C270/'Sect. 4 (coefficients)'!$C$5-1)/'Sect. 4 (coefficients)'!$C$6)^3 + 'Sect. 4 (coefficients)'!$J$7*((C270/'Sect. 4 (coefficients)'!$C$5-1)/'Sect. 4 (coefficients)'!$C$6)^4 ) +
    ( A270/'Sect. 4 (coefficients)'!$C$3 )^1 * ( 'Sect. 4 (coefficients)'!$J$8   + 'Sect. 4 (coefficients)'!$J$9  *((C270/'Sect. 4 (coefficients)'!$C$5-1)/'Sect. 4 (coefficients)'!$C$6)  + 'Sect. 4 (coefficients)'!$J$10*((C270/'Sect. 4 (coefficients)'!$C$5-1)/'Sect. 4 (coefficients)'!$C$6)^2 + 'Sect. 4 (coefficients)'!$J$11 *((C270/'Sect. 4 (coefficients)'!$C$5-1)/'Sect. 4 (coefficients)'!$C$6)^3 ) +
    ( A270/'Sect. 4 (coefficients)'!$C$3 )^2 * ( 'Sect. 4 (coefficients)'!$J$12 + 'Sect. 4 (coefficients)'!$J$13*((C270/'Sect. 4 (coefficients)'!$C$5-1)/'Sect. 4 (coefficients)'!$C$6) + 'Sect. 4 (coefficients)'!$J$14*((C270/'Sect. 4 (coefficients)'!$C$5-1)/'Sect. 4 (coefficients)'!$C$6)^2 ) +
    ( A270/'Sect. 4 (coefficients)'!$C$3 )^3 * ( 'Sect. 4 (coefficients)'!$J$15 + 'Sect. 4 (coefficients)'!$J$16*((C270/'Sect. 4 (coefficients)'!$C$5-1)/'Sect. 4 (coefficients)'!$C$6) ) +
    ( A270/'Sect. 4 (coefficients)'!$C$3 )^4 * ( 'Sect. 4 (coefficients)'!$J$17 ) +
( (B270+273.15) / 'Sect. 4 (coefficients)'!$C$4 )^1*
    (                                                   ( 'Sect. 4 (coefficients)'!$J$18 + 'Sect. 4 (coefficients)'!$J$19*((C270/'Sect. 4 (coefficients)'!$C$5-1)/'Sect. 4 (coefficients)'!$C$6) + 'Sect. 4 (coefficients)'!$J$20*((C270/'Sect. 4 (coefficients)'!$C$5-1)/'Sect. 4 (coefficients)'!$C$6)^2 + 'Sect. 4 (coefficients)'!$J$21 * ((C270/'Sect. 4 (coefficients)'!$C$5-1)/'Sect. 4 (coefficients)'!$C$6)^3 ) +
    ( A270/'Sect. 4 (coefficients)'!$C$3 )^1 * ( 'Sect. 4 (coefficients)'!$J$22 + 'Sect. 4 (coefficients)'!$J$23*((C270/'Sect. 4 (coefficients)'!$C$5-1)/'Sect. 4 (coefficients)'!$C$6) + 'Sect. 4 (coefficients)'!$J$24*((C270/'Sect. 4 (coefficients)'!$C$5-1)/'Sect. 4 (coefficients)'!$C$6)^2 ) +
    ( A270/'Sect. 4 (coefficients)'!$C$3 )^2 * ( 'Sect. 4 (coefficients)'!$J$25 + 'Sect. 4 (coefficients)'!$J$26*((C270/'Sect. 4 (coefficients)'!$C$5-1)/'Sect. 4 (coefficients)'!$C$6) ) +
    ( A270/'Sect. 4 (coefficients)'!$C$3 )^3 * ( 'Sect. 4 (coefficients)'!$J$27 ) ) +
( (B270+273.15) / 'Sect. 4 (coefficients)'!$C$4 )^2*
    (                                                   ( 'Sect. 4 (coefficients)'!$J$28 + 'Sect. 4 (coefficients)'!$J$29*((C270/'Sect. 4 (coefficients)'!$C$5-1)/'Sect. 4 (coefficients)'!$C$6) + 'Sect. 4 (coefficients)'!$J$30*((C270/'Sect. 4 (coefficients)'!$C$5-1)/'Sect. 4 (coefficients)'!$C$6)^2 ) +
    ( A270/'Sect. 4 (coefficients)'!$C$3 )^1 * ( 'Sect. 4 (coefficients)'!$J$31 + 'Sect. 4 (coefficients)'!$J$32*((C270/'Sect. 4 (coefficients)'!$C$5-1)/'Sect. 4 (coefficients)'!$C$6) ) +
    ( A270/'Sect. 4 (coefficients)'!$C$3 )^2 * ( 'Sect. 4 (coefficients)'!$J$33 ) ) +
( (B270+273.15) / 'Sect. 4 (coefficients)'!$C$4 )^3*
    (                                                   ( 'Sect. 4 (coefficients)'!$J$34 + 'Sect. 4 (coefficients)'!$J$35*((C270/'Sect. 4 (coefficients)'!$C$5-1)/'Sect. 4 (coefficients)'!$C$6) ) +
    ( A270/'Sect. 4 (coefficients)'!$C$3 )^1 * ( 'Sect. 4 (coefficients)'!$J$36 ) ) +
( (B270+273.15) / 'Sect. 4 (coefficients)'!$C$4 )^4*
    (                                                   ( 'Sect. 4 (coefficients)'!$J$37 ) ) )</f>
        <v>-0.15008531969622982</v>
      </c>
      <c r="V270" s="32">
        <f t="shared" si="77"/>
        <v>11.353546190301186</v>
      </c>
      <c r="W270" s="36">
        <f>('Sect. 4 (coefficients)'!$L$3+'Sect. 4 (coefficients)'!$L$4*(B270+'Sect. 4 (coefficients)'!$L$7)^-2.5+'Sect. 4 (coefficients)'!$L$5*(B270+'Sect. 4 (coefficients)'!$L$7)^3)/1000</f>
        <v>-2.8498200791190241E-3</v>
      </c>
      <c r="X270" s="36">
        <f t="shared" si="78"/>
        <v>2.4164000817563647E-3</v>
      </c>
      <c r="Y270" s="32">
        <f t="shared" si="79"/>
        <v>11.350696370222067</v>
      </c>
      <c r="Z270" s="92">
        <v>6.0000000000000001E-3</v>
      </c>
    </row>
    <row r="271" spans="1:26" s="37" customFormat="1" ht="15" customHeight="1">
      <c r="A271" s="76">
        <v>15</v>
      </c>
      <c r="B271" s="30">
        <v>15</v>
      </c>
      <c r="C271" s="55">
        <v>20</v>
      </c>
      <c r="D271" s="32">
        <v>1008.20030563</v>
      </c>
      <c r="E271" s="32">
        <f t="shared" si="81"/>
        <v>1.5123004584450001E-2</v>
      </c>
      <c r="F271" s="54" t="s">
        <v>17</v>
      </c>
      <c r="G271" s="33">
        <v>1019.5048954240758</v>
      </c>
      <c r="H271" s="32">
        <v>1.5699583078114324E-2</v>
      </c>
      <c r="I271" s="62">
        <v>3547.5634771708615</v>
      </c>
      <c r="J271" s="33">
        <f t="shared" si="71"/>
        <v>11.30458979407581</v>
      </c>
      <c r="K271" s="32">
        <f t="shared" si="72"/>
        <v>4.2156424380298029E-3</v>
      </c>
      <c r="L271" s="50">
        <f t="shared" si="70"/>
        <v>18.443051078167336</v>
      </c>
      <c r="M271" s="35">
        <f t="shared" si="73"/>
        <v>7.0714285714285712</v>
      </c>
      <c r="N271" s="66">
        <f t="shared" si="74"/>
        <v>0.70714285714285718</v>
      </c>
      <c r="O271" s="70" t="s">
        <v>17</v>
      </c>
      <c r="P271" s="32">
        <f>('Sect. 4 (coefficients)'!$L$3+'Sect. 4 (coefficients)'!$L$4*(B271+'Sect. 4 (coefficients)'!$L$7)^-2.5+'Sect. 4 (coefficients)'!$L$5*(B271+'Sect. 4 (coefficients)'!$L$7)^3)/1000</f>
        <v>-2.8498200791190241E-3</v>
      </c>
      <c r="Q271" s="32">
        <f t="shared" si="75"/>
        <v>11.307439614154928</v>
      </c>
      <c r="R271" s="32">
        <f>LOOKUP(B271,'Sect. 4 (data)'!$B$26:$B$32,'Sect. 4 (data)'!$R$26:$R$32)</f>
        <v>11.504960174790027</v>
      </c>
      <c r="S271" s="36">
        <f t="shared" si="76"/>
        <v>-0.19752056063509826</v>
      </c>
      <c r="T271" s="32">
        <f>'Sect. 4 (coefficients)'!$C$7 * ( A271 / 'Sect. 4 (coefficients)'!$C$3 )*
  (
                                                        ( 'Sect. 4 (coefficients)'!$F$3   + 'Sect. 4 (coefficients)'!$F$4  *(A271/'Sect. 4 (coefficients)'!$C$3)^1 + 'Sect. 4 (coefficients)'!$F$5  *(A271/'Sect. 4 (coefficients)'!$C$3)^2 + 'Sect. 4 (coefficients)'!$F$6   *(A271/'Sect. 4 (coefficients)'!$C$3)^3 + 'Sect. 4 (coefficients)'!$F$7  *(A271/'Sect. 4 (coefficients)'!$C$3)^4 + 'Sect. 4 (coefficients)'!$F$8*(A271/'Sect. 4 (coefficients)'!$C$3)^5 ) +
    ( (B271+273.15) / 'Sect. 4 (coefficients)'!$C$4 )^1 * ( 'Sect. 4 (coefficients)'!$F$9   + 'Sect. 4 (coefficients)'!$F$10*(A271/'Sect. 4 (coefficients)'!$C$3)^1 + 'Sect. 4 (coefficients)'!$F$11*(A271/'Sect. 4 (coefficients)'!$C$3)^2 + 'Sect. 4 (coefficients)'!$F$12*(A271/'Sect. 4 (coefficients)'!$C$3)^3 + 'Sect. 4 (coefficients)'!$F$13*(A271/'Sect. 4 (coefficients)'!$C$3)^4 ) +
    ( (B271+273.15) / 'Sect. 4 (coefficients)'!$C$4 )^2 * ( 'Sect. 4 (coefficients)'!$F$14 + 'Sect. 4 (coefficients)'!$F$15*(A271/'Sect. 4 (coefficients)'!$C$3)^1 + 'Sect. 4 (coefficients)'!$F$16*(A271/'Sect. 4 (coefficients)'!$C$3)^2 + 'Sect. 4 (coefficients)'!$F$17*(A271/'Sect. 4 (coefficients)'!$C$3)^3 ) +
    ( (B271+273.15) / 'Sect. 4 (coefficients)'!$C$4 )^3 * ( 'Sect. 4 (coefficients)'!$F$18 + 'Sect. 4 (coefficients)'!$F$19*(A271/'Sect. 4 (coefficients)'!$C$3)^1 + 'Sect. 4 (coefficients)'!$F$20*(A271/'Sect. 4 (coefficients)'!$C$3)^2 ) +
    ( (B271+273.15) / 'Sect. 4 (coefficients)'!$C$4 )^4 * ( 'Sect. 4 (coefficients)'!$F$21 +'Sect. 4 (coefficients)'!$F$22*(A271/'Sect. 4 (coefficients)'!$C$3)^1 ) +
    ( (B271+273.15) / 'Sect. 4 (coefficients)'!$C$4 )^5 * ( 'Sect. 4 (coefficients)'!$F$23 )
  )</f>
        <v>11.503631509997415</v>
      </c>
      <c r="U271" s="91">
        <f xml:space="preserve"> 'Sect. 4 (coefficients)'!$C$8 * ( (C271/'Sect. 4 (coefficients)'!$C$5-1)/'Sect. 4 (coefficients)'!$C$6 ) * ( A271/'Sect. 4 (coefficients)'!$C$3 ) *
(                                                       ( 'Sect. 4 (coefficients)'!$J$3   + 'Sect. 4 (coefficients)'!$J$4  *((C271/'Sect. 4 (coefficients)'!$C$5-1)/'Sect. 4 (coefficients)'!$C$6)  + 'Sect. 4 (coefficients)'!$J$5  *((C271/'Sect. 4 (coefficients)'!$C$5-1)/'Sect. 4 (coefficients)'!$C$6)^2 + 'Sect. 4 (coefficients)'!$J$6   *((C271/'Sect. 4 (coefficients)'!$C$5-1)/'Sect. 4 (coefficients)'!$C$6)^3 + 'Sect. 4 (coefficients)'!$J$7*((C271/'Sect. 4 (coefficients)'!$C$5-1)/'Sect. 4 (coefficients)'!$C$6)^4 ) +
    ( A271/'Sect. 4 (coefficients)'!$C$3 )^1 * ( 'Sect. 4 (coefficients)'!$J$8   + 'Sect. 4 (coefficients)'!$J$9  *((C271/'Sect. 4 (coefficients)'!$C$5-1)/'Sect. 4 (coefficients)'!$C$6)  + 'Sect. 4 (coefficients)'!$J$10*((C271/'Sect. 4 (coefficients)'!$C$5-1)/'Sect. 4 (coefficients)'!$C$6)^2 + 'Sect. 4 (coefficients)'!$J$11 *((C271/'Sect. 4 (coefficients)'!$C$5-1)/'Sect. 4 (coefficients)'!$C$6)^3 ) +
    ( A271/'Sect. 4 (coefficients)'!$C$3 )^2 * ( 'Sect. 4 (coefficients)'!$J$12 + 'Sect. 4 (coefficients)'!$J$13*((C271/'Sect. 4 (coefficients)'!$C$5-1)/'Sect. 4 (coefficients)'!$C$6) + 'Sect. 4 (coefficients)'!$J$14*((C271/'Sect. 4 (coefficients)'!$C$5-1)/'Sect. 4 (coefficients)'!$C$6)^2 ) +
    ( A271/'Sect. 4 (coefficients)'!$C$3 )^3 * ( 'Sect. 4 (coefficients)'!$J$15 + 'Sect. 4 (coefficients)'!$J$16*((C271/'Sect. 4 (coefficients)'!$C$5-1)/'Sect. 4 (coefficients)'!$C$6) ) +
    ( A271/'Sect. 4 (coefficients)'!$C$3 )^4 * ( 'Sect. 4 (coefficients)'!$J$17 ) +
( (B271+273.15) / 'Sect. 4 (coefficients)'!$C$4 )^1*
    (                                                   ( 'Sect. 4 (coefficients)'!$J$18 + 'Sect. 4 (coefficients)'!$J$19*((C271/'Sect. 4 (coefficients)'!$C$5-1)/'Sect. 4 (coefficients)'!$C$6) + 'Sect. 4 (coefficients)'!$J$20*((C271/'Sect. 4 (coefficients)'!$C$5-1)/'Sect. 4 (coefficients)'!$C$6)^2 + 'Sect. 4 (coefficients)'!$J$21 * ((C271/'Sect. 4 (coefficients)'!$C$5-1)/'Sect. 4 (coefficients)'!$C$6)^3 ) +
    ( A271/'Sect. 4 (coefficients)'!$C$3 )^1 * ( 'Sect. 4 (coefficients)'!$J$22 + 'Sect. 4 (coefficients)'!$J$23*((C271/'Sect. 4 (coefficients)'!$C$5-1)/'Sect. 4 (coefficients)'!$C$6) + 'Sect. 4 (coefficients)'!$J$24*((C271/'Sect. 4 (coefficients)'!$C$5-1)/'Sect. 4 (coefficients)'!$C$6)^2 ) +
    ( A271/'Sect. 4 (coefficients)'!$C$3 )^2 * ( 'Sect. 4 (coefficients)'!$J$25 + 'Sect. 4 (coefficients)'!$J$26*((C271/'Sect. 4 (coefficients)'!$C$5-1)/'Sect. 4 (coefficients)'!$C$6) ) +
    ( A271/'Sect. 4 (coefficients)'!$C$3 )^3 * ( 'Sect. 4 (coefficients)'!$J$27 ) ) +
( (B271+273.15) / 'Sect. 4 (coefficients)'!$C$4 )^2*
    (                                                   ( 'Sect. 4 (coefficients)'!$J$28 + 'Sect. 4 (coefficients)'!$J$29*((C271/'Sect. 4 (coefficients)'!$C$5-1)/'Sect. 4 (coefficients)'!$C$6) + 'Sect. 4 (coefficients)'!$J$30*((C271/'Sect. 4 (coefficients)'!$C$5-1)/'Sect. 4 (coefficients)'!$C$6)^2 ) +
    ( A271/'Sect. 4 (coefficients)'!$C$3 )^1 * ( 'Sect. 4 (coefficients)'!$J$31 + 'Sect. 4 (coefficients)'!$J$32*((C271/'Sect. 4 (coefficients)'!$C$5-1)/'Sect. 4 (coefficients)'!$C$6) ) +
    ( A271/'Sect. 4 (coefficients)'!$C$3 )^2 * ( 'Sect. 4 (coefficients)'!$J$33 ) ) +
( (B271+273.15) / 'Sect. 4 (coefficients)'!$C$4 )^3*
    (                                                   ( 'Sect. 4 (coefficients)'!$J$34 + 'Sect. 4 (coefficients)'!$J$35*((C271/'Sect. 4 (coefficients)'!$C$5-1)/'Sect. 4 (coefficients)'!$C$6) ) +
    ( A271/'Sect. 4 (coefficients)'!$C$3 )^1 * ( 'Sect. 4 (coefficients)'!$J$36 ) ) +
( (B271+273.15) / 'Sect. 4 (coefficients)'!$C$4 )^4*
    (                                                   ( 'Sect. 4 (coefficients)'!$J$37 ) ) )</f>
        <v>-0.1985843375470967</v>
      </c>
      <c r="V271" s="32">
        <f t="shared" si="77"/>
        <v>11.305047172450319</v>
      </c>
      <c r="W271" s="36">
        <f>('Sect. 4 (coefficients)'!$L$3+'Sect. 4 (coefficients)'!$L$4*(B271+'Sect. 4 (coefficients)'!$L$7)^-2.5+'Sect. 4 (coefficients)'!$L$5*(B271+'Sect. 4 (coefficients)'!$L$7)^3)/1000</f>
        <v>-2.8498200791190241E-3</v>
      </c>
      <c r="X271" s="36">
        <f t="shared" si="78"/>
        <v>2.3924417046092827E-3</v>
      </c>
      <c r="Y271" s="32">
        <f t="shared" si="79"/>
        <v>11.3021973523712</v>
      </c>
      <c r="Z271" s="92">
        <v>6.0000000000000001E-3</v>
      </c>
    </row>
    <row r="272" spans="1:26" s="37" customFormat="1" ht="15" customHeight="1">
      <c r="A272" s="76">
        <v>15</v>
      </c>
      <c r="B272" s="30">
        <v>15</v>
      </c>
      <c r="C272" s="55">
        <v>26</v>
      </c>
      <c r="D272" s="32">
        <v>1010.86983823</v>
      </c>
      <c r="E272" s="32">
        <f t="shared" si="81"/>
        <v>1.516304757345E-2</v>
      </c>
      <c r="F272" s="54" t="s">
        <v>17</v>
      </c>
      <c r="G272" s="33">
        <v>1022.1174124686275</v>
      </c>
      <c r="H272" s="32">
        <v>1.5755201501951543E-2</v>
      </c>
      <c r="I272" s="62">
        <v>3473.2452466932054</v>
      </c>
      <c r="J272" s="33">
        <f t="shared" si="71"/>
        <v>11.247574238627521</v>
      </c>
      <c r="K272" s="32">
        <f t="shared" si="72"/>
        <v>4.2788272519918569E-3</v>
      </c>
      <c r="L272" s="50">
        <f t="shared" si="70"/>
        <v>18.894639700802145</v>
      </c>
      <c r="M272" s="35">
        <f t="shared" si="73"/>
        <v>7.0714285714285712</v>
      </c>
      <c r="N272" s="66">
        <f t="shared" si="74"/>
        <v>0.70714285714285718</v>
      </c>
      <c r="O272" s="70" t="s">
        <v>17</v>
      </c>
      <c r="P272" s="32">
        <f>('Sect. 4 (coefficients)'!$L$3+'Sect. 4 (coefficients)'!$L$4*(B272+'Sect. 4 (coefficients)'!$L$7)^-2.5+'Sect. 4 (coefficients)'!$L$5*(B272+'Sect. 4 (coefficients)'!$L$7)^3)/1000</f>
        <v>-2.8498200791190241E-3</v>
      </c>
      <c r="Q272" s="32">
        <f t="shared" si="75"/>
        <v>11.25042405870664</v>
      </c>
      <c r="R272" s="32">
        <f>LOOKUP(B272,'Sect. 4 (data)'!$B$26:$B$32,'Sect. 4 (data)'!$R$26:$R$32)</f>
        <v>11.504960174790027</v>
      </c>
      <c r="S272" s="36">
        <f t="shared" si="76"/>
        <v>-0.25453611608338633</v>
      </c>
      <c r="T272" s="32">
        <f>'Sect. 4 (coefficients)'!$C$7 * ( A272 / 'Sect. 4 (coefficients)'!$C$3 )*
  (
                                                        ( 'Sect. 4 (coefficients)'!$F$3   + 'Sect. 4 (coefficients)'!$F$4  *(A272/'Sect. 4 (coefficients)'!$C$3)^1 + 'Sect. 4 (coefficients)'!$F$5  *(A272/'Sect. 4 (coefficients)'!$C$3)^2 + 'Sect. 4 (coefficients)'!$F$6   *(A272/'Sect. 4 (coefficients)'!$C$3)^3 + 'Sect. 4 (coefficients)'!$F$7  *(A272/'Sect. 4 (coefficients)'!$C$3)^4 + 'Sect. 4 (coefficients)'!$F$8*(A272/'Sect. 4 (coefficients)'!$C$3)^5 ) +
    ( (B272+273.15) / 'Sect. 4 (coefficients)'!$C$4 )^1 * ( 'Sect. 4 (coefficients)'!$F$9   + 'Sect. 4 (coefficients)'!$F$10*(A272/'Sect. 4 (coefficients)'!$C$3)^1 + 'Sect. 4 (coefficients)'!$F$11*(A272/'Sect. 4 (coefficients)'!$C$3)^2 + 'Sect. 4 (coefficients)'!$F$12*(A272/'Sect. 4 (coefficients)'!$C$3)^3 + 'Sect. 4 (coefficients)'!$F$13*(A272/'Sect. 4 (coefficients)'!$C$3)^4 ) +
    ( (B272+273.15) / 'Sect. 4 (coefficients)'!$C$4 )^2 * ( 'Sect. 4 (coefficients)'!$F$14 + 'Sect. 4 (coefficients)'!$F$15*(A272/'Sect. 4 (coefficients)'!$C$3)^1 + 'Sect. 4 (coefficients)'!$F$16*(A272/'Sect. 4 (coefficients)'!$C$3)^2 + 'Sect. 4 (coefficients)'!$F$17*(A272/'Sect. 4 (coefficients)'!$C$3)^3 ) +
    ( (B272+273.15) / 'Sect. 4 (coefficients)'!$C$4 )^3 * ( 'Sect. 4 (coefficients)'!$F$18 + 'Sect. 4 (coefficients)'!$F$19*(A272/'Sect. 4 (coefficients)'!$C$3)^1 + 'Sect. 4 (coefficients)'!$F$20*(A272/'Sect. 4 (coefficients)'!$C$3)^2 ) +
    ( (B272+273.15) / 'Sect. 4 (coefficients)'!$C$4 )^4 * ( 'Sect. 4 (coefficients)'!$F$21 +'Sect. 4 (coefficients)'!$F$22*(A272/'Sect. 4 (coefficients)'!$C$3)^1 ) +
    ( (B272+273.15) / 'Sect. 4 (coefficients)'!$C$4 )^5 * ( 'Sect. 4 (coefficients)'!$F$23 )
  )</f>
        <v>11.503631509997415</v>
      </c>
      <c r="U272" s="91">
        <f xml:space="preserve"> 'Sect. 4 (coefficients)'!$C$8 * ( (C272/'Sect. 4 (coefficients)'!$C$5-1)/'Sect. 4 (coefficients)'!$C$6 ) * ( A272/'Sect. 4 (coefficients)'!$C$3 ) *
(                                                       ( 'Sect. 4 (coefficients)'!$J$3   + 'Sect. 4 (coefficients)'!$J$4  *((C272/'Sect. 4 (coefficients)'!$C$5-1)/'Sect. 4 (coefficients)'!$C$6)  + 'Sect. 4 (coefficients)'!$J$5  *((C272/'Sect. 4 (coefficients)'!$C$5-1)/'Sect. 4 (coefficients)'!$C$6)^2 + 'Sect. 4 (coefficients)'!$J$6   *((C272/'Sect. 4 (coefficients)'!$C$5-1)/'Sect. 4 (coefficients)'!$C$6)^3 + 'Sect. 4 (coefficients)'!$J$7*((C272/'Sect. 4 (coefficients)'!$C$5-1)/'Sect. 4 (coefficients)'!$C$6)^4 ) +
    ( A272/'Sect. 4 (coefficients)'!$C$3 )^1 * ( 'Sect. 4 (coefficients)'!$J$8   + 'Sect. 4 (coefficients)'!$J$9  *((C272/'Sect. 4 (coefficients)'!$C$5-1)/'Sect. 4 (coefficients)'!$C$6)  + 'Sect. 4 (coefficients)'!$J$10*((C272/'Sect. 4 (coefficients)'!$C$5-1)/'Sect. 4 (coefficients)'!$C$6)^2 + 'Sect. 4 (coefficients)'!$J$11 *((C272/'Sect. 4 (coefficients)'!$C$5-1)/'Sect. 4 (coefficients)'!$C$6)^3 ) +
    ( A272/'Sect. 4 (coefficients)'!$C$3 )^2 * ( 'Sect. 4 (coefficients)'!$J$12 + 'Sect. 4 (coefficients)'!$J$13*((C272/'Sect. 4 (coefficients)'!$C$5-1)/'Sect. 4 (coefficients)'!$C$6) + 'Sect. 4 (coefficients)'!$J$14*((C272/'Sect. 4 (coefficients)'!$C$5-1)/'Sect. 4 (coefficients)'!$C$6)^2 ) +
    ( A272/'Sect. 4 (coefficients)'!$C$3 )^3 * ( 'Sect. 4 (coefficients)'!$J$15 + 'Sect. 4 (coefficients)'!$J$16*((C272/'Sect. 4 (coefficients)'!$C$5-1)/'Sect. 4 (coefficients)'!$C$6) ) +
    ( A272/'Sect. 4 (coefficients)'!$C$3 )^4 * ( 'Sect. 4 (coefficients)'!$J$17 ) +
( (B272+273.15) / 'Sect. 4 (coefficients)'!$C$4 )^1*
    (                                                   ( 'Sect. 4 (coefficients)'!$J$18 + 'Sect. 4 (coefficients)'!$J$19*((C272/'Sect. 4 (coefficients)'!$C$5-1)/'Sect. 4 (coefficients)'!$C$6) + 'Sect. 4 (coefficients)'!$J$20*((C272/'Sect. 4 (coefficients)'!$C$5-1)/'Sect. 4 (coefficients)'!$C$6)^2 + 'Sect. 4 (coefficients)'!$J$21 * ((C272/'Sect. 4 (coefficients)'!$C$5-1)/'Sect. 4 (coefficients)'!$C$6)^3 ) +
    ( A272/'Sect. 4 (coefficients)'!$C$3 )^1 * ( 'Sect. 4 (coefficients)'!$J$22 + 'Sect. 4 (coefficients)'!$J$23*((C272/'Sect. 4 (coefficients)'!$C$5-1)/'Sect. 4 (coefficients)'!$C$6) + 'Sect. 4 (coefficients)'!$J$24*((C272/'Sect. 4 (coefficients)'!$C$5-1)/'Sect. 4 (coefficients)'!$C$6)^2 ) +
    ( A272/'Sect. 4 (coefficients)'!$C$3 )^2 * ( 'Sect. 4 (coefficients)'!$J$25 + 'Sect. 4 (coefficients)'!$J$26*((C272/'Sect. 4 (coefficients)'!$C$5-1)/'Sect. 4 (coefficients)'!$C$6) ) +
    ( A272/'Sect. 4 (coefficients)'!$C$3 )^3 * ( 'Sect. 4 (coefficients)'!$J$27 ) ) +
( (B272+273.15) / 'Sect. 4 (coefficients)'!$C$4 )^2*
    (                                                   ( 'Sect. 4 (coefficients)'!$J$28 + 'Sect. 4 (coefficients)'!$J$29*((C272/'Sect. 4 (coefficients)'!$C$5-1)/'Sect. 4 (coefficients)'!$C$6) + 'Sect. 4 (coefficients)'!$J$30*((C272/'Sect. 4 (coefficients)'!$C$5-1)/'Sect. 4 (coefficients)'!$C$6)^2 ) +
    ( A272/'Sect. 4 (coefficients)'!$C$3 )^1 * ( 'Sect. 4 (coefficients)'!$J$31 + 'Sect. 4 (coefficients)'!$J$32*((C272/'Sect. 4 (coefficients)'!$C$5-1)/'Sect. 4 (coefficients)'!$C$6) ) +
    ( A272/'Sect. 4 (coefficients)'!$C$3 )^2 * ( 'Sect. 4 (coefficients)'!$J$33 ) ) +
( (B272+273.15) / 'Sect. 4 (coefficients)'!$C$4 )^3*
    (                                                   ( 'Sect. 4 (coefficients)'!$J$34 + 'Sect. 4 (coefficients)'!$J$35*((C272/'Sect. 4 (coefficients)'!$C$5-1)/'Sect. 4 (coefficients)'!$C$6) ) +
    ( A272/'Sect. 4 (coefficients)'!$C$3 )^1 * ( 'Sect. 4 (coefficients)'!$J$36 ) ) +
( (B272+273.15) / 'Sect. 4 (coefficients)'!$C$4 )^4*
    (                                                   ( 'Sect. 4 (coefficients)'!$J$37 ) ) )</f>
        <v>-0.25549551252268188</v>
      </c>
      <c r="V272" s="32">
        <f t="shared" si="77"/>
        <v>11.248135997474733</v>
      </c>
      <c r="W272" s="36">
        <f>('Sect. 4 (coefficients)'!$L$3+'Sect. 4 (coefficients)'!$L$4*(B272+'Sect. 4 (coefficients)'!$L$7)^-2.5+'Sect. 4 (coefficients)'!$L$5*(B272+'Sect. 4 (coefficients)'!$L$7)^3)/1000</f>
        <v>-2.8498200791190241E-3</v>
      </c>
      <c r="X272" s="36">
        <f t="shared" si="78"/>
        <v>2.2880612319067239E-3</v>
      </c>
      <c r="Y272" s="32">
        <f t="shared" si="79"/>
        <v>11.245286177395615</v>
      </c>
      <c r="Z272" s="92">
        <v>6.0000000000000001E-3</v>
      </c>
    </row>
    <row r="273" spans="1:26" s="37" customFormat="1" ht="15" customHeight="1">
      <c r="A273" s="76">
        <v>15</v>
      </c>
      <c r="B273" s="30">
        <v>15</v>
      </c>
      <c r="C273" s="55">
        <v>33</v>
      </c>
      <c r="D273" s="32">
        <v>1013.94264737</v>
      </c>
      <c r="E273" s="32">
        <f t="shared" si="81"/>
        <v>1.5209139710550001E-2</v>
      </c>
      <c r="F273" s="54" t="s">
        <v>17</v>
      </c>
      <c r="G273" s="33">
        <v>1025.1246480210109</v>
      </c>
      <c r="H273" s="32">
        <v>1.5824612654703488E-2</v>
      </c>
      <c r="I273" s="62">
        <v>3263.4897450012095</v>
      </c>
      <c r="J273" s="33">
        <f t="shared" si="71"/>
        <v>11.182000651010867</v>
      </c>
      <c r="K273" s="32">
        <f t="shared" si="72"/>
        <v>4.3704044362476123E-3</v>
      </c>
      <c r="L273" s="50">
        <f t="shared" si="70"/>
        <v>18.98612833065819</v>
      </c>
      <c r="M273" s="35">
        <f t="shared" si="73"/>
        <v>7.0714285714285712</v>
      </c>
      <c r="N273" s="66">
        <f t="shared" si="74"/>
        <v>0.70714285714285718</v>
      </c>
      <c r="O273" s="70" t="s">
        <v>17</v>
      </c>
      <c r="P273" s="32">
        <f>('Sect. 4 (coefficients)'!$L$3+'Sect. 4 (coefficients)'!$L$4*(B273+'Sect. 4 (coefficients)'!$L$7)^-2.5+'Sect. 4 (coefficients)'!$L$5*(B273+'Sect. 4 (coefficients)'!$L$7)^3)/1000</f>
        <v>-2.8498200791190241E-3</v>
      </c>
      <c r="Q273" s="32">
        <f t="shared" si="75"/>
        <v>11.184850471089986</v>
      </c>
      <c r="R273" s="32">
        <f>LOOKUP(B273,'Sect. 4 (data)'!$B$26:$B$32,'Sect. 4 (data)'!$R$26:$R$32)</f>
        <v>11.504960174790027</v>
      </c>
      <c r="S273" s="36">
        <f t="shared" si="76"/>
        <v>-0.32010970370004088</v>
      </c>
      <c r="T273" s="32">
        <f>'Sect. 4 (coefficients)'!$C$7 * ( A273 / 'Sect. 4 (coefficients)'!$C$3 )*
  (
                                                        ( 'Sect. 4 (coefficients)'!$F$3   + 'Sect. 4 (coefficients)'!$F$4  *(A273/'Sect. 4 (coefficients)'!$C$3)^1 + 'Sect. 4 (coefficients)'!$F$5  *(A273/'Sect. 4 (coefficients)'!$C$3)^2 + 'Sect. 4 (coefficients)'!$F$6   *(A273/'Sect. 4 (coefficients)'!$C$3)^3 + 'Sect. 4 (coefficients)'!$F$7  *(A273/'Sect. 4 (coefficients)'!$C$3)^4 + 'Sect. 4 (coefficients)'!$F$8*(A273/'Sect. 4 (coefficients)'!$C$3)^5 ) +
    ( (B273+273.15) / 'Sect. 4 (coefficients)'!$C$4 )^1 * ( 'Sect. 4 (coefficients)'!$F$9   + 'Sect. 4 (coefficients)'!$F$10*(A273/'Sect. 4 (coefficients)'!$C$3)^1 + 'Sect. 4 (coefficients)'!$F$11*(A273/'Sect. 4 (coefficients)'!$C$3)^2 + 'Sect. 4 (coefficients)'!$F$12*(A273/'Sect. 4 (coefficients)'!$C$3)^3 + 'Sect. 4 (coefficients)'!$F$13*(A273/'Sect. 4 (coefficients)'!$C$3)^4 ) +
    ( (B273+273.15) / 'Sect. 4 (coefficients)'!$C$4 )^2 * ( 'Sect. 4 (coefficients)'!$F$14 + 'Sect. 4 (coefficients)'!$F$15*(A273/'Sect. 4 (coefficients)'!$C$3)^1 + 'Sect. 4 (coefficients)'!$F$16*(A273/'Sect. 4 (coefficients)'!$C$3)^2 + 'Sect. 4 (coefficients)'!$F$17*(A273/'Sect. 4 (coefficients)'!$C$3)^3 ) +
    ( (B273+273.15) / 'Sect. 4 (coefficients)'!$C$4 )^3 * ( 'Sect. 4 (coefficients)'!$F$18 + 'Sect. 4 (coefficients)'!$F$19*(A273/'Sect. 4 (coefficients)'!$C$3)^1 + 'Sect. 4 (coefficients)'!$F$20*(A273/'Sect. 4 (coefficients)'!$C$3)^2 ) +
    ( (B273+273.15) / 'Sect. 4 (coefficients)'!$C$4 )^4 * ( 'Sect. 4 (coefficients)'!$F$21 +'Sect. 4 (coefficients)'!$F$22*(A273/'Sect. 4 (coefficients)'!$C$3)^1 ) +
    ( (B273+273.15) / 'Sect. 4 (coefficients)'!$C$4 )^5 * ( 'Sect. 4 (coefficients)'!$F$23 )
  )</f>
        <v>11.503631509997415</v>
      </c>
      <c r="U273" s="91">
        <f xml:space="preserve"> 'Sect. 4 (coefficients)'!$C$8 * ( (C273/'Sect. 4 (coefficients)'!$C$5-1)/'Sect. 4 (coefficients)'!$C$6 ) * ( A273/'Sect. 4 (coefficients)'!$C$3 ) *
(                                                       ( 'Sect. 4 (coefficients)'!$J$3   + 'Sect. 4 (coefficients)'!$J$4  *((C273/'Sect. 4 (coefficients)'!$C$5-1)/'Sect. 4 (coefficients)'!$C$6)  + 'Sect. 4 (coefficients)'!$J$5  *((C273/'Sect. 4 (coefficients)'!$C$5-1)/'Sect. 4 (coefficients)'!$C$6)^2 + 'Sect. 4 (coefficients)'!$J$6   *((C273/'Sect. 4 (coefficients)'!$C$5-1)/'Sect. 4 (coefficients)'!$C$6)^3 + 'Sect. 4 (coefficients)'!$J$7*((C273/'Sect. 4 (coefficients)'!$C$5-1)/'Sect. 4 (coefficients)'!$C$6)^4 ) +
    ( A273/'Sect. 4 (coefficients)'!$C$3 )^1 * ( 'Sect. 4 (coefficients)'!$J$8   + 'Sect. 4 (coefficients)'!$J$9  *((C273/'Sect. 4 (coefficients)'!$C$5-1)/'Sect. 4 (coefficients)'!$C$6)  + 'Sect. 4 (coefficients)'!$J$10*((C273/'Sect. 4 (coefficients)'!$C$5-1)/'Sect. 4 (coefficients)'!$C$6)^2 + 'Sect. 4 (coefficients)'!$J$11 *((C273/'Sect. 4 (coefficients)'!$C$5-1)/'Sect. 4 (coefficients)'!$C$6)^3 ) +
    ( A273/'Sect. 4 (coefficients)'!$C$3 )^2 * ( 'Sect. 4 (coefficients)'!$J$12 + 'Sect. 4 (coefficients)'!$J$13*((C273/'Sect. 4 (coefficients)'!$C$5-1)/'Sect. 4 (coefficients)'!$C$6) + 'Sect. 4 (coefficients)'!$J$14*((C273/'Sect. 4 (coefficients)'!$C$5-1)/'Sect. 4 (coefficients)'!$C$6)^2 ) +
    ( A273/'Sect. 4 (coefficients)'!$C$3 )^3 * ( 'Sect. 4 (coefficients)'!$J$15 + 'Sect. 4 (coefficients)'!$J$16*((C273/'Sect. 4 (coefficients)'!$C$5-1)/'Sect. 4 (coefficients)'!$C$6) ) +
    ( A273/'Sect. 4 (coefficients)'!$C$3 )^4 * ( 'Sect. 4 (coefficients)'!$J$17 ) +
( (B273+273.15) / 'Sect. 4 (coefficients)'!$C$4 )^1*
    (                                                   ( 'Sect. 4 (coefficients)'!$J$18 + 'Sect. 4 (coefficients)'!$J$19*((C273/'Sect. 4 (coefficients)'!$C$5-1)/'Sect. 4 (coefficients)'!$C$6) + 'Sect. 4 (coefficients)'!$J$20*((C273/'Sect. 4 (coefficients)'!$C$5-1)/'Sect. 4 (coefficients)'!$C$6)^2 + 'Sect. 4 (coefficients)'!$J$21 * ((C273/'Sect. 4 (coefficients)'!$C$5-1)/'Sect. 4 (coefficients)'!$C$6)^3 ) +
    ( A273/'Sect. 4 (coefficients)'!$C$3 )^1 * ( 'Sect. 4 (coefficients)'!$J$22 + 'Sect. 4 (coefficients)'!$J$23*((C273/'Sect. 4 (coefficients)'!$C$5-1)/'Sect. 4 (coefficients)'!$C$6) + 'Sect. 4 (coefficients)'!$J$24*((C273/'Sect. 4 (coefficients)'!$C$5-1)/'Sect. 4 (coefficients)'!$C$6)^2 ) +
    ( A273/'Sect. 4 (coefficients)'!$C$3 )^2 * ( 'Sect. 4 (coefficients)'!$J$25 + 'Sect. 4 (coefficients)'!$J$26*((C273/'Sect. 4 (coefficients)'!$C$5-1)/'Sect. 4 (coefficients)'!$C$6) ) +
    ( A273/'Sect. 4 (coefficients)'!$C$3 )^3 * ( 'Sect. 4 (coefficients)'!$J$27 ) ) +
( (B273+273.15) / 'Sect. 4 (coefficients)'!$C$4 )^2*
    (                                                   ( 'Sect. 4 (coefficients)'!$J$28 + 'Sect. 4 (coefficients)'!$J$29*((C273/'Sect. 4 (coefficients)'!$C$5-1)/'Sect. 4 (coefficients)'!$C$6) + 'Sect. 4 (coefficients)'!$J$30*((C273/'Sect. 4 (coefficients)'!$C$5-1)/'Sect. 4 (coefficients)'!$C$6)^2 ) +
    ( A273/'Sect. 4 (coefficients)'!$C$3 )^1 * ( 'Sect. 4 (coefficients)'!$J$31 + 'Sect. 4 (coefficients)'!$J$32*((C273/'Sect. 4 (coefficients)'!$C$5-1)/'Sect. 4 (coefficients)'!$C$6) ) +
    ( A273/'Sect. 4 (coefficients)'!$C$3 )^2 * ( 'Sect. 4 (coefficients)'!$J$33 ) ) +
( (B273+273.15) / 'Sect. 4 (coefficients)'!$C$4 )^3*
    (                                                   ( 'Sect. 4 (coefficients)'!$J$34 + 'Sect. 4 (coefficients)'!$J$35*((C273/'Sect. 4 (coefficients)'!$C$5-1)/'Sect. 4 (coefficients)'!$C$6) ) +
    ( A273/'Sect. 4 (coefficients)'!$C$3 )^1 * ( 'Sect. 4 (coefficients)'!$J$36 ) ) +
( (B273+273.15) / 'Sect. 4 (coefficients)'!$C$4 )^4*
    (                                                   ( 'Sect. 4 (coefficients)'!$J$37 ) ) )</f>
        <v>-0.32011590545456198</v>
      </c>
      <c r="V273" s="32">
        <f t="shared" si="77"/>
        <v>11.183515604542853</v>
      </c>
      <c r="W273" s="36">
        <f>('Sect. 4 (coefficients)'!$L$3+'Sect. 4 (coefficients)'!$L$4*(B273+'Sect. 4 (coefficients)'!$L$7)^-2.5+'Sect. 4 (coefficients)'!$L$5*(B273+'Sect. 4 (coefficients)'!$L$7)^3)/1000</f>
        <v>-2.8498200791190241E-3</v>
      </c>
      <c r="X273" s="36">
        <f t="shared" si="78"/>
        <v>1.3348665471326626E-3</v>
      </c>
      <c r="Y273" s="32">
        <f t="shared" si="79"/>
        <v>11.180665784463734</v>
      </c>
      <c r="Z273" s="92">
        <v>6.0000000000000001E-3</v>
      </c>
    </row>
    <row r="274" spans="1:26" s="37" customFormat="1" ht="15" customHeight="1">
      <c r="A274" s="76">
        <v>15</v>
      </c>
      <c r="B274" s="30">
        <v>15</v>
      </c>
      <c r="C274" s="55">
        <v>41.5</v>
      </c>
      <c r="D274" s="32">
        <v>1017.61494547</v>
      </c>
      <c r="E274" s="32">
        <f t="shared" si="81"/>
        <v>1.526422418205E-2</v>
      </c>
      <c r="F274" s="54" t="s">
        <v>17</v>
      </c>
      <c r="G274" s="33">
        <v>1028.7211320822973</v>
      </c>
      <c r="H274" s="32">
        <v>1.5915115219816454E-2</v>
      </c>
      <c r="I274" s="62">
        <v>2824.5597629789831</v>
      </c>
      <c r="J274" s="33">
        <f t="shared" si="71"/>
        <v>11.106186612297392</v>
      </c>
      <c r="K274" s="32">
        <f t="shared" si="72"/>
        <v>4.5049253689881837E-3</v>
      </c>
      <c r="L274" s="50">
        <f t="shared" si="70"/>
        <v>18.132681037263758</v>
      </c>
      <c r="M274" s="35">
        <f t="shared" si="73"/>
        <v>7.0714285714285712</v>
      </c>
      <c r="N274" s="66">
        <f t="shared" si="74"/>
        <v>0.70714285714285718</v>
      </c>
      <c r="O274" s="70" t="s">
        <v>17</v>
      </c>
      <c r="P274" s="32">
        <f>('Sect. 4 (coefficients)'!$L$3+'Sect. 4 (coefficients)'!$L$4*(B274+'Sect. 4 (coefficients)'!$L$7)^-2.5+'Sect. 4 (coefficients)'!$L$5*(B274+'Sect. 4 (coefficients)'!$L$7)^3)/1000</f>
        <v>-2.8498200791190241E-3</v>
      </c>
      <c r="Q274" s="32">
        <f t="shared" si="75"/>
        <v>11.109036432376511</v>
      </c>
      <c r="R274" s="32">
        <f>LOOKUP(B274,'Sect. 4 (data)'!$B$26:$B$32,'Sect. 4 (data)'!$R$26:$R$32)</f>
        <v>11.504960174790027</v>
      </c>
      <c r="S274" s="36">
        <f t="shared" si="76"/>
        <v>-0.39592374241351536</v>
      </c>
      <c r="T274" s="32">
        <f>'Sect. 4 (coefficients)'!$C$7 * ( A274 / 'Sect. 4 (coefficients)'!$C$3 )*
  (
                                                        ( 'Sect. 4 (coefficients)'!$F$3   + 'Sect. 4 (coefficients)'!$F$4  *(A274/'Sect. 4 (coefficients)'!$C$3)^1 + 'Sect. 4 (coefficients)'!$F$5  *(A274/'Sect. 4 (coefficients)'!$C$3)^2 + 'Sect. 4 (coefficients)'!$F$6   *(A274/'Sect. 4 (coefficients)'!$C$3)^3 + 'Sect. 4 (coefficients)'!$F$7  *(A274/'Sect. 4 (coefficients)'!$C$3)^4 + 'Sect. 4 (coefficients)'!$F$8*(A274/'Sect. 4 (coefficients)'!$C$3)^5 ) +
    ( (B274+273.15) / 'Sect. 4 (coefficients)'!$C$4 )^1 * ( 'Sect. 4 (coefficients)'!$F$9   + 'Sect. 4 (coefficients)'!$F$10*(A274/'Sect. 4 (coefficients)'!$C$3)^1 + 'Sect. 4 (coefficients)'!$F$11*(A274/'Sect. 4 (coefficients)'!$C$3)^2 + 'Sect. 4 (coefficients)'!$F$12*(A274/'Sect. 4 (coefficients)'!$C$3)^3 + 'Sect. 4 (coefficients)'!$F$13*(A274/'Sect. 4 (coefficients)'!$C$3)^4 ) +
    ( (B274+273.15) / 'Sect. 4 (coefficients)'!$C$4 )^2 * ( 'Sect. 4 (coefficients)'!$F$14 + 'Sect. 4 (coefficients)'!$F$15*(A274/'Sect. 4 (coefficients)'!$C$3)^1 + 'Sect. 4 (coefficients)'!$F$16*(A274/'Sect. 4 (coefficients)'!$C$3)^2 + 'Sect. 4 (coefficients)'!$F$17*(A274/'Sect. 4 (coefficients)'!$C$3)^3 ) +
    ( (B274+273.15) / 'Sect. 4 (coefficients)'!$C$4 )^3 * ( 'Sect. 4 (coefficients)'!$F$18 + 'Sect. 4 (coefficients)'!$F$19*(A274/'Sect. 4 (coefficients)'!$C$3)^1 + 'Sect. 4 (coefficients)'!$F$20*(A274/'Sect. 4 (coefficients)'!$C$3)^2 ) +
    ( (B274+273.15) / 'Sect. 4 (coefficients)'!$C$4 )^4 * ( 'Sect. 4 (coefficients)'!$F$21 +'Sect. 4 (coefficients)'!$F$22*(A274/'Sect. 4 (coefficients)'!$C$3)^1 ) +
    ( (B274+273.15) / 'Sect. 4 (coefficients)'!$C$4 )^5 * ( 'Sect. 4 (coefficients)'!$F$23 )
  )</f>
        <v>11.503631509997415</v>
      </c>
      <c r="U274" s="91">
        <f xml:space="preserve"> 'Sect. 4 (coefficients)'!$C$8 * ( (C274/'Sect. 4 (coefficients)'!$C$5-1)/'Sect. 4 (coefficients)'!$C$6 ) * ( A274/'Sect. 4 (coefficients)'!$C$3 ) *
(                                                       ( 'Sect. 4 (coefficients)'!$J$3   + 'Sect. 4 (coefficients)'!$J$4  *((C274/'Sect. 4 (coefficients)'!$C$5-1)/'Sect. 4 (coefficients)'!$C$6)  + 'Sect. 4 (coefficients)'!$J$5  *((C274/'Sect. 4 (coefficients)'!$C$5-1)/'Sect. 4 (coefficients)'!$C$6)^2 + 'Sect. 4 (coefficients)'!$J$6   *((C274/'Sect. 4 (coefficients)'!$C$5-1)/'Sect. 4 (coefficients)'!$C$6)^3 + 'Sect. 4 (coefficients)'!$J$7*((C274/'Sect. 4 (coefficients)'!$C$5-1)/'Sect. 4 (coefficients)'!$C$6)^4 ) +
    ( A274/'Sect. 4 (coefficients)'!$C$3 )^1 * ( 'Sect. 4 (coefficients)'!$J$8   + 'Sect. 4 (coefficients)'!$J$9  *((C274/'Sect. 4 (coefficients)'!$C$5-1)/'Sect. 4 (coefficients)'!$C$6)  + 'Sect. 4 (coefficients)'!$J$10*((C274/'Sect. 4 (coefficients)'!$C$5-1)/'Sect. 4 (coefficients)'!$C$6)^2 + 'Sect. 4 (coefficients)'!$J$11 *((C274/'Sect. 4 (coefficients)'!$C$5-1)/'Sect. 4 (coefficients)'!$C$6)^3 ) +
    ( A274/'Sect. 4 (coefficients)'!$C$3 )^2 * ( 'Sect. 4 (coefficients)'!$J$12 + 'Sect. 4 (coefficients)'!$J$13*((C274/'Sect. 4 (coefficients)'!$C$5-1)/'Sect. 4 (coefficients)'!$C$6) + 'Sect. 4 (coefficients)'!$J$14*((C274/'Sect. 4 (coefficients)'!$C$5-1)/'Sect. 4 (coefficients)'!$C$6)^2 ) +
    ( A274/'Sect. 4 (coefficients)'!$C$3 )^3 * ( 'Sect. 4 (coefficients)'!$J$15 + 'Sect. 4 (coefficients)'!$J$16*((C274/'Sect. 4 (coefficients)'!$C$5-1)/'Sect. 4 (coefficients)'!$C$6) ) +
    ( A274/'Sect. 4 (coefficients)'!$C$3 )^4 * ( 'Sect. 4 (coefficients)'!$J$17 ) +
( (B274+273.15) / 'Sect. 4 (coefficients)'!$C$4 )^1*
    (                                                   ( 'Sect. 4 (coefficients)'!$J$18 + 'Sect. 4 (coefficients)'!$J$19*((C274/'Sect. 4 (coefficients)'!$C$5-1)/'Sect. 4 (coefficients)'!$C$6) + 'Sect. 4 (coefficients)'!$J$20*((C274/'Sect. 4 (coefficients)'!$C$5-1)/'Sect. 4 (coefficients)'!$C$6)^2 + 'Sect. 4 (coefficients)'!$J$21 * ((C274/'Sect. 4 (coefficients)'!$C$5-1)/'Sect. 4 (coefficients)'!$C$6)^3 ) +
    ( A274/'Sect. 4 (coefficients)'!$C$3 )^1 * ( 'Sect. 4 (coefficients)'!$J$22 + 'Sect. 4 (coefficients)'!$J$23*((C274/'Sect. 4 (coefficients)'!$C$5-1)/'Sect. 4 (coefficients)'!$C$6) + 'Sect. 4 (coefficients)'!$J$24*((C274/'Sect. 4 (coefficients)'!$C$5-1)/'Sect. 4 (coefficients)'!$C$6)^2 ) +
    ( A274/'Sect. 4 (coefficients)'!$C$3 )^2 * ( 'Sect. 4 (coefficients)'!$J$25 + 'Sect. 4 (coefficients)'!$J$26*((C274/'Sect. 4 (coefficients)'!$C$5-1)/'Sect. 4 (coefficients)'!$C$6) ) +
    ( A274/'Sect. 4 (coefficients)'!$C$3 )^3 * ( 'Sect. 4 (coefficients)'!$J$27 ) ) +
( (B274+273.15) / 'Sect. 4 (coefficients)'!$C$4 )^2*
    (                                                   ( 'Sect. 4 (coefficients)'!$J$28 + 'Sect. 4 (coefficients)'!$J$29*((C274/'Sect. 4 (coefficients)'!$C$5-1)/'Sect. 4 (coefficients)'!$C$6) + 'Sect. 4 (coefficients)'!$J$30*((C274/'Sect. 4 (coefficients)'!$C$5-1)/'Sect. 4 (coefficients)'!$C$6)^2 ) +
    ( A274/'Sect. 4 (coefficients)'!$C$3 )^1 * ( 'Sect. 4 (coefficients)'!$J$31 + 'Sect. 4 (coefficients)'!$J$32*((C274/'Sect. 4 (coefficients)'!$C$5-1)/'Sect. 4 (coefficients)'!$C$6) ) +
    ( A274/'Sect. 4 (coefficients)'!$C$3 )^2 * ( 'Sect. 4 (coefficients)'!$J$33 ) ) +
( (B274+273.15) / 'Sect. 4 (coefficients)'!$C$4 )^3*
    (                                                   ( 'Sect. 4 (coefficients)'!$J$34 + 'Sect. 4 (coefficients)'!$J$35*((C274/'Sect. 4 (coefficients)'!$C$5-1)/'Sect. 4 (coefficients)'!$C$6) ) +
    ( A274/'Sect. 4 (coefficients)'!$C$3 )^1 * ( 'Sect. 4 (coefficients)'!$J$36 ) ) +
( (B274+273.15) / 'Sect. 4 (coefficients)'!$C$4 )^4*
    (                                                   ( 'Sect. 4 (coefficients)'!$J$37 ) ) )</f>
        <v>-0.39605878110296933</v>
      </c>
      <c r="V274" s="32">
        <f t="shared" si="77"/>
        <v>11.107572728894446</v>
      </c>
      <c r="W274" s="36">
        <f>('Sect. 4 (coefficients)'!$L$3+'Sect. 4 (coefficients)'!$L$4*(B274+'Sect. 4 (coefficients)'!$L$7)^-2.5+'Sect. 4 (coefficients)'!$L$5*(B274+'Sect. 4 (coefficients)'!$L$7)^3)/1000</f>
        <v>-2.8498200791190241E-3</v>
      </c>
      <c r="X274" s="36">
        <f t="shared" si="78"/>
        <v>1.4637034820648154E-3</v>
      </c>
      <c r="Y274" s="32">
        <f t="shared" si="79"/>
        <v>11.104722908815328</v>
      </c>
      <c r="Z274" s="92">
        <v>6.0000000000000001E-3</v>
      </c>
    </row>
    <row r="275" spans="1:26" s="37" customFormat="1" ht="15" customHeight="1">
      <c r="A275" s="76">
        <v>15</v>
      </c>
      <c r="B275" s="30">
        <v>15</v>
      </c>
      <c r="C275" s="55">
        <v>52</v>
      </c>
      <c r="D275" s="32">
        <v>1022.0643506500001</v>
      </c>
      <c r="E275" s="32">
        <f t="shared" si="81"/>
        <v>1.5330965259750001E-2</v>
      </c>
      <c r="F275" s="54" t="s">
        <v>17</v>
      </c>
      <c r="G275" s="33">
        <v>1033.0815810673546</v>
      </c>
      <c r="H275" s="32">
        <v>1.6035753376195446E-2</v>
      </c>
      <c r="I275" s="62">
        <v>2136.3992592503205</v>
      </c>
      <c r="J275" s="33">
        <f t="shared" si="71"/>
        <v>11.01723041735454</v>
      </c>
      <c r="K275" s="32">
        <f t="shared" si="72"/>
        <v>4.7017965232985376E-3</v>
      </c>
      <c r="L275" s="50">
        <f t="shared" si="70"/>
        <v>15.789932278140299</v>
      </c>
      <c r="M275" s="35">
        <f t="shared" si="73"/>
        <v>7.0714285714285712</v>
      </c>
      <c r="N275" s="66">
        <f t="shared" si="74"/>
        <v>0.70714285714285718</v>
      </c>
      <c r="O275" s="70" t="s">
        <v>17</v>
      </c>
      <c r="P275" s="32">
        <f>('Sect. 4 (coefficients)'!$L$3+'Sect. 4 (coefficients)'!$L$4*(B275+'Sect. 4 (coefficients)'!$L$7)^-2.5+'Sect. 4 (coefficients)'!$L$5*(B275+'Sect. 4 (coefficients)'!$L$7)^3)/1000</f>
        <v>-2.8498200791190241E-3</v>
      </c>
      <c r="Q275" s="32">
        <f t="shared" si="75"/>
        <v>11.020080237433659</v>
      </c>
      <c r="R275" s="32">
        <f>LOOKUP(B275,'Sect. 4 (data)'!$B$26:$B$32,'Sect. 4 (data)'!$R$26:$R$32)</f>
        <v>11.504960174790027</v>
      </c>
      <c r="S275" s="36">
        <f t="shared" si="76"/>
        <v>-0.48487993735636792</v>
      </c>
      <c r="T275" s="32">
        <f>'Sect. 4 (coefficients)'!$C$7 * ( A275 / 'Sect. 4 (coefficients)'!$C$3 )*
  (
                                                        ( 'Sect. 4 (coefficients)'!$F$3   + 'Sect. 4 (coefficients)'!$F$4  *(A275/'Sect. 4 (coefficients)'!$C$3)^1 + 'Sect. 4 (coefficients)'!$F$5  *(A275/'Sect. 4 (coefficients)'!$C$3)^2 + 'Sect. 4 (coefficients)'!$F$6   *(A275/'Sect. 4 (coefficients)'!$C$3)^3 + 'Sect. 4 (coefficients)'!$F$7  *(A275/'Sect. 4 (coefficients)'!$C$3)^4 + 'Sect. 4 (coefficients)'!$F$8*(A275/'Sect. 4 (coefficients)'!$C$3)^5 ) +
    ( (B275+273.15) / 'Sect. 4 (coefficients)'!$C$4 )^1 * ( 'Sect. 4 (coefficients)'!$F$9   + 'Sect. 4 (coefficients)'!$F$10*(A275/'Sect. 4 (coefficients)'!$C$3)^1 + 'Sect. 4 (coefficients)'!$F$11*(A275/'Sect. 4 (coefficients)'!$C$3)^2 + 'Sect. 4 (coefficients)'!$F$12*(A275/'Sect. 4 (coefficients)'!$C$3)^3 + 'Sect. 4 (coefficients)'!$F$13*(A275/'Sect. 4 (coefficients)'!$C$3)^4 ) +
    ( (B275+273.15) / 'Sect. 4 (coefficients)'!$C$4 )^2 * ( 'Sect. 4 (coefficients)'!$F$14 + 'Sect. 4 (coefficients)'!$F$15*(A275/'Sect. 4 (coefficients)'!$C$3)^1 + 'Sect. 4 (coefficients)'!$F$16*(A275/'Sect. 4 (coefficients)'!$C$3)^2 + 'Sect. 4 (coefficients)'!$F$17*(A275/'Sect. 4 (coefficients)'!$C$3)^3 ) +
    ( (B275+273.15) / 'Sect. 4 (coefficients)'!$C$4 )^3 * ( 'Sect. 4 (coefficients)'!$F$18 + 'Sect. 4 (coefficients)'!$F$19*(A275/'Sect. 4 (coefficients)'!$C$3)^1 + 'Sect. 4 (coefficients)'!$F$20*(A275/'Sect. 4 (coefficients)'!$C$3)^2 ) +
    ( (B275+273.15) / 'Sect. 4 (coefficients)'!$C$4 )^4 * ( 'Sect. 4 (coefficients)'!$F$21 +'Sect. 4 (coefficients)'!$F$22*(A275/'Sect. 4 (coefficients)'!$C$3)^1 ) +
    ( (B275+273.15) / 'Sect. 4 (coefficients)'!$C$4 )^5 * ( 'Sect. 4 (coefficients)'!$F$23 )
  )</f>
        <v>11.503631509997415</v>
      </c>
      <c r="U275" s="91">
        <f xml:space="preserve"> 'Sect. 4 (coefficients)'!$C$8 * ( (C275/'Sect. 4 (coefficients)'!$C$5-1)/'Sect. 4 (coefficients)'!$C$6 ) * ( A275/'Sect. 4 (coefficients)'!$C$3 ) *
(                                                       ( 'Sect. 4 (coefficients)'!$J$3   + 'Sect. 4 (coefficients)'!$J$4  *((C275/'Sect. 4 (coefficients)'!$C$5-1)/'Sect. 4 (coefficients)'!$C$6)  + 'Sect. 4 (coefficients)'!$J$5  *((C275/'Sect. 4 (coefficients)'!$C$5-1)/'Sect. 4 (coefficients)'!$C$6)^2 + 'Sect. 4 (coefficients)'!$J$6   *((C275/'Sect. 4 (coefficients)'!$C$5-1)/'Sect. 4 (coefficients)'!$C$6)^3 + 'Sect. 4 (coefficients)'!$J$7*((C275/'Sect. 4 (coefficients)'!$C$5-1)/'Sect. 4 (coefficients)'!$C$6)^4 ) +
    ( A275/'Sect. 4 (coefficients)'!$C$3 )^1 * ( 'Sect. 4 (coefficients)'!$J$8   + 'Sect. 4 (coefficients)'!$J$9  *((C275/'Sect. 4 (coefficients)'!$C$5-1)/'Sect. 4 (coefficients)'!$C$6)  + 'Sect. 4 (coefficients)'!$J$10*((C275/'Sect. 4 (coefficients)'!$C$5-1)/'Sect. 4 (coefficients)'!$C$6)^2 + 'Sect. 4 (coefficients)'!$J$11 *((C275/'Sect. 4 (coefficients)'!$C$5-1)/'Sect. 4 (coefficients)'!$C$6)^3 ) +
    ( A275/'Sect. 4 (coefficients)'!$C$3 )^2 * ( 'Sect. 4 (coefficients)'!$J$12 + 'Sect. 4 (coefficients)'!$J$13*((C275/'Sect. 4 (coefficients)'!$C$5-1)/'Sect. 4 (coefficients)'!$C$6) + 'Sect. 4 (coefficients)'!$J$14*((C275/'Sect. 4 (coefficients)'!$C$5-1)/'Sect. 4 (coefficients)'!$C$6)^2 ) +
    ( A275/'Sect. 4 (coefficients)'!$C$3 )^3 * ( 'Sect. 4 (coefficients)'!$J$15 + 'Sect. 4 (coefficients)'!$J$16*((C275/'Sect. 4 (coefficients)'!$C$5-1)/'Sect. 4 (coefficients)'!$C$6) ) +
    ( A275/'Sect. 4 (coefficients)'!$C$3 )^4 * ( 'Sect. 4 (coefficients)'!$J$17 ) +
( (B275+273.15) / 'Sect. 4 (coefficients)'!$C$4 )^1*
    (                                                   ( 'Sect. 4 (coefficients)'!$J$18 + 'Sect. 4 (coefficients)'!$J$19*((C275/'Sect. 4 (coefficients)'!$C$5-1)/'Sect. 4 (coefficients)'!$C$6) + 'Sect. 4 (coefficients)'!$J$20*((C275/'Sect. 4 (coefficients)'!$C$5-1)/'Sect. 4 (coefficients)'!$C$6)^2 + 'Sect. 4 (coefficients)'!$J$21 * ((C275/'Sect. 4 (coefficients)'!$C$5-1)/'Sect. 4 (coefficients)'!$C$6)^3 ) +
    ( A275/'Sect. 4 (coefficients)'!$C$3 )^1 * ( 'Sect. 4 (coefficients)'!$J$22 + 'Sect. 4 (coefficients)'!$J$23*((C275/'Sect. 4 (coefficients)'!$C$5-1)/'Sect. 4 (coefficients)'!$C$6) + 'Sect. 4 (coefficients)'!$J$24*((C275/'Sect. 4 (coefficients)'!$C$5-1)/'Sect. 4 (coefficients)'!$C$6)^2 ) +
    ( A275/'Sect. 4 (coefficients)'!$C$3 )^2 * ( 'Sect. 4 (coefficients)'!$J$25 + 'Sect. 4 (coefficients)'!$J$26*((C275/'Sect. 4 (coefficients)'!$C$5-1)/'Sect. 4 (coefficients)'!$C$6) ) +
    ( A275/'Sect. 4 (coefficients)'!$C$3 )^3 * ( 'Sect. 4 (coefficients)'!$J$27 ) ) +
( (B275+273.15) / 'Sect. 4 (coefficients)'!$C$4 )^2*
    (                                                   ( 'Sect. 4 (coefficients)'!$J$28 + 'Sect. 4 (coefficients)'!$J$29*((C275/'Sect. 4 (coefficients)'!$C$5-1)/'Sect. 4 (coefficients)'!$C$6) + 'Sect. 4 (coefficients)'!$J$30*((C275/'Sect. 4 (coefficients)'!$C$5-1)/'Sect. 4 (coefficients)'!$C$6)^2 ) +
    ( A275/'Sect. 4 (coefficients)'!$C$3 )^1 * ( 'Sect. 4 (coefficients)'!$J$31 + 'Sect. 4 (coefficients)'!$J$32*((C275/'Sect. 4 (coefficients)'!$C$5-1)/'Sect. 4 (coefficients)'!$C$6) ) +
    ( A275/'Sect. 4 (coefficients)'!$C$3 )^2 * ( 'Sect. 4 (coefficients)'!$J$33 ) ) +
( (B275+273.15) / 'Sect. 4 (coefficients)'!$C$4 )^3*
    (                                                   ( 'Sect. 4 (coefficients)'!$J$34 + 'Sect. 4 (coefficients)'!$J$35*((C275/'Sect. 4 (coefficients)'!$C$5-1)/'Sect. 4 (coefficients)'!$C$6) ) +
    ( A275/'Sect. 4 (coefficients)'!$C$3 )^1 * ( 'Sect. 4 (coefficients)'!$J$36 ) ) +
( (B275+273.15) / 'Sect. 4 (coefficients)'!$C$4 )^4*
    (                                                   ( 'Sect. 4 (coefficients)'!$J$37 ) ) )</f>
        <v>-0.48620836769713471</v>
      </c>
      <c r="V275" s="32">
        <f t="shared" si="77"/>
        <v>11.017423142300281</v>
      </c>
      <c r="W275" s="36">
        <f>('Sect. 4 (coefficients)'!$L$3+'Sect. 4 (coefficients)'!$L$4*(B275+'Sect. 4 (coefficients)'!$L$7)^-2.5+'Sect. 4 (coefficients)'!$L$5*(B275+'Sect. 4 (coefficients)'!$L$7)^3)/1000</f>
        <v>-2.8498200791190241E-3</v>
      </c>
      <c r="X275" s="36">
        <f t="shared" si="78"/>
        <v>2.6570951333777515E-3</v>
      </c>
      <c r="Y275" s="32">
        <f t="shared" si="79"/>
        <v>11.014573322221162</v>
      </c>
      <c r="Z275" s="92">
        <v>6.0000000000000001E-3</v>
      </c>
    </row>
    <row r="276" spans="1:26" s="46" customFormat="1" ht="15" customHeight="1">
      <c r="A276" s="82">
        <v>15</v>
      </c>
      <c r="B276" s="38">
        <v>15</v>
      </c>
      <c r="C276" s="57">
        <v>65</v>
      </c>
      <c r="D276" s="40">
        <v>1027.44420001</v>
      </c>
      <c r="E276" s="40">
        <f t="shared" si="81"/>
        <v>1.5411663000150001E-2</v>
      </c>
      <c r="F276" s="56" t="s">
        <v>17</v>
      </c>
      <c r="G276" s="42">
        <v>1038.3547679043697</v>
      </c>
      <c r="H276" s="40">
        <v>1.6197641887920989E-2</v>
      </c>
      <c r="I276" s="63">
        <v>1374.6622430294512</v>
      </c>
      <c r="J276" s="42">
        <f t="shared" si="71"/>
        <v>10.910567894369706</v>
      </c>
      <c r="K276" s="40">
        <f t="shared" si="72"/>
        <v>4.9844002948338855E-3</v>
      </c>
      <c r="L276" s="53">
        <f t="shared" si="70"/>
        <v>12.326519998414467</v>
      </c>
      <c r="M276" s="44">
        <f t="shared" si="73"/>
        <v>7.0714285714285712</v>
      </c>
      <c r="N276" s="67">
        <f t="shared" si="74"/>
        <v>0.70714285714285718</v>
      </c>
      <c r="O276" s="71" t="s">
        <v>17</v>
      </c>
      <c r="P276" s="40">
        <f>('Sect. 4 (coefficients)'!$L$3+'Sect. 4 (coefficients)'!$L$4*(B276+'Sect. 4 (coefficients)'!$L$7)^-2.5+'Sect. 4 (coefficients)'!$L$5*(B276+'Sect. 4 (coefficients)'!$L$7)^3)/1000</f>
        <v>-2.8498200791190241E-3</v>
      </c>
      <c r="Q276" s="40">
        <f t="shared" si="75"/>
        <v>10.913417714448824</v>
      </c>
      <c r="R276" s="40">
        <f>LOOKUP(B276,'Sect. 4 (data)'!$B$26:$B$32,'Sect. 4 (data)'!$R$26:$R$32)</f>
        <v>11.504960174790027</v>
      </c>
      <c r="S276" s="45">
        <f t="shared" si="76"/>
        <v>-0.59154246034120206</v>
      </c>
      <c r="T276" s="40">
        <f>'Sect. 4 (coefficients)'!$C$7 * ( A276 / 'Sect. 4 (coefficients)'!$C$3 )*
  (
                                                        ( 'Sect. 4 (coefficients)'!$F$3   + 'Sect. 4 (coefficients)'!$F$4  *(A276/'Sect. 4 (coefficients)'!$C$3)^1 + 'Sect. 4 (coefficients)'!$F$5  *(A276/'Sect. 4 (coefficients)'!$C$3)^2 + 'Sect. 4 (coefficients)'!$F$6   *(A276/'Sect. 4 (coefficients)'!$C$3)^3 + 'Sect. 4 (coefficients)'!$F$7  *(A276/'Sect. 4 (coefficients)'!$C$3)^4 + 'Sect. 4 (coefficients)'!$F$8*(A276/'Sect. 4 (coefficients)'!$C$3)^5 ) +
    ( (B276+273.15) / 'Sect. 4 (coefficients)'!$C$4 )^1 * ( 'Sect. 4 (coefficients)'!$F$9   + 'Sect. 4 (coefficients)'!$F$10*(A276/'Sect. 4 (coefficients)'!$C$3)^1 + 'Sect. 4 (coefficients)'!$F$11*(A276/'Sect. 4 (coefficients)'!$C$3)^2 + 'Sect. 4 (coefficients)'!$F$12*(A276/'Sect. 4 (coefficients)'!$C$3)^3 + 'Sect. 4 (coefficients)'!$F$13*(A276/'Sect. 4 (coefficients)'!$C$3)^4 ) +
    ( (B276+273.15) / 'Sect. 4 (coefficients)'!$C$4 )^2 * ( 'Sect. 4 (coefficients)'!$F$14 + 'Sect. 4 (coefficients)'!$F$15*(A276/'Sect. 4 (coefficients)'!$C$3)^1 + 'Sect. 4 (coefficients)'!$F$16*(A276/'Sect. 4 (coefficients)'!$C$3)^2 + 'Sect. 4 (coefficients)'!$F$17*(A276/'Sect. 4 (coefficients)'!$C$3)^3 ) +
    ( (B276+273.15) / 'Sect. 4 (coefficients)'!$C$4 )^3 * ( 'Sect. 4 (coefficients)'!$F$18 + 'Sect. 4 (coefficients)'!$F$19*(A276/'Sect. 4 (coefficients)'!$C$3)^1 + 'Sect. 4 (coefficients)'!$F$20*(A276/'Sect. 4 (coefficients)'!$C$3)^2 ) +
    ( (B276+273.15) / 'Sect. 4 (coefficients)'!$C$4 )^4 * ( 'Sect. 4 (coefficients)'!$F$21 +'Sect. 4 (coefficients)'!$F$22*(A276/'Sect. 4 (coefficients)'!$C$3)^1 ) +
    ( (B276+273.15) / 'Sect. 4 (coefficients)'!$C$4 )^5 * ( 'Sect. 4 (coefficients)'!$F$23 )
  )</f>
        <v>11.503631509997415</v>
      </c>
      <c r="U276" s="93">
        <f xml:space="preserve"> 'Sect. 4 (coefficients)'!$C$8 * ( (C276/'Sect. 4 (coefficients)'!$C$5-1)/'Sect. 4 (coefficients)'!$C$6 ) * ( A276/'Sect. 4 (coefficients)'!$C$3 ) *
(                                                       ( 'Sect. 4 (coefficients)'!$J$3   + 'Sect. 4 (coefficients)'!$J$4  *((C276/'Sect. 4 (coefficients)'!$C$5-1)/'Sect. 4 (coefficients)'!$C$6)  + 'Sect. 4 (coefficients)'!$J$5  *((C276/'Sect. 4 (coefficients)'!$C$5-1)/'Sect. 4 (coefficients)'!$C$6)^2 + 'Sect. 4 (coefficients)'!$J$6   *((C276/'Sect. 4 (coefficients)'!$C$5-1)/'Sect. 4 (coefficients)'!$C$6)^3 + 'Sect. 4 (coefficients)'!$J$7*((C276/'Sect. 4 (coefficients)'!$C$5-1)/'Sect. 4 (coefficients)'!$C$6)^4 ) +
    ( A276/'Sect. 4 (coefficients)'!$C$3 )^1 * ( 'Sect. 4 (coefficients)'!$J$8   + 'Sect. 4 (coefficients)'!$J$9  *((C276/'Sect. 4 (coefficients)'!$C$5-1)/'Sect. 4 (coefficients)'!$C$6)  + 'Sect. 4 (coefficients)'!$J$10*((C276/'Sect. 4 (coefficients)'!$C$5-1)/'Sect. 4 (coefficients)'!$C$6)^2 + 'Sect. 4 (coefficients)'!$J$11 *((C276/'Sect. 4 (coefficients)'!$C$5-1)/'Sect. 4 (coefficients)'!$C$6)^3 ) +
    ( A276/'Sect. 4 (coefficients)'!$C$3 )^2 * ( 'Sect. 4 (coefficients)'!$J$12 + 'Sect. 4 (coefficients)'!$J$13*((C276/'Sect. 4 (coefficients)'!$C$5-1)/'Sect. 4 (coefficients)'!$C$6) + 'Sect. 4 (coefficients)'!$J$14*((C276/'Sect. 4 (coefficients)'!$C$5-1)/'Sect. 4 (coefficients)'!$C$6)^2 ) +
    ( A276/'Sect. 4 (coefficients)'!$C$3 )^3 * ( 'Sect. 4 (coefficients)'!$J$15 + 'Sect. 4 (coefficients)'!$J$16*((C276/'Sect. 4 (coefficients)'!$C$5-1)/'Sect. 4 (coefficients)'!$C$6) ) +
    ( A276/'Sect. 4 (coefficients)'!$C$3 )^4 * ( 'Sect. 4 (coefficients)'!$J$17 ) +
( (B276+273.15) / 'Sect. 4 (coefficients)'!$C$4 )^1*
    (                                                   ( 'Sect. 4 (coefficients)'!$J$18 + 'Sect. 4 (coefficients)'!$J$19*((C276/'Sect. 4 (coefficients)'!$C$5-1)/'Sect. 4 (coefficients)'!$C$6) + 'Sect. 4 (coefficients)'!$J$20*((C276/'Sect. 4 (coefficients)'!$C$5-1)/'Sect. 4 (coefficients)'!$C$6)^2 + 'Sect. 4 (coefficients)'!$J$21 * ((C276/'Sect. 4 (coefficients)'!$C$5-1)/'Sect. 4 (coefficients)'!$C$6)^3 ) +
    ( A276/'Sect. 4 (coefficients)'!$C$3 )^1 * ( 'Sect. 4 (coefficients)'!$J$22 + 'Sect. 4 (coefficients)'!$J$23*((C276/'Sect. 4 (coefficients)'!$C$5-1)/'Sect. 4 (coefficients)'!$C$6) + 'Sect. 4 (coefficients)'!$J$24*((C276/'Sect. 4 (coefficients)'!$C$5-1)/'Sect. 4 (coefficients)'!$C$6)^2 ) +
    ( A276/'Sect. 4 (coefficients)'!$C$3 )^2 * ( 'Sect. 4 (coefficients)'!$J$25 + 'Sect. 4 (coefficients)'!$J$26*((C276/'Sect. 4 (coefficients)'!$C$5-1)/'Sect. 4 (coefficients)'!$C$6) ) +
    ( A276/'Sect. 4 (coefficients)'!$C$3 )^3 * ( 'Sect. 4 (coefficients)'!$J$27 ) ) +
( (B276+273.15) / 'Sect. 4 (coefficients)'!$C$4 )^2*
    (                                                   ( 'Sect. 4 (coefficients)'!$J$28 + 'Sect. 4 (coefficients)'!$J$29*((C276/'Sect. 4 (coefficients)'!$C$5-1)/'Sect. 4 (coefficients)'!$C$6) + 'Sect. 4 (coefficients)'!$J$30*((C276/'Sect. 4 (coefficients)'!$C$5-1)/'Sect. 4 (coefficients)'!$C$6)^2 ) +
    ( A276/'Sect. 4 (coefficients)'!$C$3 )^1 * ( 'Sect. 4 (coefficients)'!$J$31 + 'Sect. 4 (coefficients)'!$J$32*((C276/'Sect. 4 (coefficients)'!$C$5-1)/'Sect. 4 (coefficients)'!$C$6) ) +
    ( A276/'Sect. 4 (coefficients)'!$C$3 )^2 * ( 'Sect. 4 (coefficients)'!$J$33 ) ) +
( (B276+273.15) / 'Sect. 4 (coefficients)'!$C$4 )^3*
    (                                                   ( 'Sect. 4 (coefficients)'!$J$34 + 'Sect. 4 (coefficients)'!$J$35*((C276/'Sect. 4 (coefficients)'!$C$5-1)/'Sect. 4 (coefficients)'!$C$6) ) +
    ( A276/'Sect. 4 (coefficients)'!$C$3 )^1 * ( 'Sect. 4 (coefficients)'!$J$36 ) ) +
( (B276+273.15) / 'Sect. 4 (coefficients)'!$C$4 )^4*
    (                                                   ( 'Sect. 4 (coefficients)'!$J$37 ) ) )</f>
        <v>-0.59260877844654114</v>
      </c>
      <c r="V276" s="40">
        <f t="shared" si="77"/>
        <v>10.911022731550874</v>
      </c>
      <c r="W276" s="45">
        <f>('Sect. 4 (coefficients)'!$L$3+'Sect. 4 (coefficients)'!$L$4*(B276+'Sect. 4 (coefficients)'!$L$7)^-2.5+'Sect. 4 (coefficients)'!$L$5*(B276+'Sect. 4 (coefficients)'!$L$7)^3)/1000</f>
        <v>-2.8498200791190241E-3</v>
      </c>
      <c r="X276" s="45">
        <f t="shared" si="78"/>
        <v>2.3949828979503707E-3</v>
      </c>
      <c r="Y276" s="40">
        <f t="shared" si="79"/>
        <v>10.908172911471755</v>
      </c>
      <c r="Z276" s="94">
        <v>6.0000000000000001E-3</v>
      </c>
    </row>
    <row r="277" spans="1:26" s="37" customFormat="1" ht="15" customHeight="1">
      <c r="A277" s="76">
        <v>15</v>
      </c>
      <c r="B277" s="30">
        <v>20</v>
      </c>
      <c r="C277" s="55">
        <v>5</v>
      </c>
      <c r="D277" s="32">
        <v>1000.43959904</v>
      </c>
      <c r="E277" s="32">
        <f>0.001/100*D277/2</f>
        <v>5.0021979952000004E-3</v>
      </c>
      <c r="F277" s="54" t="s">
        <v>17</v>
      </c>
      <c r="G277" s="33">
        <v>1011.7566053792576</v>
      </c>
      <c r="H277" s="32">
        <v>6.4854863033206303E-3</v>
      </c>
      <c r="I277" s="62">
        <v>105.39412996368954</v>
      </c>
      <c r="J277" s="33">
        <f t="shared" si="71"/>
        <v>11.317006339257659</v>
      </c>
      <c r="K277" s="32">
        <f t="shared" si="72"/>
        <v>4.1278987157362026E-3</v>
      </c>
      <c r="L277" s="50">
        <f t="shared" si="70"/>
        <v>17.29666474902216</v>
      </c>
      <c r="M277" s="35">
        <f t="shared" si="73"/>
        <v>7.0714285714285712</v>
      </c>
      <c r="N277" s="66">
        <f t="shared" si="74"/>
        <v>0.70714285714285718</v>
      </c>
      <c r="O277" s="70" t="s">
        <v>17</v>
      </c>
      <c r="P277" s="32">
        <f>('Sect. 4 (coefficients)'!$L$3+'Sect. 4 (coefficients)'!$L$4*(B277+'Sect. 4 (coefficients)'!$L$7)^-2.5+'Sect. 4 (coefficients)'!$L$5*(B277+'Sect. 4 (coefficients)'!$L$7)^3)/1000</f>
        <v>-2.4363535093284202E-3</v>
      </c>
      <c r="Q277" s="32">
        <f t="shared" si="75"/>
        <v>11.319442692766987</v>
      </c>
      <c r="R277" s="32">
        <f>LOOKUP(B277,'Sect. 4 (data)'!$B$26:$B$32,'Sect. 4 (data)'!$R$26:$R$32)</f>
        <v>11.364366590767307</v>
      </c>
      <c r="S277" s="36">
        <f t="shared" si="76"/>
        <v>-4.492389800032015E-2</v>
      </c>
      <c r="T277" s="32">
        <f>'Sect. 4 (coefficients)'!$C$7 * ( A277 / 'Sect. 4 (coefficients)'!$C$3 )*
  (
                                                        ( 'Sect. 4 (coefficients)'!$F$3   + 'Sect. 4 (coefficients)'!$F$4  *(A277/'Sect. 4 (coefficients)'!$C$3)^1 + 'Sect. 4 (coefficients)'!$F$5  *(A277/'Sect. 4 (coefficients)'!$C$3)^2 + 'Sect. 4 (coefficients)'!$F$6   *(A277/'Sect. 4 (coefficients)'!$C$3)^3 + 'Sect. 4 (coefficients)'!$F$7  *(A277/'Sect. 4 (coefficients)'!$C$3)^4 + 'Sect. 4 (coefficients)'!$F$8*(A277/'Sect. 4 (coefficients)'!$C$3)^5 ) +
    ( (B277+273.15) / 'Sect. 4 (coefficients)'!$C$4 )^1 * ( 'Sect. 4 (coefficients)'!$F$9   + 'Sect. 4 (coefficients)'!$F$10*(A277/'Sect. 4 (coefficients)'!$C$3)^1 + 'Sect. 4 (coefficients)'!$F$11*(A277/'Sect. 4 (coefficients)'!$C$3)^2 + 'Sect. 4 (coefficients)'!$F$12*(A277/'Sect. 4 (coefficients)'!$C$3)^3 + 'Sect. 4 (coefficients)'!$F$13*(A277/'Sect. 4 (coefficients)'!$C$3)^4 ) +
    ( (B277+273.15) / 'Sect. 4 (coefficients)'!$C$4 )^2 * ( 'Sect. 4 (coefficients)'!$F$14 + 'Sect. 4 (coefficients)'!$F$15*(A277/'Sect. 4 (coefficients)'!$C$3)^1 + 'Sect. 4 (coefficients)'!$F$16*(A277/'Sect. 4 (coefficients)'!$C$3)^2 + 'Sect. 4 (coefficients)'!$F$17*(A277/'Sect. 4 (coefficients)'!$C$3)^3 ) +
    ( (B277+273.15) / 'Sect. 4 (coefficients)'!$C$4 )^3 * ( 'Sect. 4 (coefficients)'!$F$18 + 'Sect. 4 (coefficients)'!$F$19*(A277/'Sect. 4 (coefficients)'!$C$3)^1 + 'Sect. 4 (coefficients)'!$F$20*(A277/'Sect. 4 (coefficients)'!$C$3)^2 ) +
    ( (B277+273.15) / 'Sect. 4 (coefficients)'!$C$4 )^4 * ( 'Sect. 4 (coefficients)'!$F$21 +'Sect. 4 (coefficients)'!$F$22*(A277/'Sect. 4 (coefficients)'!$C$3)^1 ) +
    ( (B277+273.15) / 'Sect. 4 (coefficients)'!$C$4 )^5 * ( 'Sect. 4 (coefficients)'!$F$23 )
  )</f>
        <v>11.362847442408638</v>
      </c>
      <c r="U277" s="91">
        <f xml:space="preserve"> 'Sect. 4 (coefficients)'!$C$8 * ( (C277/'Sect. 4 (coefficients)'!$C$5-1)/'Sect. 4 (coefficients)'!$C$6 ) * ( A277/'Sect. 4 (coefficients)'!$C$3 ) *
(                                                       ( 'Sect. 4 (coefficients)'!$J$3   + 'Sect. 4 (coefficients)'!$J$4  *((C277/'Sect. 4 (coefficients)'!$C$5-1)/'Sect. 4 (coefficients)'!$C$6)  + 'Sect. 4 (coefficients)'!$J$5  *((C277/'Sect. 4 (coefficients)'!$C$5-1)/'Sect. 4 (coefficients)'!$C$6)^2 + 'Sect. 4 (coefficients)'!$J$6   *((C277/'Sect. 4 (coefficients)'!$C$5-1)/'Sect. 4 (coefficients)'!$C$6)^3 + 'Sect. 4 (coefficients)'!$J$7*((C277/'Sect. 4 (coefficients)'!$C$5-1)/'Sect. 4 (coefficients)'!$C$6)^4 ) +
    ( A277/'Sect. 4 (coefficients)'!$C$3 )^1 * ( 'Sect. 4 (coefficients)'!$J$8   + 'Sect. 4 (coefficients)'!$J$9  *((C277/'Sect. 4 (coefficients)'!$C$5-1)/'Sect. 4 (coefficients)'!$C$6)  + 'Sect. 4 (coefficients)'!$J$10*((C277/'Sect. 4 (coefficients)'!$C$5-1)/'Sect. 4 (coefficients)'!$C$6)^2 + 'Sect. 4 (coefficients)'!$J$11 *((C277/'Sect. 4 (coefficients)'!$C$5-1)/'Sect. 4 (coefficients)'!$C$6)^3 ) +
    ( A277/'Sect. 4 (coefficients)'!$C$3 )^2 * ( 'Sect. 4 (coefficients)'!$J$12 + 'Sect. 4 (coefficients)'!$J$13*((C277/'Sect. 4 (coefficients)'!$C$5-1)/'Sect. 4 (coefficients)'!$C$6) + 'Sect. 4 (coefficients)'!$J$14*((C277/'Sect. 4 (coefficients)'!$C$5-1)/'Sect. 4 (coefficients)'!$C$6)^2 ) +
    ( A277/'Sect. 4 (coefficients)'!$C$3 )^3 * ( 'Sect. 4 (coefficients)'!$J$15 + 'Sect. 4 (coefficients)'!$J$16*((C277/'Sect. 4 (coefficients)'!$C$5-1)/'Sect. 4 (coefficients)'!$C$6) ) +
    ( A277/'Sect. 4 (coefficients)'!$C$3 )^4 * ( 'Sect. 4 (coefficients)'!$J$17 ) +
( (B277+273.15) / 'Sect. 4 (coefficients)'!$C$4 )^1*
    (                                                   ( 'Sect. 4 (coefficients)'!$J$18 + 'Sect. 4 (coefficients)'!$J$19*((C277/'Sect. 4 (coefficients)'!$C$5-1)/'Sect. 4 (coefficients)'!$C$6) + 'Sect. 4 (coefficients)'!$J$20*((C277/'Sect. 4 (coefficients)'!$C$5-1)/'Sect. 4 (coefficients)'!$C$6)^2 + 'Sect. 4 (coefficients)'!$J$21 * ((C277/'Sect. 4 (coefficients)'!$C$5-1)/'Sect. 4 (coefficients)'!$C$6)^3 ) +
    ( A277/'Sect. 4 (coefficients)'!$C$3 )^1 * ( 'Sect. 4 (coefficients)'!$J$22 + 'Sect. 4 (coefficients)'!$J$23*((C277/'Sect. 4 (coefficients)'!$C$5-1)/'Sect. 4 (coefficients)'!$C$6) + 'Sect. 4 (coefficients)'!$J$24*((C277/'Sect. 4 (coefficients)'!$C$5-1)/'Sect. 4 (coefficients)'!$C$6)^2 ) +
    ( A277/'Sect. 4 (coefficients)'!$C$3 )^2 * ( 'Sect. 4 (coefficients)'!$J$25 + 'Sect. 4 (coefficients)'!$J$26*((C277/'Sect. 4 (coefficients)'!$C$5-1)/'Sect. 4 (coefficients)'!$C$6) ) +
    ( A277/'Sect. 4 (coefficients)'!$C$3 )^3 * ( 'Sect. 4 (coefficients)'!$J$27 ) ) +
( (B277+273.15) / 'Sect. 4 (coefficients)'!$C$4 )^2*
    (                                                   ( 'Sect. 4 (coefficients)'!$J$28 + 'Sect. 4 (coefficients)'!$J$29*((C277/'Sect. 4 (coefficients)'!$C$5-1)/'Sect. 4 (coefficients)'!$C$6) + 'Sect. 4 (coefficients)'!$J$30*((C277/'Sect. 4 (coefficients)'!$C$5-1)/'Sect. 4 (coefficients)'!$C$6)^2 ) +
    ( A277/'Sect. 4 (coefficients)'!$C$3 )^1 * ( 'Sect. 4 (coefficients)'!$J$31 + 'Sect. 4 (coefficients)'!$J$32*((C277/'Sect. 4 (coefficients)'!$C$5-1)/'Sect. 4 (coefficients)'!$C$6) ) +
    ( A277/'Sect. 4 (coefficients)'!$C$3 )^2 * ( 'Sect. 4 (coefficients)'!$J$33 ) ) +
( (B277+273.15) / 'Sect. 4 (coefficients)'!$C$4 )^3*
    (                                                   ( 'Sect. 4 (coefficients)'!$J$34 + 'Sect. 4 (coefficients)'!$J$35*((C277/'Sect. 4 (coefficients)'!$C$5-1)/'Sect. 4 (coefficients)'!$C$6) ) +
    ( A277/'Sect. 4 (coefficients)'!$C$3 )^1 * ( 'Sect. 4 (coefficients)'!$J$36 ) ) +
( (B277+273.15) / 'Sect. 4 (coefficients)'!$C$4 )^4*
    (                                                   ( 'Sect. 4 (coefficients)'!$J$37 ) ) )</f>
        <v>-4.6036768492378047E-2</v>
      </c>
      <c r="V277" s="32">
        <f t="shared" si="77"/>
        <v>11.31681067391626</v>
      </c>
      <c r="W277" s="36">
        <f>('Sect. 4 (coefficients)'!$L$3+'Sect. 4 (coefficients)'!$L$4*(B277+'Sect. 4 (coefficients)'!$L$7)^-2.5+'Sect. 4 (coefficients)'!$L$5*(B277+'Sect. 4 (coefficients)'!$L$7)^3)/1000</f>
        <v>-2.4363535093284202E-3</v>
      </c>
      <c r="X277" s="36">
        <f t="shared" si="78"/>
        <v>2.6320188507273912E-3</v>
      </c>
      <c r="Y277" s="32">
        <f t="shared" si="79"/>
        <v>11.314374320406932</v>
      </c>
      <c r="Z277" s="92">
        <v>6.0000000000000001E-3</v>
      </c>
    </row>
    <row r="278" spans="1:26" s="37" customFormat="1" ht="15" customHeight="1">
      <c r="A278" s="76">
        <v>15</v>
      </c>
      <c r="B278" s="30">
        <v>20</v>
      </c>
      <c r="C278" s="55">
        <v>10</v>
      </c>
      <c r="D278" s="32">
        <v>1002.6946152100001</v>
      </c>
      <c r="E278" s="32">
        <f>0.001/100*D278/2</f>
        <v>5.0134730760500006E-3</v>
      </c>
      <c r="F278" s="54" t="s">
        <v>17</v>
      </c>
      <c r="G278" s="33">
        <v>1013.9662046854941</v>
      </c>
      <c r="H278" s="32">
        <v>6.5057962271528628E-3</v>
      </c>
      <c r="I278" s="62">
        <v>106.59216090661315</v>
      </c>
      <c r="J278" s="33">
        <f t="shared" si="71"/>
        <v>11.271589475494011</v>
      </c>
      <c r="K278" s="32">
        <f t="shared" si="72"/>
        <v>4.146139441089527E-3</v>
      </c>
      <c r="L278" s="50">
        <f t="shared" si="70"/>
        <v>17.583246211215169</v>
      </c>
      <c r="M278" s="35">
        <f t="shared" si="73"/>
        <v>7.0714285714285712</v>
      </c>
      <c r="N278" s="66">
        <f t="shared" si="74"/>
        <v>0.70714285714285718</v>
      </c>
      <c r="O278" s="70" t="s">
        <v>17</v>
      </c>
      <c r="P278" s="32">
        <f>('Sect. 4 (coefficients)'!$L$3+'Sect. 4 (coefficients)'!$L$4*(B278+'Sect. 4 (coefficients)'!$L$7)^-2.5+'Sect. 4 (coefficients)'!$L$5*(B278+'Sect. 4 (coefficients)'!$L$7)^3)/1000</f>
        <v>-2.4363535093284202E-3</v>
      </c>
      <c r="Q278" s="32">
        <f t="shared" si="75"/>
        <v>11.274025829003339</v>
      </c>
      <c r="R278" s="32">
        <f>LOOKUP(B278,'Sect. 4 (data)'!$B$26:$B$32,'Sect. 4 (data)'!$R$26:$R$32)</f>
        <v>11.364366590767307</v>
      </c>
      <c r="S278" s="36">
        <f t="shared" si="76"/>
        <v>-9.0340761763968658E-2</v>
      </c>
      <c r="T278" s="32">
        <f>'Sect. 4 (coefficients)'!$C$7 * ( A278 / 'Sect. 4 (coefficients)'!$C$3 )*
  (
                                                        ( 'Sect. 4 (coefficients)'!$F$3   + 'Sect. 4 (coefficients)'!$F$4  *(A278/'Sect. 4 (coefficients)'!$C$3)^1 + 'Sect. 4 (coefficients)'!$F$5  *(A278/'Sect. 4 (coefficients)'!$C$3)^2 + 'Sect. 4 (coefficients)'!$F$6   *(A278/'Sect. 4 (coefficients)'!$C$3)^3 + 'Sect. 4 (coefficients)'!$F$7  *(A278/'Sect. 4 (coefficients)'!$C$3)^4 + 'Sect. 4 (coefficients)'!$F$8*(A278/'Sect. 4 (coefficients)'!$C$3)^5 ) +
    ( (B278+273.15) / 'Sect. 4 (coefficients)'!$C$4 )^1 * ( 'Sect. 4 (coefficients)'!$F$9   + 'Sect. 4 (coefficients)'!$F$10*(A278/'Sect. 4 (coefficients)'!$C$3)^1 + 'Sect. 4 (coefficients)'!$F$11*(A278/'Sect. 4 (coefficients)'!$C$3)^2 + 'Sect. 4 (coefficients)'!$F$12*(A278/'Sect. 4 (coefficients)'!$C$3)^3 + 'Sect. 4 (coefficients)'!$F$13*(A278/'Sect. 4 (coefficients)'!$C$3)^4 ) +
    ( (B278+273.15) / 'Sect. 4 (coefficients)'!$C$4 )^2 * ( 'Sect. 4 (coefficients)'!$F$14 + 'Sect. 4 (coefficients)'!$F$15*(A278/'Sect. 4 (coefficients)'!$C$3)^1 + 'Sect. 4 (coefficients)'!$F$16*(A278/'Sect. 4 (coefficients)'!$C$3)^2 + 'Sect. 4 (coefficients)'!$F$17*(A278/'Sect. 4 (coefficients)'!$C$3)^3 ) +
    ( (B278+273.15) / 'Sect. 4 (coefficients)'!$C$4 )^3 * ( 'Sect. 4 (coefficients)'!$F$18 + 'Sect. 4 (coefficients)'!$F$19*(A278/'Sect. 4 (coefficients)'!$C$3)^1 + 'Sect. 4 (coefficients)'!$F$20*(A278/'Sect. 4 (coefficients)'!$C$3)^2 ) +
    ( (B278+273.15) / 'Sect. 4 (coefficients)'!$C$4 )^4 * ( 'Sect. 4 (coefficients)'!$F$21 +'Sect. 4 (coefficients)'!$F$22*(A278/'Sect. 4 (coefficients)'!$C$3)^1 ) +
    ( (B278+273.15) / 'Sect. 4 (coefficients)'!$C$4 )^5 * ( 'Sect. 4 (coefficients)'!$F$23 )
  )</f>
        <v>11.362847442408638</v>
      </c>
      <c r="U278" s="91">
        <f xml:space="preserve"> 'Sect. 4 (coefficients)'!$C$8 * ( (C278/'Sect. 4 (coefficients)'!$C$5-1)/'Sect. 4 (coefficients)'!$C$6 ) * ( A278/'Sect. 4 (coefficients)'!$C$3 ) *
(                                                       ( 'Sect. 4 (coefficients)'!$J$3   + 'Sect. 4 (coefficients)'!$J$4  *((C278/'Sect. 4 (coefficients)'!$C$5-1)/'Sect. 4 (coefficients)'!$C$6)  + 'Sect. 4 (coefficients)'!$J$5  *((C278/'Sect. 4 (coefficients)'!$C$5-1)/'Sect. 4 (coefficients)'!$C$6)^2 + 'Sect. 4 (coefficients)'!$J$6   *((C278/'Sect. 4 (coefficients)'!$C$5-1)/'Sect. 4 (coefficients)'!$C$6)^3 + 'Sect. 4 (coefficients)'!$J$7*((C278/'Sect. 4 (coefficients)'!$C$5-1)/'Sect. 4 (coefficients)'!$C$6)^4 ) +
    ( A278/'Sect. 4 (coefficients)'!$C$3 )^1 * ( 'Sect. 4 (coefficients)'!$J$8   + 'Sect. 4 (coefficients)'!$J$9  *((C278/'Sect. 4 (coefficients)'!$C$5-1)/'Sect. 4 (coefficients)'!$C$6)  + 'Sect. 4 (coefficients)'!$J$10*((C278/'Sect. 4 (coefficients)'!$C$5-1)/'Sect. 4 (coefficients)'!$C$6)^2 + 'Sect. 4 (coefficients)'!$J$11 *((C278/'Sect. 4 (coefficients)'!$C$5-1)/'Sect. 4 (coefficients)'!$C$6)^3 ) +
    ( A278/'Sect. 4 (coefficients)'!$C$3 )^2 * ( 'Sect. 4 (coefficients)'!$J$12 + 'Sect. 4 (coefficients)'!$J$13*((C278/'Sect. 4 (coefficients)'!$C$5-1)/'Sect. 4 (coefficients)'!$C$6) + 'Sect. 4 (coefficients)'!$J$14*((C278/'Sect. 4 (coefficients)'!$C$5-1)/'Sect. 4 (coefficients)'!$C$6)^2 ) +
    ( A278/'Sect. 4 (coefficients)'!$C$3 )^3 * ( 'Sect. 4 (coefficients)'!$J$15 + 'Sect. 4 (coefficients)'!$J$16*((C278/'Sect. 4 (coefficients)'!$C$5-1)/'Sect. 4 (coefficients)'!$C$6) ) +
    ( A278/'Sect. 4 (coefficients)'!$C$3 )^4 * ( 'Sect. 4 (coefficients)'!$J$17 ) +
( (B278+273.15) / 'Sect. 4 (coefficients)'!$C$4 )^1*
    (                                                   ( 'Sect. 4 (coefficients)'!$J$18 + 'Sect. 4 (coefficients)'!$J$19*((C278/'Sect. 4 (coefficients)'!$C$5-1)/'Sect. 4 (coefficients)'!$C$6) + 'Sect. 4 (coefficients)'!$J$20*((C278/'Sect. 4 (coefficients)'!$C$5-1)/'Sect. 4 (coefficients)'!$C$6)^2 + 'Sect. 4 (coefficients)'!$J$21 * ((C278/'Sect. 4 (coefficients)'!$C$5-1)/'Sect. 4 (coefficients)'!$C$6)^3 ) +
    ( A278/'Sect. 4 (coefficients)'!$C$3 )^1 * ( 'Sect. 4 (coefficients)'!$J$22 + 'Sect. 4 (coefficients)'!$J$23*((C278/'Sect. 4 (coefficients)'!$C$5-1)/'Sect. 4 (coefficients)'!$C$6) + 'Sect. 4 (coefficients)'!$J$24*((C278/'Sect. 4 (coefficients)'!$C$5-1)/'Sect. 4 (coefficients)'!$C$6)^2 ) +
    ( A278/'Sect. 4 (coefficients)'!$C$3 )^2 * ( 'Sect. 4 (coefficients)'!$J$25 + 'Sect. 4 (coefficients)'!$J$26*((C278/'Sect. 4 (coefficients)'!$C$5-1)/'Sect. 4 (coefficients)'!$C$6) ) +
    ( A278/'Sect. 4 (coefficients)'!$C$3 )^3 * ( 'Sect. 4 (coefficients)'!$J$27 ) ) +
( (B278+273.15) / 'Sect. 4 (coefficients)'!$C$4 )^2*
    (                                                   ( 'Sect. 4 (coefficients)'!$J$28 + 'Sect. 4 (coefficients)'!$J$29*((C278/'Sect. 4 (coefficients)'!$C$5-1)/'Sect. 4 (coefficients)'!$C$6) + 'Sect. 4 (coefficients)'!$J$30*((C278/'Sect. 4 (coefficients)'!$C$5-1)/'Sect. 4 (coefficients)'!$C$6)^2 ) +
    ( A278/'Sect. 4 (coefficients)'!$C$3 )^1 * ( 'Sect. 4 (coefficients)'!$J$31 + 'Sect. 4 (coefficients)'!$J$32*((C278/'Sect. 4 (coefficients)'!$C$5-1)/'Sect. 4 (coefficients)'!$C$6) ) +
    ( A278/'Sect. 4 (coefficients)'!$C$3 )^2 * ( 'Sect. 4 (coefficients)'!$J$33 ) ) +
( (B278+273.15) / 'Sect. 4 (coefficients)'!$C$4 )^3*
    (                                                   ( 'Sect. 4 (coefficients)'!$J$34 + 'Sect. 4 (coefficients)'!$J$35*((C278/'Sect. 4 (coefficients)'!$C$5-1)/'Sect. 4 (coefficients)'!$C$6) ) +
    ( A278/'Sect. 4 (coefficients)'!$C$3 )^1 * ( 'Sect. 4 (coefficients)'!$J$36 ) ) +
( (B278+273.15) / 'Sect. 4 (coefficients)'!$C$4 )^4*
    (                                                   ( 'Sect. 4 (coefficients)'!$J$37 ) ) )</f>
        <v>-9.2237324725650521E-2</v>
      </c>
      <c r="V278" s="32">
        <f t="shared" si="77"/>
        <v>11.270610117682988</v>
      </c>
      <c r="W278" s="36">
        <f>('Sect. 4 (coefficients)'!$L$3+'Sect. 4 (coefficients)'!$L$4*(B278+'Sect. 4 (coefficients)'!$L$7)^-2.5+'Sect. 4 (coefficients)'!$L$5*(B278+'Sect. 4 (coefficients)'!$L$7)^3)/1000</f>
        <v>-2.4363535093284202E-3</v>
      </c>
      <c r="X278" s="36">
        <f t="shared" si="78"/>
        <v>3.4157113203505673E-3</v>
      </c>
      <c r="Y278" s="32">
        <f t="shared" si="79"/>
        <v>11.26817376417366</v>
      </c>
      <c r="Z278" s="92">
        <v>6.0000000000000001E-3</v>
      </c>
    </row>
    <row r="279" spans="1:26" s="37" customFormat="1" ht="15" customHeight="1">
      <c r="A279" s="76">
        <v>15</v>
      </c>
      <c r="B279" s="30">
        <v>20</v>
      </c>
      <c r="C279" s="55">
        <v>15</v>
      </c>
      <c r="D279" s="32">
        <v>1004.92620322</v>
      </c>
      <c r="E279" s="32">
        <f t="shared" ref="E279:E285" si="82">0.003/100*D279/2</f>
        <v>1.5073893048300001E-2</v>
      </c>
      <c r="F279" s="54" t="s">
        <v>17</v>
      </c>
      <c r="G279" s="33">
        <v>1016.1524857280762</v>
      </c>
      <c r="H279" s="32">
        <v>1.5654811253189474E-2</v>
      </c>
      <c r="I279" s="62">
        <v>3555.2534080681608</v>
      </c>
      <c r="J279" s="33">
        <f t="shared" si="71"/>
        <v>11.22628250807611</v>
      </c>
      <c r="K279" s="32">
        <f t="shared" si="72"/>
        <v>4.2250282533257367E-3</v>
      </c>
      <c r="L279" s="50">
        <f t="shared" si="70"/>
        <v>18.862432045768571</v>
      </c>
      <c r="M279" s="35">
        <f t="shared" si="73"/>
        <v>7.0714285714285712</v>
      </c>
      <c r="N279" s="66">
        <f t="shared" si="74"/>
        <v>0.70714285714285718</v>
      </c>
      <c r="O279" s="70" t="s">
        <v>17</v>
      </c>
      <c r="P279" s="32">
        <f>('Sect. 4 (coefficients)'!$L$3+'Sect. 4 (coefficients)'!$L$4*(B279+'Sect. 4 (coefficients)'!$L$7)^-2.5+'Sect. 4 (coefficients)'!$L$5*(B279+'Sect. 4 (coefficients)'!$L$7)^3)/1000</f>
        <v>-2.4363535093284202E-3</v>
      </c>
      <c r="Q279" s="32">
        <f t="shared" si="75"/>
        <v>11.228718861585438</v>
      </c>
      <c r="R279" s="32">
        <f>LOOKUP(B279,'Sect. 4 (data)'!$B$26:$B$32,'Sect. 4 (data)'!$R$26:$R$32)</f>
        <v>11.364366590767307</v>
      </c>
      <c r="S279" s="36">
        <f t="shared" si="76"/>
        <v>-0.13564772918186918</v>
      </c>
      <c r="T279" s="32">
        <f>'Sect. 4 (coefficients)'!$C$7 * ( A279 / 'Sect. 4 (coefficients)'!$C$3 )*
  (
                                                        ( 'Sect. 4 (coefficients)'!$F$3   + 'Sect. 4 (coefficients)'!$F$4  *(A279/'Sect. 4 (coefficients)'!$C$3)^1 + 'Sect. 4 (coefficients)'!$F$5  *(A279/'Sect. 4 (coefficients)'!$C$3)^2 + 'Sect. 4 (coefficients)'!$F$6   *(A279/'Sect. 4 (coefficients)'!$C$3)^3 + 'Sect. 4 (coefficients)'!$F$7  *(A279/'Sect. 4 (coefficients)'!$C$3)^4 + 'Sect. 4 (coefficients)'!$F$8*(A279/'Sect. 4 (coefficients)'!$C$3)^5 ) +
    ( (B279+273.15) / 'Sect. 4 (coefficients)'!$C$4 )^1 * ( 'Sect. 4 (coefficients)'!$F$9   + 'Sect. 4 (coefficients)'!$F$10*(A279/'Sect. 4 (coefficients)'!$C$3)^1 + 'Sect. 4 (coefficients)'!$F$11*(A279/'Sect. 4 (coefficients)'!$C$3)^2 + 'Sect. 4 (coefficients)'!$F$12*(A279/'Sect. 4 (coefficients)'!$C$3)^3 + 'Sect. 4 (coefficients)'!$F$13*(A279/'Sect. 4 (coefficients)'!$C$3)^4 ) +
    ( (B279+273.15) / 'Sect. 4 (coefficients)'!$C$4 )^2 * ( 'Sect. 4 (coefficients)'!$F$14 + 'Sect. 4 (coefficients)'!$F$15*(A279/'Sect. 4 (coefficients)'!$C$3)^1 + 'Sect. 4 (coefficients)'!$F$16*(A279/'Sect. 4 (coefficients)'!$C$3)^2 + 'Sect. 4 (coefficients)'!$F$17*(A279/'Sect. 4 (coefficients)'!$C$3)^3 ) +
    ( (B279+273.15) / 'Sect. 4 (coefficients)'!$C$4 )^3 * ( 'Sect. 4 (coefficients)'!$F$18 + 'Sect. 4 (coefficients)'!$F$19*(A279/'Sect. 4 (coefficients)'!$C$3)^1 + 'Sect. 4 (coefficients)'!$F$20*(A279/'Sect. 4 (coefficients)'!$C$3)^2 ) +
    ( (B279+273.15) / 'Sect. 4 (coefficients)'!$C$4 )^4 * ( 'Sect. 4 (coefficients)'!$F$21 +'Sect. 4 (coefficients)'!$F$22*(A279/'Sect. 4 (coefficients)'!$C$3)^1 ) +
    ( (B279+273.15) / 'Sect. 4 (coefficients)'!$C$4 )^5 * ( 'Sect. 4 (coefficients)'!$F$23 )
  )</f>
        <v>11.362847442408638</v>
      </c>
      <c r="U279" s="91">
        <f xml:space="preserve"> 'Sect. 4 (coefficients)'!$C$8 * ( (C279/'Sect. 4 (coefficients)'!$C$5-1)/'Sect. 4 (coefficients)'!$C$6 ) * ( A279/'Sect. 4 (coefficients)'!$C$3 ) *
(                                                       ( 'Sect. 4 (coefficients)'!$J$3   + 'Sect. 4 (coefficients)'!$J$4  *((C279/'Sect. 4 (coefficients)'!$C$5-1)/'Sect. 4 (coefficients)'!$C$6)  + 'Sect. 4 (coefficients)'!$J$5  *((C279/'Sect. 4 (coefficients)'!$C$5-1)/'Sect. 4 (coefficients)'!$C$6)^2 + 'Sect. 4 (coefficients)'!$J$6   *((C279/'Sect. 4 (coefficients)'!$C$5-1)/'Sect. 4 (coefficients)'!$C$6)^3 + 'Sect. 4 (coefficients)'!$J$7*((C279/'Sect. 4 (coefficients)'!$C$5-1)/'Sect. 4 (coefficients)'!$C$6)^4 ) +
    ( A279/'Sect. 4 (coefficients)'!$C$3 )^1 * ( 'Sect. 4 (coefficients)'!$J$8   + 'Sect. 4 (coefficients)'!$J$9  *((C279/'Sect. 4 (coefficients)'!$C$5-1)/'Sect. 4 (coefficients)'!$C$6)  + 'Sect. 4 (coefficients)'!$J$10*((C279/'Sect. 4 (coefficients)'!$C$5-1)/'Sect. 4 (coefficients)'!$C$6)^2 + 'Sect. 4 (coefficients)'!$J$11 *((C279/'Sect. 4 (coefficients)'!$C$5-1)/'Sect. 4 (coefficients)'!$C$6)^3 ) +
    ( A279/'Sect. 4 (coefficients)'!$C$3 )^2 * ( 'Sect. 4 (coefficients)'!$J$12 + 'Sect. 4 (coefficients)'!$J$13*((C279/'Sect. 4 (coefficients)'!$C$5-1)/'Sect. 4 (coefficients)'!$C$6) + 'Sect. 4 (coefficients)'!$J$14*((C279/'Sect. 4 (coefficients)'!$C$5-1)/'Sect. 4 (coefficients)'!$C$6)^2 ) +
    ( A279/'Sect. 4 (coefficients)'!$C$3 )^3 * ( 'Sect. 4 (coefficients)'!$J$15 + 'Sect. 4 (coefficients)'!$J$16*((C279/'Sect. 4 (coefficients)'!$C$5-1)/'Sect. 4 (coefficients)'!$C$6) ) +
    ( A279/'Sect. 4 (coefficients)'!$C$3 )^4 * ( 'Sect. 4 (coefficients)'!$J$17 ) +
( (B279+273.15) / 'Sect. 4 (coefficients)'!$C$4 )^1*
    (                                                   ( 'Sect. 4 (coefficients)'!$J$18 + 'Sect. 4 (coefficients)'!$J$19*((C279/'Sect. 4 (coefficients)'!$C$5-1)/'Sect. 4 (coefficients)'!$C$6) + 'Sect. 4 (coefficients)'!$J$20*((C279/'Sect. 4 (coefficients)'!$C$5-1)/'Sect. 4 (coefficients)'!$C$6)^2 + 'Sect. 4 (coefficients)'!$J$21 * ((C279/'Sect. 4 (coefficients)'!$C$5-1)/'Sect. 4 (coefficients)'!$C$6)^3 ) +
    ( A279/'Sect. 4 (coefficients)'!$C$3 )^1 * ( 'Sect. 4 (coefficients)'!$J$22 + 'Sect. 4 (coefficients)'!$J$23*((C279/'Sect. 4 (coefficients)'!$C$5-1)/'Sect. 4 (coefficients)'!$C$6) + 'Sect. 4 (coefficients)'!$J$24*((C279/'Sect. 4 (coefficients)'!$C$5-1)/'Sect. 4 (coefficients)'!$C$6)^2 ) +
    ( A279/'Sect. 4 (coefficients)'!$C$3 )^2 * ( 'Sect. 4 (coefficients)'!$J$25 + 'Sect. 4 (coefficients)'!$J$26*((C279/'Sect. 4 (coefficients)'!$C$5-1)/'Sect. 4 (coefficients)'!$C$6) ) +
    ( A279/'Sect. 4 (coefficients)'!$C$3 )^3 * ( 'Sect. 4 (coefficients)'!$J$27 ) ) +
( (B279+273.15) / 'Sect. 4 (coefficients)'!$C$4 )^2*
    (                                                   ( 'Sect. 4 (coefficients)'!$J$28 + 'Sect. 4 (coefficients)'!$J$29*((C279/'Sect. 4 (coefficients)'!$C$5-1)/'Sect. 4 (coefficients)'!$C$6) + 'Sect. 4 (coefficients)'!$J$30*((C279/'Sect. 4 (coefficients)'!$C$5-1)/'Sect. 4 (coefficients)'!$C$6)^2 ) +
    ( A279/'Sect. 4 (coefficients)'!$C$3 )^1 * ( 'Sect. 4 (coefficients)'!$J$31 + 'Sect. 4 (coefficients)'!$J$32*((C279/'Sect. 4 (coefficients)'!$C$5-1)/'Sect. 4 (coefficients)'!$C$6) ) +
    ( A279/'Sect. 4 (coefficients)'!$C$3 )^2 * ( 'Sect. 4 (coefficients)'!$J$33 ) ) +
( (B279+273.15) / 'Sect. 4 (coefficients)'!$C$4 )^3*
    (                                                   ( 'Sect. 4 (coefficients)'!$J$34 + 'Sect. 4 (coefficients)'!$J$35*((C279/'Sect. 4 (coefficients)'!$C$5-1)/'Sect. 4 (coefficients)'!$C$6) ) +
    ( A279/'Sect. 4 (coefficients)'!$C$3 )^1 * ( 'Sect. 4 (coefficients)'!$J$36 ) ) +
( (B279+273.15) / 'Sect. 4 (coefficients)'!$C$4 )^4*
    (                                                   ( 'Sect. 4 (coefficients)'!$J$37 ) ) )</f>
        <v>-0.13760166545256167</v>
      </c>
      <c r="V279" s="32">
        <f t="shared" si="77"/>
        <v>11.225245776956076</v>
      </c>
      <c r="W279" s="36">
        <f>('Sect. 4 (coefficients)'!$L$3+'Sect. 4 (coefficients)'!$L$4*(B279+'Sect. 4 (coefficients)'!$L$7)^-2.5+'Sect. 4 (coefficients)'!$L$5*(B279+'Sect. 4 (coefficients)'!$L$7)^3)/1000</f>
        <v>-2.4363535093284202E-3</v>
      </c>
      <c r="X279" s="36">
        <f t="shared" si="78"/>
        <v>3.4730846293626882E-3</v>
      </c>
      <c r="Y279" s="32">
        <f t="shared" si="79"/>
        <v>11.222809423446748</v>
      </c>
      <c r="Z279" s="92">
        <v>6.0000000000000001E-3</v>
      </c>
    </row>
    <row r="280" spans="1:26" s="37" customFormat="1" ht="15" customHeight="1">
      <c r="A280" s="76">
        <v>15</v>
      </c>
      <c r="B280" s="30">
        <v>20</v>
      </c>
      <c r="C280" s="55">
        <v>20</v>
      </c>
      <c r="D280" s="32">
        <v>1007.1347702100001</v>
      </c>
      <c r="E280" s="32">
        <f t="shared" si="82"/>
        <v>1.5107021553150001E-2</v>
      </c>
      <c r="F280" s="54" t="s">
        <v>17</v>
      </c>
      <c r="G280" s="33">
        <v>1018.3144595176293</v>
      </c>
      <c r="H280" s="32">
        <v>1.5698309089464076E-2</v>
      </c>
      <c r="I280" s="62">
        <v>3546.4149666745607</v>
      </c>
      <c r="J280" s="33">
        <f t="shared" si="71"/>
        <v>11.179689307629246</v>
      </c>
      <c r="K280" s="32">
        <f t="shared" si="72"/>
        <v>4.267880980183456E-3</v>
      </c>
      <c r="L280" s="50">
        <f t="shared" si="70"/>
        <v>19.374354695867162</v>
      </c>
      <c r="M280" s="35">
        <f t="shared" si="73"/>
        <v>7.0714285714285712</v>
      </c>
      <c r="N280" s="66">
        <f t="shared" si="74"/>
        <v>0.70714285714285718</v>
      </c>
      <c r="O280" s="70" t="s">
        <v>17</v>
      </c>
      <c r="P280" s="32">
        <f>('Sect. 4 (coefficients)'!$L$3+'Sect. 4 (coefficients)'!$L$4*(B280+'Sect. 4 (coefficients)'!$L$7)^-2.5+'Sect. 4 (coefficients)'!$L$5*(B280+'Sect. 4 (coefficients)'!$L$7)^3)/1000</f>
        <v>-2.4363535093284202E-3</v>
      </c>
      <c r="Q280" s="32">
        <f t="shared" si="75"/>
        <v>11.182125661138574</v>
      </c>
      <c r="R280" s="32">
        <f>LOOKUP(B280,'Sect. 4 (data)'!$B$26:$B$32,'Sect. 4 (data)'!$R$26:$R$32)</f>
        <v>11.364366590767307</v>
      </c>
      <c r="S280" s="36">
        <f t="shared" si="76"/>
        <v>-0.18224092962873328</v>
      </c>
      <c r="T280" s="32">
        <f>'Sect. 4 (coefficients)'!$C$7 * ( A280 / 'Sect. 4 (coefficients)'!$C$3 )*
  (
                                                        ( 'Sect. 4 (coefficients)'!$F$3   + 'Sect. 4 (coefficients)'!$F$4  *(A280/'Sect. 4 (coefficients)'!$C$3)^1 + 'Sect. 4 (coefficients)'!$F$5  *(A280/'Sect. 4 (coefficients)'!$C$3)^2 + 'Sect. 4 (coefficients)'!$F$6   *(A280/'Sect. 4 (coefficients)'!$C$3)^3 + 'Sect. 4 (coefficients)'!$F$7  *(A280/'Sect. 4 (coefficients)'!$C$3)^4 + 'Sect. 4 (coefficients)'!$F$8*(A280/'Sect. 4 (coefficients)'!$C$3)^5 ) +
    ( (B280+273.15) / 'Sect. 4 (coefficients)'!$C$4 )^1 * ( 'Sect. 4 (coefficients)'!$F$9   + 'Sect. 4 (coefficients)'!$F$10*(A280/'Sect. 4 (coefficients)'!$C$3)^1 + 'Sect. 4 (coefficients)'!$F$11*(A280/'Sect. 4 (coefficients)'!$C$3)^2 + 'Sect. 4 (coefficients)'!$F$12*(A280/'Sect. 4 (coefficients)'!$C$3)^3 + 'Sect. 4 (coefficients)'!$F$13*(A280/'Sect. 4 (coefficients)'!$C$3)^4 ) +
    ( (B280+273.15) / 'Sect. 4 (coefficients)'!$C$4 )^2 * ( 'Sect. 4 (coefficients)'!$F$14 + 'Sect. 4 (coefficients)'!$F$15*(A280/'Sect. 4 (coefficients)'!$C$3)^1 + 'Sect. 4 (coefficients)'!$F$16*(A280/'Sect. 4 (coefficients)'!$C$3)^2 + 'Sect. 4 (coefficients)'!$F$17*(A280/'Sect. 4 (coefficients)'!$C$3)^3 ) +
    ( (B280+273.15) / 'Sect. 4 (coefficients)'!$C$4 )^3 * ( 'Sect. 4 (coefficients)'!$F$18 + 'Sect. 4 (coefficients)'!$F$19*(A280/'Sect. 4 (coefficients)'!$C$3)^1 + 'Sect. 4 (coefficients)'!$F$20*(A280/'Sect. 4 (coefficients)'!$C$3)^2 ) +
    ( (B280+273.15) / 'Sect. 4 (coefficients)'!$C$4 )^4 * ( 'Sect. 4 (coefficients)'!$F$21 +'Sect. 4 (coefficients)'!$F$22*(A280/'Sect. 4 (coefficients)'!$C$3)^1 ) +
    ( (B280+273.15) / 'Sect. 4 (coefficients)'!$C$4 )^5 * ( 'Sect. 4 (coefficients)'!$F$23 )
  )</f>
        <v>11.362847442408638</v>
      </c>
      <c r="U280" s="91">
        <f xml:space="preserve"> 'Sect. 4 (coefficients)'!$C$8 * ( (C280/'Sect. 4 (coefficients)'!$C$5-1)/'Sect. 4 (coefficients)'!$C$6 ) * ( A280/'Sect. 4 (coefficients)'!$C$3 ) *
(                                                       ( 'Sect. 4 (coefficients)'!$J$3   + 'Sect. 4 (coefficients)'!$J$4  *((C280/'Sect. 4 (coefficients)'!$C$5-1)/'Sect. 4 (coefficients)'!$C$6)  + 'Sect. 4 (coefficients)'!$J$5  *((C280/'Sect. 4 (coefficients)'!$C$5-1)/'Sect. 4 (coefficients)'!$C$6)^2 + 'Sect. 4 (coefficients)'!$J$6   *((C280/'Sect. 4 (coefficients)'!$C$5-1)/'Sect. 4 (coefficients)'!$C$6)^3 + 'Sect. 4 (coefficients)'!$J$7*((C280/'Sect. 4 (coefficients)'!$C$5-1)/'Sect. 4 (coefficients)'!$C$6)^4 ) +
    ( A280/'Sect. 4 (coefficients)'!$C$3 )^1 * ( 'Sect. 4 (coefficients)'!$J$8   + 'Sect. 4 (coefficients)'!$J$9  *((C280/'Sect. 4 (coefficients)'!$C$5-1)/'Sect. 4 (coefficients)'!$C$6)  + 'Sect. 4 (coefficients)'!$J$10*((C280/'Sect. 4 (coefficients)'!$C$5-1)/'Sect. 4 (coefficients)'!$C$6)^2 + 'Sect. 4 (coefficients)'!$J$11 *((C280/'Sect. 4 (coefficients)'!$C$5-1)/'Sect. 4 (coefficients)'!$C$6)^3 ) +
    ( A280/'Sect. 4 (coefficients)'!$C$3 )^2 * ( 'Sect. 4 (coefficients)'!$J$12 + 'Sect. 4 (coefficients)'!$J$13*((C280/'Sect. 4 (coefficients)'!$C$5-1)/'Sect. 4 (coefficients)'!$C$6) + 'Sect. 4 (coefficients)'!$J$14*((C280/'Sect. 4 (coefficients)'!$C$5-1)/'Sect. 4 (coefficients)'!$C$6)^2 ) +
    ( A280/'Sect. 4 (coefficients)'!$C$3 )^3 * ( 'Sect. 4 (coefficients)'!$J$15 + 'Sect. 4 (coefficients)'!$J$16*((C280/'Sect. 4 (coefficients)'!$C$5-1)/'Sect. 4 (coefficients)'!$C$6) ) +
    ( A280/'Sect. 4 (coefficients)'!$C$3 )^4 * ( 'Sect. 4 (coefficients)'!$J$17 ) +
( (B280+273.15) / 'Sect. 4 (coefficients)'!$C$4 )^1*
    (                                                   ( 'Sect. 4 (coefficients)'!$J$18 + 'Sect. 4 (coefficients)'!$J$19*((C280/'Sect. 4 (coefficients)'!$C$5-1)/'Sect. 4 (coefficients)'!$C$6) + 'Sect. 4 (coefficients)'!$J$20*((C280/'Sect. 4 (coefficients)'!$C$5-1)/'Sect. 4 (coefficients)'!$C$6)^2 + 'Sect. 4 (coefficients)'!$J$21 * ((C280/'Sect. 4 (coefficients)'!$C$5-1)/'Sect. 4 (coefficients)'!$C$6)^3 ) +
    ( A280/'Sect. 4 (coefficients)'!$C$3 )^1 * ( 'Sect. 4 (coefficients)'!$J$22 + 'Sect. 4 (coefficients)'!$J$23*((C280/'Sect. 4 (coefficients)'!$C$5-1)/'Sect. 4 (coefficients)'!$C$6) + 'Sect. 4 (coefficients)'!$J$24*((C280/'Sect. 4 (coefficients)'!$C$5-1)/'Sect. 4 (coefficients)'!$C$6)^2 ) +
    ( A280/'Sect. 4 (coefficients)'!$C$3 )^2 * ( 'Sect. 4 (coefficients)'!$J$25 + 'Sect. 4 (coefficients)'!$J$26*((C280/'Sect. 4 (coefficients)'!$C$5-1)/'Sect. 4 (coefficients)'!$C$6) ) +
    ( A280/'Sect. 4 (coefficients)'!$C$3 )^3 * ( 'Sect. 4 (coefficients)'!$J$27 ) ) +
( (B280+273.15) / 'Sect. 4 (coefficients)'!$C$4 )^2*
    (                                                   ( 'Sect. 4 (coefficients)'!$J$28 + 'Sect. 4 (coefficients)'!$J$29*((C280/'Sect. 4 (coefficients)'!$C$5-1)/'Sect. 4 (coefficients)'!$C$6) + 'Sect. 4 (coefficients)'!$J$30*((C280/'Sect. 4 (coefficients)'!$C$5-1)/'Sect. 4 (coefficients)'!$C$6)^2 ) +
    ( A280/'Sect. 4 (coefficients)'!$C$3 )^1 * ( 'Sect. 4 (coefficients)'!$J$31 + 'Sect. 4 (coefficients)'!$J$32*((C280/'Sect. 4 (coefficients)'!$C$5-1)/'Sect. 4 (coefficients)'!$C$6) ) +
    ( A280/'Sect. 4 (coefficients)'!$C$3 )^2 * ( 'Sect. 4 (coefficients)'!$J$33 ) ) +
( (B280+273.15) / 'Sect. 4 (coefficients)'!$C$4 )^3*
    (                                                   ( 'Sect. 4 (coefficients)'!$J$34 + 'Sect. 4 (coefficients)'!$J$35*((C280/'Sect. 4 (coefficients)'!$C$5-1)/'Sect. 4 (coefficients)'!$C$6) ) +
    ( A280/'Sect. 4 (coefficients)'!$C$3 )^1 * ( 'Sect. 4 (coefficients)'!$J$36 ) ) +
( (B280+273.15) / 'Sect. 4 (coefficients)'!$C$4 )^4*
    (                                                   ( 'Sect. 4 (coefficients)'!$J$37 ) ) )</f>
        <v>-0.18210458071777311</v>
      </c>
      <c r="V280" s="32">
        <f t="shared" si="77"/>
        <v>11.180742861690865</v>
      </c>
      <c r="W280" s="36">
        <f>('Sect. 4 (coefficients)'!$L$3+'Sect. 4 (coefficients)'!$L$4*(B280+'Sect. 4 (coefficients)'!$L$7)^-2.5+'Sect. 4 (coefficients)'!$L$5*(B280+'Sect. 4 (coefficients)'!$L$7)^3)/1000</f>
        <v>-2.4363535093284202E-3</v>
      </c>
      <c r="X280" s="36">
        <f t="shared" si="78"/>
        <v>1.3827994477093597E-3</v>
      </c>
      <c r="Y280" s="32">
        <f t="shared" si="79"/>
        <v>11.178306508181537</v>
      </c>
      <c r="Z280" s="92">
        <v>6.0000000000000001E-3</v>
      </c>
    </row>
    <row r="281" spans="1:26" s="37" customFormat="1" ht="15" customHeight="1">
      <c r="A281" s="76">
        <v>15</v>
      </c>
      <c r="B281" s="30">
        <v>20</v>
      </c>
      <c r="C281" s="55">
        <v>26</v>
      </c>
      <c r="D281" s="32">
        <v>1009.75521277</v>
      </c>
      <c r="E281" s="32">
        <f t="shared" si="82"/>
        <v>1.514632819155E-2</v>
      </c>
      <c r="F281" s="54" t="s">
        <v>17</v>
      </c>
      <c r="G281" s="33">
        <v>1020.8830995450854</v>
      </c>
      <c r="H281" s="32">
        <v>1.5753932130409341E-2</v>
      </c>
      <c r="I281" s="62">
        <v>3472.1287486045621</v>
      </c>
      <c r="J281" s="33">
        <f t="shared" si="71"/>
        <v>11.127886775085472</v>
      </c>
      <c r="K281" s="32">
        <f t="shared" si="72"/>
        <v>4.3330266423599884E-3</v>
      </c>
      <c r="L281" s="50">
        <f t="shared" si="70"/>
        <v>19.870343625869005</v>
      </c>
      <c r="M281" s="35">
        <f t="shared" si="73"/>
        <v>7.0714285714285712</v>
      </c>
      <c r="N281" s="66">
        <f t="shared" si="74"/>
        <v>0.70714285714285718</v>
      </c>
      <c r="O281" s="70" t="s">
        <v>17</v>
      </c>
      <c r="P281" s="32">
        <f>('Sect. 4 (coefficients)'!$L$3+'Sect. 4 (coefficients)'!$L$4*(B281+'Sect. 4 (coefficients)'!$L$7)^-2.5+'Sect. 4 (coefficients)'!$L$5*(B281+'Sect. 4 (coefficients)'!$L$7)^3)/1000</f>
        <v>-2.4363535093284202E-3</v>
      </c>
      <c r="Q281" s="32">
        <f t="shared" si="75"/>
        <v>11.130323128594799</v>
      </c>
      <c r="R281" s="32">
        <f>LOOKUP(B281,'Sect. 4 (data)'!$B$26:$B$32,'Sect. 4 (data)'!$R$26:$R$32)</f>
        <v>11.364366590767307</v>
      </c>
      <c r="S281" s="36">
        <f t="shared" si="76"/>
        <v>-0.23404346217250804</v>
      </c>
      <c r="T281" s="32">
        <f>'Sect. 4 (coefficients)'!$C$7 * ( A281 / 'Sect. 4 (coefficients)'!$C$3 )*
  (
                                                        ( 'Sect. 4 (coefficients)'!$F$3   + 'Sect. 4 (coefficients)'!$F$4  *(A281/'Sect. 4 (coefficients)'!$C$3)^1 + 'Sect. 4 (coefficients)'!$F$5  *(A281/'Sect. 4 (coefficients)'!$C$3)^2 + 'Sect. 4 (coefficients)'!$F$6   *(A281/'Sect. 4 (coefficients)'!$C$3)^3 + 'Sect. 4 (coefficients)'!$F$7  *(A281/'Sect. 4 (coefficients)'!$C$3)^4 + 'Sect. 4 (coefficients)'!$F$8*(A281/'Sect. 4 (coefficients)'!$C$3)^5 ) +
    ( (B281+273.15) / 'Sect. 4 (coefficients)'!$C$4 )^1 * ( 'Sect. 4 (coefficients)'!$F$9   + 'Sect. 4 (coefficients)'!$F$10*(A281/'Sect. 4 (coefficients)'!$C$3)^1 + 'Sect. 4 (coefficients)'!$F$11*(A281/'Sect. 4 (coefficients)'!$C$3)^2 + 'Sect. 4 (coefficients)'!$F$12*(A281/'Sect. 4 (coefficients)'!$C$3)^3 + 'Sect. 4 (coefficients)'!$F$13*(A281/'Sect. 4 (coefficients)'!$C$3)^4 ) +
    ( (B281+273.15) / 'Sect. 4 (coefficients)'!$C$4 )^2 * ( 'Sect. 4 (coefficients)'!$F$14 + 'Sect. 4 (coefficients)'!$F$15*(A281/'Sect. 4 (coefficients)'!$C$3)^1 + 'Sect. 4 (coefficients)'!$F$16*(A281/'Sect. 4 (coefficients)'!$C$3)^2 + 'Sect. 4 (coefficients)'!$F$17*(A281/'Sect. 4 (coefficients)'!$C$3)^3 ) +
    ( (B281+273.15) / 'Sect. 4 (coefficients)'!$C$4 )^3 * ( 'Sect. 4 (coefficients)'!$F$18 + 'Sect. 4 (coefficients)'!$F$19*(A281/'Sect. 4 (coefficients)'!$C$3)^1 + 'Sect. 4 (coefficients)'!$F$20*(A281/'Sect. 4 (coefficients)'!$C$3)^2 ) +
    ( (B281+273.15) / 'Sect. 4 (coefficients)'!$C$4 )^4 * ( 'Sect. 4 (coefficients)'!$F$21 +'Sect. 4 (coefficients)'!$F$22*(A281/'Sect. 4 (coefficients)'!$C$3)^1 ) +
    ( (B281+273.15) / 'Sect. 4 (coefficients)'!$C$4 )^5 * ( 'Sect. 4 (coefficients)'!$F$23 )
  )</f>
        <v>11.362847442408638</v>
      </c>
      <c r="U281" s="91">
        <f xml:space="preserve"> 'Sect. 4 (coefficients)'!$C$8 * ( (C281/'Sect. 4 (coefficients)'!$C$5-1)/'Sect. 4 (coefficients)'!$C$6 ) * ( A281/'Sect. 4 (coefficients)'!$C$3 ) *
(                                                       ( 'Sect. 4 (coefficients)'!$J$3   + 'Sect. 4 (coefficients)'!$J$4  *((C281/'Sect. 4 (coefficients)'!$C$5-1)/'Sect. 4 (coefficients)'!$C$6)  + 'Sect. 4 (coefficients)'!$J$5  *((C281/'Sect. 4 (coefficients)'!$C$5-1)/'Sect. 4 (coefficients)'!$C$6)^2 + 'Sect. 4 (coefficients)'!$J$6   *((C281/'Sect. 4 (coefficients)'!$C$5-1)/'Sect. 4 (coefficients)'!$C$6)^3 + 'Sect. 4 (coefficients)'!$J$7*((C281/'Sect. 4 (coefficients)'!$C$5-1)/'Sect. 4 (coefficients)'!$C$6)^4 ) +
    ( A281/'Sect. 4 (coefficients)'!$C$3 )^1 * ( 'Sect. 4 (coefficients)'!$J$8   + 'Sect. 4 (coefficients)'!$J$9  *((C281/'Sect. 4 (coefficients)'!$C$5-1)/'Sect. 4 (coefficients)'!$C$6)  + 'Sect. 4 (coefficients)'!$J$10*((C281/'Sect. 4 (coefficients)'!$C$5-1)/'Sect. 4 (coefficients)'!$C$6)^2 + 'Sect. 4 (coefficients)'!$J$11 *((C281/'Sect. 4 (coefficients)'!$C$5-1)/'Sect. 4 (coefficients)'!$C$6)^3 ) +
    ( A281/'Sect. 4 (coefficients)'!$C$3 )^2 * ( 'Sect. 4 (coefficients)'!$J$12 + 'Sect. 4 (coefficients)'!$J$13*((C281/'Sect. 4 (coefficients)'!$C$5-1)/'Sect. 4 (coefficients)'!$C$6) + 'Sect. 4 (coefficients)'!$J$14*((C281/'Sect. 4 (coefficients)'!$C$5-1)/'Sect. 4 (coefficients)'!$C$6)^2 ) +
    ( A281/'Sect. 4 (coefficients)'!$C$3 )^3 * ( 'Sect. 4 (coefficients)'!$J$15 + 'Sect. 4 (coefficients)'!$J$16*((C281/'Sect. 4 (coefficients)'!$C$5-1)/'Sect. 4 (coefficients)'!$C$6) ) +
    ( A281/'Sect. 4 (coefficients)'!$C$3 )^4 * ( 'Sect. 4 (coefficients)'!$J$17 ) +
( (B281+273.15) / 'Sect. 4 (coefficients)'!$C$4 )^1*
    (                                                   ( 'Sect. 4 (coefficients)'!$J$18 + 'Sect. 4 (coefficients)'!$J$19*((C281/'Sect. 4 (coefficients)'!$C$5-1)/'Sect. 4 (coefficients)'!$C$6) + 'Sect. 4 (coefficients)'!$J$20*((C281/'Sect. 4 (coefficients)'!$C$5-1)/'Sect. 4 (coefficients)'!$C$6)^2 + 'Sect. 4 (coefficients)'!$J$21 * ((C281/'Sect. 4 (coefficients)'!$C$5-1)/'Sect. 4 (coefficients)'!$C$6)^3 ) +
    ( A281/'Sect. 4 (coefficients)'!$C$3 )^1 * ( 'Sect. 4 (coefficients)'!$J$22 + 'Sect. 4 (coefficients)'!$J$23*((C281/'Sect. 4 (coefficients)'!$C$5-1)/'Sect. 4 (coefficients)'!$C$6) + 'Sect. 4 (coefficients)'!$J$24*((C281/'Sect. 4 (coefficients)'!$C$5-1)/'Sect. 4 (coefficients)'!$C$6)^2 ) +
    ( A281/'Sect. 4 (coefficients)'!$C$3 )^2 * ( 'Sect. 4 (coefficients)'!$J$25 + 'Sect. 4 (coefficients)'!$J$26*((C281/'Sect. 4 (coefficients)'!$C$5-1)/'Sect. 4 (coefficients)'!$C$6) ) +
    ( A281/'Sect. 4 (coefficients)'!$C$3 )^3 * ( 'Sect. 4 (coefficients)'!$J$27 ) ) +
( (B281+273.15) / 'Sect. 4 (coefficients)'!$C$4 )^2*
    (                                                   ( 'Sect. 4 (coefficients)'!$J$28 + 'Sect. 4 (coefficients)'!$J$29*((C281/'Sect. 4 (coefficients)'!$C$5-1)/'Sect. 4 (coefficients)'!$C$6) + 'Sect. 4 (coefficients)'!$J$30*((C281/'Sect. 4 (coefficients)'!$C$5-1)/'Sect. 4 (coefficients)'!$C$6)^2 ) +
    ( A281/'Sect. 4 (coefficients)'!$C$3 )^1 * ( 'Sect. 4 (coefficients)'!$J$31 + 'Sect. 4 (coefficients)'!$J$32*((C281/'Sect. 4 (coefficients)'!$C$5-1)/'Sect. 4 (coefficients)'!$C$6) ) +
    ( A281/'Sect. 4 (coefficients)'!$C$3 )^2 * ( 'Sect. 4 (coefficients)'!$J$33 ) ) +
( (B281+273.15) / 'Sect. 4 (coefficients)'!$C$4 )^3*
    (                                                   ( 'Sect. 4 (coefficients)'!$J$34 + 'Sect. 4 (coefficients)'!$J$35*((C281/'Sect. 4 (coefficients)'!$C$5-1)/'Sect. 4 (coefficients)'!$C$6) ) +
    ( A281/'Sect. 4 (coefficients)'!$C$3 )^1 * ( 'Sect. 4 (coefficients)'!$J$36 ) ) +
( (B281+273.15) / 'Sect. 4 (coefficients)'!$C$4 )^4*
    (                                                   ( 'Sect. 4 (coefficients)'!$J$37 ) ) )</f>
        <v>-0.23435468082940478</v>
      </c>
      <c r="V281" s="32">
        <f t="shared" si="77"/>
        <v>11.128492761579233</v>
      </c>
      <c r="W281" s="36">
        <f>('Sect. 4 (coefficients)'!$L$3+'Sect. 4 (coefficients)'!$L$4*(B281+'Sect. 4 (coefficients)'!$L$7)^-2.5+'Sect. 4 (coefficients)'!$L$5*(B281+'Sect. 4 (coefficients)'!$L$7)^3)/1000</f>
        <v>-2.4363535093284202E-3</v>
      </c>
      <c r="X281" s="36">
        <f t="shared" si="78"/>
        <v>1.8303670155663809E-3</v>
      </c>
      <c r="Y281" s="32">
        <f t="shared" si="79"/>
        <v>11.126056408069905</v>
      </c>
      <c r="Z281" s="92">
        <v>6.0000000000000001E-3</v>
      </c>
    </row>
    <row r="282" spans="1:26" s="37" customFormat="1" ht="15" customHeight="1">
      <c r="A282" s="76">
        <v>15</v>
      </c>
      <c r="B282" s="30">
        <v>20</v>
      </c>
      <c r="C282" s="55">
        <v>33</v>
      </c>
      <c r="D282" s="32">
        <v>1012.77207457</v>
      </c>
      <c r="E282" s="32">
        <f t="shared" si="82"/>
        <v>1.5191581118550001E-2</v>
      </c>
      <c r="F282" s="54" t="s">
        <v>17</v>
      </c>
      <c r="G282" s="33">
        <v>1023.839918578816</v>
      </c>
      <c r="H282" s="32">
        <v>1.5823348989147057E-2</v>
      </c>
      <c r="I282" s="62">
        <v>3262.4497972523745</v>
      </c>
      <c r="J282" s="33">
        <f t="shared" si="71"/>
        <v>11.067844008815996</v>
      </c>
      <c r="K282" s="32">
        <f t="shared" si="72"/>
        <v>4.4265377385555279E-3</v>
      </c>
      <c r="L282" s="50">
        <f t="shared" si="70"/>
        <v>19.980524996674571</v>
      </c>
      <c r="M282" s="35">
        <f t="shared" si="73"/>
        <v>7.0714285714285712</v>
      </c>
      <c r="N282" s="66">
        <f t="shared" si="74"/>
        <v>0.70714285714285718</v>
      </c>
      <c r="O282" s="70" t="s">
        <v>17</v>
      </c>
      <c r="P282" s="32">
        <f>('Sect. 4 (coefficients)'!$L$3+'Sect. 4 (coefficients)'!$L$4*(B282+'Sect. 4 (coefficients)'!$L$7)^-2.5+'Sect. 4 (coefficients)'!$L$5*(B282+'Sect. 4 (coefficients)'!$L$7)^3)/1000</f>
        <v>-2.4363535093284202E-3</v>
      </c>
      <c r="Q282" s="32">
        <f t="shared" si="75"/>
        <v>11.070280362325324</v>
      </c>
      <c r="R282" s="32">
        <f>LOOKUP(B282,'Sect. 4 (data)'!$B$26:$B$32,'Sect. 4 (data)'!$R$26:$R$32)</f>
        <v>11.364366590767307</v>
      </c>
      <c r="S282" s="36">
        <f t="shared" si="76"/>
        <v>-0.29408622844198362</v>
      </c>
      <c r="T282" s="32">
        <f>'Sect. 4 (coefficients)'!$C$7 * ( A282 / 'Sect. 4 (coefficients)'!$C$3 )*
  (
                                                        ( 'Sect. 4 (coefficients)'!$F$3   + 'Sect. 4 (coefficients)'!$F$4  *(A282/'Sect. 4 (coefficients)'!$C$3)^1 + 'Sect. 4 (coefficients)'!$F$5  *(A282/'Sect. 4 (coefficients)'!$C$3)^2 + 'Sect. 4 (coefficients)'!$F$6   *(A282/'Sect. 4 (coefficients)'!$C$3)^3 + 'Sect. 4 (coefficients)'!$F$7  *(A282/'Sect. 4 (coefficients)'!$C$3)^4 + 'Sect. 4 (coefficients)'!$F$8*(A282/'Sect. 4 (coefficients)'!$C$3)^5 ) +
    ( (B282+273.15) / 'Sect. 4 (coefficients)'!$C$4 )^1 * ( 'Sect. 4 (coefficients)'!$F$9   + 'Sect. 4 (coefficients)'!$F$10*(A282/'Sect. 4 (coefficients)'!$C$3)^1 + 'Sect. 4 (coefficients)'!$F$11*(A282/'Sect. 4 (coefficients)'!$C$3)^2 + 'Sect. 4 (coefficients)'!$F$12*(A282/'Sect. 4 (coefficients)'!$C$3)^3 + 'Sect. 4 (coefficients)'!$F$13*(A282/'Sect. 4 (coefficients)'!$C$3)^4 ) +
    ( (B282+273.15) / 'Sect. 4 (coefficients)'!$C$4 )^2 * ( 'Sect. 4 (coefficients)'!$F$14 + 'Sect. 4 (coefficients)'!$F$15*(A282/'Sect. 4 (coefficients)'!$C$3)^1 + 'Sect. 4 (coefficients)'!$F$16*(A282/'Sect. 4 (coefficients)'!$C$3)^2 + 'Sect. 4 (coefficients)'!$F$17*(A282/'Sect. 4 (coefficients)'!$C$3)^3 ) +
    ( (B282+273.15) / 'Sect. 4 (coefficients)'!$C$4 )^3 * ( 'Sect. 4 (coefficients)'!$F$18 + 'Sect. 4 (coefficients)'!$F$19*(A282/'Sect. 4 (coefficients)'!$C$3)^1 + 'Sect. 4 (coefficients)'!$F$20*(A282/'Sect. 4 (coefficients)'!$C$3)^2 ) +
    ( (B282+273.15) / 'Sect. 4 (coefficients)'!$C$4 )^4 * ( 'Sect. 4 (coefficients)'!$F$21 +'Sect. 4 (coefficients)'!$F$22*(A282/'Sect. 4 (coefficients)'!$C$3)^1 ) +
    ( (B282+273.15) / 'Sect. 4 (coefficients)'!$C$4 )^5 * ( 'Sect. 4 (coefficients)'!$F$23 )
  )</f>
        <v>11.362847442408638</v>
      </c>
      <c r="U282" s="91">
        <f xml:space="preserve"> 'Sect. 4 (coefficients)'!$C$8 * ( (C282/'Sect. 4 (coefficients)'!$C$5-1)/'Sect. 4 (coefficients)'!$C$6 ) * ( A282/'Sect. 4 (coefficients)'!$C$3 ) *
(                                                       ( 'Sect. 4 (coefficients)'!$J$3   + 'Sect. 4 (coefficients)'!$J$4  *((C282/'Sect. 4 (coefficients)'!$C$5-1)/'Sect. 4 (coefficients)'!$C$6)  + 'Sect. 4 (coefficients)'!$J$5  *((C282/'Sect. 4 (coefficients)'!$C$5-1)/'Sect. 4 (coefficients)'!$C$6)^2 + 'Sect. 4 (coefficients)'!$J$6   *((C282/'Sect. 4 (coefficients)'!$C$5-1)/'Sect. 4 (coefficients)'!$C$6)^3 + 'Sect. 4 (coefficients)'!$J$7*((C282/'Sect. 4 (coefficients)'!$C$5-1)/'Sect. 4 (coefficients)'!$C$6)^4 ) +
    ( A282/'Sect. 4 (coefficients)'!$C$3 )^1 * ( 'Sect. 4 (coefficients)'!$J$8   + 'Sect. 4 (coefficients)'!$J$9  *((C282/'Sect. 4 (coefficients)'!$C$5-1)/'Sect. 4 (coefficients)'!$C$6)  + 'Sect. 4 (coefficients)'!$J$10*((C282/'Sect. 4 (coefficients)'!$C$5-1)/'Sect. 4 (coefficients)'!$C$6)^2 + 'Sect. 4 (coefficients)'!$J$11 *((C282/'Sect. 4 (coefficients)'!$C$5-1)/'Sect. 4 (coefficients)'!$C$6)^3 ) +
    ( A282/'Sect. 4 (coefficients)'!$C$3 )^2 * ( 'Sect. 4 (coefficients)'!$J$12 + 'Sect. 4 (coefficients)'!$J$13*((C282/'Sect. 4 (coefficients)'!$C$5-1)/'Sect. 4 (coefficients)'!$C$6) + 'Sect. 4 (coefficients)'!$J$14*((C282/'Sect. 4 (coefficients)'!$C$5-1)/'Sect. 4 (coefficients)'!$C$6)^2 ) +
    ( A282/'Sect. 4 (coefficients)'!$C$3 )^3 * ( 'Sect. 4 (coefficients)'!$J$15 + 'Sect. 4 (coefficients)'!$J$16*((C282/'Sect. 4 (coefficients)'!$C$5-1)/'Sect. 4 (coefficients)'!$C$6) ) +
    ( A282/'Sect. 4 (coefficients)'!$C$3 )^4 * ( 'Sect. 4 (coefficients)'!$J$17 ) +
( (B282+273.15) / 'Sect. 4 (coefficients)'!$C$4 )^1*
    (                                                   ( 'Sect. 4 (coefficients)'!$J$18 + 'Sect. 4 (coefficients)'!$J$19*((C282/'Sect. 4 (coefficients)'!$C$5-1)/'Sect. 4 (coefficients)'!$C$6) + 'Sect. 4 (coefficients)'!$J$20*((C282/'Sect. 4 (coefficients)'!$C$5-1)/'Sect. 4 (coefficients)'!$C$6)^2 + 'Sect. 4 (coefficients)'!$J$21 * ((C282/'Sect. 4 (coefficients)'!$C$5-1)/'Sect. 4 (coefficients)'!$C$6)^3 ) +
    ( A282/'Sect. 4 (coefficients)'!$C$3 )^1 * ( 'Sect. 4 (coefficients)'!$J$22 + 'Sect. 4 (coefficients)'!$J$23*((C282/'Sect. 4 (coefficients)'!$C$5-1)/'Sect. 4 (coefficients)'!$C$6) + 'Sect. 4 (coefficients)'!$J$24*((C282/'Sect. 4 (coefficients)'!$C$5-1)/'Sect. 4 (coefficients)'!$C$6)^2 ) +
    ( A282/'Sect. 4 (coefficients)'!$C$3 )^2 * ( 'Sect. 4 (coefficients)'!$J$25 + 'Sect. 4 (coefficients)'!$J$26*((C282/'Sect. 4 (coefficients)'!$C$5-1)/'Sect. 4 (coefficients)'!$C$6) ) +
    ( A282/'Sect. 4 (coefficients)'!$C$3 )^3 * ( 'Sect. 4 (coefficients)'!$J$27 ) ) +
( (B282+273.15) / 'Sect. 4 (coefficients)'!$C$4 )^2*
    (                                                   ( 'Sect. 4 (coefficients)'!$J$28 + 'Sect. 4 (coefficients)'!$J$29*((C282/'Sect. 4 (coefficients)'!$C$5-1)/'Sect. 4 (coefficients)'!$C$6) + 'Sect. 4 (coefficients)'!$J$30*((C282/'Sect. 4 (coefficients)'!$C$5-1)/'Sect. 4 (coefficients)'!$C$6)^2 ) +
    ( A282/'Sect. 4 (coefficients)'!$C$3 )^1 * ( 'Sect. 4 (coefficients)'!$J$31 + 'Sect. 4 (coefficients)'!$J$32*((C282/'Sect. 4 (coefficients)'!$C$5-1)/'Sect. 4 (coefficients)'!$C$6) ) +
    ( A282/'Sect. 4 (coefficients)'!$C$3 )^2 * ( 'Sect. 4 (coefficients)'!$J$33 ) ) +
( (B282+273.15) / 'Sect. 4 (coefficients)'!$C$4 )^3*
    (                                                   ( 'Sect. 4 (coefficients)'!$J$34 + 'Sect. 4 (coefficients)'!$J$35*((C282/'Sect. 4 (coefficients)'!$C$5-1)/'Sect. 4 (coefficients)'!$C$6) ) +
    ( A282/'Sect. 4 (coefficients)'!$C$3 )^1 * ( 'Sect. 4 (coefficients)'!$J$36 ) ) +
( (B282+273.15) / 'Sect. 4 (coefficients)'!$C$4 )^4*
    (                                                   ( 'Sect. 4 (coefficients)'!$J$37 ) ) )</f>
        <v>-0.29372505442885199</v>
      </c>
      <c r="V282" s="32">
        <f t="shared" si="77"/>
        <v>11.069122387979785</v>
      </c>
      <c r="W282" s="36">
        <f>('Sect. 4 (coefficients)'!$L$3+'Sect. 4 (coefficients)'!$L$4*(B282+'Sect. 4 (coefficients)'!$L$7)^-2.5+'Sect. 4 (coefficients)'!$L$5*(B282+'Sect. 4 (coefficients)'!$L$7)^3)/1000</f>
        <v>-2.4363535093284202E-3</v>
      </c>
      <c r="X282" s="36">
        <f t="shared" si="78"/>
        <v>1.1579743455385483E-3</v>
      </c>
      <c r="Y282" s="32">
        <f t="shared" si="79"/>
        <v>11.066686034470457</v>
      </c>
      <c r="Z282" s="92">
        <v>6.0000000000000001E-3</v>
      </c>
    </row>
    <row r="283" spans="1:26" s="37" customFormat="1" ht="15" customHeight="1">
      <c r="A283" s="76">
        <v>15</v>
      </c>
      <c r="B283" s="30">
        <v>20</v>
      </c>
      <c r="C283" s="55">
        <v>41.5</v>
      </c>
      <c r="D283" s="32">
        <v>1016.37838814</v>
      </c>
      <c r="E283" s="32">
        <f t="shared" si="82"/>
        <v>1.5245675822099999E-2</v>
      </c>
      <c r="F283" s="54" t="s">
        <v>17</v>
      </c>
      <c r="G283" s="33">
        <v>1027.3755577854151</v>
      </c>
      <c r="H283" s="32">
        <v>1.5913858905823853E-2</v>
      </c>
      <c r="I283" s="62">
        <v>2823.6697197324961</v>
      </c>
      <c r="J283" s="33">
        <f t="shared" si="71"/>
        <v>10.99716964541517</v>
      </c>
      <c r="K283" s="32">
        <f t="shared" si="72"/>
        <v>4.562923843535488E-3</v>
      </c>
      <c r="L283" s="50">
        <f t="shared" si="70"/>
        <v>19.084674842765015</v>
      </c>
      <c r="M283" s="35">
        <f t="shared" si="73"/>
        <v>7.0714285714285712</v>
      </c>
      <c r="N283" s="66">
        <f t="shared" si="74"/>
        <v>0.70714285714285718</v>
      </c>
      <c r="O283" s="70" t="s">
        <v>17</v>
      </c>
      <c r="P283" s="32">
        <f>('Sect. 4 (coefficients)'!$L$3+'Sect. 4 (coefficients)'!$L$4*(B283+'Sect. 4 (coefficients)'!$L$7)^-2.5+'Sect. 4 (coefficients)'!$L$5*(B283+'Sect. 4 (coefficients)'!$L$7)^3)/1000</f>
        <v>-2.4363535093284202E-3</v>
      </c>
      <c r="Q283" s="32">
        <f t="shared" si="75"/>
        <v>10.999605998924498</v>
      </c>
      <c r="R283" s="32">
        <f>LOOKUP(B283,'Sect. 4 (data)'!$B$26:$B$32,'Sect. 4 (data)'!$R$26:$R$32)</f>
        <v>11.364366590767307</v>
      </c>
      <c r="S283" s="36">
        <f t="shared" si="76"/>
        <v>-0.36476059184280984</v>
      </c>
      <c r="T283" s="32">
        <f>'Sect. 4 (coefficients)'!$C$7 * ( A283 / 'Sect. 4 (coefficients)'!$C$3 )*
  (
                                                        ( 'Sect. 4 (coefficients)'!$F$3   + 'Sect. 4 (coefficients)'!$F$4  *(A283/'Sect. 4 (coefficients)'!$C$3)^1 + 'Sect. 4 (coefficients)'!$F$5  *(A283/'Sect. 4 (coefficients)'!$C$3)^2 + 'Sect. 4 (coefficients)'!$F$6   *(A283/'Sect. 4 (coefficients)'!$C$3)^3 + 'Sect. 4 (coefficients)'!$F$7  *(A283/'Sect. 4 (coefficients)'!$C$3)^4 + 'Sect. 4 (coefficients)'!$F$8*(A283/'Sect. 4 (coefficients)'!$C$3)^5 ) +
    ( (B283+273.15) / 'Sect. 4 (coefficients)'!$C$4 )^1 * ( 'Sect. 4 (coefficients)'!$F$9   + 'Sect. 4 (coefficients)'!$F$10*(A283/'Sect. 4 (coefficients)'!$C$3)^1 + 'Sect. 4 (coefficients)'!$F$11*(A283/'Sect. 4 (coefficients)'!$C$3)^2 + 'Sect. 4 (coefficients)'!$F$12*(A283/'Sect. 4 (coefficients)'!$C$3)^3 + 'Sect. 4 (coefficients)'!$F$13*(A283/'Sect. 4 (coefficients)'!$C$3)^4 ) +
    ( (B283+273.15) / 'Sect. 4 (coefficients)'!$C$4 )^2 * ( 'Sect. 4 (coefficients)'!$F$14 + 'Sect. 4 (coefficients)'!$F$15*(A283/'Sect. 4 (coefficients)'!$C$3)^1 + 'Sect. 4 (coefficients)'!$F$16*(A283/'Sect. 4 (coefficients)'!$C$3)^2 + 'Sect. 4 (coefficients)'!$F$17*(A283/'Sect. 4 (coefficients)'!$C$3)^3 ) +
    ( (B283+273.15) / 'Sect. 4 (coefficients)'!$C$4 )^3 * ( 'Sect. 4 (coefficients)'!$F$18 + 'Sect. 4 (coefficients)'!$F$19*(A283/'Sect. 4 (coefficients)'!$C$3)^1 + 'Sect. 4 (coefficients)'!$F$20*(A283/'Sect. 4 (coefficients)'!$C$3)^2 ) +
    ( (B283+273.15) / 'Sect. 4 (coefficients)'!$C$4 )^4 * ( 'Sect. 4 (coefficients)'!$F$21 +'Sect. 4 (coefficients)'!$F$22*(A283/'Sect. 4 (coefficients)'!$C$3)^1 ) +
    ( (B283+273.15) / 'Sect. 4 (coefficients)'!$C$4 )^5 * ( 'Sect. 4 (coefficients)'!$F$23 )
  )</f>
        <v>11.362847442408638</v>
      </c>
      <c r="U283" s="91">
        <f xml:space="preserve"> 'Sect. 4 (coefficients)'!$C$8 * ( (C283/'Sect. 4 (coefficients)'!$C$5-1)/'Sect. 4 (coefficients)'!$C$6 ) * ( A283/'Sect. 4 (coefficients)'!$C$3 ) *
(                                                       ( 'Sect. 4 (coefficients)'!$J$3   + 'Sect. 4 (coefficients)'!$J$4  *((C283/'Sect. 4 (coefficients)'!$C$5-1)/'Sect. 4 (coefficients)'!$C$6)  + 'Sect. 4 (coefficients)'!$J$5  *((C283/'Sect. 4 (coefficients)'!$C$5-1)/'Sect. 4 (coefficients)'!$C$6)^2 + 'Sect. 4 (coefficients)'!$J$6   *((C283/'Sect. 4 (coefficients)'!$C$5-1)/'Sect. 4 (coefficients)'!$C$6)^3 + 'Sect. 4 (coefficients)'!$J$7*((C283/'Sect. 4 (coefficients)'!$C$5-1)/'Sect. 4 (coefficients)'!$C$6)^4 ) +
    ( A283/'Sect. 4 (coefficients)'!$C$3 )^1 * ( 'Sect. 4 (coefficients)'!$J$8   + 'Sect. 4 (coefficients)'!$J$9  *((C283/'Sect. 4 (coefficients)'!$C$5-1)/'Sect. 4 (coefficients)'!$C$6)  + 'Sect. 4 (coefficients)'!$J$10*((C283/'Sect. 4 (coefficients)'!$C$5-1)/'Sect. 4 (coefficients)'!$C$6)^2 + 'Sect. 4 (coefficients)'!$J$11 *((C283/'Sect. 4 (coefficients)'!$C$5-1)/'Sect. 4 (coefficients)'!$C$6)^3 ) +
    ( A283/'Sect. 4 (coefficients)'!$C$3 )^2 * ( 'Sect. 4 (coefficients)'!$J$12 + 'Sect. 4 (coefficients)'!$J$13*((C283/'Sect. 4 (coefficients)'!$C$5-1)/'Sect. 4 (coefficients)'!$C$6) + 'Sect. 4 (coefficients)'!$J$14*((C283/'Sect. 4 (coefficients)'!$C$5-1)/'Sect. 4 (coefficients)'!$C$6)^2 ) +
    ( A283/'Sect. 4 (coefficients)'!$C$3 )^3 * ( 'Sect. 4 (coefficients)'!$J$15 + 'Sect. 4 (coefficients)'!$J$16*((C283/'Sect. 4 (coefficients)'!$C$5-1)/'Sect. 4 (coefficients)'!$C$6) ) +
    ( A283/'Sect. 4 (coefficients)'!$C$3 )^4 * ( 'Sect. 4 (coefficients)'!$J$17 ) +
( (B283+273.15) / 'Sect. 4 (coefficients)'!$C$4 )^1*
    (                                                   ( 'Sect. 4 (coefficients)'!$J$18 + 'Sect. 4 (coefficients)'!$J$19*((C283/'Sect. 4 (coefficients)'!$C$5-1)/'Sect. 4 (coefficients)'!$C$6) + 'Sect. 4 (coefficients)'!$J$20*((C283/'Sect. 4 (coefficients)'!$C$5-1)/'Sect. 4 (coefficients)'!$C$6)^2 + 'Sect. 4 (coefficients)'!$J$21 * ((C283/'Sect. 4 (coefficients)'!$C$5-1)/'Sect. 4 (coefficients)'!$C$6)^3 ) +
    ( A283/'Sect. 4 (coefficients)'!$C$3 )^1 * ( 'Sect. 4 (coefficients)'!$J$22 + 'Sect. 4 (coefficients)'!$J$23*((C283/'Sect. 4 (coefficients)'!$C$5-1)/'Sect. 4 (coefficients)'!$C$6) + 'Sect. 4 (coefficients)'!$J$24*((C283/'Sect. 4 (coefficients)'!$C$5-1)/'Sect. 4 (coefficients)'!$C$6)^2 ) +
    ( A283/'Sect. 4 (coefficients)'!$C$3 )^2 * ( 'Sect. 4 (coefficients)'!$J$25 + 'Sect. 4 (coefficients)'!$J$26*((C283/'Sect. 4 (coefficients)'!$C$5-1)/'Sect. 4 (coefficients)'!$C$6) ) +
    ( A283/'Sect. 4 (coefficients)'!$C$3 )^3 * ( 'Sect. 4 (coefficients)'!$J$27 ) ) +
( (B283+273.15) / 'Sect. 4 (coefficients)'!$C$4 )^2*
    (                                                   ( 'Sect. 4 (coefficients)'!$J$28 + 'Sect. 4 (coefficients)'!$J$29*((C283/'Sect. 4 (coefficients)'!$C$5-1)/'Sect. 4 (coefficients)'!$C$6) + 'Sect. 4 (coefficients)'!$J$30*((C283/'Sect. 4 (coefficients)'!$C$5-1)/'Sect. 4 (coefficients)'!$C$6)^2 ) +
    ( A283/'Sect. 4 (coefficients)'!$C$3 )^1 * ( 'Sect. 4 (coefficients)'!$J$31 + 'Sect. 4 (coefficients)'!$J$32*((C283/'Sect. 4 (coefficients)'!$C$5-1)/'Sect. 4 (coefficients)'!$C$6) ) +
    ( A283/'Sect. 4 (coefficients)'!$C$3 )^2 * ( 'Sect. 4 (coefficients)'!$J$33 ) ) +
( (B283+273.15) / 'Sect. 4 (coefficients)'!$C$4 )^3*
    (                                                   ( 'Sect. 4 (coefficients)'!$J$34 + 'Sect. 4 (coefficients)'!$J$35*((C283/'Sect. 4 (coefficients)'!$C$5-1)/'Sect. 4 (coefficients)'!$C$6) ) +
    ( A283/'Sect. 4 (coefficients)'!$C$3 )^1 * ( 'Sect. 4 (coefficients)'!$J$36 ) ) +
( (B283+273.15) / 'Sect. 4 (coefficients)'!$C$4 )^4*
    (                                                   ( 'Sect. 4 (coefficients)'!$J$37 ) ) )</f>
        <v>-0.36356576346208397</v>
      </c>
      <c r="V283" s="32">
        <f t="shared" si="77"/>
        <v>10.999281678946554</v>
      </c>
      <c r="W283" s="36">
        <f>('Sect. 4 (coefficients)'!$L$3+'Sect. 4 (coefficients)'!$L$4*(B283+'Sect. 4 (coefficients)'!$L$7)^-2.5+'Sect. 4 (coefficients)'!$L$5*(B283+'Sect. 4 (coefficients)'!$L$7)^3)/1000</f>
        <v>-2.4363535093284202E-3</v>
      </c>
      <c r="X283" s="36">
        <f t="shared" si="78"/>
        <v>3.2431997794368783E-4</v>
      </c>
      <c r="Y283" s="32">
        <f t="shared" si="79"/>
        <v>10.996845325437226</v>
      </c>
      <c r="Z283" s="92">
        <v>6.0000000000000001E-3</v>
      </c>
    </row>
    <row r="284" spans="1:26" s="37" customFormat="1" ht="15" customHeight="1">
      <c r="A284" s="76">
        <v>15</v>
      </c>
      <c r="B284" s="30">
        <v>20</v>
      </c>
      <c r="C284" s="55">
        <v>52</v>
      </c>
      <c r="D284" s="32">
        <v>1020.7492892400001</v>
      </c>
      <c r="E284" s="32">
        <f t="shared" si="82"/>
        <v>1.5311239338600001E-2</v>
      </c>
      <c r="F284" s="54" t="s">
        <v>17</v>
      </c>
      <c r="G284" s="33">
        <v>1031.6627528969202</v>
      </c>
      <c r="H284" s="32">
        <v>1.603450671496226E-2</v>
      </c>
      <c r="I284" s="62">
        <v>2135.7359323882151</v>
      </c>
      <c r="J284" s="33">
        <f t="shared" si="71"/>
        <v>10.913463656920158</v>
      </c>
      <c r="K284" s="32">
        <f t="shared" si="72"/>
        <v>4.7614446870963036E-3</v>
      </c>
      <c r="L284" s="50">
        <f t="shared" si="70"/>
        <v>16.606576609905591</v>
      </c>
      <c r="M284" s="35">
        <f t="shared" si="73"/>
        <v>7.0714285714285712</v>
      </c>
      <c r="N284" s="66">
        <f t="shared" si="74"/>
        <v>0.70714285714285718</v>
      </c>
      <c r="O284" s="70" t="s">
        <v>17</v>
      </c>
      <c r="P284" s="32">
        <f>('Sect. 4 (coefficients)'!$L$3+'Sect. 4 (coefficients)'!$L$4*(B284+'Sect. 4 (coefficients)'!$L$7)^-2.5+'Sect. 4 (coefficients)'!$L$5*(B284+'Sect. 4 (coefficients)'!$L$7)^3)/1000</f>
        <v>-2.4363535093284202E-3</v>
      </c>
      <c r="Q284" s="32">
        <f t="shared" si="75"/>
        <v>10.915900010429485</v>
      </c>
      <c r="R284" s="32">
        <f>LOOKUP(B284,'Sect. 4 (data)'!$B$26:$B$32,'Sect. 4 (data)'!$R$26:$R$32)</f>
        <v>11.364366590767307</v>
      </c>
      <c r="S284" s="36">
        <f t="shared" si="76"/>
        <v>-0.44846658033782205</v>
      </c>
      <c r="T284" s="32">
        <f>'Sect. 4 (coefficients)'!$C$7 * ( A284 / 'Sect. 4 (coefficients)'!$C$3 )*
  (
                                                        ( 'Sect. 4 (coefficients)'!$F$3   + 'Sect. 4 (coefficients)'!$F$4  *(A284/'Sect. 4 (coefficients)'!$C$3)^1 + 'Sect. 4 (coefficients)'!$F$5  *(A284/'Sect. 4 (coefficients)'!$C$3)^2 + 'Sect. 4 (coefficients)'!$F$6   *(A284/'Sect. 4 (coefficients)'!$C$3)^3 + 'Sect. 4 (coefficients)'!$F$7  *(A284/'Sect. 4 (coefficients)'!$C$3)^4 + 'Sect. 4 (coefficients)'!$F$8*(A284/'Sect. 4 (coefficients)'!$C$3)^5 ) +
    ( (B284+273.15) / 'Sect. 4 (coefficients)'!$C$4 )^1 * ( 'Sect. 4 (coefficients)'!$F$9   + 'Sect. 4 (coefficients)'!$F$10*(A284/'Sect. 4 (coefficients)'!$C$3)^1 + 'Sect. 4 (coefficients)'!$F$11*(A284/'Sect. 4 (coefficients)'!$C$3)^2 + 'Sect. 4 (coefficients)'!$F$12*(A284/'Sect. 4 (coefficients)'!$C$3)^3 + 'Sect. 4 (coefficients)'!$F$13*(A284/'Sect. 4 (coefficients)'!$C$3)^4 ) +
    ( (B284+273.15) / 'Sect. 4 (coefficients)'!$C$4 )^2 * ( 'Sect. 4 (coefficients)'!$F$14 + 'Sect. 4 (coefficients)'!$F$15*(A284/'Sect. 4 (coefficients)'!$C$3)^1 + 'Sect. 4 (coefficients)'!$F$16*(A284/'Sect. 4 (coefficients)'!$C$3)^2 + 'Sect. 4 (coefficients)'!$F$17*(A284/'Sect. 4 (coefficients)'!$C$3)^3 ) +
    ( (B284+273.15) / 'Sect. 4 (coefficients)'!$C$4 )^3 * ( 'Sect. 4 (coefficients)'!$F$18 + 'Sect. 4 (coefficients)'!$F$19*(A284/'Sect. 4 (coefficients)'!$C$3)^1 + 'Sect. 4 (coefficients)'!$F$20*(A284/'Sect. 4 (coefficients)'!$C$3)^2 ) +
    ( (B284+273.15) / 'Sect. 4 (coefficients)'!$C$4 )^4 * ( 'Sect. 4 (coefficients)'!$F$21 +'Sect. 4 (coefficients)'!$F$22*(A284/'Sect. 4 (coefficients)'!$C$3)^1 ) +
    ( (B284+273.15) / 'Sect. 4 (coefficients)'!$C$4 )^5 * ( 'Sect. 4 (coefficients)'!$F$23 )
  )</f>
        <v>11.362847442408638</v>
      </c>
      <c r="U284" s="91">
        <f xml:space="preserve"> 'Sect. 4 (coefficients)'!$C$8 * ( (C284/'Sect. 4 (coefficients)'!$C$5-1)/'Sect. 4 (coefficients)'!$C$6 ) * ( A284/'Sect. 4 (coefficients)'!$C$3 ) *
(                                                       ( 'Sect. 4 (coefficients)'!$J$3   + 'Sect. 4 (coefficients)'!$J$4  *((C284/'Sect. 4 (coefficients)'!$C$5-1)/'Sect. 4 (coefficients)'!$C$6)  + 'Sect. 4 (coefficients)'!$J$5  *((C284/'Sect. 4 (coefficients)'!$C$5-1)/'Sect. 4 (coefficients)'!$C$6)^2 + 'Sect. 4 (coefficients)'!$J$6   *((C284/'Sect. 4 (coefficients)'!$C$5-1)/'Sect. 4 (coefficients)'!$C$6)^3 + 'Sect. 4 (coefficients)'!$J$7*((C284/'Sect. 4 (coefficients)'!$C$5-1)/'Sect. 4 (coefficients)'!$C$6)^4 ) +
    ( A284/'Sect. 4 (coefficients)'!$C$3 )^1 * ( 'Sect. 4 (coefficients)'!$J$8   + 'Sect. 4 (coefficients)'!$J$9  *((C284/'Sect. 4 (coefficients)'!$C$5-1)/'Sect. 4 (coefficients)'!$C$6)  + 'Sect. 4 (coefficients)'!$J$10*((C284/'Sect. 4 (coefficients)'!$C$5-1)/'Sect. 4 (coefficients)'!$C$6)^2 + 'Sect. 4 (coefficients)'!$J$11 *((C284/'Sect. 4 (coefficients)'!$C$5-1)/'Sect. 4 (coefficients)'!$C$6)^3 ) +
    ( A284/'Sect. 4 (coefficients)'!$C$3 )^2 * ( 'Sect. 4 (coefficients)'!$J$12 + 'Sect. 4 (coefficients)'!$J$13*((C284/'Sect. 4 (coefficients)'!$C$5-1)/'Sect. 4 (coefficients)'!$C$6) + 'Sect. 4 (coefficients)'!$J$14*((C284/'Sect. 4 (coefficients)'!$C$5-1)/'Sect. 4 (coefficients)'!$C$6)^2 ) +
    ( A284/'Sect. 4 (coefficients)'!$C$3 )^3 * ( 'Sect. 4 (coefficients)'!$J$15 + 'Sect. 4 (coefficients)'!$J$16*((C284/'Sect. 4 (coefficients)'!$C$5-1)/'Sect. 4 (coefficients)'!$C$6) ) +
    ( A284/'Sect. 4 (coefficients)'!$C$3 )^4 * ( 'Sect. 4 (coefficients)'!$J$17 ) +
( (B284+273.15) / 'Sect. 4 (coefficients)'!$C$4 )^1*
    (                                                   ( 'Sect. 4 (coefficients)'!$J$18 + 'Sect. 4 (coefficients)'!$J$19*((C284/'Sect. 4 (coefficients)'!$C$5-1)/'Sect. 4 (coefficients)'!$C$6) + 'Sect. 4 (coefficients)'!$J$20*((C284/'Sect. 4 (coefficients)'!$C$5-1)/'Sect. 4 (coefficients)'!$C$6)^2 + 'Sect. 4 (coefficients)'!$J$21 * ((C284/'Sect. 4 (coefficients)'!$C$5-1)/'Sect. 4 (coefficients)'!$C$6)^3 ) +
    ( A284/'Sect. 4 (coefficients)'!$C$3 )^1 * ( 'Sect. 4 (coefficients)'!$J$22 + 'Sect. 4 (coefficients)'!$J$23*((C284/'Sect. 4 (coefficients)'!$C$5-1)/'Sect. 4 (coefficients)'!$C$6) + 'Sect. 4 (coefficients)'!$J$24*((C284/'Sect. 4 (coefficients)'!$C$5-1)/'Sect. 4 (coefficients)'!$C$6)^2 ) +
    ( A284/'Sect. 4 (coefficients)'!$C$3 )^2 * ( 'Sect. 4 (coefficients)'!$J$25 + 'Sect. 4 (coefficients)'!$J$26*((C284/'Sect. 4 (coefficients)'!$C$5-1)/'Sect. 4 (coefficients)'!$C$6) ) +
    ( A284/'Sect. 4 (coefficients)'!$C$3 )^3 * ( 'Sect. 4 (coefficients)'!$J$27 ) ) +
( (B284+273.15) / 'Sect. 4 (coefficients)'!$C$4 )^2*
    (                                                   ( 'Sect. 4 (coefficients)'!$J$28 + 'Sect. 4 (coefficients)'!$J$29*((C284/'Sect. 4 (coefficients)'!$C$5-1)/'Sect. 4 (coefficients)'!$C$6) + 'Sect. 4 (coefficients)'!$J$30*((C284/'Sect. 4 (coefficients)'!$C$5-1)/'Sect. 4 (coefficients)'!$C$6)^2 ) +
    ( A284/'Sect. 4 (coefficients)'!$C$3 )^1 * ( 'Sect. 4 (coefficients)'!$J$31 + 'Sect. 4 (coefficients)'!$J$32*((C284/'Sect. 4 (coefficients)'!$C$5-1)/'Sect. 4 (coefficients)'!$C$6) ) +
    ( A284/'Sect. 4 (coefficients)'!$C$3 )^2 * ( 'Sect. 4 (coefficients)'!$J$33 ) ) +
( (B284+273.15) / 'Sect. 4 (coefficients)'!$C$4 )^3*
    (                                                   ( 'Sect. 4 (coefficients)'!$J$34 + 'Sect. 4 (coefficients)'!$J$35*((C284/'Sect. 4 (coefficients)'!$C$5-1)/'Sect. 4 (coefficients)'!$C$6) ) +
    ( A284/'Sect. 4 (coefficients)'!$C$3 )^1 * ( 'Sect. 4 (coefficients)'!$J$36 ) ) +
( (B284+273.15) / 'Sect. 4 (coefficients)'!$C$4 )^4*
    (                                                   ( 'Sect. 4 (coefficients)'!$J$37 ) ) )</f>
        <v>-0.44658312132668315</v>
      </c>
      <c r="V284" s="32">
        <f t="shared" si="77"/>
        <v>10.916264321081956</v>
      </c>
      <c r="W284" s="36">
        <f>('Sect. 4 (coefficients)'!$L$3+'Sect. 4 (coefficients)'!$L$4*(B284+'Sect. 4 (coefficients)'!$L$7)^-2.5+'Sect. 4 (coefficients)'!$L$5*(B284+'Sect. 4 (coefficients)'!$L$7)^3)/1000</f>
        <v>-2.4363535093284202E-3</v>
      </c>
      <c r="X284" s="36">
        <f t="shared" si="78"/>
        <v>-3.6431065247022332E-4</v>
      </c>
      <c r="Y284" s="32">
        <f t="shared" si="79"/>
        <v>10.913827967572628</v>
      </c>
      <c r="Z284" s="92">
        <v>6.0000000000000001E-3</v>
      </c>
    </row>
    <row r="285" spans="1:26" s="46" customFormat="1" ht="15" customHeight="1">
      <c r="A285" s="82">
        <v>15</v>
      </c>
      <c r="B285" s="38">
        <v>20</v>
      </c>
      <c r="C285" s="57">
        <v>65</v>
      </c>
      <c r="D285" s="40">
        <v>1026.03661324</v>
      </c>
      <c r="E285" s="40">
        <f t="shared" si="82"/>
        <v>1.5390549198599999E-2</v>
      </c>
      <c r="F285" s="56" t="s">
        <v>17</v>
      </c>
      <c r="G285" s="42">
        <v>1036.8454633425856</v>
      </c>
      <c r="H285" s="40">
        <v>1.6196407931155649E-2</v>
      </c>
      <c r="I285" s="63">
        <v>1374.2437757748889</v>
      </c>
      <c r="J285" s="42">
        <f t="shared" si="71"/>
        <v>10.808850102585666</v>
      </c>
      <c r="K285" s="40">
        <f t="shared" si="72"/>
        <v>5.0452576978658407E-3</v>
      </c>
      <c r="L285" s="53">
        <f t="shared" si="70"/>
        <v>12.93964516251555</v>
      </c>
      <c r="M285" s="44">
        <f t="shared" si="73"/>
        <v>7.0714285714285712</v>
      </c>
      <c r="N285" s="67">
        <f t="shared" si="74"/>
        <v>0.70714285714285718</v>
      </c>
      <c r="O285" s="71" t="s">
        <v>17</v>
      </c>
      <c r="P285" s="40">
        <f>('Sect. 4 (coefficients)'!$L$3+'Sect. 4 (coefficients)'!$L$4*(B285+'Sect. 4 (coefficients)'!$L$7)^-2.5+'Sect. 4 (coefficients)'!$L$5*(B285+'Sect. 4 (coefficients)'!$L$7)^3)/1000</f>
        <v>-2.4363535093284202E-3</v>
      </c>
      <c r="Q285" s="40">
        <f t="shared" si="75"/>
        <v>10.811286456094994</v>
      </c>
      <c r="R285" s="40">
        <f>LOOKUP(B285,'Sect. 4 (data)'!$B$26:$B$32,'Sect. 4 (data)'!$R$26:$R$32)</f>
        <v>11.364366590767307</v>
      </c>
      <c r="S285" s="45">
        <f t="shared" si="76"/>
        <v>-0.55308013467231376</v>
      </c>
      <c r="T285" s="40">
        <f>'Sect. 4 (coefficients)'!$C$7 * ( A285 / 'Sect. 4 (coefficients)'!$C$3 )*
  (
                                                        ( 'Sect. 4 (coefficients)'!$F$3   + 'Sect. 4 (coefficients)'!$F$4  *(A285/'Sect. 4 (coefficients)'!$C$3)^1 + 'Sect. 4 (coefficients)'!$F$5  *(A285/'Sect. 4 (coefficients)'!$C$3)^2 + 'Sect. 4 (coefficients)'!$F$6   *(A285/'Sect. 4 (coefficients)'!$C$3)^3 + 'Sect. 4 (coefficients)'!$F$7  *(A285/'Sect. 4 (coefficients)'!$C$3)^4 + 'Sect. 4 (coefficients)'!$F$8*(A285/'Sect. 4 (coefficients)'!$C$3)^5 ) +
    ( (B285+273.15) / 'Sect. 4 (coefficients)'!$C$4 )^1 * ( 'Sect. 4 (coefficients)'!$F$9   + 'Sect. 4 (coefficients)'!$F$10*(A285/'Sect. 4 (coefficients)'!$C$3)^1 + 'Sect. 4 (coefficients)'!$F$11*(A285/'Sect. 4 (coefficients)'!$C$3)^2 + 'Sect. 4 (coefficients)'!$F$12*(A285/'Sect. 4 (coefficients)'!$C$3)^3 + 'Sect. 4 (coefficients)'!$F$13*(A285/'Sect. 4 (coefficients)'!$C$3)^4 ) +
    ( (B285+273.15) / 'Sect. 4 (coefficients)'!$C$4 )^2 * ( 'Sect. 4 (coefficients)'!$F$14 + 'Sect. 4 (coefficients)'!$F$15*(A285/'Sect. 4 (coefficients)'!$C$3)^1 + 'Sect. 4 (coefficients)'!$F$16*(A285/'Sect. 4 (coefficients)'!$C$3)^2 + 'Sect. 4 (coefficients)'!$F$17*(A285/'Sect. 4 (coefficients)'!$C$3)^3 ) +
    ( (B285+273.15) / 'Sect. 4 (coefficients)'!$C$4 )^3 * ( 'Sect. 4 (coefficients)'!$F$18 + 'Sect. 4 (coefficients)'!$F$19*(A285/'Sect. 4 (coefficients)'!$C$3)^1 + 'Sect. 4 (coefficients)'!$F$20*(A285/'Sect. 4 (coefficients)'!$C$3)^2 ) +
    ( (B285+273.15) / 'Sect. 4 (coefficients)'!$C$4 )^4 * ( 'Sect. 4 (coefficients)'!$F$21 +'Sect. 4 (coefficients)'!$F$22*(A285/'Sect. 4 (coefficients)'!$C$3)^1 ) +
    ( (B285+273.15) / 'Sect. 4 (coefficients)'!$C$4 )^5 * ( 'Sect. 4 (coefficients)'!$F$23 )
  )</f>
        <v>11.362847442408638</v>
      </c>
      <c r="U285" s="93">
        <f xml:space="preserve"> 'Sect. 4 (coefficients)'!$C$8 * ( (C285/'Sect. 4 (coefficients)'!$C$5-1)/'Sect. 4 (coefficients)'!$C$6 ) * ( A285/'Sect. 4 (coefficients)'!$C$3 ) *
(                                                       ( 'Sect. 4 (coefficients)'!$J$3   + 'Sect. 4 (coefficients)'!$J$4  *((C285/'Sect. 4 (coefficients)'!$C$5-1)/'Sect. 4 (coefficients)'!$C$6)  + 'Sect. 4 (coefficients)'!$J$5  *((C285/'Sect. 4 (coefficients)'!$C$5-1)/'Sect. 4 (coefficients)'!$C$6)^2 + 'Sect. 4 (coefficients)'!$J$6   *((C285/'Sect. 4 (coefficients)'!$C$5-1)/'Sect. 4 (coefficients)'!$C$6)^3 + 'Sect. 4 (coefficients)'!$J$7*((C285/'Sect. 4 (coefficients)'!$C$5-1)/'Sect. 4 (coefficients)'!$C$6)^4 ) +
    ( A285/'Sect. 4 (coefficients)'!$C$3 )^1 * ( 'Sect. 4 (coefficients)'!$J$8   + 'Sect. 4 (coefficients)'!$J$9  *((C285/'Sect. 4 (coefficients)'!$C$5-1)/'Sect. 4 (coefficients)'!$C$6)  + 'Sect. 4 (coefficients)'!$J$10*((C285/'Sect. 4 (coefficients)'!$C$5-1)/'Sect. 4 (coefficients)'!$C$6)^2 + 'Sect. 4 (coefficients)'!$J$11 *((C285/'Sect. 4 (coefficients)'!$C$5-1)/'Sect. 4 (coefficients)'!$C$6)^3 ) +
    ( A285/'Sect. 4 (coefficients)'!$C$3 )^2 * ( 'Sect. 4 (coefficients)'!$J$12 + 'Sect. 4 (coefficients)'!$J$13*((C285/'Sect. 4 (coefficients)'!$C$5-1)/'Sect. 4 (coefficients)'!$C$6) + 'Sect. 4 (coefficients)'!$J$14*((C285/'Sect. 4 (coefficients)'!$C$5-1)/'Sect. 4 (coefficients)'!$C$6)^2 ) +
    ( A285/'Sect. 4 (coefficients)'!$C$3 )^3 * ( 'Sect. 4 (coefficients)'!$J$15 + 'Sect. 4 (coefficients)'!$J$16*((C285/'Sect. 4 (coefficients)'!$C$5-1)/'Sect. 4 (coefficients)'!$C$6) ) +
    ( A285/'Sect. 4 (coefficients)'!$C$3 )^4 * ( 'Sect. 4 (coefficients)'!$J$17 ) +
( (B285+273.15) / 'Sect. 4 (coefficients)'!$C$4 )^1*
    (                                                   ( 'Sect. 4 (coefficients)'!$J$18 + 'Sect. 4 (coefficients)'!$J$19*((C285/'Sect. 4 (coefficients)'!$C$5-1)/'Sect. 4 (coefficients)'!$C$6) + 'Sect. 4 (coefficients)'!$J$20*((C285/'Sect. 4 (coefficients)'!$C$5-1)/'Sect. 4 (coefficients)'!$C$6)^2 + 'Sect. 4 (coefficients)'!$J$21 * ((C285/'Sect. 4 (coefficients)'!$C$5-1)/'Sect. 4 (coefficients)'!$C$6)^3 ) +
    ( A285/'Sect. 4 (coefficients)'!$C$3 )^1 * ( 'Sect. 4 (coefficients)'!$J$22 + 'Sect. 4 (coefficients)'!$J$23*((C285/'Sect. 4 (coefficients)'!$C$5-1)/'Sect. 4 (coefficients)'!$C$6) + 'Sect. 4 (coefficients)'!$J$24*((C285/'Sect. 4 (coefficients)'!$C$5-1)/'Sect. 4 (coefficients)'!$C$6)^2 ) +
    ( A285/'Sect. 4 (coefficients)'!$C$3 )^2 * ( 'Sect. 4 (coefficients)'!$J$25 + 'Sect. 4 (coefficients)'!$J$26*((C285/'Sect. 4 (coefficients)'!$C$5-1)/'Sect. 4 (coefficients)'!$C$6) ) +
    ( A285/'Sect. 4 (coefficients)'!$C$3 )^3 * ( 'Sect. 4 (coefficients)'!$J$27 ) ) +
( (B285+273.15) / 'Sect. 4 (coefficients)'!$C$4 )^2*
    (                                                   ( 'Sect. 4 (coefficients)'!$J$28 + 'Sect. 4 (coefficients)'!$J$29*((C285/'Sect. 4 (coefficients)'!$C$5-1)/'Sect. 4 (coefficients)'!$C$6) + 'Sect. 4 (coefficients)'!$J$30*((C285/'Sect. 4 (coefficients)'!$C$5-1)/'Sect. 4 (coefficients)'!$C$6)^2 ) +
    ( A285/'Sect. 4 (coefficients)'!$C$3 )^1 * ( 'Sect. 4 (coefficients)'!$J$31 + 'Sect. 4 (coefficients)'!$J$32*((C285/'Sect. 4 (coefficients)'!$C$5-1)/'Sect. 4 (coefficients)'!$C$6) ) +
    ( A285/'Sect. 4 (coefficients)'!$C$3 )^2 * ( 'Sect. 4 (coefficients)'!$J$33 ) ) +
( (B285+273.15) / 'Sect. 4 (coefficients)'!$C$4 )^3*
    (                                                   ( 'Sect. 4 (coefficients)'!$J$34 + 'Sect. 4 (coefficients)'!$J$35*((C285/'Sect. 4 (coefficients)'!$C$5-1)/'Sect. 4 (coefficients)'!$C$6) ) +
    ( A285/'Sect. 4 (coefficients)'!$C$3 )^1 * ( 'Sect. 4 (coefficients)'!$J$36 ) ) +
( (B285+273.15) / 'Sect. 4 (coefficients)'!$C$4 )^4*
    (                                                   ( 'Sect. 4 (coefficients)'!$J$37 ) ) )</f>
        <v>-0.54474000233577724</v>
      </c>
      <c r="V285" s="40">
        <f t="shared" si="77"/>
        <v>10.818107440072861</v>
      </c>
      <c r="W285" s="45">
        <f>('Sect. 4 (coefficients)'!$L$3+'Sect. 4 (coefficients)'!$L$4*(B285+'Sect. 4 (coefficients)'!$L$7)^-2.5+'Sect. 4 (coefficients)'!$L$5*(B285+'Sect. 4 (coefficients)'!$L$7)^3)/1000</f>
        <v>-2.4363535093284202E-3</v>
      </c>
      <c r="X285" s="45">
        <f t="shared" si="78"/>
        <v>-6.8209839778674564E-3</v>
      </c>
      <c r="Y285" s="40">
        <f t="shared" si="79"/>
        <v>10.815671086563533</v>
      </c>
      <c r="Z285" s="94">
        <v>6.0000000000000001E-3</v>
      </c>
    </row>
    <row r="286" spans="1:26" s="37" customFormat="1" ht="15" customHeight="1">
      <c r="A286" s="76">
        <v>15</v>
      </c>
      <c r="B286" s="30">
        <v>25</v>
      </c>
      <c r="C286" s="55">
        <v>5</v>
      </c>
      <c r="D286" s="32">
        <v>999.246161594</v>
      </c>
      <c r="E286" s="32">
        <f>0.001/100*D286/2</f>
        <v>4.9962308079700007E-3</v>
      </c>
      <c r="F286" s="54" t="s">
        <v>17</v>
      </c>
      <c r="G286" s="33">
        <v>1010.4465450162597</v>
      </c>
      <c r="H286" s="32">
        <v>6.4886036340218098E-3</v>
      </c>
      <c r="I286" s="62">
        <v>105.59698255930873</v>
      </c>
      <c r="J286" s="33">
        <f t="shared" si="71"/>
        <v>11.200383422259733</v>
      </c>
      <c r="K286" s="32">
        <f t="shared" si="72"/>
        <v>4.1400066223295428E-3</v>
      </c>
      <c r="L286" s="50">
        <f t="shared" si="70"/>
        <v>17.500508580664022</v>
      </c>
      <c r="M286" s="35">
        <f t="shared" si="73"/>
        <v>7.0714285714285712</v>
      </c>
      <c r="N286" s="66">
        <f t="shared" si="74"/>
        <v>0.70714285714285718</v>
      </c>
      <c r="O286" s="70" t="s">
        <v>17</v>
      </c>
      <c r="P286" s="32">
        <f>('Sect. 4 (coefficients)'!$L$3+'Sect. 4 (coefficients)'!$L$4*(B286+'Sect. 4 (coefficients)'!$L$7)^-2.5+'Sect. 4 (coefficients)'!$L$5*(B286+'Sect. 4 (coefficients)'!$L$7)^3)/1000</f>
        <v>-2.085999999999995E-3</v>
      </c>
      <c r="Q286" s="32">
        <f t="shared" si="75"/>
        <v>11.202469422259734</v>
      </c>
      <c r="R286" s="32">
        <f>LOOKUP(B286,'Sect. 4 (data)'!$B$26:$B$32,'Sect. 4 (data)'!$R$26:$R$32)</f>
        <v>11.247351650870465</v>
      </c>
      <c r="S286" s="36">
        <f t="shared" si="76"/>
        <v>-4.4882228610731545E-2</v>
      </c>
      <c r="T286" s="32">
        <f>'Sect. 4 (coefficients)'!$C$7 * ( A286 / 'Sect. 4 (coefficients)'!$C$3 )*
  (
                                                        ( 'Sect. 4 (coefficients)'!$F$3   + 'Sect. 4 (coefficients)'!$F$4  *(A286/'Sect. 4 (coefficients)'!$C$3)^1 + 'Sect. 4 (coefficients)'!$F$5  *(A286/'Sect. 4 (coefficients)'!$C$3)^2 + 'Sect. 4 (coefficients)'!$F$6   *(A286/'Sect. 4 (coefficients)'!$C$3)^3 + 'Sect. 4 (coefficients)'!$F$7  *(A286/'Sect. 4 (coefficients)'!$C$3)^4 + 'Sect. 4 (coefficients)'!$F$8*(A286/'Sect. 4 (coefficients)'!$C$3)^5 ) +
    ( (B286+273.15) / 'Sect. 4 (coefficients)'!$C$4 )^1 * ( 'Sect. 4 (coefficients)'!$F$9   + 'Sect. 4 (coefficients)'!$F$10*(A286/'Sect. 4 (coefficients)'!$C$3)^1 + 'Sect. 4 (coefficients)'!$F$11*(A286/'Sect. 4 (coefficients)'!$C$3)^2 + 'Sect. 4 (coefficients)'!$F$12*(A286/'Sect. 4 (coefficients)'!$C$3)^3 + 'Sect. 4 (coefficients)'!$F$13*(A286/'Sect. 4 (coefficients)'!$C$3)^4 ) +
    ( (B286+273.15) / 'Sect. 4 (coefficients)'!$C$4 )^2 * ( 'Sect. 4 (coefficients)'!$F$14 + 'Sect. 4 (coefficients)'!$F$15*(A286/'Sect. 4 (coefficients)'!$C$3)^1 + 'Sect. 4 (coefficients)'!$F$16*(A286/'Sect. 4 (coefficients)'!$C$3)^2 + 'Sect. 4 (coefficients)'!$F$17*(A286/'Sect. 4 (coefficients)'!$C$3)^3 ) +
    ( (B286+273.15) / 'Sect. 4 (coefficients)'!$C$4 )^3 * ( 'Sect. 4 (coefficients)'!$F$18 + 'Sect. 4 (coefficients)'!$F$19*(A286/'Sect. 4 (coefficients)'!$C$3)^1 + 'Sect. 4 (coefficients)'!$F$20*(A286/'Sect. 4 (coefficients)'!$C$3)^2 ) +
    ( (B286+273.15) / 'Sect. 4 (coefficients)'!$C$4 )^4 * ( 'Sect. 4 (coefficients)'!$F$21 +'Sect. 4 (coefficients)'!$F$22*(A286/'Sect. 4 (coefficients)'!$C$3)^1 ) +
    ( (B286+273.15) / 'Sect. 4 (coefficients)'!$C$4 )^5 * ( 'Sect. 4 (coefficients)'!$F$23 )
  )</f>
        <v>11.246302635819143</v>
      </c>
      <c r="U286" s="91">
        <f xml:space="preserve"> 'Sect. 4 (coefficients)'!$C$8 * ( (C286/'Sect. 4 (coefficients)'!$C$5-1)/'Sect. 4 (coefficients)'!$C$6 ) * ( A286/'Sect. 4 (coefficients)'!$C$3 ) *
(                                                       ( 'Sect. 4 (coefficients)'!$J$3   + 'Sect. 4 (coefficients)'!$J$4  *((C286/'Sect. 4 (coefficients)'!$C$5-1)/'Sect. 4 (coefficients)'!$C$6)  + 'Sect. 4 (coefficients)'!$J$5  *((C286/'Sect. 4 (coefficients)'!$C$5-1)/'Sect. 4 (coefficients)'!$C$6)^2 + 'Sect. 4 (coefficients)'!$J$6   *((C286/'Sect. 4 (coefficients)'!$C$5-1)/'Sect. 4 (coefficients)'!$C$6)^3 + 'Sect. 4 (coefficients)'!$J$7*((C286/'Sect. 4 (coefficients)'!$C$5-1)/'Sect. 4 (coefficients)'!$C$6)^4 ) +
    ( A286/'Sect. 4 (coefficients)'!$C$3 )^1 * ( 'Sect. 4 (coefficients)'!$J$8   + 'Sect. 4 (coefficients)'!$J$9  *((C286/'Sect. 4 (coefficients)'!$C$5-1)/'Sect. 4 (coefficients)'!$C$6)  + 'Sect. 4 (coefficients)'!$J$10*((C286/'Sect. 4 (coefficients)'!$C$5-1)/'Sect. 4 (coefficients)'!$C$6)^2 + 'Sect. 4 (coefficients)'!$J$11 *((C286/'Sect. 4 (coefficients)'!$C$5-1)/'Sect. 4 (coefficients)'!$C$6)^3 ) +
    ( A286/'Sect. 4 (coefficients)'!$C$3 )^2 * ( 'Sect. 4 (coefficients)'!$J$12 + 'Sect. 4 (coefficients)'!$J$13*((C286/'Sect. 4 (coefficients)'!$C$5-1)/'Sect. 4 (coefficients)'!$C$6) + 'Sect. 4 (coefficients)'!$J$14*((C286/'Sect. 4 (coefficients)'!$C$5-1)/'Sect. 4 (coefficients)'!$C$6)^2 ) +
    ( A286/'Sect. 4 (coefficients)'!$C$3 )^3 * ( 'Sect. 4 (coefficients)'!$J$15 + 'Sect. 4 (coefficients)'!$J$16*((C286/'Sect. 4 (coefficients)'!$C$5-1)/'Sect. 4 (coefficients)'!$C$6) ) +
    ( A286/'Sect. 4 (coefficients)'!$C$3 )^4 * ( 'Sect. 4 (coefficients)'!$J$17 ) +
( (B286+273.15) / 'Sect. 4 (coefficients)'!$C$4 )^1*
    (                                                   ( 'Sect. 4 (coefficients)'!$J$18 + 'Sect. 4 (coefficients)'!$J$19*((C286/'Sect. 4 (coefficients)'!$C$5-1)/'Sect. 4 (coefficients)'!$C$6) + 'Sect. 4 (coefficients)'!$J$20*((C286/'Sect. 4 (coefficients)'!$C$5-1)/'Sect. 4 (coefficients)'!$C$6)^2 + 'Sect. 4 (coefficients)'!$J$21 * ((C286/'Sect. 4 (coefficients)'!$C$5-1)/'Sect. 4 (coefficients)'!$C$6)^3 ) +
    ( A286/'Sect. 4 (coefficients)'!$C$3 )^1 * ( 'Sect. 4 (coefficients)'!$J$22 + 'Sect. 4 (coefficients)'!$J$23*((C286/'Sect. 4 (coefficients)'!$C$5-1)/'Sect. 4 (coefficients)'!$C$6) + 'Sect. 4 (coefficients)'!$J$24*((C286/'Sect. 4 (coefficients)'!$C$5-1)/'Sect. 4 (coefficients)'!$C$6)^2 ) +
    ( A286/'Sect. 4 (coefficients)'!$C$3 )^2 * ( 'Sect. 4 (coefficients)'!$J$25 + 'Sect. 4 (coefficients)'!$J$26*((C286/'Sect. 4 (coefficients)'!$C$5-1)/'Sect. 4 (coefficients)'!$C$6) ) +
    ( A286/'Sect. 4 (coefficients)'!$C$3 )^3 * ( 'Sect. 4 (coefficients)'!$J$27 ) ) +
( (B286+273.15) / 'Sect. 4 (coefficients)'!$C$4 )^2*
    (                                                   ( 'Sect. 4 (coefficients)'!$J$28 + 'Sect. 4 (coefficients)'!$J$29*((C286/'Sect. 4 (coefficients)'!$C$5-1)/'Sect. 4 (coefficients)'!$C$6) + 'Sect. 4 (coefficients)'!$J$30*((C286/'Sect. 4 (coefficients)'!$C$5-1)/'Sect. 4 (coefficients)'!$C$6)^2 ) +
    ( A286/'Sect. 4 (coefficients)'!$C$3 )^1 * ( 'Sect. 4 (coefficients)'!$J$31 + 'Sect. 4 (coefficients)'!$J$32*((C286/'Sect. 4 (coefficients)'!$C$5-1)/'Sect. 4 (coefficients)'!$C$6) ) +
    ( A286/'Sect. 4 (coefficients)'!$C$3 )^2 * ( 'Sect. 4 (coefficients)'!$J$33 ) ) +
( (B286+273.15) / 'Sect. 4 (coefficients)'!$C$4 )^3*
    (                                                   ( 'Sect. 4 (coefficients)'!$J$34 + 'Sect. 4 (coefficients)'!$J$35*((C286/'Sect. 4 (coefficients)'!$C$5-1)/'Sect. 4 (coefficients)'!$C$6) ) +
    ( A286/'Sect. 4 (coefficients)'!$C$3 )^1 * ( 'Sect. 4 (coefficients)'!$J$36 ) ) +
( (B286+273.15) / 'Sect. 4 (coefficients)'!$C$4 )^4*
    (                                                   ( 'Sect. 4 (coefficients)'!$J$37 ) ) )</f>
        <v>-4.2763448832827622E-2</v>
      </c>
      <c r="V286" s="32">
        <f t="shared" si="77"/>
        <v>11.203539186986315</v>
      </c>
      <c r="W286" s="36">
        <f>('Sect. 4 (coefficients)'!$L$3+'Sect. 4 (coefficients)'!$L$4*(B286+'Sect. 4 (coefficients)'!$L$7)^-2.5+'Sect. 4 (coefficients)'!$L$5*(B286+'Sect. 4 (coefficients)'!$L$7)^3)/1000</f>
        <v>-2.085999999999995E-3</v>
      </c>
      <c r="X286" s="36">
        <f t="shared" si="78"/>
        <v>-1.0697647265818233E-3</v>
      </c>
      <c r="Y286" s="32">
        <f t="shared" si="79"/>
        <v>11.201453186986315</v>
      </c>
      <c r="Z286" s="92">
        <v>6.0000000000000001E-3</v>
      </c>
    </row>
    <row r="287" spans="1:26" s="37" customFormat="1" ht="15" customHeight="1">
      <c r="A287" s="76">
        <v>15</v>
      </c>
      <c r="B287" s="30">
        <v>25</v>
      </c>
      <c r="C287" s="55">
        <v>10</v>
      </c>
      <c r="D287" s="32">
        <v>1001.46696043</v>
      </c>
      <c r="E287" s="32">
        <f>0.001/100*D287/2</f>
        <v>5.0073348021500005E-3</v>
      </c>
      <c r="F287" s="54" t="s">
        <v>17</v>
      </c>
      <c r="G287" s="33">
        <v>1012.6246412859296</v>
      </c>
      <c r="H287" s="32">
        <v>6.5089041808986323E-3</v>
      </c>
      <c r="I287" s="62">
        <v>106.79606314858941</v>
      </c>
      <c r="J287" s="33">
        <f t="shared" si="71"/>
        <v>11.157680855929584</v>
      </c>
      <c r="K287" s="32">
        <f t="shared" si="72"/>
        <v>4.1584169842978844E-3</v>
      </c>
      <c r="L287" s="50">
        <f t="shared" si="70"/>
        <v>17.792454928425435</v>
      </c>
      <c r="M287" s="35">
        <f t="shared" si="73"/>
        <v>7.0714285714285712</v>
      </c>
      <c r="N287" s="66">
        <f t="shared" si="74"/>
        <v>0.70714285714285718</v>
      </c>
      <c r="O287" s="70" t="s">
        <v>17</v>
      </c>
      <c r="P287" s="32">
        <f>('Sect. 4 (coefficients)'!$L$3+'Sect. 4 (coefficients)'!$L$4*(B287+'Sect. 4 (coefficients)'!$L$7)^-2.5+'Sect. 4 (coefficients)'!$L$5*(B287+'Sect. 4 (coefficients)'!$L$7)^3)/1000</f>
        <v>-2.085999999999995E-3</v>
      </c>
      <c r="Q287" s="32">
        <f t="shared" si="75"/>
        <v>11.159766855929584</v>
      </c>
      <c r="R287" s="32">
        <f>LOOKUP(B287,'Sect. 4 (data)'!$B$26:$B$32,'Sect. 4 (data)'!$R$26:$R$32)</f>
        <v>11.247351650870465</v>
      </c>
      <c r="S287" s="36">
        <f t="shared" si="76"/>
        <v>-8.7584794940880784E-2</v>
      </c>
      <c r="T287" s="32">
        <f>'Sect. 4 (coefficients)'!$C$7 * ( A287 / 'Sect. 4 (coefficients)'!$C$3 )*
  (
                                                        ( 'Sect. 4 (coefficients)'!$F$3   + 'Sect. 4 (coefficients)'!$F$4  *(A287/'Sect. 4 (coefficients)'!$C$3)^1 + 'Sect. 4 (coefficients)'!$F$5  *(A287/'Sect. 4 (coefficients)'!$C$3)^2 + 'Sect. 4 (coefficients)'!$F$6   *(A287/'Sect. 4 (coefficients)'!$C$3)^3 + 'Sect. 4 (coefficients)'!$F$7  *(A287/'Sect. 4 (coefficients)'!$C$3)^4 + 'Sect. 4 (coefficients)'!$F$8*(A287/'Sect. 4 (coefficients)'!$C$3)^5 ) +
    ( (B287+273.15) / 'Sect. 4 (coefficients)'!$C$4 )^1 * ( 'Sect. 4 (coefficients)'!$F$9   + 'Sect. 4 (coefficients)'!$F$10*(A287/'Sect. 4 (coefficients)'!$C$3)^1 + 'Sect. 4 (coefficients)'!$F$11*(A287/'Sect. 4 (coefficients)'!$C$3)^2 + 'Sect. 4 (coefficients)'!$F$12*(A287/'Sect. 4 (coefficients)'!$C$3)^3 + 'Sect. 4 (coefficients)'!$F$13*(A287/'Sect. 4 (coefficients)'!$C$3)^4 ) +
    ( (B287+273.15) / 'Sect. 4 (coefficients)'!$C$4 )^2 * ( 'Sect. 4 (coefficients)'!$F$14 + 'Sect. 4 (coefficients)'!$F$15*(A287/'Sect. 4 (coefficients)'!$C$3)^1 + 'Sect. 4 (coefficients)'!$F$16*(A287/'Sect. 4 (coefficients)'!$C$3)^2 + 'Sect. 4 (coefficients)'!$F$17*(A287/'Sect. 4 (coefficients)'!$C$3)^3 ) +
    ( (B287+273.15) / 'Sect. 4 (coefficients)'!$C$4 )^3 * ( 'Sect. 4 (coefficients)'!$F$18 + 'Sect. 4 (coefficients)'!$F$19*(A287/'Sect. 4 (coefficients)'!$C$3)^1 + 'Sect. 4 (coefficients)'!$F$20*(A287/'Sect. 4 (coefficients)'!$C$3)^2 ) +
    ( (B287+273.15) / 'Sect. 4 (coefficients)'!$C$4 )^4 * ( 'Sect. 4 (coefficients)'!$F$21 +'Sect. 4 (coefficients)'!$F$22*(A287/'Sect. 4 (coefficients)'!$C$3)^1 ) +
    ( (B287+273.15) / 'Sect. 4 (coefficients)'!$C$4 )^5 * ( 'Sect. 4 (coefficients)'!$F$23 )
  )</f>
        <v>11.246302635819143</v>
      </c>
      <c r="U287" s="91">
        <f xml:space="preserve"> 'Sect. 4 (coefficients)'!$C$8 * ( (C287/'Sect. 4 (coefficients)'!$C$5-1)/'Sect. 4 (coefficients)'!$C$6 ) * ( A287/'Sect. 4 (coefficients)'!$C$3 ) *
(                                                       ( 'Sect. 4 (coefficients)'!$J$3   + 'Sect. 4 (coefficients)'!$J$4  *((C287/'Sect. 4 (coefficients)'!$C$5-1)/'Sect. 4 (coefficients)'!$C$6)  + 'Sect. 4 (coefficients)'!$J$5  *((C287/'Sect. 4 (coefficients)'!$C$5-1)/'Sect. 4 (coefficients)'!$C$6)^2 + 'Sect. 4 (coefficients)'!$J$6   *((C287/'Sect. 4 (coefficients)'!$C$5-1)/'Sect. 4 (coefficients)'!$C$6)^3 + 'Sect. 4 (coefficients)'!$J$7*((C287/'Sect. 4 (coefficients)'!$C$5-1)/'Sect. 4 (coefficients)'!$C$6)^4 ) +
    ( A287/'Sect. 4 (coefficients)'!$C$3 )^1 * ( 'Sect. 4 (coefficients)'!$J$8   + 'Sect. 4 (coefficients)'!$J$9  *((C287/'Sect. 4 (coefficients)'!$C$5-1)/'Sect. 4 (coefficients)'!$C$6)  + 'Sect. 4 (coefficients)'!$J$10*((C287/'Sect. 4 (coefficients)'!$C$5-1)/'Sect. 4 (coefficients)'!$C$6)^2 + 'Sect. 4 (coefficients)'!$J$11 *((C287/'Sect. 4 (coefficients)'!$C$5-1)/'Sect. 4 (coefficients)'!$C$6)^3 ) +
    ( A287/'Sect. 4 (coefficients)'!$C$3 )^2 * ( 'Sect. 4 (coefficients)'!$J$12 + 'Sect. 4 (coefficients)'!$J$13*((C287/'Sect. 4 (coefficients)'!$C$5-1)/'Sect. 4 (coefficients)'!$C$6) + 'Sect. 4 (coefficients)'!$J$14*((C287/'Sect. 4 (coefficients)'!$C$5-1)/'Sect. 4 (coefficients)'!$C$6)^2 ) +
    ( A287/'Sect. 4 (coefficients)'!$C$3 )^3 * ( 'Sect. 4 (coefficients)'!$J$15 + 'Sect. 4 (coefficients)'!$J$16*((C287/'Sect. 4 (coefficients)'!$C$5-1)/'Sect. 4 (coefficients)'!$C$6) ) +
    ( A287/'Sect. 4 (coefficients)'!$C$3 )^4 * ( 'Sect. 4 (coefficients)'!$J$17 ) +
( (B287+273.15) / 'Sect. 4 (coefficients)'!$C$4 )^1*
    (                                                   ( 'Sect. 4 (coefficients)'!$J$18 + 'Sect. 4 (coefficients)'!$J$19*((C287/'Sect. 4 (coefficients)'!$C$5-1)/'Sect. 4 (coefficients)'!$C$6) + 'Sect. 4 (coefficients)'!$J$20*((C287/'Sect. 4 (coefficients)'!$C$5-1)/'Sect. 4 (coefficients)'!$C$6)^2 + 'Sect. 4 (coefficients)'!$J$21 * ((C287/'Sect. 4 (coefficients)'!$C$5-1)/'Sect. 4 (coefficients)'!$C$6)^3 ) +
    ( A287/'Sect. 4 (coefficients)'!$C$3 )^1 * ( 'Sect. 4 (coefficients)'!$J$22 + 'Sect. 4 (coefficients)'!$J$23*((C287/'Sect. 4 (coefficients)'!$C$5-1)/'Sect. 4 (coefficients)'!$C$6) + 'Sect. 4 (coefficients)'!$J$24*((C287/'Sect. 4 (coefficients)'!$C$5-1)/'Sect. 4 (coefficients)'!$C$6)^2 ) +
    ( A287/'Sect. 4 (coefficients)'!$C$3 )^2 * ( 'Sect. 4 (coefficients)'!$J$25 + 'Sect. 4 (coefficients)'!$J$26*((C287/'Sect. 4 (coefficients)'!$C$5-1)/'Sect. 4 (coefficients)'!$C$6) ) +
    ( A287/'Sect. 4 (coefficients)'!$C$3 )^3 * ( 'Sect. 4 (coefficients)'!$J$27 ) ) +
( (B287+273.15) / 'Sect. 4 (coefficients)'!$C$4 )^2*
    (                                                   ( 'Sect. 4 (coefficients)'!$J$28 + 'Sect. 4 (coefficients)'!$J$29*((C287/'Sect. 4 (coefficients)'!$C$5-1)/'Sect. 4 (coefficients)'!$C$6) + 'Sect. 4 (coefficients)'!$J$30*((C287/'Sect. 4 (coefficients)'!$C$5-1)/'Sect. 4 (coefficients)'!$C$6)^2 ) +
    ( A287/'Sect. 4 (coefficients)'!$C$3 )^1 * ( 'Sect. 4 (coefficients)'!$J$31 + 'Sect. 4 (coefficients)'!$J$32*((C287/'Sect. 4 (coefficients)'!$C$5-1)/'Sect. 4 (coefficients)'!$C$6) ) +
    ( A287/'Sect. 4 (coefficients)'!$C$3 )^2 * ( 'Sect. 4 (coefficients)'!$J$33 ) ) +
( (B287+273.15) / 'Sect. 4 (coefficients)'!$C$4 )^3*
    (                                                   ( 'Sect. 4 (coefficients)'!$J$34 + 'Sect. 4 (coefficients)'!$J$35*((C287/'Sect. 4 (coefficients)'!$C$5-1)/'Sect. 4 (coefficients)'!$C$6) ) +
    ( A287/'Sect. 4 (coefficients)'!$C$3 )^1 * ( 'Sect. 4 (coefficients)'!$J$36 ) ) +
( (B287+273.15) / 'Sect. 4 (coefficients)'!$C$4 )^4*
    (                                                   ( 'Sect. 4 (coefficients)'!$J$37 ) ) )</f>
        <v>-8.5678437232478671E-2</v>
      </c>
      <c r="V287" s="32">
        <f t="shared" si="77"/>
        <v>11.160624198586664</v>
      </c>
      <c r="W287" s="36">
        <f>('Sect. 4 (coefficients)'!$L$3+'Sect. 4 (coefficients)'!$L$4*(B287+'Sect. 4 (coefficients)'!$L$7)^-2.5+'Sect. 4 (coefficients)'!$L$5*(B287+'Sect. 4 (coefficients)'!$L$7)^3)/1000</f>
        <v>-2.085999999999995E-3</v>
      </c>
      <c r="X287" s="36">
        <f t="shared" si="78"/>
        <v>-8.5734265707948509E-4</v>
      </c>
      <c r="Y287" s="32">
        <f t="shared" si="79"/>
        <v>11.158538198586664</v>
      </c>
      <c r="Z287" s="92">
        <v>6.0000000000000001E-3</v>
      </c>
    </row>
    <row r="288" spans="1:26" s="37" customFormat="1" ht="15" customHeight="1">
      <c r="A288" s="76">
        <v>15</v>
      </c>
      <c r="B288" s="30">
        <v>25</v>
      </c>
      <c r="C288" s="55">
        <v>15</v>
      </c>
      <c r="D288" s="32">
        <v>1003.6647616400001</v>
      </c>
      <c r="E288" s="32">
        <f t="shared" ref="E288:E294" si="83">0.003/100*D288/2</f>
        <v>1.5054971424600001E-2</v>
      </c>
      <c r="F288" s="54" t="s">
        <v>17</v>
      </c>
      <c r="G288" s="33">
        <v>1014.7809106332294</v>
      </c>
      <c r="H288" s="32">
        <v>1.5656103250302839E-2</v>
      </c>
      <c r="I288" s="62">
        <v>3556.4295740787629</v>
      </c>
      <c r="J288" s="33">
        <f t="shared" si="71"/>
        <v>11.116148993229331</v>
      </c>
      <c r="K288" s="32">
        <f t="shared" si="72"/>
        <v>4.2966736423215241E-3</v>
      </c>
      <c r="L288" s="50">
        <f t="shared" si="70"/>
        <v>20.174787859071323</v>
      </c>
      <c r="M288" s="35">
        <f t="shared" si="73"/>
        <v>7.0714285714285712</v>
      </c>
      <c r="N288" s="66">
        <f t="shared" si="74"/>
        <v>0.70714285714285718</v>
      </c>
      <c r="O288" s="70" t="s">
        <v>17</v>
      </c>
      <c r="P288" s="32">
        <f>('Sect. 4 (coefficients)'!$L$3+'Sect. 4 (coefficients)'!$L$4*(B288+'Sect. 4 (coefficients)'!$L$7)^-2.5+'Sect. 4 (coefficients)'!$L$5*(B288+'Sect. 4 (coefficients)'!$L$7)^3)/1000</f>
        <v>-2.085999999999995E-3</v>
      </c>
      <c r="Q288" s="32">
        <f t="shared" si="75"/>
        <v>11.118234993229331</v>
      </c>
      <c r="R288" s="32">
        <f>LOOKUP(B288,'Sect. 4 (data)'!$B$26:$B$32,'Sect. 4 (data)'!$R$26:$R$32)</f>
        <v>11.247351650870465</v>
      </c>
      <c r="S288" s="36">
        <f t="shared" si="76"/>
        <v>-0.12911665764113422</v>
      </c>
      <c r="T288" s="32">
        <f>'Sect. 4 (coefficients)'!$C$7 * ( A288 / 'Sect. 4 (coefficients)'!$C$3 )*
  (
                                                        ( 'Sect. 4 (coefficients)'!$F$3   + 'Sect. 4 (coefficients)'!$F$4  *(A288/'Sect. 4 (coefficients)'!$C$3)^1 + 'Sect. 4 (coefficients)'!$F$5  *(A288/'Sect. 4 (coefficients)'!$C$3)^2 + 'Sect. 4 (coefficients)'!$F$6   *(A288/'Sect. 4 (coefficients)'!$C$3)^3 + 'Sect. 4 (coefficients)'!$F$7  *(A288/'Sect. 4 (coefficients)'!$C$3)^4 + 'Sect. 4 (coefficients)'!$F$8*(A288/'Sect. 4 (coefficients)'!$C$3)^5 ) +
    ( (B288+273.15) / 'Sect. 4 (coefficients)'!$C$4 )^1 * ( 'Sect. 4 (coefficients)'!$F$9   + 'Sect. 4 (coefficients)'!$F$10*(A288/'Sect. 4 (coefficients)'!$C$3)^1 + 'Sect. 4 (coefficients)'!$F$11*(A288/'Sect. 4 (coefficients)'!$C$3)^2 + 'Sect. 4 (coefficients)'!$F$12*(A288/'Sect. 4 (coefficients)'!$C$3)^3 + 'Sect. 4 (coefficients)'!$F$13*(A288/'Sect. 4 (coefficients)'!$C$3)^4 ) +
    ( (B288+273.15) / 'Sect. 4 (coefficients)'!$C$4 )^2 * ( 'Sect. 4 (coefficients)'!$F$14 + 'Sect. 4 (coefficients)'!$F$15*(A288/'Sect. 4 (coefficients)'!$C$3)^1 + 'Sect. 4 (coefficients)'!$F$16*(A288/'Sect. 4 (coefficients)'!$C$3)^2 + 'Sect. 4 (coefficients)'!$F$17*(A288/'Sect. 4 (coefficients)'!$C$3)^3 ) +
    ( (B288+273.15) / 'Sect. 4 (coefficients)'!$C$4 )^3 * ( 'Sect. 4 (coefficients)'!$F$18 + 'Sect. 4 (coefficients)'!$F$19*(A288/'Sect. 4 (coefficients)'!$C$3)^1 + 'Sect. 4 (coefficients)'!$F$20*(A288/'Sect. 4 (coefficients)'!$C$3)^2 ) +
    ( (B288+273.15) / 'Sect. 4 (coefficients)'!$C$4 )^4 * ( 'Sect. 4 (coefficients)'!$F$21 +'Sect. 4 (coefficients)'!$F$22*(A288/'Sect. 4 (coefficients)'!$C$3)^1 ) +
    ( (B288+273.15) / 'Sect. 4 (coefficients)'!$C$4 )^5 * ( 'Sect. 4 (coefficients)'!$F$23 )
  )</f>
        <v>11.246302635819143</v>
      </c>
      <c r="U288" s="91">
        <f xml:space="preserve"> 'Sect. 4 (coefficients)'!$C$8 * ( (C288/'Sect. 4 (coefficients)'!$C$5-1)/'Sect. 4 (coefficients)'!$C$6 ) * ( A288/'Sect. 4 (coefficients)'!$C$3 ) *
(                                                       ( 'Sect. 4 (coefficients)'!$J$3   + 'Sect. 4 (coefficients)'!$J$4  *((C288/'Sect. 4 (coefficients)'!$C$5-1)/'Sect. 4 (coefficients)'!$C$6)  + 'Sect. 4 (coefficients)'!$J$5  *((C288/'Sect. 4 (coefficients)'!$C$5-1)/'Sect. 4 (coefficients)'!$C$6)^2 + 'Sect. 4 (coefficients)'!$J$6   *((C288/'Sect. 4 (coefficients)'!$C$5-1)/'Sect. 4 (coefficients)'!$C$6)^3 + 'Sect. 4 (coefficients)'!$J$7*((C288/'Sect. 4 (coefficients)'!$C$5-1)/'Sect. 4 (coefficients)'!$C$6)^4 ) +
    ( A288/'Sect. 4 (coefficients)'!$C$3 )^1 * ( 'Sect. 4 (coefficients)'!$J$8   + 'Sect. 4 (coefficients)'!$J$9  *((C288/'Sect. 4 (coefficients)'!$C$5-1)/'Sect. 4 (coefficients)'!$C$6)  + 'Sect. 4 (coefficients)'!$J$10*((C288/'Sect. 4 (coefficients)'!$C$5-1)/'Sect. 4 (coefficients)'!$C$6)^2 + 'Sect. 4 (coefficients)'!$J$11 *((C288/'Sect. 4 (coefficients)'!$C$5-1)/'Sect. 4 (coefficients)'!$C$6)^3 ) +
    ( A288/'Sect. 4 (coefficients)'!$C$3 )^2 * ( 'Sect. 4 (coefficients)'!$J$12 + 'Sect. 4 (coefficients)'!$J$13*((C288/'Sect. 4 (coefficients)'!$C$5-1)/'Sect. 4 (coefficients)'!$C$6) + 'Sect. 4 (coefficients)'!$J$14*((C288/'Sect. 4 (coefficients)'!$C$5-1)/'Sect. 4 (coefficients)'!$C$6)^2 ) +
    ( A288/'Sect. 4 (coefficients)'!$C$3 )^3 * ( 'Sect. 4 (coefficients)'!$J$15 + 'Sect. 4 (coefficients)'!$J$16*((C288/'Sect. 4 (coefficients)'!$C$5-1)/'Sect. 4 (coefficients)'!$C$6) ) +
    ( A288/'Sect. 4 (coefficients)'!$C$3 )^4 * ( 'Sect. 4 (coefficients)'!$J$17 ) +
( (B288+273.15) / 'Sect. 4 (coefficients)'!$C$4 )^1*
    (                                                   ( 'Sect. 4 (coefficients)'!$J$18 + 'Sect. 4 (coefficients)'!$J$19*((C288/'Sect. 4 (coefficients)'!$C$5-1)/'Sect. 4 (coefficients)'!$C$6) + 'Sect. 4 (coefficients)'!$J$20*((C288/'Sect. 4 (coefficients)'!$C$5-1)/'Sect. 4 (coefficients)'!$C$6)^2 + 'Sect. 4 (coefficients)'!$J$21 * ((C288/'Sect. 4 (coefficients)'!$C$5-1)/'Sect. 4 (coefficients)'!$C$6)^3 ) +
    ( A288/'Sect. 4 (coefficients)'!$C$3 )^1 * ( 'Sect. 4 (coefficients)'!$J$22 + 'Sect. 4 (coefficients)'!$J$23*((C288/'Sect. 4 (coefficients)'!$C$5-1)/'Sect. 4 (coefficients)'!$C$6) + 'Sect. 4 (coefficients)'!$J$24*((C288/'Sect. 4 (coefficients)'!$C$5-1)/'Sect. 4 (coefficients)'!$C$6)^2 ) +
    ( A288/'Sect. 4 (coefficients)'!$C$3 )^2 * ( 'Sect. 4 (coefficients)'!$J$25 + 'Sect. 4 (coefficients)'!$J$26*((C288/'Sect. 4 (coefficients)'!$C$5-1)/'Sect. 4 (coefficients)'!$C$6) ) +
    ( A288/'Sect. 4 (coefficients)'!$C$3 )^3 * ( 'Sect. 4 (coefficients)'!$J$27 ) ) +
( (B288+273.15) / 'Sect. 4 (coefficients)'!$C$4 )^2*
    (                                                   ( 'Sect. 4 (coefficients)'!$J$28 + 'Sect. 4 (coefficients)'!$J$29*((C288/'Sect. 4 (coefficients)'!$C$5-1)/'Sect. 4 (coefficients)'!$C$6) + 'Sect. 4 (coefficients)'!$J$30*((C288/'Sect. 4 (coefficients)'!$C$5-1)/'Sect. 4 (coefficients)'!$C$6)^2 ) +
    ( A288/'Sect. 4 (coefficients)'!$C$3 )^1 * ( 'Sect. 4 (coefficients)'!$J$31 + 'Sect. 4 (coefficients)'!$J$32*((C288/'Sect. 4 (coefficients)'!$C$5-1)/'Sect. 4 (coefficients)'!$C$6) ) +
    ( A288/'Sect. 4 (coefficients)'!$C$3 )^2 * ( 'Sect. 4 (coefficients)'!$J$33 ) ) +
( (B288+273.15) / 'Sect. 4 (coefficients)'!$C$4 )^3*
    (                                                   ( 'Sect. 4 (coefficients)'!$J$34 + 'Sect. 4 (coefficients)'!$J$35*((C288/'Sect. 4 (coefficients)'!$C$5-1)/'Sect. 4 (coefficients)'!$C$6) ) +
    ( A288/'Sect. 4 (coefficients)'!$C$3 )^1 * ( 'Sect. 4 (coefficients)'!$J$36 ) ) +
( (B288+273.15) / 'Sect. 4 (coefficients)'!$C$4 )^4*
    (                                                   ( 'Sect. 4 (coefficients)'!$J$37 ) ) )</f>
        <v>-0.12781810397666352</v>
      </c>
      <c r="V288" s="32">
        <f t="shared" si="77"/>
        <v>11.11848453184248</v>
      </c>
      <c r="W288" s="36">
        <f>('Sect. 4 (coefficients)'!$L$3+'Sect. 4 (coefficients)'!$L$4*(B288+'Sect. 4 (coefficients)'!$L$7)^-2.5+'Sect. 4 (coefficients)'!$L$5*(B288+'Sect. 4 (coefficients)'!$L$7)^3)/1000</f>
        <v>-2.085999999999995E-3</v>
      </c>
      <c r="X288" s="36">
        <f t="shared" si="78"/>
        <v>-2.4953861314891412E-4</v>
      </c>
      <c r="Y288" s="32">
        <f t="shared" si="79"/>
        <v>11.11639853184248</v>
      </c>
      <c r="Z288" s="92">
        <v>6.0000000000000001E-3</v>
      </c>
    </row>
    <row r="289" spans="1:26" s="37" customFormat="1" ht="15" customHeight="1">
      <c r="A289" s="76">
        <v>15</v>
      </c>
      <c r="B289" s="30">
        <v>25</v>
      </c>
      <c r="C289" s="55">
        <v>20</v>
      </c>
      <c r="D289" s="32">
        <v>1005.83998999</v>
      </c>
      <c r="E289" s="32">
        <f t="shared" si="83"/>
        <v>1.5087599849850001E-2</v>
      </c>
      <c r="F289" s="54" t="s">
        <v>17</v>
      </c>
      <c r="G289" s="33">
        <v>1016.913304133981</v>
      </c>
      <c r="H289" s="32">
        <v>1.5699597649972058E-2</v>
      </c>
      <c r="I289" s="62">
        <v>3547.5818259857379</v>
      </c>
      <c r="J289" s="33">
        <f t="shared" si="71"/>
        <v>11.073314143980951</v>
      </c>
      <c r="K289" s="32">
        <f t="shared" si="72"/>
        <v>4.340702378856952E-3</v>
      </c>
      <c r="L289" s="50">
        <f t="shared" si="70"/>
        <v>20.730910138538615</v>
      </c>
      <c r="M289" s="35">
        <f t="shared" si="73"/>
        <v>7.0714285714285712</v>
      </c>
      <c r="N289" s="66">
        <f t="shared" si="74"/>
        <v>0.70714285714285718</v>
      </c>
      <c r="O289" s="70" t="s">
        <v>17</v>
      </c>
      <c r="P289" s="32">
        <f>('Sect. 4 (coefficients)'!$L$3+'Sect. 4 (coefficients)'!$L$4*(B289+'Sect. 4 (coefficients)'!$L$7)^-2.5+'Sect. 4 (coefficients)'!$L$5*(B289+'Sect. 4 (coefficients)'!$L$7)^3)/1000</f>
        <v>-2.085999999999995E-3</v>
      </c>
      <c r="Q289" s="32">
        <f t="shared" si="75"/>
        <v>11.075400143980952</v>
      </c>
      <c r="R289" s="32">
        <f>LOOKUP(B289,'Sect. 4 (data)'!$B$26:$B$32,'Sect. 4 (data)'!$R$26:$R$32)</f>
        <v>11.247351650870465</v>
      </c>
      <c r="S289" s="36">
        <f t="shared" si="76"/>
        <v>-0.17195150688951344</v>
      </c>
      <c r="T289" s="32">
        <f>'Sect. 4 (coefficients)'!$C$7 * ( A289 / 'Sect. 4 (coefficients)'!$C$3 )*
  (
                                                        ( 'Sect. 4 (coefficients)'!$F$3   + 'Sect. 4 (coefficients)'!$F$4  *(A289/'Sect. 4 (coefficients)'!$C$3)^1 + 'Sect. 4 (coefficients)'!$F$5  *(A289/'Sect. 4 (coefficients)'!$C$3)^2 + 'Sect. 4 (coefficients)'!$F$6   *(A289/'Sect. 4 (coefficients)'!$C$3)^3 + 'Sect. 4 (coefficients)'!$F$7  *(A289/'Sect. 4 (coefficients)'!$C$3)^4 + 'Sect. 4 (coefficients)'!$F$8*(A289/'Sect. 4 (coefficients)'!$C$3)^5 ) +
    ( (B289+273.15) / 'Sect. 4 (coefficients)'!$C$4 )^1 * ( 'Sect. 4 (coefficients)'!$F$9   + 'Sect. 4 (coefficients)'!$F$10*(A289/'Sect. 4 (coefficients)'!$C$3)^1 + 'Sect. 4 (coefficients)'!$F$11*(A289/'Sect. 4 (coefficients)'!$C$3)^2 + 'Sect. 4 (coefficients)'!$F$12*(A289/'Sect. 4 (coefficients)'!$C$3)^3 + 'Sect. 4 (coefficients)'!$F$13*(A289/'Sect. 4 (coefficients)'!$C$3)^4 ) +
    ( (B289+273.15) / 'Sect. 4 (coefficients)'!$C$4 )^2 * ( 'Sect. 4 (coefficients)'!$F$14 + 'Sect. 4 (coefficients)'!$F$15*(A289/'Sect. 4 (coefficients)'!$C$3)^1 + 'Sect. 4 (coefficients)'!$F$16*(A289/'Sect. 4 (coefficients)'!$C$3)^2 + 'Sect. 4 (coefficients)'!$F$17*(A289/'Sect. 4 (coefficients)'!$C$3)^3 ) +
    ( (B289+273.15) / 'Sect. 4 (coefficients)'!$C$4 )^3 * ( 'Sect. 4 (coefficients)'!$F$18 + 'Sect. 4 (coefficients)'!$F$19*(A289/'Sect. 4 (coefficients)'!$C$3)^1 + 'Sect. 4 (coefficients)'!$F$20*(A289/'Sect. 4 (coefficients)'!$C$3)^2 ) +
    ( (B289+273.15) / 'Sect. 4 (coefficients)'!$C$4 )^4 * ( 'Sect. 4 (coefficients)'!$F$21 +'Sect. 4 (coefficients)'!$F$22*(A289/'Sect. 4 (coefficients)'!$C$3)^1 ) +
    ( (B289+273.15) / 'Sect. 4 (coefficients)'!$C$4 )^5 * ( 'Sect. 4 (coefficients)'!$F$23 )
  )</f>
        <v>11.246302635819143</v>
      </c>
      <c r="U289" s="91">
        <f xml:space="preserve"> 'Sect. 4 (coefficients)'!$C$8 * ( (C289/'Sect. 4 (coefficients)'!$C$5-1)/'Sect. 4 (coefficients)'!$C$6 ) * ( A289/'Sect. 4 (coefficients)'!$C$3 ) *
(                                                       ( 'Sect. 4 (coefficients)'!$J$3   + 'Sect. 4 (coefficients)'!$J$4  *((C289/'Sect. 4 (coefficients)'!$C$5-1)/'Sect. 4 (coefficients)'!$C$6)  + 'Sect. 4 (coefficients)'!$J$5  *((C289/'Sect. 4 (coefficients)'!$C$5-1)/'Sect. 4 (coefficients)'!$C$6)^2 + 'Sect. 4 (coefficients)'!$J$6   *((C289/'Sect. 4 (coefficients)'!$C$5-1)/'Sect. 4 (coefficients)'!$C$6)^3 + 'Sect. 4 (coefficients)'!$J$7*((C289/'Sect. 4 (coefficients)'!$C$5-1)/'Sect. 4 (coefficients)'!$C$6)^4 ) +
    ( A289/'Sect. 4 (coefficients)'!$C$3 )^1 * ( 'Sect. 4 (coefficients)'!$J$8   + 'Sect. 4 (coefficients)'!$J$9  *((C289/'Sect. 4 (coefficients)'!$C$5-1)/'Sect. 4 (coefficients)'!$C$6)  + 'Sect. 4 (coefficients)'!$J$10*((C289/'Sect. 4 (coefficients)'!$C$5-1)/'Sect. 4 (coefficients)'!$C$6)^2 + 'Sect. 4 (coefficients)'!$J$11 *((C289/'Sect. 4 (coefficients)'!$C$5-1)/'Sect. 4 (coefficients)'!$C$6)^3 ) +
    ( A289/'Sect. 4 (coefficients)'!$C$3 )^2 * ( 'Sect. 4 (coefficients)'!$J$12 + 'Sect. 4 (coefficients)'!$J$13*((C289/'Sect. 4 (coefficients)'!$C$5-1)/'Sect. 4 (coefficients)'!$C$6) + 'Sect. 4 (coefficients)'!$J$14*((C289/'Sect. 4 (coefficients)'!$C$5-1)/'Sect. 4 (coefficients)'!$C$6)^2 ) +
    ( A289/'Sect. 4 (coefficients)'!$C$3 )^3 * ( 'Sect. 4 (coefficients)'!$J$15 + 'Sect. 4 (coefficients)'!$J$16*((C289/'Sect. 4 (coefficients)'!$C$5-1)/'Sect. 4 (coefficients)'!$C$6) ) +
    ( A289/'Sect. 4 (coefficients)'!$C$3 )^4 * ( 'Sect. 4 (coefficients)'!$J$17 ) +
( (B289+273.15) / 'Sect. 4 (coefficients)'!$C$4 )^1*
    (                                                   ( 'Sect. 4 (coefficients)'!$J$18 + 'Sect. 4 (coefficients)'!$J$19*((C289/'Sect. 4 (coefficients)'!$C$5-1)/'Sect. 4 (coefficients)'!$C$6) + 'Sect. 4 (coefficients)'!$J$20*((C289/'Sect. 4 (coefficients)'!$C$5-1)/'Sect. 4 (coefficients)'!$C$6)^2 + 'Sect. 4 (coefficients)'!$J$21 * ((C289/'Sect. 4 (coefficients)'!$C$5-1)/'Sect. 4 (coefficients)'!$C$6)^3 ) +
    ( A289/'Sect. 4 (coefficients)'!$C$3 )^1 * ( 'Sect. 4 (coefficients)'!$J$22 + 'Sect. 4 (coefficients)'!$J$23*((C289/'Sect. 4 (coefficients)'!$C$5-1)/'Sect. 4 (coefficients)'!$C$6) + 'Sect. 4 (coefficients)'!$J$24*((C289/'Sect. 4 (coefficients)'!$C$5-1)/'Sect. 4 (coefficients)'!$C$6)^2 ) +
    ( A289/'Sect. 4 (coefficients)'!$C$3 )^2 * ( 'Sect. 4 (coefficients)'!$J$25 + 'Sect. 4 (coefficients)'!$J$26*((C289/'Sect. 4 (coefficients)'!$C$5-1)/'Sect. 4 (coefficients)'!$C$6) ) +
    ( A289/'Sect. 4 (coefficients)'!$C$3 )^3 * ( 'Sect. 4 (coefficients)'!$J$27 ) ) +
( (B289+273.15) / 'Sect. 4 (coefficients)'!$C$4 )^2*
    (                                                   ( 'Sect. 4 (coefficients)'!$J$28 + 'Sect. 4 (coefficients)'!$J$29*((C289/'Sect. 4 (coefficients)'!$C$5-1)/'Sect. 4 (coefficients)'!$C$6) + 'Sect. 4 (coefficients)'!$J$30*((C289/'Sect. 4 (coefficients)'!$C$5-1)/'Sect. 4 (coefficients)'!$C$6)^2 ) +
    ( A289/'Sect. 4 (coefficients)'!$C$3 )^1 * ( 'Sect. 4 (coefficients)'!$J$31 + 'Sect. 4 (coefficients)'!$J$32*((C289/'Sect. 4 (coefficients)'!$C$5-1)/'Sect. 4 (coefficients)'!$C$6) ) +
    ( A289/'Sect. 4 (coefficients)'!$C$3 )^2 * ( 'Sect. 4 (coefficients)'!$J$33 ) ) +
( (B289+273.15) / 'Sect. 4 (coefficients)'!$C$4 )^3*
    (                                                   ( 'Sect. 4 (coefficients)'!$J$34 + 'Sect. 4 (coefficients)'!$J$35*((C289/'Sect. 4 (coefficients)'!$C$5-1)/'Sect. 4 (coefficients)'!$C$6) ) +
    ( A289/'Sect. 4 (coefficients)'!$C$3 )^1 * ( 'Sect. 4 (coefficients)'!$J$36 ) ) +
( (B289+273.15) / 'Sect. 4 (coefficients)'!$C$4 )^4*
    (                                                   ( 'Sect. 4 (coefficients)'!$J$37 ) ) )</f>
        <v>-0.16916133910047781</v>
      </c>
      <c r="V289" s="32">
        <f t="shared" si="77"/>
        <v>11.077141296718665</v>
      </c>
      <c r="W289" s="36">
        <f>('Sect. 4 (coefficients)'!$L$3+'Sect. 4 (coefficients)'!$L$4*(B289+'Sect. 4 (coefficients)'!$L$7)^-2.5+'Sect. 4 (coefficients)'!$L$5*(B289+'Sect. 4 (coefficients)'!$L$7)^3)/1000</f>
        <v>-2.085999999999995E-3</v>
      </c>
      <c r="X289" s="36">
        <f t="shared" si="78"/>
        <v>-1.7411527377131364E-3</v>
      </c>
      <c r="Y289" s="32">
        <f t="shared" si="79"/>
        <v>11.075055296718665</v>
      </c>
      <c r="Z289" s="92">
        <v>6.0000000000000001E-3</v>
      </c>
    </row>
    <row r="290" spans="1:26" s="37" customFormat="1" ht="15" customHeight="1">
      <c r="A290" s="76">
        <v>15</v>
      </c>
      <c r="B290" s="30">
        <v>25</v>
      </c>
      <c r="C290" s="55">
        <v>26</v>
      </c>
      <c r="D290" s="32">
        <v>1008.42104123</v>
      </c>
      <c r="E290" s="32">
        <f t="shared" si="83"/>
        <v>1.5126315618450001E-2</v>
      </c>
      <c r="F290" s="54" t="s">
        <v>17</v>
      </c>
      <c r="G290" s="33">
        <v>1019.4448778987112</v>
      </c>
      <c r="H290" s="32">
        <v>1.5755216311432983E-2</v>
      </c>
      <c r="I290" s="62">
        <v>3473.2631992210167</v>
      </c>
      <c r="J290" s="33">
        <f t="shared" si="71"/>
        <v>11.023836668711169</v>
      </c>
      <c r="K290" s="32">
        <f t="shared" si="72"/>
        <v>4.4069736589954205E-3</v>
      </c>
      <c r="L290" s="50">
        <f t="shared" si="70"/>
        <v>21.261898116564996</v>
      </c>
      <c r="M290" s="35">
        <f t="shared" si="73"/>
        <v>7.0714285714285712</v>
      </c>
      <c r="N290" s="66">
        <f t="shared" si="74"/>
        <v>0.70714285714285718</v>
      </c>
      <c r="O290" s="70" t="s">
        <v>17</v>
      </c>
      <c r="P290" s="32">
        <f>('Sect. 4 (coefficients)'!$L$3+'Sect. 4 (coefficients)'!$L$4*(B290+'Sect. 4 (coefficients)'!$L$7)^-2.5+'Sect. 4 (coefficients)'!$L$5*(B290+'Sect. 4 (coefficients)'!$L$7)^3)/1000</f>
        <v>-2.085999999999995E-3</v>
      </c>
      <c r="Q290" s="32">
        <f t="shared" si="75"/>
        <v>11.02592266871117</v>
      </c>
      <c r="R290" s="32">
        <f>LOOKUP(B290,'Sect. 4 (data)'!$B$26:$B$32,'Sect. 4 (data)'!$R$26:$R$32)</f>
        <v>11.247351650870465</v>
      </c>
      <c r="S290" s="36">
        <f t="shared" si="76"/>
        <v>-0.22142898215929563</v>
      </c>
      <c r="T290" s="32">
        <f>'Sect. 4 (coefficients)'!$C$7 * ( A290 / 'Sect. 4 (coefficients)'!$C$3 )*
  (
                                                        ( 'Sect. 4 (coefficients)'!$F$3   + 'Sect. 4 (coefficients)'!$F$4  *(A290/'Sect. 4 (coefficients)'!$C$3)^1 + 'Sect. 4 (coefficients)'!$F$5  *(A290/'Sect. 4 (coefficients)'!$C$3)^2 + 'Sect. 4 (coefficients)'!$F$6   *(A290/'Sect. 4 (coefficients)'!$C$3)^3 + 'Sect. 4 (coefficients)'!$F$7  *(A290/'Sect. 4 (coefficients)'!$C$3)^4 + 'Sect. 4 (coefficients)'!$F$8*(A290/'Sect. 4 (coefficients)'!$C$3)^5 ) +
    ( (B290+273.15) / 'Sect. 4 (coefficients)'!$C$4 )^1 * ( 'Sect. 4 (coefficients)'!$F$9   + 'Sect. 4 (coefficients)'!$F$10*(A290/'Sect. 4 (coefficients)'!$C$3)^1 + 'Sect. 4 (coefficients)'!$F$11*(A290/'Sect. 4 (coefficients)'!$C$3)^2 + 'Sect. 4 (coefficients)'!$F$12*(A290/'Sect. 4 (coefficients)'!$C$3)^3 + 'Sect. 4 (coefficients)'!$F$13*(A290/'Sect. 4 (coefficients)'!$C$3)^4 ) +
    ( (B290+273.15) / 'Sect. 4 (coefficients)'!$C$4 )^2 * ( 'Sect. 4 (coefficients)'!$F$14 + 'Sect. 4 (coefficients)'!$F$15*(A290/'Sect. 4 (coefficients)'!$C$3)^1 + 'Sect. 4 (coefficients)'!$F$16*(A290/'Sect. 4 (coefficients)'!$C$3)^2 + 'Sect. 4 (coefficients)'!$F$17*(A290/'Sect. 4 (coefficients)'!$C$3)^3 ) +
    ( (B290+273.15) / 'Sect. 4 (coefficients)'!$C$4 )^3 * ( 'Sect. 4 (coefficients)'!$F$18 + 'Sect. 4 (coefficients)'!$F$19*(A290/'Sect. 4 (coefficients)'!$C$3)^1 + 'Sect. 4 (coefficients)'!$F$20*(A290/'Sect. 4 (coefficients)'!$C$3)^2 ) +
    ( (B290+273.15) / 'Sect. 4 (coefficients)'!$C$4 )^4 * ( 'Sect. 4 (coefficients)'!$F$21 +'Sect. 4 (coefficients)'!$F$22*(A290/'Sect. 4 (coefficients)'!$C$3)^1 ) +
    ( (B290+273.15) / 'Sect. 4 (coefficients)'!$C$4 )^5 * ( 'Sect. 4 (coefficients)'!$F$23 )
  )</f>
        <v>11.246302635819143</v>
      </c>
      <c r="U290" s="91">
        <f xml:space="preserve"> 'Sect. 4 (coefficients)'!$C$8 * ( (C290/'Sect. 4 (coefficients)'!$C$5-1)/'Sect. 4 (coefficients)'!$C$6 ) * ( A290/'Sect. 4 (coefficients)'!$C$3 ) *
(                                                       ( 'Sect. 4 (coefficients)'!$J$3   + 'Sect. 4 (coefficients)'!$J$4  *((C290/'Sect. 4 (coefficients)'!$C$5-1)/'Sect. 4 (coefficients)'!$C$6)  + 'Sect. 4 (coefficients)'!$J$5  *((C290/'Sect. 4 (coefficients)'!$C$5-1)/'Sect. 4 (coefficients)'!$C$6)^2 + 'Sect. 4 (coefficients)'!$J$6   *((C290/'Sect. 4 (coefficients)'!$C$5-1)/'Sect. 4 (coefficients)'!$C$6)^3 + 'Sect. 4 (coefficients)'!$J$7*((C290/'Sect. 4 (coefficients)'!$C$5-1)/'Sect. 4 (coefficients)'!$C$6)^4 ) +
    ( A290/'Sect. 4 (coefficients)'!$C$3 )^1 * ( 'Sect. 4 (coefficients)'!$J$8   + 'Sect. 4 (coefficients)'!$J$9  *((C290/'Sect. 4 (coefficients)'!$C$5-1)/'Sect. 4 (coefficients)'!$C$6)  + 'Sect. 4 (coefficients)'!$J$10*((C290/'Sect. 4 (coefficients)'!$C$5-1)/'Sect. 4 (coefficients)'!$C$6)^2 + 'Sect. 4 (coefficients)'!$J$11 *((C290/'Sect. 4 (coefficients)'!$C$5-1)/'Sect. 4 (coefficients)'!$C$6)^3 ) +
    ( A290/'Sect. 4 (coefficients)'!$C$3 )^2 * ( 'Sect. 4 (coefficients)'!$J$12 + 'Sect. 4 (coefficients)'!$J$13*((C290/'Sect. 4 (coefficients)'!$C$5-1)/'Sect. 4 (coefficients)'!$C$6) + 'Sect. 4 (coefficients)'!$J$14*((C290/'Sect. 4 (coefficients)'!$C$5-1)/'Sect. 4 (coefficients)'!$C$6)^2 ) +
    ( A290/'Sect. 4 (coefficients)'!$C$3 )^3 * ( 'Sect. 4 (coefficients)'!$J$15 + 'Sect. 4 (coefficients)'!$J$16*((C290/'Sect. 4 (coefficients)'!$C$5-1)/'Sect. 4 (coefficients)'!$C$6) ) +
    ( A290/'Sect. 4 (coefficients)'!$C$3 )^4 * ( 'Sect. 4 (coefficients)'!$J$17 ) +
( (B290+273.15) / 'Sect. 4 (coefficients)'!$C$4 )^1*
    (                                                   ( 'Sect. 4 (coefficients)'!$J$18 + 'Sect. 4 (coefficients)'!$J$19*((C290/'Sect. 4 (coefficients)'!$C$5-1)/'Sect. 4 (coefficients)'!$C$6) + 'Sect. 4 (coefficients)'!$J$20*((C290/'Sect. 4 (coefficients)'!$C$5-1)/'Sect. 4 (coefficients)'!$C$6)^2 + 'Sect. 4 (coefficients)'!$J$21 * ((C290/'Sect. 4 (coefficients)'!$C$5-1)/'Sect. 4 (coefficients)'!$C$6)^3 ) +
    ( A290/'Sect. 4 (coefficients)'!$C$3 )^1 * ( 'Sect. 4 (coefficients)'!$J$22 + 'Sect. 4 (coefficients)'!$J$23*((C290/'Sect. 4 (coefficients)'!$C$5-1)/'Sect. 4 (coefficients)'!$C$6) + 'Sect. 4 (coefficients)'!$J$24*((C290/'Sect. 4 (coefficients)'!$C$5-1)/'Sect. 4 (coefficients)'!$C$6)^2 ) +
    ( A290/'Sect. 4 (coefficients)'!$C$3 )^2 * ( 'Sect. 4 (coefficients)'!$J$25 + 'Sect. 4 (coefficients)'!$J$26*((C290/'Sect. 4 (coefficients)'!$C$5-1)/'Sect. 4 (coefficients)'!$C$6) ) +
    ( A290/'Sect. 4 (coefficients)'!$C$3 )^3 * ( 'Sect. 4 (coefficients)'!$J$27 ) ) +
( (B290+273.15) / 'Sect. 4 (coefficients)'!$C$4 )^2*
    (                                                   ( 'Sect. 4 (coefficients)'!$J$28 + 'Sect. 4 (coefficients)'!$J$29*((C290/'Sect. 4 (coefficients)'!$C$5-1)/'Sect. 4 (coefficients)'!$C$6) + 'Sect. 4 (coefficients)'!$J$30*((C290/'Sect. 4 (coefficients)'!$C$5-1)/'Sect. 4 (coefficients)'!$C$6)^2 ) +
    ( A290/'Sect. 4 (coefficients)'!$C$3 )^1 * ( 'Sect. 4 (coefficients)'!$J$31 + 'Sect. 4 (coefficients)'!$J$32*((C290/'Sect. 4 (coefficients)'!$C$5-1)/'Sect. 4 (coefficients)'!$C$6) ) +
    ( A290/'Sect. 4 (coefficients)'!$C$3 )^2 * ( 'Sect. 4 (coefficients)'!$J$33 ) ) +
( (B290+273.15) / 'Sect. 4 (coefficients)'!$C$4 )^3*
    (                                                   ( 'Sect. 4 (coefficients)'!$J$34 + 'Sect. 4 (coefficients)'!$J$35*((C290/'Sect. 4 (coefficients)'!$C$5-1)/'Sect. 4 (coefficients)'!$C$6) ) +
    ( A290/'Sect. 4 (coefficients)'!$C$3 )^1 * ( 'Sect. 4 (coefficients)'!$J$36 ) ) +
( (B290+273.15) / 'Sect. 4 (coefficients)'!$C$4 )^4*
    (                                                   ( 'Sect. 4 (coefficients)'!$J$37 ) ) )</f>
        <v>-0.21771019660247465</v>
      </c>
      <c r="V290" s="32">
        <f t="shared" si="77"/>
        <v>11.028592439216668</v>
      </c>
      <c r="W290" s="36">
        <f>('Sect. 4 (coefficients)'!$L$3+'Sect. 4 (coefficients)'!$L$4*(B290+'Sect. 4 (coefficients)'!$L$7)^-2.5+'Sect. 4 (coefficients)'!$L$5*(B290+'Sect. 4 (coefficients)'!$L$7)^3)/1000</f>
        <v>-2.085999999999995E-3</v>
      </c>
      <c r="X290" s="36">
        <f t="shared" si="78"/>
        <v>-2.6697705054985477E-3</v>
      </c>
      <c r="Y290" s="32">
        <f t="shared" si="79"/>
        <v>11.026506439216668</v>
      </c>
      <c r="Z290" s="92">
        <v>6.0000000000000001E-3</v>
      </c>
    </row>
    <row r="291" spans="1:26" s="37" customFormat="1" ht="15" customHeight="1">
      <c r="A291" s="76">
        <v>15</v>
      </c>
      <c r="B291" s="30">
        <v>25</v>
      </c>
      <c r="C291" s="55">
        <v>33</v>
      </c>
      <c r="D291" s="32">
        <v>1011.39282847</v>
      </c>
      <c r="E291" s="32">
        <f t="shared" si="83"/>
        <v>1.5170892427050001E-2</v>
      </c>
      <c r="F291" s="54" t="s">
        <v>17</v>
      </c>
      <c r="G291" s="33">
        <v>1022.3598925061397</v>
      </c>
      <c r="H291" s="32">
        <v>1.5824627732305519E-2</v>
      </c>
      <c r="I291" s="62">
        <v>3263.506427718869</v>
      </c>
      <c r="J291" s="33">
        <f t="shared" si="71"/>
        <v>10.967064036139618</v>
      </c>
      <c r="K291" s="32">
        <f t="shared" si="72"/>
        <v>4.5014293100003053E-3</v>
      </c>
      <c r="L291" s="50">
        <f t="shared" si="70"/>
        <v>21.367425637691706</v>
      </c>
      <c r="M291" s="35">
        <f t="shared" si="73"/>
        <v>7.0714285714285712</v>
      </c>
      <c r="N291" s="66">
        <f t="shared" si="74"/>
        <v>0.70714285714285718</v>
      </c>
      <c r="O291" s="70" t="s">
        <v>17</v>
      </c>
      <c r="P291" s="32">
        <f>('Sect. 4 (coefficients)'!$L$3+'Sect. 4 (coefficients)'!$L$4*(B291+'Sect. 4 (coefficients)'!$L$7)^-2.5+'Sect. 4 (coefficients)'!$L$5*(B291+'Sect. 4 (coefficients)'!$L$7)^3)/1000</f>
        <v>-2.085999999999995E-3</v>
      </c>
      <c r="Q291" s="32">
        <f t="shared" si="75"/>
        <v>10.969150036139618</v>
      </c>
      <c r="R291" s="32">
        <f>LOOKUP(B291,'Sect. 4 (data)'!$B$26:$B$32,'Sect. 4 (data)'!$R$26:$R$32)</f>
        <v>11.247351650870465</v>
      </c>
      <c r="S291" s="36">
        <f t="shared" si="76"/>
        <v>-0.27820161473084681</v>
      </c>
      <c r="T291" s="32">
        <f>'Sect. 4 (coefficients)'!$C$7 * ( A291 / 'Sect. 4 (coefficients)'!$C$3 )*
  (
                                                        ( 'Sect. 4 (coefficients)'!$F$3   + 'Sect. 4 (coefficients)'!$F$4  *(A291/'Sect. 4 (coefficients)'!$C$3)^1 + 'Sect. 4 (coefficients)'!$F$5  *(A291/'Sect. 4 (coefficients)'!$C$3)^2 + 'Sect. 4 (coefficients)'!$F$6   *(A291/'Sect. 4 (coefficients)'!$C$3)^3 + 'Sect. 4 (coefficients)'!$F$7  *(A291/'Sect. 4 (coefficients)'!$C$3)^4 + 'Sect. 4 (coefficients)'!$F$8*(A291/'Sect. 4 (coefficients)'!$C$3)^5 ) +
    ( (B291+273.15) / 'Sect. 4 (coefficients)'!$C$4 )^1 * ( 'Sect. 4 (coefficients)'!$F$9   + 'Sect. 4 (coefficients)'!$F$10*(A291/'Sect. 4 (coefficients)'!$C$3)^1 + 'Sect. 4 (coefficients)'!$F$11*(A291/'Sect. 4 (coefficients)'!$C$3)^2 + 'Sect. 4 (coefficients)'!$F$12*(A291/'Sect. 4 (coefficients)'!$C$3)^3 + 'Sect. 4 (coefficients)'!$F$13*(A291/'Sect. 4 (coefficients)'!$C$3)^4 ) +
    ( (B291+273.15) / 'Sect. 4 (coefficients)'!$C$4 )^2 * ( 'Sect. 4 (coefficients)'!$F$14 + 'Sect. 4 (coefficients)'!$F$15*(A291/'Sect. 4 (coefficients)'!$C$3)^1 + 'Sect. 4 (coefficients)'!$F$16*(A291/'Sect. 4 (coefficients)'!$C$3)^2 + 'Sect. 4 (coefficients)'!$F$17*(A291/'Sect. 4 (coefficients)'!$C$3)^3 ) +
    ( (B291+273.15) / 'Sect. 4 (coefficients)'!$C$4 )^3 * ( 'Sect. 4 (coefficients)'!$F$18 + 'Sect. 4 (coefficients)'!$F$19*(A291/'Sect. 4 (coefficients)'!$C$3)^1 + 'Sect. 4 (coefficients)'!$F$20*(A291/'Sect. 4 (coefficients)'!$C$3)^2 ) +
    ( (B291+273.15) / 'Sect. 4 (coefficients)'!$C$4 )^4 * ( 'Sect. 4 (coefficients)'!$F$21 +'Sect. 4 (coefficients)'!$F$22*(A291/'Sect. 4 (coefficients)'!$C$3)^1 ) +
    ( (B291+273.15) / 'Sect. 4 (coefficients)'!$C$4 )^5 * ( 'Sect. 4 (coefficients)'!$F$23 )
  )</f>
        <v>11.246302635819143</v>
      </c>
      <c r="U291" s="91">
        <f xml:space="preserve"> 'Sect. 4 (coefficients)'!$C$8 * ( (C291/'Sect. 4 (coefficients)'!$C$5-1)/'Sect. 4 (coefficients)'!$C$6 ) * ( A291/'Sect. 4 (coefficients)'!$C$3 ) *
(                                                       ( 'Sect. 4 (coefficients)'!$J$3   + 'Sect. 4 (coefficients)'!$J$4  *((C291/'Sect. 4 (coefficients)'!$C$5-1)/'Sect. 4 (coefficients)'!$C$6)  + 'Sect. 4 (coefficients)'!$J$5  *((C291/'Sect. 4 (coefficients)'!$C$5-1)/'Sect. 4 (coefficients)'!$C$6)^2 + 'Sect. 4 (coefficients)'!$J$6   *((C291/'Sect. 4 (coefficients)'!$C$5-1)/'Sect. 4 (coefficients)'!$C$6)^3 + 'Sect. 4 (coefficients)'!$J$7*((C291/'Sect. 4 (coefficients)'!$C$5-1)/'Sect. 4 (coefficients)'!$C$6)^4 ) +
    ( A291/'Sect. 4 (coefficients)'!$C$3 )^1 * ( 'Sect. 4 (coefficients)'!$J$8   + 'Sect. 4 (coefficients)'!$J$9  *((C291/'Sect. 4 (coefficients)'!$C$5-1)/'Sect. 4 (coefficients)'!$C$6)  + 'Sect. 4 (coefficients)'!$J$10*((C291/'Sect. 4 (coefficients)'!$C$5-1)/'Sect. 4 (coefficients)'!$C$6)^2 + 'Sect. 4 (coefficients)'!$J$11 *((C291/'Sect. 4 (coefficients)'!$C$5-1)/'Sect. 4 (coefficients)'!$C$6)^3 ) +
    ( A291/'Sect. 4 (coefficients)'!$C$3 )^2 * ( 'Sect. 4 (coefficients)'!$J$12 + 'Sect. 4 (coefficients)'!$J$13*((C291/'Sect. 4 (coefficients)'!$C$5-1)/'Sect. 4 (coefficients)'!$C$6) + 'Sect. 4 (coefficients)'!$J$14*((C291/'Sect. 4 (coefficients)'!$C$5-1)/'Sect. 4 (coefficients)'!$C$6)^2 ) +
    ( A291/'Sect. 4 (coefficients)'!$C$3 )^3 * ( 'Sect. 4 (coefficients)'!$J$15 + 'Sect. 4 (coefficients)'!$J$16*((C291/'Sect. 4 (coefficients)'!$C$5-1)/'Sect. 4 (coefficients)'!$C$6) ) +
    ( A291/'Sect. 4 (coefficients)'!$C$3 )^4 * ( 'Sect. 4 (coefficients)'!$J$17 ) +
( (B291+273.15) / 'Sect. 4 (coefficients)'!$C$4 )^1*
    (                                                   ( 'Sect. 4 (coefficients)'!$J$18 + 'Sect. 4 (coefficients)'!$J$19*((C291/'Sect. 4 (coefficients)'!$C$5-1)/'Sect. 4 (coefficients)'!$C$6) + 'Sect. 4 (coefficients)'!$J$20*((C291/'Sect. 4 (coefficients)'!$C$5-1)/'Sect. 4 (coefficients)'!$C$6)^2 + 'Sect. 4 (coefficients)'!$J$21 * ((C291/'Sect. 4 (coefficients)'!$C$5-1)/'Sect. 4 (coefficients)'!$C$6)^3 ) +
    ( A291/'Sect. 4 (coefficients)'!$C$3 )^1 * ( 'Sect. 4 (coefficients)'!$J$22 + 'Sect. 4 (coefficients)'!$J$23*((C291/'Sect. 4 (coefficients)'!$C$5-1)/'Sect. 4 (coefficients)'!$C$6) + 'Sect. 4 (coefficients)'!$J$24*((C291/'Sect. 4 (coefficients)'!$C$5-1)/'Sect. 4 (coefficients)'!$C$6)^2 ) +
    ( A291/'Sect. 4 (coefficients)'!$C$3 )^2 * ( 'Sect. 4 (coefficients)'!$J$25 + 'Sect. 4 (coefficients)'!$J$26*((C291/'Sect. 4 (coefficients)'!$C$5-1)/'Sect. 4 (coefficients)'!$C$6) ) +
    ( A291/'Sect. 4 (coefficients)'!$C$3 )^3 * ( 'Sect. 4 (coefficients)'!$J$27 ) ) +
( (B291+273.15) / 'Sect. 4 (coefficients)'!$C$4 )^2*
    (                                                   ( 'Sect. 4 (coefficients)'!$J$28 + 'Sect. 4 (coefficients)'!$J$29*((C291/'Sect. 4 (coefficients)'!$C$5-1)/'Sect. 4 (coefficients)'!$C$6) + 'Sect. 4 (coefficients)'!$J$30*((C291/'Sect. 4 (coefficients)'!$C$5-1)/'Sect. 4 (coefficients)'!$C$6)^2 ) +
    ( A291/'Sect. 4 (coefficients)'!$C$3 )^1 * ( 'Sect. 4 (coefficients)'!$J$31 + 'Sect. 4 (coefficients)'!$J$32*((C291/'Sect. 4 (coefficients)'!$C$5-1)/'Sect. 4 (coefficients)'!$C$6) ) +
    ( A291/'Sect. 4 (coefficients)'!$C$3 )^2 * ( 'Sect. 4 (coefficients)'!$J$33 ) ) +
( (B291+273.15) / 'Sect. 4 (coefficients)'!$C$4 )^3*
    (                                                   ( 'Sect. 4 (coefficients)'!$J$34 + 'Sect. 4 (coefficients)'!$J$35*((C291/'Sect. 4 (coefficients)'!$C$5-1)/'Sect. 4 (coefficients)'!$C$6) ) +
    ( A291/'Sect. 4 (coefficients)'!$C$3 )^1 * ( 'Sect. 4 (coefficients)'!$J$36 ) ) +
( (B291+273.15) / 'Sect. 4 (coefficients)'!$C$4 )^4*
    (                                                   ( 'Sect. 4 (coefficients)'!$J$37 ) ) )</f>
        <v>-0.27289214310672583</v>
      </c>
      <c r="V291" s="32">
        <f t="shared" si="77"/>
        <v>10.973410492712418</v>
      </c>
      <c r="W291" s="36">
        <f>('Sect. 4 (coefficients)'!$L$3+'Sect. 4 (coefficients)'!$L$4*(B291+'Sect. 4 (coefficients)'!$L$7)^-2.5+'Sect. 4 (coefficients)'!$L$5*(B291+'Sect. 4 (coefficients)'!$L$7)^3)/1000</f>
        <v>-2.085999999999995E-3</v>
      </c>
      <c r="X291" s="36">
        <f t="shared" si="78"/>
        <v>-4.2604565727994981E-3</v>
      </c>
      <c r="Y291" s="32">
        <f t="shared" si="79"/>
        <v>10.971324492712418</v>
      </c>
      <c r="Z291" s="92">
        <v>6.0000000000000001E-3</v>
      </c>
    </row>
    <row r="292" spans="1:26" s="37" customFormat="1" ht="15" customHeight="1">
      <c r="A292" s="76">
        <v>15</v>
      </c>
      <c r="B292" s="30">
        <v>25</v>
      </c>
      <c r="C292" s="55">
        <v>41.5</v>
      </c>
      <c r="D292" s="32">
        <v>1014.94573862</v>
      </c>
      <c r="E292" s="32">
        <f t="shared" si="83"/>
        <v>1.5224186079300001E-2</v>
      </c>
      <c r="F292" s="54" t="s">
        <v>17</v>
      </c>
      <c r="G292" s="33">
        <v>1025.8480707243807</v>
      </c>
      <c r="H292" s="32">
        <v>1.5915130610162143E-2</v>
      </c>
      <c r="I292" s="62">
        <v>2824.5737968602675</v>
      </c>
      <c r="J292" s="33">
        <f t="shared" si="71"/>
        <v>10.902332104380662</v>
      </c>
      <c r="K292" s="32">
        <f t="shared" si="72"/>
        <v>4.6384847268658809E-3</v>
      </c>
      <c r="L292" s="50">
        <f t="shared" si="70"/>
        <v>20.380583854019193</v>
      </c>
      <c r="M292" s="35">
        <f t="shared" si="73"/>
        <v>7.0714285714285712</v>
      </c>
      <c r="N292" s="66">
        <f t="shared" si="74"/>
        <v>0.70714285714285718</v>
      </c>
      <c r="O292" s="70" t="s">
        <v>17</v>
      </c>
      <c r="P292" s="32">
        <f>('Sect. 4 (coefficients)'!$L$3+'Sect. 4 (coefficients)'!$L$4*(B292+'Sect. 4 (coefficients)'!$L$7)^-2.5+'Sect. 4 (coefficients)'!$L$5*(B292+'Sect. 4 (coefficients)'!$L$7)^3)/1000</f>
        <v>-2.085999999999995E-3</v>
      </c>
      <c r="Q292" s="32">
        <f t="shared" si="75"/>
        <v>10.904418104380662</v>
      </c>
      <c r="R292" s="32">
        <f>LOOKUP(B292,'Sect. 4 (data)'!$B$26:$B$32,'Sect. 4 (data)'!$R$26:$R$32)</f>
        <v>11.247351650870465</v>
      </c>
      <c r="S292" s="36">
        <f t="shared" si="76"/>
        <v>-0.34293354648980312</v>
      </c>
      <c r="T292" s="32">
        <f>'Sect. 4 (coefficients)'!$C$7 * ( A292 / 'Sect. 4 (coefficients)'!$C$3 )*
  (
                                                        ( 'Sect. 4 (coefficients)'!$F$3   + 'Sect. 4 (coefficients)'!$F$4  *(A292/'Sect. 4 (coefficients)'!$C$3)^1 + 'Sect. 4 (coefficients)'!$F$5  *(A292/'Sect. 4 (coefficients)'!$C$3)^2 + 'Sect. 4 (coefficients)'!$F$6   *(A292/'Sect. 4 (coefficients)'!$C$3)^3 + 'Sect. 4 (coefficients)'!$F$7  *(A292/'Sect. 4 (coefficients)'!$C$3)^4 + 'Sect. 4 (coefficients)'!$F$8*(A292/'Sect. 4 (coefficients)'!$C$3)^5 ) +
    ( (B292+273.15) / 'Sect. 4 (coefficients)'!$C$4 )^1 * ( 'Sect. 4 (coefficients)'!$F$9   + 'Sect. 4 (coefficients)'!$F$10*(A292/'Sect. 4 (coefficients)'!$C$3)^1 + 'Sect. 4 (coefficients)'!$F$11*(A292/'Sect. 4 (coefficients)'!$C$3)^2 + 'Sect. 4 (coefficients)'!$F$12*(A292/'Sect. 4 (coefficients)'!$C$3)^3 + 'Sect. 4 (coefficients)'!$F$13*(A292/'Sect. 4 (coefficients)'!$C$3)^4 ) +
    ( (B292+273.15) / 'Sect. 4 (coefficients)'!$C$4 )^2 * ( 'Sect. 4 (coefficients)'!$F$14 + 'Sect. 4 (coefficients)'!$F$15*(A292/'Sect. 4 (coefficients)'!$C$3)^1 + 'Sect. 4 (coefficients)'!$F$16*(A292/'Sect. 4 (coefficients)'!$C$3)^2 + 'Sect. 4 (coefficients)'!$F$17*(A292/'Sect. 4 (coefficients)'!$C$3)^3 ) +
    ( (B292+273.15) / 'Sect. 4 (coefficients)'!$C$4 )^3 * ( 'Sect. 4 (coefficients)'!$F$18 + 'Sect. 4 (coefficients)'!$F$19*(A292/'Sect. 4 (coefficients)'!$C$3)^1 + 'Sect. 4 (coefficients)'!$F$20*(A292/'Sect. 4 (coefficients)'!$C$3)^2 ) +
    ( (B292+273.15) / 'Sect. 4 (coefficients)'!$C$4 )^4 * ( 'Sect. 4 (coefficients)'!$F$21 +'Sect. 4 (coefficients)'!$F$22*(A292/'Sect. 4 (coefficients)'!$C$3)^1 ) +
    ( (B292+273.15) / 'Sect. 4 (coefficients)'!$C$4 )^5 * ( 'Sect. 4 (coefficients)'!$F$23 )
  )</f>
        <v>11.246302635819143</v>
      </c>
      <c r="U292" s="91">
        <f xml:space="preserve"> 'Sect. 4 (coefficients)'!$C$8 * ( (C292/'Sect. 4 (coefficients)'!$C$5-1)/'Sect. 4 (coefficients)'!$C$6 ) * ( A292/'Sect. 4 (coefficients)'!$C$3 ) *
(                                                       ( 'Sect. 4 (coefficients)'!$J$3   + 'Sect. 4 (coefficients)'!$J$4  *((C292/'Sect. 4 (coefficients)'!$C$5-1)/'Sect. 4 (coefficients)'!$C$6)  + 'Sect. 4 (coefficients)'!$J$5  *((C292/'Sect. 4 (coefficients)'!$C$5-1)/'Sect. 4 (coefficients)'!$C$6)^2 + 'Sect. 4 (coefficients)'!$J$6   *((C292/'Sect. 4 (coefficients)'!$C$5-1)/'Sect. 4 (coefficients)'!$C$6)^3 + 'Sect. 4 (coefficients)'!$J$7*((C292/'Sect. 4 (coefficients)'!$C$5-1)/'Sect. 4 (coefficients)'!$C$6)^4 ) +
    ( A292/'Sect. 4 (coefficients)'!$C$3 )^1 * ( 'Sect. 4 (coefficients)'!$J$8   + 'Sect. 4 (coefficients)'!$J$9  *((C292/'Sect. 4 (coefficients)'!$C$5-1)/'Sect. 4 (coefficients)'!$C$6)  + 'Sect. 4 (coefficients)'!$J$10*((C292/'Sect. 4 (coefficients)'!$C$5-1)/'Sect. 4 (coefficients)'!$C$6)^2 + 'Sect. 4 (coefficients)'!$J$11 *((C292/'Sect. 4 (coefficients)'!$C$5-1)/'Sect. 4 (coefficients)'!$C$6)^3 ) +
    ( A292/'Sect. 4 (coefficients)'!$C$3 )^2 * ( 'Sect. 4 (coefficients)'!$J$12 + 'Sect. 4 (coefficients)'!$J$13*((C292/'Sect. 4 (coefficients)'!$C$5-1)/'Sect. 4 (coefficients)'!$C$6) + 'Sect. 4 (coefficients)'!$J$14*((C292/'Sect. 4 (coefficients)'!$C$5-1)/'Sect. 4 (coefficients)'!$C$6)^2 ) +
    ( A292/'Sect. 4 (coefficients)'!$C$3 )^3 * ( 'Sect. 4 (coefficients)'!$J$15 + 'Sect. 4 (coefficients)'!$J$16*((C292/'Sect. 4 (coefficients)'!$C$5-1)/'Sect. 4 (coefficients)'!$C$6) ) +
    ( A292/'Sect. 4 (coefficients)'!$C$3 )^4 * ( 'Sect. 4 (coefficients)'!$J$17 ) +
( (B292+273.15) / 'Sect. 4 (coefficients)'!$C$4 )^1*
    (                                                   ( 'Sect. 4 (coefficients)'!$J$18 + 'Sect. 4 (coefficients)'!$J$19*((C292/'Sect. 4 (coefficients)'!$C$5-1)/'Sect. 4 (coefficients)'!$C$6) + 'Sect. 4 (coefficients)'!$J$20*((C292/'Sect. 4 (coefficients)'!$C$5-1)/'Sect. 4 (coefficients)'!$C$6)^2 + 'Sect. 4 (coefficients)'!$J$21 * ((C292/'Sect. 4 (coefficients)'!$C$5-1)/'Sect. 4 (coefficients)'!$C$6)^3 ) +
    ( A292/'Sect. 4 (coefficients)'!$C$3 )^1 * ( 'Sect. 4 (coefficients)'!$J$22 + 'Sect. 4 (coefficients)'!$J$23*((C292/'Sect. 4 (coefficients)'!$C$5-1)/'Sect. 4 (coefficients)'!$C$6) + 'Sect. 4 (coefficients)'!$J$24*((C292/'Sect. 4 (coefficients)'!$C$5-1)/'Sect. 4 (coefficients)'!$C$6)^2 ) +
    ( A292/'Sect. 4 (coefficients)'!$C$3 )^2 * ( 'Sect. 4 (coefficients)'!$J$25 + 'Sect. 4 (coefficients)'!$J$26*((C292/'Sect. 4 (coefficients)'!$C$5-1)/'Sect. 4 (coefficients)'!$C$6) ) +
    ( A292/'Sect. 4 (coefficients)'!$C$3 )^3 * ( 'Sect. 4 (coefficients)'!$J$27 ) ) +
( (B292+273.15) / 'Sect. 4 (coefficients)'!$C$4 )^2*
    (                                                   ( 'Sect. 4 (coefficients)'!$J$28 + 'Sect. 4 (coefficients)'!$J$29*((C292/'Sect. 4 (coefficients)'!$C$5-1)/'Sect. 4 (coefficients)'!$C$6) + 'Sect. 4 (coefficients)'!$J$30*((C292/'Sect. 4 (coefficients)'!$C$5-1)/'Sect. 4 (coefficients)'!$C$6)^2 ) +
    ( A292/'Sect. 4 (coefficients)'!$C$3 )^1 * ( 'Sect. 4 (coefficients)'!$J$31 + 'Sect. 4 (coefficients)'!$J$32*((C292/'Sect. 4 (coefficients)'!$C$5-1)/'Sect. 4 (coefficients)'!$C$6) ) +
    ( A292/'Sect. 4 (coefficients)'!$C$3 )^2 * ( 'Sect. 4 (coefficients)'!$J$33 ) ) +
( (B292+273.15) / 'Sect. 4 (coefficients)'!$C$4 )^3*
    (                                                   ( 'Sect. 4 (coefficients)'!$J$34 + 'Sect. 4 (coefficients)'!$J$35*((C292/'Sect. 4 (coefficients)'!$C$5-1)/'Sect. 4 (coefficients)'!$C$6) ) +
    ( A292/'Sect. 4 (coefficients)'!$C$3 )^1 * ( 'Sect. 4 (coefficients)'!$J$36 ) ) +
( (B292+273.15) / 'Sect. 4 (coefficients)'!$C$4 )^4*
    (                                                   ( 'Sect. 4 (coefficients)'!$J$37 ) ) )</f>
        <v>-0.33783942825462171</v>
      </c>
      <c r="V292" s="32">
        <f t="shared" si="77"/>
        <v>10.908463207564521</v>
      </c>
      <c r="W292" s="36">
        <f>('Sect. 4 (coefficients)'!$L$3+'Sect. 4 (coefficients)'!$L$4*(B292+'Sect. 4 (coefficients)'!$L$7)^-2.5+'Sect. 4 (coefficients)'!$L$5*(B292+'Sect. 4 (coefficients)'!$L$7)^3)/1000</f>
        <v>-2.085999999999995E-3</v>
      </c>
      <c r="X292" s="36">
        <f t="shared" si="78"/>
        <v>-4.045103183859311E-3</v>
      </c>
      <c r="Y292" s="32">
        <f t="shared" si="79"/>
        <v>10.906377207564521</v>
      </c>
      <c r="Z292" s="92">
        <v>6.0000000000000001E-3</v>
      </c>
    </row>
    <row r="293" spans="1:26" s="37" customFormat="1" ht="15" customHeight="1">
      <c r="A293" s="76">
        <v>15</v>
      </c>
      <c r="B293" s="30">
        <v>25</v>
      </c>
      <c r="C293" s="55">
        <v>52</v>
      </c>
      <c r="D293" s="32">
        <v>1019.25276844</v>
      </c>
      <c r="E293" s="32">
        <f t="shared" si="83"/>
        <v>1.5288791526599999E-2</v>
      </c>
      <c r="F293" s="54" t="s">
        <v>17</v>
      </c>
      <c r="G293" s="33">
        <v>1030.0790908793776</v>
      </c>
      <c r="H293" s="32">
        <v>1.6035769134107279E-2</v>
      </c>
      <c r="I293" s="62">
        <v>2136.4093820322291</v>
      </c>
      <c r="J293" s="33">
        <f t="shared" si="71"/>
        <v>10.826322439377691</v>
      </c>
      <c r="K293" s="32">
        <f t="shared" si="72"/>
        <v>4.8372249667088868E-3</v>
      </c>
      <c r="L293" s="50">
        <f t="shared" si="70"/>
        <v>17.689291516337384</v>
      </c>
      <c r="M293" s="35">
        <f t="shared" si="73"/>
        <v>7.0714285714285712</v>
      </c>
      <c r="N293" s="66">
        <f t="shared" si="74"/>
        <v>0.70714285714285718</v>
      </c>
      <c r="O293" s="70" t="s">
        <v>17</v>
      </c>
      <c r="P293" s="32">
        <f>('Sect. 4 (coefficients)'!$L$3+'Sect. 4 (coefficients)'!$L$4*(B293+'Sect. 4 (coefficients)'!$L$7)^-2.5+'Sect. 4 (coefficients)'!$L$5*(B293+'Sect. 4 (coefficients)'!$L$7)^3)/1000</f>
        <v>-2.085999999999995E-3</v>
      </c>
      <c r="Q293" s="32">
        <f t="shared" si="75"/>
        <v>10.828408439377691</v>
      </c>
      <c r="R293" s="32">
        <f>LOOKUP(B293,'Sect. 4 (data)'!$B$26:$B$32,'Sect. 4 (data)'!$R$26:$R$32)</f>
        <v>11.247351650870465</v>
      </c>
      <c r="S293" s="36">
        <f t="shared" si="76"/>
        <v>-0.41894321149277403</v>
      </c>
      <c r="T293" s="32">
        <f>'Sect. 4 (coefficients)'!$C$7 * ( A293 / 'Sect. 4 (coefficients)'!$C$3 )*
  (
                                                        ( 'Sect. 4 (coefficients)'!$F$3   + 'Sect. 4 (coefficients)'!$F$4  *(A293/'Sect. 4 (coefficients)'!$C$3)^1 + 'Sect. 4 (coefficients)'!$F$5  *(A293/'Sect. 4 (coefficients)'!$C$3)^2 + 'Sect. 4 (coefficients)'!$F$6   *(A293/'Sect. 4 (coefficients)'!$C$3)^3 + 'Sect. 4 (coefficients)'!$F$7  *(A293/'Sect. 4 (coefficients)'!$C$3)^4 + 'Sect. 4 (coefficients)'!$F$8*(A293/'Sect. 4 (coefficients)'!$C$3)^5 ) +
    ( (B293+273.15) / 'Sect. 4 (coefficients)'!$C$4 )^1 * ( 'Sect. 4 (coefficients)'!$F$9   + 'Sect. 4 (coefficients)'!$F$10*(A293/'Sect. 4 (coefficients)'!$C$3)^1 + 'Sect. 4 (coefficients)'!$F$11*(A293/'Sect. 4 (coefficients)'!$C$3)^2 + 'Sect. 4 (coefficients)'!$F$12*(A293/'Sect. 4 (coefficients)'!$C$3)^3 + 'Sect. 4 (coefficients)'!$F$13*(A293/'Sect. 4 (coefficients)'!$C$3)^4 ) +
    ( (B293+273.15) / 'Sect. 4 (coefficients)'!$C$4 )^2 * ( 'Sect. 4 (coefficients)'!$F$14 + 'Sect. 4 (coefficients)'!$F$15*(A293/'Sect. 4 (coefficients)'!$C$3)^1 + 'Sect. 4 (coefficients)'!$F$16*(A293/'Sect. 4 (coefficients)'!$C$3)^2 + 'Sect. 4 (coefficients)'!$F$17*(A293/'Sect. 4 (coefficients)'!$C$3)^3 ) +
    ( (B293+273.15) / 'Sect. 4 (coefficients)'!$C$4 )^3 * ( 'Sect. 4 (coefficients)'!$F$18 + 'Sect. 4 (coefficients)'!$F$19*(A293/'Sect. 4 (coefficients)'!$C$3)^1 + 'Sect. 4 (coefficients)'!$F$20*(A293/'Sect. 4 (coefficients)'!$C$3)^2 ) +
    ( (B293+273.15) / 'Sect. 4 (coefficients)'!$C$4 )^4 * ( 'Sect. 4 (coefficients)'!$F$21 +'Sect. 4 (coefficients)'!$F$22*(A293/'Sect. 4 (coefficients)'!$C$3)^1 ) +
    ( (B293+273.15) / 'Sect. 4 (coefficients)'!$C$4 )^5 * ( 'Sect. 4 (coefficients)'!$F$23 )
  )</f>
        <v>11.246302635819143</v>
      </c>
      <c r="U293" s="91">
        <f xml:space="preserve"> 'Sect. 4 (coefficients)'!$C$8 * ( (C293/'Sect. 4 (coefficients)'!$C$5-1)/'Sect. 4 (coefficients)'!$C$6 ) * ( A293/'Sect. 4 (coefficients)'!$C$3 ) *
(                                                       ( 'Sect. 4 (coefficients)'!$J$3   + 'Sect. 4 (coefficients)'!$J$4  *((C293/'Sect. 4 (coefficients)'!$C$5-1)/'Sect. 4 (coefficients)'!$C$6)  + 'Sect. 4 (coefficients)'!$J$5  *((C293/'Sect. 4 (coefficients)'!$C$5-1)/'Sect. 4 (coefficients)'!$C$6)^2 + 'Sect. 4 (coefficients)'!$J$6   *((C293/'Sect. 4 (coefficients)'!$C$5-1)/'Sect. 4 (coefficients)'!$C$6)^3 + 'Sect. 4 (coefficients)'!$J$7*((C293/'Sect. 4 (coefficients)'!$C$5-1)/'Sect. 4 (coefficients)'!$C$6)^4 ) +
    ( A293/'Sect. 4 (coefficients)'!$C$3 )^1 * ( 'Sect. 4 (coefficients)'!$J$8   + 'Sect. 4 (coefficients)'!$J$9  *((C293/'Sect. 4 (coefficients)'!$C$5-1)/'Sect. 4 (coefficients)'!$C$6)  + 'Sect. 4 (coefficients)'!$J$10*((C293/'Sect. 4 (coefficients)'!$C$5-1)/'Sect. 4 (coefficients)'!$C$6)^2 + 'Sect. 4 (coefficients)'!$J$11 *((C293/'Sect. 4 (coefficients)'!$C$5-1)/'Sect. 4 (coefficients)'!$C$6)^3 ) +
    ( A293/'Sect. 4 (coefficients)'!$C$3 )^2 * ( 'Sect. 4 (coefficients)'!$J$12 + 'Sect. 4 (coefficients)'!$J$13*((C293/'Sect. 4 (coefficients)'!$C$5-1)/'Sect. 4 (coefficients)'!$C$6) + 'Sect. 4 (coefficients)'!$J$14*((C293/'Sect. 4 (coefficients)'!$C$5-1)/'Sect. 4 (coefficients)'!$C$6)^2 ) +
    ( A293/'Sect. 4 (coefficients)'!$C$3 )^3 * ( 'Sect. 4 (coefficients)'!$J$15 + 'Sect. 4 (coefficients)'!$J$16*((C293/'Sect. 4 (coefficients)'!$C$5-1)/'Sect. 4 (coefficients)'!$C$6) ) +
    ( A293/'Sect. 4 (coefficients)'!$C$3 )^4 * ( 'Sect. 4 (coefficients)'!$J$17 ) +
( (B293+273.15) / 'Sect. 4 (coefficients)'!$C$4 )^1*
    (                                                   ( 'Sect. 4 (coefficients)'!$J$18 + 'Sect. 4 (coefficients)'!$J$19*((C293/'Sect. 4 (coefficients)'!$C$5-1)/'Sect. 4 (coefficients)'!$C$6) + 'Sect. 4 (coefficients)'!$J$20*((C293/'Sect. 4 (coefficients)'!$C$5-1)/'Sect. 4 (coefficients)'!$C$6)^2 + 'Sect. 4 (coefficients)'!$J$21 * ((C293/'Sect. 4 (coefficients)'!$C$5-1)/'Sect. 4 (coefficients)'!$C$6)^3 ) +
    ( A293/'Sect. 4 (coefficients)'!$C$3 )^1 * ( 'Sect. 4 (coefficients)'!$J$22 + 'Sect. 4 (coefficients)'!$J$23*((C293/'Sect. 4 (coefficients)'!$C$5-1)/'Sect. 4 (coefficients)'!$C$6) + 'Sect. 4 (coefficients)'!$J$24*((C293/'Sect. 4 (coefficients)'!$C$5-1)/'Sect. 4 (coefficients)'!$C$6)^2 ) +
    ( A293/'Sect. 4 (coefficients)'!$C$3 )^2 * ( 'Sect. 4 (coefficients)'!$J$25 + 'Sect. 4 (coefficients)'!$J$26*((C293/'Sect. 4 (coefficients)'!$C$5-1)/'Sect. 4 (coefficients)'!$C$6) ) +
    ( A293/'Sect. 4 (coefficients)'!$C$3 )^3 * ( 'Sect. 4 (coefficients)'!$J$27 ) ) +
( (B293+273.15) / 'Sect. 4 (coefficients)'!$C$4 )^2*
    (                                                   ( 'Sect. 4 (coefficients)'!$J$28 + 'Sect. 4 (coefficients)'!$J$29*((C293/'Sect. 4 (coefficients)'!$C$5-1)/'Sect. 4 (coefficients)'!$C$6) + 'Sect. 4 (coefficients)'!$J$30*((C293/'Sect. 4 (coefficients)'!$C$5-1)/'Sect. 4 (coefficients)'!$C$6)^2 ) +
    ( A293/'Sect. 4 (coefficients)'!$C$3 )^1 * ( 'Sect. 4 (coefficients)'!$J$31 + 'Sect. 4 (coefficients)'!$J$32*((C293/'Sect. 4 (coefficients)'!$C$5-1)/'Sect. 4 (coefficients)'!$C$6) ) +
    ( A293/'Sect. 4 (coefficients)'!$C$3 )^2 * ( 'Sect. 4 (coefficients)'!$J$33 ) ) +
( (B293+273.15) / 'Sect. 4 (coefficients)'!$C$4 )^3*
    (                                                   ( 'Sect. 4 (coefficients)'!$J$34 + 'Sect. 4 (coefficients)'!$J$35*((C293/'Sect. 4 (coefficients)'!$C$5-1)/'Sect. 4 (coefficients)'!$C$6) ) +
    ( A293/'Sect. 4 (coefficients)'!$C$3 )^1 * ( 'Sect. 4 (coefficients)'!$J$36 ) ) +
( (B293+273.15) / 'Sect. 4 (coefficients)'!$C$4 )^4*
    (                                                   ( 'Sect. 4 (coefficients)'!$J$37 ) ) )</f>
        <v>-0.41510329231841353</v>
      </c>
      <c r="V293" s="32">
        <f t="shared" si="77"/>
        <v>10.83119934350073</v>
      </c>
      <c r="W293" s="36">
        <f>('Sect. 4 (coefficients)'!$L$3+'Sect. 4 (coefficients)'!$L$4*(B293+'Sect. 4 (coefficients)'!$L$7)^-2.5+'Sect. 4 (coefficients)'!$L$5*(B293+'Sect. 4 (coefficients)'!$L$7)^3)/1000</f>
        <v>-2.085999999999995E-3</v>
      </c>
      <c r="X293" s="36">
        <f t="shared" si="78"/>
        <v>-2.7909041230387288E-3</v>
      </c>
      <c r="Y293" s="32">
        <f t="shared" si="79"/>
        <v>10.82911334350073</v>
      </c>
      <c r="Z293" s="92">
        <v>6.0000000000000001E-3</v>
      </c>
    </row>
    <row r="294" spans="1:26" s="46" customFormat="1" ht="15" customHeight="1">
      <c r="A294" s="82">
        <v>15</v>
      </c>
      <c r="B294" s="38">
        <v>25</v>
      </c>
      <c r="C294" s="57">
        <v>65</v>
      </c>
      <c r="D294" s="40">
        <v>1024.4643511100001</v>
      </c>
      <c r="E294" s="40">
        <f t="shared" si="83"/>
        <v>1.536696526665E-2</v>
      </c>
      <c r="F294" s="56" t="s">
        <v>17</v>
      </c>
      <c r="G294" s="42">
        <v>1035.200275903929</v>
      </c>
      <c r="H294" s="40">
        <v>1.6197658073454659E-2</v>
      </c>
      <c r="I294" s="63">
        <v>1374.6684237372433</v>
      </c>
      <c r="J294" s="42">
        <f t="shared" si="71"/>
        <v>10.735924793928916</v>
      </c>
      <c r="K294" s="40">
        <f t="shared" si="72"/>
        <v>5.1205962111968333E-3</v>
      </c>
      <c r="L294" s="53">
        <f t="shared" si="70"/>
        <v>13.730020049500698</v>
      </c>
      <c r="M294" s="44">
        <f t="shared" si="73"/>
        <v>7.0714285714285712</v>
      </c>
      <c r="N294" s="67">
        <f t="shared" si="74"/>
        <v>0.70714285714285718</v>
      </c>
      <c r="O294" s="71" t="s">
        <v>17</v>
      </c>
      <c r="P294" s="40">
        <f>('Sect. 4 (coefficients)'!$L$3+'Sect. 4 (coefficients)'!$L$4*(B294+'Sect. 4 (coefficients)'!$L$7)^-2.5+'Sect. 4 (coefficients)'!$L$5*(B294+'Sect. 4 (coefficients)'!$L$7)^3)/1000</f>
        <v>-2.085999999999995E-3</v>
      </c>
      <c r="Q294" s="40">
        <f t="shared" si="75"/>
        <v>10.738010793928916</v>
      </c>
      <c r="R294" s="40">
        <f>LOOKUP(B294,'Sect. 4 (data)'!$B$26:$B$32,'Sect. 4 (data)'!$R$26:$R$32)</f>
        <v>11.247351650870465</v>
      </c>
      <c r="S294" s="45">
        <f t="shared" si="76"/>
        <v>-0.50934085694154874</v>
      </c>
      <c r="T294" s="40">
        <f>'Sect. 4 (coefficients)'!$C$7 * ( A294 / 'Sect. 4 (coefficients)'!$C$3 )*
  (
                                                        ( 'Sect. 4 (coefficients)'!$F$3   + 'Sect. 4 (coefficients)'!$F$4  *(A294/'Sect. 4 (coefficients)'!$C$3)^1 + 'Sect. 4 (coefficients)'!$F$5  *(A294/'Sect. 4 (coefficients)'!$C$3)^2 + 'Sect. 4 (coefficients)'!$F$6   *(A294/'Sect. 4 (coefficients)'!$C$3)^3 + 'Sect. 4 (coefficients)'!$F$7  *(A294/'Sect. 4 (coefficients)'!$C$3)^4 + 'Sect. 4 (coefficients)'!$F$8*(A294/'Sect. 4 (coefficients)'!$C$3)^5 ) +
    ( (B294+273.15) / 'Sect. 4 (coefficients)'!$C$4 )^1 * ( 'Sect. 4 (coefficients)'!$F$9   + 'Sect. 4 (coefficients)'!$F$10*(A294/'Sect. 4 (coefficients)'!$C$3)^1 + 'Sect. 4 (coefficients)'!$F$11*(A294/'Sect. 4 (coefficients)'!$C$3)^2 + 'Sect. 4 (coefficients)'!$F$12*(A294/'Sect. 4 (coefficients)'!$C$3)^3 + 'Sect. 4 (coefficients)'!$F$13*(A294/'Sect. 4 (coefficients)'!$C$3)^4 ) +
    ( (B294+273.15) / 'Sect. 4 (coefficients)'!$C$4 )^2 * ( 'Sect. 4 (coefficients)'!$F$14 + 'Sect. 4 (coefficients)'!$F$15*(A294/'Sect. 4 (coefficients)'!$C$3)^1 + 'Sect. 4 (coefficients)'!$F$16*(A294/'Sect. 4 (coefficients)'!$C$3)^2 + 'Sect. 4 (coefficients)'!$F$17*(A294/'Sect. 4 (coefficients)'!$C$3)^3 ) +
    ( (B294+273.15) / 'Sect. 4 (coefficients)'!$C$4 )^3 * ( 'Sect. 4 (coefficients)'!$F$18 + 'Sect. 4 (coefficients)'!$F$19*(A294/'Sect. 4 (coefficients)'!$C$3)^1 + 'Sect. 4 (coefficients)'!$F$20*(A294/'Sect. 4 (coefficients)'!$C$3)^2 ) +
    ( (B294+273.15) / 'Sect. 4 (coefficients)'!$C$4 )^4 * ( 'Sect. 4 (coefficients)'!$F$21 +'Sect. 4 (coefficients)'!$F$22*(A294/'Sect. 4 (coefficients)'!$C$3)^1 ) +
    ( (B294+273.15) / 'Sect. 4 (coefficients)'!$C$4 )^5 * ( 'Sect. 4 (coefficients)'!$F$23 )
  )</f>
        <v>11.246302635819143</v>
      </c>
      <c r="U294" s="93">
        <f xml:space="preserve"> 'Sect. 4 (coefficients)'!$C$8 * ( (C294/'Sect. 4 (coefficients)'!$C$5-1)/'Sect. 4 (coefficients)'!$C$6 ) * ( A294/'Sect. 4 (coefficients)'!$C$3 ) *
(                                                       ( 'Sect. 4 (coefficients)'!$J$3   + 'Sect. 4 (coefficients)'!$J$4  *((C294/'Sect. 4 (coefficients)'!$C$5-1)/'Sect. 4 (coefficients)'!$C$6)  + 'Sect. 4 (coefficients)'!$J$5  *((C294/'Sect. 4 (coefficients)'!$C$5-1)/'Sect. 4 (coefficients)'!$C$6)^2 + 'Sect. 4 (coefficients)'!$J$6   *((C294/'Sect. 4 (coefficients)'!$C$5-1)/'Sect. 4 (coefficients)'!$C$6)^3 + 'Sect. 4 (coefficients)'!$J$7*((C294/'Sect. 4 (coefficients)'!$C$5-1)/'Sect. 4 (coefficients)'!$C$6)^4 ) +
    ( A294/'Sect. 4 (coefficients)'!$C$3 )^1 * ( 'Sect. 4 (coefficients)'!$J$8   + 'Sect. 4 (coefficients)'!$J$9  *((C294/'Sect. 4 (coefficients)'!$C$5-1)/'Sect. 4 (coefficients)'!$C$6)  + 'Sect. 4 (coefficients)'!$J$10*((C294/'Sect. 4 (coefficients)'!$C$5-1)/'Sect. 4 (coefficients)'!$C$6)^2 + 'Sect. 4 (coefficients)'!$J$11 *((C294/'Sect. 4 (coefficients)'!$C$5-1)/'Sect. 4 (coefficients)'!$C$6)^3 ) +
    ( A294/'Sect. 4 (coefficients)'!$C$3 )^2 * ( 'Sect. 4 (coefficients)'!$J$12 + 'Sect. 4 (coefficients)'!$J$13*((C294/'Sect. 4 (coefficients)'!$C$5-1)/'Sect. 4 (coefficients)'!$C$6) + 'Sect. 4 (coefficients)'!$J$14*((C294/'Sect. 4 (coefficients)'!$C$5-1)/'Sect. 4 (coefficients)'!$C$6)^2 ) +
    ( A294/'Sect. 4 (coefficients)'!$C$3 )^3 * ( 'Sect. 4 (coefficients)'!$J$15 + 'Sect. 4 (coefficients)'!$J$16*((C294/'Sect. 4 (coefficients)'!$C$5-1)/'Sect. 4 (coefficients)'!$C$6) ) +
    ( A294/'Sect. 4 (coefficients)'!$C$3 )^4 * ( 'Sect. 4 (coefficients)'!$J$17 ) +
( (B294+273.15) / 'Sect. 4 (coefficients)'!$C$4 )^1*
    (                                                   ( 'Sect. 4 (coefficients)'!$J$18 + 'Sect. 4 (coefficients)'!$J$19*((C294/'Sect. 4 (coefficients)'!$C$5-1)/'Sect. 4 (coefficients)'!$C$6) + 'Sect. 4 (coefficients)'!$J$20*((C294/'Sect. 4 (coefficients)'!$C$5-1)/'Sect. 4 (coefficients)'!$C$6)^2 + 'Sect. 4 (coefficients)'!$J$21 * ((C294/'Sect. 4 (coefficients)'!$C$5-1)/'Sect. 4 (coefficients)'!$C$6)^3 ) +
    ( A294/'Sect. 4 (coefficients)'!$C$3 )^1 * ( 'Sect. 4 (coefficients)'!$J$22 + 'Sect. 4 (coefficients)'!$J$23*((C294/'Sect. 4 (coefficients)'!$C$5-1)/'Sect. 4 (coefficients)'!$C$6) + 'Sect. 4 (coefficients)'!$J$24*((C294/'Sect. 4 (coefficients)'!$C$5-1)/'Sect. 4 (coefficients)'!$C$6)^2 ) +
    ( A294/'Sect. 4 (coefficients)'!$C$3 )^2 * ( 'Sect. 4 (coefficients)'!$J$25 + 'Sect. 4 (coefficients)'!$J$26*((C294/'Sect. 4 (coefficients)'!$C$5-1)/'Sect. 4 (coefficients)'!$C$6) ) +
    ( A294/'Sect. 4 (coefficients)'!$C$3 )^3 * ( 'Sect. 4 (coefficients)'!$J$27 ) ) +
( (B294+273.15) / 'Sect. 4 (coefficients)'!$C$4 )^2*
    (                                                   ( 'Sect. 4 (coefficients)'!$J$28 + 'Sect. 4 (coefficients)'!$J$29*((C294/'Sect. 4 (coefficients)'!$C$5-1)/'Sect. 4 (coefficients)'!$C$6) + 'Sect. 4 (coefficients)'!$J$30*((C294/'Sect. 4 (coefficients)'!$C$5-1)/'Sect. 4 (coefficients)'!$C$6)^2 ) +
    ( A294/'Sect. 4 (coefficients)'!$C$3 )^1 * ( 'Sect. 4 (coefficients)'!$J$31 + 'Sect. 4 (coefficients)'!$J$32*((C294/'Sect. 4 (coefficients)'!$C$5-1)/'Sect. 4 (coefficients)'!$C$6) ) +
    ( A294/'Sect. 4 (coefficients)'!$C$3 )^2 * ( 'Sect. 4 (coefficients)'!$J$33 ) ) +
( (B294+273.15) / 'Sect. 4 (coefficients)'!$C$4 )^3*
    (                                                   ( 'Sect. 4 (coefficients)'!$J$34 + 'Sect. 4 (coefficients)'!$J$35*((C294/'Sect. 4 (coefficients)'!$C$5-1)/'Sect. 4 (coefficients)'!$C$6) ) +
    ( A294/'Sect. 4 (coefficients)'!$C$3 )^1 * ( 'Sect. 4 (coefficients)'!$J$36 ) ) +
( (B294+273.15) / 'Sect. 4 (coefficients)'!$C$4 )^4*
    (                                                   ( 'Sect. 4 (coefficients)'!$J$37 ) ) )</f>
        <v>-0.50656205589311532</v>
      </c>
      <c r="V294" s="40">
        <f t="shared" si="77"/>
        <v>10.739740579926028</v>
      </c>
      <c r="W294" s="45">
        <f>('Sect. 4 (coefficients)'!$L$3+'Sect. 4 (coefficients)'!$L$4*(B294+'Sect. 4 (coefficients)'!$L$7)^-2.5+'Sect. 4 (coefficients)'!$L$5*(B294+'Sect. 4 (coefficients)'!$L$7)^3)/1000</f>
        <v>-2.085999999999995E-3</v>
      </c>
      <c r="X294" s="45">
        <f t="shared" si="78"/>
        <v>-1.7297859971119323E-3</v>
      </c>
      <c r="Y294" s="40">
        <f t="shared" si="79"/>
        <v>10.737654579926028</v>
      </c>
      <c r="Z294" s="94">
        <v>6.0000000000000001E-3</v>
      </c>
    </row>
    <row r="295" spans="1:26" s="37" customFormat="1" ht="15" customHeight="1">
      <c r="A295" s="76">
        <v>15</v>
      </c>
      <c r="B295" s="30">
        <v>30</v>
      </c>
      <c r="C295" s="55">
        <v>5</v>
      </c>
      <c r="D295" s="32">
        <v>997.82170622900003</v>
      </c>
      <c r="E295" s="32">
        <f>0.001/100*D295/2</f>
        <v>4.9891085311450003E-3</v>
      </c>
      <c r="F295" s="54" t="s">
        <v>17</v>
      </c>
      <c r="G295" s="33">
        <v>1008.9282070041954</v>
      </c>
      <c r="H295" s="32">
        <v>6.4886806656664318E-3</v>
      </c>
      <c r="I295" s="62">
        <v>105.60205471978668</v>
      </c>
      <c r="J295" s="33">
        <f t="shared" si="71"/>
        <v>11.1065007751954</v>
      </c>
      <c r="K295" s="32">
        <f t="shared" si="72"/>
        <v>4.1487073704287152E-3</v>
      </c>
      <c r="L295" s="50">
        <f t="shared" si="70"/>
        <v>17.648100768034851</v>
      </c>
      <c r="M295" s="35">
        <f t="shared" si="73"/>
        <v>7.0714285714285712</v>
      </c>
      <c r="N295" s="66">
        <f t="shared" si="74"/>
        <v>0.70714285714285718</v>
      </c>
      <c r="O295" s="70" t="s">
        <v>17</v>
      </c>
      <c r="P295" s="32">
        <f>('Sect. 4 (coefficients)'!$L$3+'Sect. 4 (coefficients)'!$L$4*(B295+'Sect. 4 (coefficients)'!$L$7)^-2.5+'Sect. 4 (coefficients)'!$L$5*(B295+'Sect. 4 (coefficients)'!$L$7)^3)/1000</f>
        <v>-1.7850506381732198E-3</v>
      </c>
      <c r="Q295" s="32">
        <f t="shared" si="75"/>
        <v>11.108285825833573</v>
      </c>
      <c r="R295" s="32">
        <f>LOOKUP(B295,'Sect. 4 (data)'!$B$26:$B$32,'Sect. 4 (data)'!$R$26:$R$32)</f>
        <v>11.149678563065404</v>
      </c>
      <c r="S295" s="36">
        <f t="shared" si="76"/>
        <v>-4.1392737231831234E-2</v>
      </c>
      <c r="T295" s="32">
        <f>'Sect. 4 (coefficients)'!$C$7 * ( A295 / 'Sect. 4 (coefficients)'!$C$3 )*
  (
                                                        ( 'Sect. 4 (coefficients)'!$F$3   + 'Sect. 4 (coefficients)'!$F$4  *(A295/'Sect. 4 (coefficients)'!$C$3)^1 + 'Sect. 4 (coefficients)'!$F$5  *(A295/'Sect. 4 (coefficients)'!$C$3)^2 + 'Sect. 4 (coefficients)'!$F$6   *(A295/'Sect. 4 (coefficients)'!$C$3)^3 + 'Sect. 4 (coefficients)'!$F$7  *(A295/'Sect. 4 (coefficients)'!$C$3)^4 + 'Sect. 4 (coefficients)'!$F$8*(A295/'Sect. 4 (coefficients)'!$C$3)^5 ) +
    ( (B295+273.15) / 'Sect. 4 (coefficients)'!$C$4 )^1 * ( 'Sect. 4 (coefficients)'!$F$9   + 'Sect. 4 (coefficients)'!$F$10*(A295/'Sect. 4 (coefficients)'!$C$3)^1 + 'Sect. 4 (coefficients)'!$F$11*(A295/'Sect. 4 (coefficients)'!$C$3)^2 + 'Sect. 4 (coefficients)'!$F$12*(A295/'Sect. 4 (coefficients)'!$C$3)^3 + 'Sect. 4 (coefficients)'!$F$13*(A295/'Sect. 4 (coefficients)'!$C$3)^4 ) +
    ( (B295+273.15) / 'Sect. 4 (coefficients)'!$C$4 )^2 * ( 'Sect. 4 (coefficients)'!$F$14 + 'Sect. 4 (coefficients)'!$F$15*(A295/'Sect. 4 (coefficients)'!$C$3)^1 + 'Sect. 4 (coefficients)'!$F$16*(A295/'Sect. 4 (coefficients)'!$C$3)^2 + 'Sect. 4 (coefficients)'!$F$17*(A295/'Sect. 4 (coefficients)'!$C$3)^3 ) +
    ( (B295+273.15) / 'Sect. 4 (coefficients)'!$C$4 )^3 * ( 'Sect. 4 (coefficients)'!$F$18 + 'Sect. 4 (coefficients)'!$F$19*(A295/'Sect. 4 (coefficients)'!$C$3)^1 + 'Sect. 4 (coefficients)'!$F$20*(A295/'Sect. 4 (coefficients)'!$C$3)^2 ) +
    ( (B295+273.15) / 'Sect. 4 (coefficients)'!$C$4 )^4 * ( 'Sect. 4 (coefficients)'!$F$21 +'Sect. 4 (coefficients)'!$F$22*(A295/'Sect. 4 (coefficients)'!$C$3)^1 ) +
    ( (B295+273.15) / 'Sect. 4 (coefficients)'!$C$4 )^5 * ( 'Sect. 4 (coefficients)'!$F$23 )
  )</f>
        <v>11.149991613578598</v>
      </c>
      <c r="U295" s="91">
        <f xml:space="preserve"> 'Sect. 4 (coefficients)'!$C$8 * ( (C295/'Sect. 4 (coefficients)'!$C$5-1)/'Sect. 4 (coefficients)'!$C$6 ) * ( A295/'Sect. 4 (coefficients)'!$C$3 ) *
(                                                       ( 'Sect. 4 (coefficients)'!$J$3   + 'Sect. 4 (coefficients)'!$J$4  *((C295/'Sect. 4 (coefficients)'!$C$5-1)/'Sect. 4 (coefficients)'!$C$6)  + 'Sect. 4 (coefficients)'!$J$5  *((C295/'Sect. 4 (coefficients)'!$C$5-1)/'Sect. 4 (coefficients)'!$C$6)^2 + 'Sect. 4 (coefficients)'!$J$6   *((C295/'Sect. 4 (coefficients)'!$C$5-1)/'Sect. 4 (coefficients)'!$C$6)^3 + 'Sect. 4 (coefficients)'!$J$7*((C295/'Sect. 4 (coefficients)'!$C$5-1)/'Sect. 4 (coefficients)'!$C$6)^4 ) +
    ( A295/'Sect. 4 (coefficients)'!$C$3 )^1 * ( 'Sect. 4 (coefficients)'!$J$8   + 'Sect. 4 (coefficients)'!$J$9  *((C295/'Sect. 4 (coefficients)'!$C$5-1)/'Sect. 4 (coefficients)'!$C$6)  + 'Sect. 4 (coefficients)'!$J$10*((C295/'Sect. 4 (coefficients)'!$C$5-1)/'Sect. 4 (coefficients)'!$C$6)^2 + 'Sect. 4 (coefficients)'!$J$11 *((C295/'Sect. 4 (coefficients)'!$C$5-1)/'Sect. 4 (coefficients)'!$C$6)^3 ) +
    ( A295/'Sect. 4 (coefficients)'!$C$3 )^2 * ( 'Sect. 4 (coefficients)'!$J$12 + 'Sect. 4 (coefficients)'!$J$13*((C295/'Sect. 4 (coefficients)'!$C$5-1)/'Sect. 4 (coefficients)'!$C$6) + 'Sect. 4 (coefficients)'!$J$14*((C295/'Sect. 4 (coefficients)'!$C$5-1)/'Sect. 4 (coefficients)'!$C$6)^2 ) +
    ( A295/'Sect. 4 (coefficients)'!$C$3 )^3 * ( 'Sect. 4 (coefficients)'!$J$15 + 'Sect. 4 (coefficients)'!$J$16*((C295/'Sect. 4 (coefficients)'!$C$5-1)/'Sect. 4 (coefficients)'!$C$6) ) +
    ( A295/'Sect. 4 (coefficients)'!$C$3 )^4 * ( 'Sect. 4 (coefficients)'!$J$17 ) +
( (B295+273.15) / 'Sect. 4 (coefficients)'!$C$4 )^1*
    (                                                   ( 'Sect. 4 (coefficients)'!$J$18 + 'Sect. 4 (coefficients)'!$J$19*((C295/'Sect. 4 (coefficients)'!$C$5-1)/'Sect. 4 (coefficients)'!$C$6) + 'Sect. 4 (coefficients)'!$J$20*((C295/'Sect. 4 (coefficients)'!$C$5-1)/'Sect. 4 (coefficients)'!$C$6)^2 + 'Sect. 4 (coefficients)'!$J$21 * ((C295/'Sect. 4 (coefficients)'!$C$5-1)/'Sect. 4 (coefficients)'!$C$6)^3 ) +
    ( A295/'Sect. 4 (coefficients)'!$C$3 )^1 * ( 'Sect. 4 (coefficients)'!$J$22 + 'Sect. 4 (coefficients)'!$J$23*((C295/'Sect. 4 (coefficients)'!$C$5-1)/'Sect. 4 (coefficients)'!$C$6) + 'Sect. 4 (coefficients)'!$J$24*((C295/'Sect. 4 (coefficients)'!$C$5-1)/'Sect. 4 (coefficients)'!$C$6)^2 ) +
    ( A295/'Sect. 4 (coefficients)'!$C$3 )^2 * ( 'Sect. 4 (coefficients)'!$J$25 + 'Sect. 4 (coefficients)'!$J$26*((C295/'Sect. 4 (coefficients)'!$C$5-1)/'Sect. 4 (coefficients)'!$C$6) ) +
    ( A295/'Sect. 4 (coefficients)'!$C$3 )^3 * ( 'Sect. 4 (coefficients)'!$J$27 ) ) +
( (B295+273.15) / 'Sect. 4 (coefficients)'!$C$4 )^2*
    (                                                   ( 'Sect. 4 (coefficients)'!$J$28 + 'Sect. 4 (coefficients)'!$J$29*((C295/'Sect. 4 (coefficients)'!$C$5-1)/'Sect. 4 (coefficients)'!$C$6) + 'Sect. 4 (coefficients)'!$J$30*((C295/'Sect. 4 (coefficients)'!$C$5-1)/'Sect. 4 (coefficients)'!$C$6)^2 ) +
    ( A295/'Sect. 4 (coefficients)'!$C$3 )^1 * ( 'Sect. 4 (coefficients)'!$J$31 + 'Sect. 4 (coefficients)'!$J$32*((C295/'Sect. 4 (coefficients)'!$C$5-1)/'Sect. 4 (coefficients)'!$C$6) ) +
    ( A295/'Sect. 4 (coefficients)'!$C$3 )^2 * ( 'Sect. 4 (coefficients)'!$J$33 ) ) +
( (B295+273.15) / 'Sect. 4 (coefficients)'!$C$4 )^3*
    (                                                   ( 'Sect. 4 (coefficients)'!$J$34 + 'Sect. 4 (coefficients)'!$J$35*((C295/'Sect. 4 (coefficients)'!$C$5-1)/'Sect. 4 (coefficients)'!$C$6) ) +
    ( A295/'Sect. 4 (coefficients)'!$C$3 )^1 * ( 'Sect. 4 (coefficients)'!$J$36 ) ) +
( (B295+273.15) / 'Sect. 4 (coefficients)'!$C$4 )^4*
    (                                                   ( 'Sect. 4 (coefficients)'!$J$37 ) ) )</f>
        <v>-4.0213674276202517E-2</v>
      </c>
      <c r="V295" s="32">
        <f t="shared" si="77"/>
        <v>11.109777939302395</v>
      </c>
      <c r="W295" s="36">
        <f>('Sect. 4 (coefficients)'!$L$3+'Sect. 4 (coefficients)'!$L$4*(B295+'Sect. 4 (coefficients)'!$L$7)^-2.5+'Sect. 4 (coefficients)'!$L$5*(B295+'Sect. 4 (coefficients)'!$L$7)^3)/1000</f>
        <v>-1.7850506381732198E-3</v>
      </c>
      <c r="X295" s="36">
        <f t="shared" si="78"/>
        <v>-1.492113468822609E-3</v>
      </c>
      <c r="Y295" s="32">
        <f t="shared" si="79"/>
        <v>11.107992888664223</v>
      </c>
      <c r="Z295" s="92">
        <v>6.0000000000000001E-3</v>
      </c>
    </row>
    <row r="296" spans="1:26" s="37" customFormat="1" ht="15" customHeight="1">
      <c r="A296" s="76">
        <v>15</v>
      </c>
      <c r="B296" s="30">
        <v>30</v>
      </c>
      <c r="C296" s="55">
        <v>10</v>
      </c>
      <c r="D296" s="32">
        <v>1000.015889</v>
      </c>
      <c r="E296" s="32">
        <f>0.001/100*D296/2</f>
        <v>5.0000794450000005E-3</v>
      </c>
      <c r="F296" s="54" t="s">
        <v>17</v>
      </c>
      <c r="G296" s="33">
        <v>1011.0823224087412</v>
      </c>
      <c r="H296" s="32">
        <v>6.508981469145721E-3</v>
      </c>
      <c r="I296" s="62">
        <v>106.80119385843901</v>
      </c>
      <c r="J296" s="33">
        <f t="shared" si="71"/>
        <v>11.066433408741204</v>
      </c>
      <c r="K296" s="32">
        <f t="shared" si="72"/>
        <v>4.1672587283933873E-3</v>
      </c>
      <c r="L296" s="50">
        <f t="shared" si="70"/>
        <v>17.944271290671601</v>
      </c>
      <c r="M296" s="35">
        <f t="shared" si="73"/>
        <v>7.0714285714285712</v>
      </c>
      <c r="N296" s="66">
        <f t="shared" si="74"/>
        <v>0.70714285714285718</v>
      </c>
      <c r="O296" s="70" t="s">
        <v>17</v>
      </c>
      <c r="P296" s="32">
        <f>('Sect. 4 (coefficients)'!$L$3+'Sect. 4 (coefficients)'!$L$4*(B296+'Sect. 4 (coefficients)'!$L$7)^-2.5+'Sect. 4 (coefficients)'!$L$5*(B296+'Sect. 4 (coefficients)'!$L$7)^3)/1000</f>
        <v>-1.7850506381732198E-3</v>
      </c>
      <c r="Q296" s="32">
        <f t="shared" si="75"/>
        <v>11.068218459379377</v>
      </c>
      <c r="R296" s="32">
        <f>LOOKUP(B296,'Sect. 4 (data)'!$B$26:$B$32,'Sect. 4 (data)'!$R$26:$R$32)</f>
        <v>11.149678563065404</v>
      </c>
      <c r="S296" s="36">
        <f t="shared" si="76"/>
        <v>-8.1460103686026741E-2</v>
      </c>
      <c r="T296" s="32">
        <f>'Sect. 4 (coefficients)'!$C$7 * ( A296 / 'Sect. 4 (coefficients)'!$C$3 )*
  (
                                                        ( 'Sect. 4 (coefficients)'!$F$3   + 'Sect. 4 (coefficients)'!$F$4  *(A296/'Sect. 4 (coefficients)'!$C$3)^1 + 'Sect. 4 (coefficients)'!$F$5  *(A296/'Sect. 4 (coefficients)'!$C$3)^2 + 'Sect. 4 (coefficients)'!$F$6   *(A296/'Sect. 4 (coefficients)'!$C$3)^3 + 'Sect. 4 (coefficients)'!$F$7  *(A296/'Sect. 4 (coefficients)'!$C$3)^4 + 'Sect. 4 (coefficients)'!$F$8*(A296/'Sect. 4 (coefficients)'!$C$3)^5 ) +
    ( (B296+273.15) / 'Sect. 4 (coefficients)'!$C$4 )^1 * ( 'Sect. 4 (coefficients)'!$F$9   + 'Sect. 4 (coefficients)'!$F$10*(A296/'Sect. 4 (coefficients)'!$C$3)^1 + 'Sect. 4 (coefficients)'!$F$11*(A296/'Sect. 4 (coefficients)'!$C$3)^2 + 'Sect. 4 (coefficients)'!$F$12*(A296/'Sect. 4 (coefficients)'!$C$3)^3 + 'Sect. 4 (coefficients)'!$F$13*(A296/'Sect. 4 (coefficients)'!$C$3)^4 ) +
    ( (B296+273.15) / 'Sect. 4 (coefficients)'!$C$4 )^2 * ( 'Sect. 4 (coefficients)'!$F$14 + 'Sect. 4 (coefficients)'!$F$15*(A296/'Sect. 4 (coefficients)'!$C$3)^1 + 'Sect. 4 (coefficients)'!$F$16*(A296/'Sect. 4 (coefficients)'!$C$3)^2 + 'Sect. 4 (coefficients)'!$F$17*(A296/'Sect. 4 (coefficients)'!$C$3)^3 ) +
    ( (B296+273.15) / 'Sect. 4 (coefficients)'!$C$4 )^3 * ( 'Sect. 4 (coefficients)'!$F$18 + 'Sect. 4 (coefficients)'!$F$19*(A296/'Sect. 4 (coefficients)'!$C$3)^1 + 'Sect. 4 (coefficients)'!$F$20*(A296/'Sect. 4 (coefficients)'!$C$3)^2 ) +
    ( (B296+273.15) / 'Sect. 4 (coefficients)'!$C$4 )^4 * ( 'Sect. 4 (coefficients)'!$F$21 +'Sect. 4 (coefficients)'!$F$22*(A296/'Sect. 4 (coefficients)'!$C$3)^1 ) +
    ( (B296+273.15) / 'Sect. 4 (coefficients)'!$C$4 )^5 * ( 'Sect. 4 (coefficients)'!$F$23 )
  )</f>
        <v>11.149991613578598</v>
      </c>
      <c r="U296" s="91">
        <f xml:space="preserve"> 'Sect. 4 (coefficients)'!$C$8 * ( (C296/'Sect. 4 (coefficients)'!$C$5-1)/'Sect. 4 (coefficients)'!$C$6 ) * ( A296/'Sect. 4 (coefficients)'!$C$3 ) *
(                                                       ( 'Sect. 4 (coefficients)'!$J$3   + 'Sect. 4 (coefficients)'!$J$4  *((C296/'Sect. 4 (coefficients)'!$C$5-1)/'Sect. 4 (coefficients)'!$C$6)  + 'Sect. 4 (coefficients)'!$J$5  *((C296/'Sect. 4 (coefficients)'!$C$5-1)/'Sect. 4 (coefficients)'!$C$6)^2 + 'Sect. 4 (coefficients)'!$J$6   *((C296/'Sect. 4 (coefficients)'!$C$5-1)/'Sect. 4 (coefficients)'!$C$6)^3 + 'Sect. 4 (coefficients)'!$J$7*((C296/'Sect. 4 (coefficients)'!$C$5-1)/'Sect. 4 (coefficients)'!$C$6)^4 ) +
    ( A296/'Sect. 4 (coefficients)'!$C$3 )^1 * ( 'Sect. 4 (coefficients)'!$J$8   + 'Sect. 4 (coefficients)'!$J$9  *((C296/'Sect. 4 (coefficients)'!$C$5-1)/'Sect. 4 (coefficients)'!$C$6)  + 'Sect. 4 (coefficients)'!$J$10*((C296/'Sect. 4 (coefficients)'!$C$5-1)/'Sect. 4 (coefficients)'!$C$6)^2 + 'Sect. 4 (coefficients)'!$J$11 *((C296/'Sect. 4 (coefficients)'!$C$5-1)/'Sect. 4 (coefficients)'!$C$6)^3 ) +
    ( A296/'Sect. 4 (coefficients)'!$C$3 )^2 * ( 'Sect. 4 (coefficients)'!$J$12 + 'Sect. 4 (coefficients)'!$J$13*((C296/'Sect. 4 (coefficients)'!$C$5-1)/'Sect. 4 (coefficients)'!$C$6) + 'Sect. 4 (coefficients)'!$J$14*((C296/'Sect. 4 (coefficients)'!$C$5-1)/'Sect. 4 (coefficients)'!$C$6)^2 ) +
    ( A296/'Sect. 4 (coefficients)'!$C$3 )^3 * ( 'Sect. 4 (coefficients)'!$J$15 + 'Sect. 4 (coefficients)'!$J$16*((C296/'Sect. 4 (coefficients)'!$C$5-1)/'Sect. 4 (coefficients)'!$C$6) ) +
    ( A296/'Sect. 4 (coefficients)'!$C$3 )^4 * ( 'Sect. 4 (coefficients)'!$J$17 ) +
( (B296+273.15) / 'Sect. 4 (coefficients)'!$C$4 )^1*
    (                                                   ( 'Sect. 4 (coefficients)'!$J$18 + 'Sect. 4 (coefficients)'!$J$19*((C296/'Sect. 4 (coefficients)'!$C$5-1)/'Sect. 4 (coefficients)'!$C$6) + 'Sect. 4 (coefficients)'!$J$20*((C296/'Sect. 4 (coefficients)'!$C$5-1)/'Sect. 4 (coefficients)'!$C$6)^2 + 'Sect. 4 (coefficients)'!$J$21 * ((C296/'Sect. 4 (coefficients)'!$C$5-1)/'Sect. 4 (coefficients)'!$C$6)^3 ) +
    ( A296/'Sect. 4 (coefficients)'!$C$3 )^1 * ( 'Sect. 4 (coefficients)'!$J$22 + 'Sect. 4 (coefficients)'!$J$23*((C296/'Sect. 4 (coefficients)'!$C$5-1)/'Sect. 4 (coefficients)'!$C$6) + 'Sect. 4 (coefficients)'!$J$24*((C296/'Sect. 4 (coefficients)'!$C$5-1)/'Sect. 4 (coefficients)'!$C$6)^2 ) +
    ( A296/'Sect. 4 (coefficients)'!$C$3 )^2 * ( 'Sect. 4 (coefficients)'!$J$25 + 'Sect. 4 (coefficients)'!$J$26*((C296/'Sect. 4 (coefficients)'!$C$5-1)/'Sect. 4 (coefficients)'!$C$6) ) +
    ( A296/'Sect. 4 (coefficients)'!$C$3 )^3 * ( 'Sect. 4 (coefficients)'!$J$27 ) ) +
( (B296+273.15) / 'Sect. 4 (coefficients)'!$C$4 )^2*
    (                                                   ( 'Sect. 4 (coefficients)'!$J$28 + 'Sect. 4 (coefficients)'!$J$29*((C296/'Sect. 4 (coefficients)'!$C$5-1)/'Sect. 4 (coefficients)'!$C$6) + 'Sect. 4 (coefficients)'!$J$30*((C296/'Sect. 4 (coefficients)'!$C$5-1)/'Sect. 4 (coefficients)'!$C$6)^2 ) +
    ( A296/'Sect. 4 (coefficients)'!$C$3 )^1 * ( 'Sect. 4 (coefficients)'!$J$31 + 'Sect. 4 (coefficients)'!$J$32*((C296/'Sect. 4 (coefficients)'!$C$5-1)/'Sect. 4 (coefficients)'!$C$6) ) +
    ( A296/'Sect. 4 (coefficients)'!$C$3 )^2 * ( 'Sect. 4 (coefficients)'!$J$33 ) ) +
( (B296+273.15) / 'Sect. 4 (coefficients)'!$C$4 )^3*
    (                                                   ( 'Sect. 4 (coefficients)'!$J$34 + 'Sect. 4 (coefficients)'!$J$35*((C296/'Sect. 4 (coefficients)'!$C$5-1)/'Sect. 4 (coefficients)'!$C$6) ) +
    ( A296/'Sect. 4 (coefficients)'!$C$3 )^1 * ( 'Sect. 4 (coefficients)'!$J$36 ) ) +
( (B296+273.15) / 'Sect. 4 (coefficients)'!$C$4 )^4*
    (                                                   ( 'Sect. 4 (coefficients)'!$J$37 ) ) )</f>
        <v>-8.0552742498004454E-2</v>
      </c>
      <c r="V296" s="32">
        <f t="shared" si="77"/>
        <v>11.069438871080592</v>
      </c>
      <c r="W296" s="36">
        <f>('Sect. 4 (coefficients)'!$L$3+'Sect. 4 (coefficients)'!$L$4*(B296+'Sect. 4 (coefficients)'!$L$7)^-2.5+'Sect. 4 (coefficients)'!$L$5*(B296+'Sect. 4 (coefficients)'!$L$7)^3)/1000</f>
        <v>-1.7850506381732198E-3</v>
      </c>
      <c r="X296" s="36">
        <f t="shared" si="78"/>
        <v>-1.2204117012153404E-3</v>
      </c>
      <c r="Y296" s="32">
        <f t="shared" si="79"/>
        <v>11.06765382044242</v>
      </c>
      <c r="Z296" s="92">
        <v>6.0000000000000001E-3</v>
      </c>
    </row>
    <row r="297" spans="1:26" s="37" customFormat="1" ht="15" customHeight="1">
      <c r="A297" s="76">
        <v>15</v>
      </c>
      <c r="B297" s="30">
        <v>30</v>
      </c>
      <c r="C297" s="55">
        <v>15</v>
      </c>
      <c r="D297" s="32">
        <v>1002.18729905</v>
      </c>
      <c r="E297" s="32">
        <f t="shared" ref="E297:E303" si="84">0.003/100*D297/2</f>
        <v>1.503280948575E-2</v>
      </c>
      <c r="F297" s="54" t="s">
        <v>17</v>
      </c>
      <c r="G297" s="33">
        <v>1013.2144556535181</v>
      </c>
      <c r="H297" s="32">
        <v>1.5656135587339651E-2</v>
      </c>
      <c r="I297" s="62">
        <v>3556.4608826795679</v>
      </c>
      <c r="J297" s="33">
        <f t="shared" si="71"/>
        <v>11.027156603518165</v>
      </c>
      <c r="K297" s="32">
        <f t="shared" si="72"/>
        <v>4.3736964337168964E-3</v>
      </c>
      <c r="L297" s="50">
        <f t="shared" si="70"/>
        <v>21.660789769950718</v>
      </c>
      <c r="M297" s="35">
        <f t="shared" si="73"/>
        <v>7.0714285714285712</v>
      </c>
      <c r="N297" s="66">
        <f t="shared" si="74"/>
        <v>0.70714285714285718</v>
      </c>
      <c r="O297" s="70" t="s">
        <v>17</v>
      </c>
      <c r="P297" s="32">
        <f>('Sect. 4 (coefficients)'!$L$3+'Sect. 4 (coefficients)'!$L$4*(B297+'Sect. 4 (coefficients)'!$L$7)^-2.5+'Sect. 4 (coefficients)'!$L$5*(B297+'Sect. 4 (coefficients)'!$L$7)^3)/1000</f>
        <v>-1.7850506381732198E-3</v>
      </c>
      <c r="Q297" s="32">
        <f t="shared" si="75"/>
        <v>11.028941654156338</v>
      </c>
      <c r="R297" s="32">
        <f>LOOKUP(B297,'Sect. 4 (data)'!$B$26:$B$32,'Sect. 4 (data)'!$R$26:$R$32)</f>
        <v>11.149678563065404</v>
      </c>
      <c r="S297" s="36">
        <f t="shared" si="76"/>
        <v>-0.12073690890906619</v>
      </c>
      <c r="T297" s="32">
        <f>'Sect. 4 (coefficients)'!$C$7 * ( A297 / 'Sect. 4 (coefficients)'!$C$3 )*
  (
                                                        ( 'Sect. 4 (coefficients)'!$F$3   + 'Sect. 4 (coefficients)'!$F$4  *(A297/'Sect. 4 (coefficients)'!$C$3)^1 + 'Sect. 4 (coefficients)'!$F$5  *(A297/'Sect. 4 (coefficients)'!$C$3)^2 + 'Sect. 4 (coefficients)'!$F$6   *(A297/'Sect. 4 (coefficients)'!$C$3)^3 + 'Sect. 4 (coefficients)'!$F$7  *(A297/'Sect. 4 (coefficients)'!$C$3)^4 + 'Sect. 4 (coefficients)'!$F$8*(A297/'Sect. 4 (coefficients)'!$C$3)^5 ) +
    ( (B297+273.15) / 'Sect. 4 (coefficients)'!$C$4 )^1 * ( 'Sect. 4 (coefficients)'!$F$9   + 'Sect. 4 (coefficients)'!$F$10*(A297/'Sect. 4 (coefficients)'!$C$3)^1 + 'Sect. 4 (coefficients)'!$F$11*(A297/'Sect. 4 (coefficients)'!$C$3)^2 + 'Sect. 4 (coefficients)'!$F$12*(A297/'Sect. 4 (coefficients)'!$C$3)^3 + 'Sect. 4 (coefficients)'!$F$13*(A297/'Sect. 4 (coefficients)'!$C$3)^4 ) +
    ( (B297+273.15) / 'Sect. 4 (coefficients)'!$C$4 )^2 * ( 'Sect. 4 (coefficients)'!$F$14 + 'Sect. 4 (coefficients)'!$F$15*(A297/'Sect. 4 (coefficients)'!$C$3)^1 + 'Sect. 4 (coefficients)'!$F$16*(A297/'Sect. 4 (coefficients)'!$C$3)^2 + 'Sect. 4 (coefficients)'!$F$17*(A297/'Sect. 4 (coefficients)'!$C$3)^3 ) +
    ( (B297+273.15) / 'Sect. 4 (coefficients)'!$C$4 )^3 * ( 'Sect. 4 (coefficients)'!$F$18 + 'Sect. 4 (coefficients)'!$F$19*(A297/'Sect. 4 (coefficients)'!$C$3)^1 + 'Sect. 4 (coefficients)'!$F$20*(A297/'Sect. 4 (coefficients)'!$C$3)^2 ) +
    ( (B297+273.15) / 'Sect. 4 (coefficients)'!$C$4 )^4 * ( 'Sect. 4 (coefficients)'!$F$21 +'Sect. 4 (coefficients)'!$F$22*(A297/'Sect. 4 (coefficients)'!$C$3)^1 ) +
    ( (B297+273.15) / 'Sect. 4 (coefficients)'!$C$4 )^5 * ( 'Sect. 4 (coefficients)'!$F$23 )
  )</f>
        <v>11.149991613578598</v>
      </c>
      <c r="U297" s="91">
        <f xml:space="preserve"> 'Sect. 4 (coefficients)'!$C$8 * ( (C297/'Sect. 4 (coefficients)'!$C$5-1)/'Sect. 4 (coefficients)'!$C$6 ) * ( A297/'Sect. 4 (coefficients)'!$C$3 ) *
(                                                       ( 'Sect. 4 (coefficients)'!$J$3   + 'Sect. 4 (coefficients)'!$J$4  *((C297/'Sect. 4 (coefficients)'!$C$5-1)/'Sect. 4 (coefficients)'!$C$6)  + 'Sect. 4 (coefficients)'!$J$5  *((C297/'Sect. 4 (coefficients)'!$C$5-1)/'Sect. 4 (coefficients)'!$C$6)^2 + 'Sect. 4 (coefficients)'!$J$6   *((C297/'Sect. 4 (coefficients)'!$C$5-1)/'Sect. 4 (coefficients)'!$C$6)^3 + 'Sect. 4 (coefficients)'!$J$7*((C297/'Sect. 4 (coefficients)'!$C$5-1)/'Sect. 4 (coefficients)'!$C$6)^4 ) +
    ( A297/'Sect. 4 (coefficients)'!$C$3 )^1 * ( 'Sect. 4 (coefficients)'!$J$8   + 'Sect. 4 (coefficients)'!$J$9  *((C297/'Sect. 4 (coefficients)'!$C$5-1)/'Sect. 4 (coefficients)'!$C$6)  + 'Sect. 4 (coefficients)'!$J$10*((C297/'Sect. 4 (coefficients)'!$C$5-1)/'Sect. 4 (coefficients)'!$C$6)^2 + 'Sect. 4 (coefficients)'!$J$11 *((C297/'Sect. 4 (coefficients)'!$C$5-1)/'Sect. 4 (coefficients)'!$C$6)^3 ) +
    ( A297/'Sect. 4 (coefficients)'!$C$3 )^2 * ( 'Sect. 4 (coefficients)'!$J$12 + 'Sect. 4 (coefficients)'!$J$13*((C297/'Sect. 4 (coefficients)'!$C$5-1)/'Sect. 4 (coefficients)'!$C$6) + 'Sect. 4 (coefficients)'!$J$14*((C297/'Sect. 4 (coefficients)'!$C$5-1)/'Sect. 4 (coefficients)'!$C$6)^2 ) +
    ( A297/'Sect. 4 (coefficients)'!$C$3 )^3 * ( 'Sect. 4 (coefficients)'!$J$15 + 'Sect. 4 (coefficients)'!$J$16*((C297/'Sect. 4 (coefficients)'!$C$5-1)/'Sect. 4 (coefficients)'!$C$6) ) +
    ( A297/'Sect. 4 (coefficients)'!$C$3 )^4 * ( 'Sect. 4 (coefficients)'!$J$17 ) +
( (B297+273.15) / 'Sect. 4 (coefficients)'!$C$4 )^1*
    (                                                   ( 'Sect. 4 (coefficients)'!$J$18 + 'Sect. 4 (coefficients)'!$J$19*((C297/'Sect. 4 (coefficients)'!$C$5-1)/'Sect. 4 (coefficients)'!$C$6) + 'Sect. 4 (coefficients)'!$J$20*((C297/'Sect. 4 (coefficients)'!$C$5-1)/'Sect. 4 (coefficients)'!$C$6)^2 + 'Sect. 4 (coefficients)'!$J$21 * ((C297/'Sect. 4 (coefficients)'!$C$5-1)/'Sect. 4 (coefficients)'!$C$6)^3 ) +
    ( A297/'Sect. 4 (coefficients)'!$C$3 )^1 * ( 'Sect. 4 (coefficients)'!$J$22 + 'Sect. 4 (coefficients)'!$J$23*((C297/'Sect. 4 (coefficients)'!$C$5-1)/'Sect. 4 (coefficients)'!$C$6) + 'Sect. 4 (coefficients)'!$J$24*((C297/'Sect. 4 (coefficients)'!$C$5-1)/'Sect. 4 (coefficients)'!$C$6)^2 ) +
    ( A297/'Sect. 4 (coefficients)'!$C$3 )^2 * ( 'Sect. 4 (coefficients)'!$J$25 + 'Sect. 4 (coefficients)'!$J$26*((C297/'Sect. 4 (coefficients)'!$C$5-1)/'Sect. 4 (coefficients)'!$C$6) ) +
    ( A297/'Sect. 4 (coefficients)'!$C$3 )^3 * ( 'Sect. 4 (coefficients)'!$J$27 ) ) +
( (B297+273.15) / 'Sect. 4 (coefficients)'!$C$4 )^2*
    (                                                   ( 'Sect. 4 (coefficients)'!$J$28 + 'Sect. 4 (coefficients)'!$J$29*((C297/'Sect. 4 (coefficients)'!$C$5-1)/'Sect. 4 (coefficients)'!$C$6) + 'Sect. 4 (coefficients)'!$J$30*((C297/'Sect. 4 (coefficients)'!$C$5-1)/'Sect. 4 (coefficients)'!$C$6)^2 ) +
    ( A297/'Sect. 4 (coefficients)'!$C$3 )^1 * ( 'Sect. 4 (coefficients)'!$J$31 + 'Sect. 4 (coefficients)'!$J$32*((C297/'Sect. 4 (coefficients)'!$C$5-1)/'Sect. 4 (coefficients)'!$C$6) ) +
    ( A297/'Sect. 4 (coefficients)'!$C$3 )^2 * ( 'Sect. 4 (coefficients)'!$J$33 ) ) +
( (B297+273.15) / 'Sect. 4 (coefficients)'!$C$4 )^3*
    (                                                   ( 'Sect. 4 (coefficients)'!$J$34 + 'Sect. 4 (coefficients)'!$J$35*((C297/'Sect. 4 (coefficients)'!$C$5-1)/'Sect. 4 (coefficients)'!$C$6) ) +
    ( A297/'Sect. 4 (coefficients)'!$C$3 )^1 * ( 'Sect. 4 (coefficients)'!$J$36 ) ) +
( (B297+273.15) / 'Sect. 4 (coefficients)'!$C$4 )^4*
    (                                                   ( 'Sect. 4 (coefficients)'!$J$37 ) ) )</f>
        <v>-0.12014926182023468</v>
      </c>
      <c r="V297" s="32">
        <f t="shared" si="77"/>
        <v>11.029842351758363</v>
      </c>
      <c r="W297" s="36">
        <f>('Sect. 4 (coefficients)'!$L$3+'Sect. 4 (coefficients)'!$L$4*(B297+'Sect. 4 (coefficients)'!$L$7)^-2.5+'Sect. 4 (coefficients)'!$L$5*(B297+'Sect. 4 (coefficients)'!$L$7)^3)/1000</f>
        <v>-1.7850506381732198E-3</v>
      </c>
      <c r="X297" s="36">
        <f t="shared" si="78"/>
        <v>-9.006976020256019E-4</v>
      </c>
      <c r="Y297" s="32">
        <f t="shared" si="79"/>
        <v>11.028057301120191</v>
      </c>
      <c r="Z297" s="92">
        <v>6.0000000000000001E-3</v>
      </c>
    </row>
    <row r="298" spans="1:26" s="37" customFormat="1" ht="15" customHeight="1">
      <c r="A298" s="76">
        <v>15</v>
      </c>
      <c r="B298" s="30">
        <v>30</v>
      </c>
      <c r="C298" s="55">
        <v>20</v>
      </c>
      <c r="D298" s="32">
        <v>1004.3363831299999</v>
      </c>
      <c r="E298" s="32">
        <f t="shared" si="84"/>
        <v>1.5065045746949999E-2</v>
      </c>
      <c r="F298" s="54" t="s">
        <v>17</v>
      </c>
      <c r="G298" s="33">
        <v>1015.3249446178069</v>
      </c>
      <c r="H298" s="32">
        <v>1.5699630100097357E-2</v>
      </c>
      <c r="I298" s="62">
        <v>3547.6130517866868</v>
      </c>
      <c r="J298" s="33">
        <f t="shared" si="71"/>
        <v>10.988561487806919</v>
      </c>
      <c r="K298" s="32">
        <f t="shared" si="72"/>
        <v>4.4184592249093659E-3</v>
      </c>
      <c r="L298" s="50">
        <f t="shared" si="70"/>
        <v>22.256761384989819</v>
      </c>
      <c r="M298" s="35">
        <f t="shared" si="73"/>
        <v>7.0714285714285712</v>
      </c>
      <c r="N298" s="66">
        <f t="shared" si="74"/>
        <v>0.70714285714285718</v>
      </c>
      <c r="O298" s="70" t="s">
        <v>17</v>
      </c>
      <c r="P298" s="32">
        <f>('Sect. 4 (coefficients)'!$L$3+'Sect. 4 (coefficients)'!$L$4*(B298+'Sect. 4 (coefficients)'!$L$7)^-2.5+'Sect. 4 (coefficients)'!$L$5*(B298+'Sect. 4 (coefficients)'!$L$7)^3)/1000</f>
        <v>-1.7850506381732198E-3</v>
      </c>
      <c r="Q298" s="32">
        <f t="shared" si="75"/>
        <v>10.990346538445092</v>
      </c>
      <c r="R298" s="32">
        <f>LOOKUP(B298,'Sect. 4 (data)'!$B$26:$B$32,'Sect. 4 (data)'!$R$26:$R$32)</f>
        <v>11.149678563065404</v>
      </c>
      <c r="S298" s="36">
        <f t="shared" si="76"/>
        <v>-0.15933202462031204</v>
      </c>
      <c r="T298" s="32">
        <f>'Sect. 4 (coefficients)'!$C$7 * ( A298 / 'Sect. 4 (coefficients)'!$C$3 )*
  (
                                                        ( 'Sect. 4 (coefficients)'!$F$3   + 'Sect. 4 (coefficients)'!$F$4  *(A298/'Sect. 4 (coefficients)'!$C$3)^1 + 'Sect. 4 (coefficients)'!$F$5  *(A298/'Sect. 4 (coefficients)'!$C$3)^2 + 'Sect. 4 (coefficients)'!$F$6   *(A298/'Sect. 4 (coefficients)'!$C$3)^3 + 'Sect. 4 (coefficients)'!$F$7  *(A298/'Sect. 4 (coefficients)'!$C$3)^4 + 'Sect. 4 (coefficients)'!$F$8*(A298/'Sect. 4 (coefficients)'!$C$3)^5 ) +
    ( (B298+273.15) / 'Sect. 4 (coefficients)'!$C$4 )^1 * ( 'Sect. 4 (coefficients)'!$F$9   + 'Sect. 4 (coefficients)'!$F$10*(A298/'Sect. 4 (coefficients)'!$C$3)^1 + 'Sect. 4 (coefficients)'!$F$11*(A298/'Sect. 4 (coefficients)'!$C$3)^2 + 'Sect. 4 (coefficients)'!$F$12*(A298/'Sect. 4 (coefficients)'!$C$3)^3 + 'Sect. 4 (coefficients)'!$F$13*(A298/'Sect. 4 (coefficients)'!$C$3)^4 ) +
    ( (B298+273.15) / 'Sect. 4 (coefficients)'!$C$4 )^2 * ( 'Sect. 4 (coefficients)'!$F$14 + 'Sect. 4 (coefficients)'!$F$15*(A298/'Sect. 4 (coefficients)'!$C$3)^1 + 'Sect. 4 (coefficients)'!$F$16*(A298/'Sect. 4 (coefficients)'!$C$3)^2 + 'Sect. 4 (coefficients)'!$F$17*(A298/'Sect. 4 (coefficients)'!$C$3)^3 ) +
    ( (B298+273.15) / 'Sect. 4 (coefficients)'!$C$4 )^3 * ( 'Sect. 4 (coefficients)'!$F$18 + 'Sect. 4 (coefficients)'!$F$19*(A298/'Sect. 4 (coefficients)'!$C$3)^1 + 'Sect. 4 (coefficients)'!$F$20*(A298/'Sect. 4 (coefficients)'!$C$3)^2 ) +
    ( (B298+273.15) / 'Sect. 4 (coefficients)'!$C$4 )^4 * ( 'Sect. 4 (coefficients)'!$F$21 +'Sect. 4 (coefficients)'!$F$22*(A298/'Sect. 4 (coefficients)'!$C$3)^1 ) +
    ( (B298+273.15) / 'Sect. 4 (coefficients)'!$C$4 )^5 * ( 'Sect. 4 (coefficients)'!$F$23 )
  )</f>
        <v>11.149991613578598</v>
      </c>
      <c r="U298" s="91">
        <f xml:space="preserve"> 'Sect. 4 (coefficients)'!$C$8 * ( (C298/'Sect. 4 (coefficients)'!$C$5-1)/'Sect. 4 (coefficients)'!$C$6 ) * ( A298/'Sect. 4 (coefficients)'!$C$3 ) *
(                                                       ( 'Sect. 4 (coefficients)'!$J$3   + 'Sect. 4 (coefficients)'!$J$4  *((C298/'Sect. 4 (coefficients)'!$C$5-1)/'Sect. 4 (coefficients)'!$C$6)  + 'Sect. 4 (coefficients)'!$J$5  *((C298/'Sect. 4 (coefficients)'!$C$5-1)/'Sect. 4 (coefficients)'!$C$6)^2 + 'Sect. 4 (coefficients)'!$J$6   *((C298/'Sect. 4 (coefficients)'!$C$5-1)/'Sect. 4 (coefficients)'!$C$6)^3 + 'Sect. 4 (coefficients)'!$J$7*((C298/'Sect. 4 (coefficients)'!$C$5-1)/'Sect. 4 (coefficients)'!$C$6)^4 ) +
    ( A298/'Sect. 4 (coefficients)'!$C$3 )^1 * ( 'Sect. 4 (coefficients)'!$J$8   + 'Sect. 4 (coefficients)'!$J$9  *((C298/'Sect. 4 (coefficients)'!$C$5-1)/'Sect. 4 (coefficients)'!$C$6)  + 'Sect. 4 (coefficients)'!$J$10*((C298/'Sect. 4 (coefficients)'!$C$5-1)/'Sect. 4 (coefficients)'!$C$6)^2 + 'Sect. 4 (coefficients)'!$J$11 *((C298/'Sect. 4 (coefficients)'!$C$5-1)/'Sect. 4 (coefficients)'!$C$6)^3 ) +
    ( A298/'Sect. 4 (coefficients)'!$C$3 )^2 * ( 'Sect. 4 (coefficients)'!$J$12 + 'Sect. 4 (coefficients)'!$J$13*((C298/'Sect. 4 (coefficients)'!$C$5-1)/'Sect. 4 (coefficients)'!$C$6) + 'Sect. 4 (coefficients)'!$J$14*((C298/'Sect. 4 (coefficients)'!$C$5-1)/'Sect. 4 (coefficients)'!$C$6)^2 ) +
    ( A298/'Sect. 4 (coefficients)'!$C$3 )^3 * ( 'Sect. 4 (coefficients)'!$J$15 + 'Sect. 4 (coefficients)'!$J$16*((C298/'Sect. 4 (coefficients)'!$C$5-1)/'Sect. 4 (coefficients)'!$C$6) ) +
    ( A298/'Sect. 4 (coefficients)'!$C$3 )^4 * ( 'Sect. 4 (coefficients)'!$J$17 ) +
( (B298+273.15) / 'Sect. 4 (coefficients)'!$C$4 )^1*
    (                                                   ( 'Sect. 4 (coefficients)'!$J$18 + 'Sect. 4 (coefficients)'!$J$19*((C298/'Sect. 4 (coefficients)'!$C$5-1)/'Sect. 4 (coefficients)'!$C$6) + 'Sect. 4 (coefficients)'!$J$20*((C298/'Sect. 4 (coefficients)'!$C$5-1)/'Sect. 4 (coefficients)'!$C$6)^2 + 'Sect. 4 (coefficients)'!$J$21 * ((C298/'Sect. 4 (coefficients)'!$C$5-1)/'Sect. 4 (coefficients)'!$C$6)^3 ) +
    ( A298/'Sect. 4 (coefficients)'!$C$3 )^1 * ( 'Sect. 4 (coefficients)'!$J$22 + 'Sect. 4 (coefficients)'!$J$23*((C298/'Sect. 4 (coefficients)'!$C$5-1)/'Sect. 4 (coefficients)'!$C$6) + 'Sect. 4 (coefficients)'!$J$24*((C298/'Sect. 4 (coefficients)'!$C$5-1)/'Sect. 4 (coefficients)'!$C$6)^2 ) +
    ( A298/'Sect. 4 (coefficients)'!$C$3 )^2 * ( 'Sect. 4 (coefficients)'!$J$25 + 'Sect. 4 (coefficients)'!$J$26*((C298/'Sect. 4 (coefficients)'!$C$5-1)/'Sect. 4 (coefficients)'!$C$6) ) +
    ( A298/'Sect. 4 (coefficients)'!$C$3 )^3 * ( 'Sect. 4 (coefficients)'!$J$27 ) ) +
( (B298+273.15) / 'Sect. 4 (coefficients)'!$C$4 )^2*
    (                                                   ( 'Sect. 4 (coefficients)'!$J$28 + 'Sect. 4 (coefficients)'!$J$29*((C298/'Sect. 4 (coefficients)'!$C$5-1)/'Sect. 4 (coefficients)'!$C$6) + 'Sect. 4 (coefficients)'!$J$30*((C298/'Sect. 4 (coefficients)'!$C$5-1)/'Sect. 4 (coefficients)'!$C$6)^2 ) +
    ( A298/'Sect. 4 (coefficients)'!$C$3 )^1 * ( 'Sect. 4 (coefficients)'!$J$31 + 'Sect. 4 (coefficients)'!$J$32*((C298/'Sect. 4 (coefficients)'!$C$5-1)/'Sect. 4 (coefficients)'!$C$6) ) +
    ( A298/'Sect. 4 (coefficients)'!$C$3 )^2 * ( 'Sect. 4 (coefficients)'!$J$33 ) ) +
( (B298+273.15) / 'Sect. 4 (coefficients)'!$C$4 )^3*
    (                                                   ( 'Sect. 4 (coefficients)'!$J$34 + 'Sect. 4 (coefficients)'!$J$35*((C298/'Sect. 4 (coefficients)'!$C$5-1)/'Sect. 4 (coefficients)'!$C$6) ) +
    ( A298/'Sect. 4 (coefficients)'!$C$3 )^1 * ( 'Sect. 4 (coefficients)'!$J$36 ) ) +
( (B298+273.15) / 'Sect. 4 (coefficients)'!$C$4 )^4*
    (                                                   ( 'Sect. 4 (coefficients)'!$J$37 ) ) )</f>
        <v>-0.15898726705613922</v>
      </c>
      <c r="V298" s="32">
        <f t="shared" si="77"/>
        <v>10.991004346522459</v>
      </c>
      <c r="W298" s="36">
        <f>('Sect. 4 (coefficients)'!$L$3+'Sect. 4 (coefficients)'!$L$4*(B298+'Sect. 4 (coefficients)'!$L$7)^-2.5+'Sect. 4 (coefficients)'!$L$5*(B298+'Sect. 4 (coefficients)'!$L$7)^3)/1000</f>
        <v>-1.7850506381732198E-3</v>
      </c>
      <c r="X298" s="36">
        <f t="shared" si="78"/>
        <v>-6.5780807736715019E-4</v>
      </c>
      <c r="Y298" s="32">
        <f t="shared" si="79"/>
        <v>10.989219295884286</v>
      </c>
      <c r="Z298" s="92">
        <v>6.0000000000000001E-3</v>
      </c>
    </row>
    <row r="299" spans="1:26" s="37" customFormat="1" ht="15" customHeight="1">
      <c r="A299" s="76">
        <v>15</v>
      </c>
      <c r="B299" s="30">
        <v>30</v>
      </c>
      <c r="C299" s="55">
        <v>26</v>
      </c>
      <c r="D299" s="32">
        <v>1006.88641632</v>
      </c>
      <c r="E299" s="32">
        <f t="shared" si="84"/>
        <v>1.51032962448E-2</v>
      </c>
      <c r="F299" s="54" t="s">
        <v>17</v>
      </c>
      <c r="G299" s="33">
        <v>1017.8276532850778</v>
      </c>
      <c r="H299" s="32">
        <v>1.5755248887235986E-2</v>
      </c>
      <c r="I299" s="62">
        <v>3473.2937159342182</v>
      </c>
      <c r="J299" s="33">
        <f t="shared" si="71"/>
        <v>10.941236965077792</v>
      </c>
      <c r="K299" s="32">
        <f t="shared" si="72"/>
        <v>4.4853439155276538E-3</v>
      </c>
      <c r="L299" s="50">
        <f t="shared" si="70"/>
        <v>22.81515540926538</v>
      </c>
      <c r="M299" s="35">
        <f t="shared" si="73"/>
        <v>7.0714285714285712</v>
      </c>
      <c r="N299" s="66">
        <f t="shared" si="74"/>
        <v>0.70714285714285718</v>
      </c>
      <c r="O299" s="70" t="s">
        <v>17</v>
      </c>
      <c r="P299" s="32">
        <f>('Sect. 4 (coefficients)'!$L$3+'Sect. 4 (coefficients)'!$L$4*(B299+'Sect. 4 (coefficients)'!$L$7)^-2.5+'Sect. 4 (coefficients)'!$L$5*(B299+'Sect. 4 (coefficients)'!$L$7)^3)/1000</f>
        <v>-1.7850506381732198E-3</v>
      </c>
      <c r="Q299" s="32">
        <f t="shared" si="75"/>
        <v>10.943022015715965</v>
      </c>
      <c r="R299" s="32">
        <f>LOOKUP(B299,'Sect. 4 (data)'!$B$26:$B$32,'Sect. 4 (data)'!$R$26:$R$32)</f>
        <v>11.149678563065404</v>
      </c>
      <c r="S299" s="36">
        <f t="shared" si="76"/>
        <v>-0.20665654734943928</v>
      </c>
      <c r="T299" s="32">
        <f>'Sect. 4 (coefficients)'!$C$7 * ( A299 / 'Sect. 4 (coefficients)'!$C$3 )*
  (
                                                        ( 'Sect. 4 (coefficients)'!$F$3   + 'Sect. 4 (coefficients)'!$F$4  *(A299/'Sect. 4 (coefficients)'!$C$3)^1 + 'Sect. 4 (coefficients)'!$F$5  *(A299/'Sect. 4 (coefficients)'!$C$3)^2 + 'Sect. 4 (coefficients)'!$F$6   *(A299/'Sect. 4 (coefficients)'!$C$3)^3 + 'Sect. 4 (coefficients)'!$F$7  *(A299/'Sect. 4 (coefficients)'!$C$3)^4 + 'Sect. 4 (coefficients)'!$F$8*(A299/'Sect. 4 (coefficients)'!$C$3)^5 ) +
    ( (B299+273.15) / 'Sect. 4 (coefficients)'!$C$4 )^1 * ( 'Sect. 4 (coefficients)'!$F$9   + 'Sect. 4 (coefficients)'!$F$10*(A299/'Sect. 4 (coefficients)'!$C$3)^1 + 'Sect. 4 (coefficients)'!$F$11*(A299/'Sect. 4 (coefficients)'!$C$3)^2 + 'Sect. 4 (coefficients)'!$F$12*(A299/'Sect. 4 (coefficients)'!$C$3)^3 + 'Sect. 4 (coefficients)'!$F$13*(A299/'Sect. 4 (coefficients)'!$C$3)^4 ) +
    ( (B299+273.15) / 'Sect. 4 (coefficients)'!$C$4 )^2 * ( 'Sect. 4 (coefficients)'!$F$14 + 'Sect. 4 (coefficients)'!$F$15*(A299/'Sect. 4 (coefficients)'!$C$3)^1 + 'Sect. 4 (coefficients)'!$F$16*(A299/'Sect. 4 (coefficients)'!$C$3)^2 + 'Sect. 4 (coefficients)'!$F$17*(A299/'Sect. 4 (coefficients)'!$C$3)^3 ) +
    ( (B299+273.15) / 'Sect. 4 (coefficients)'!$C$4 )^3 * ( 'Sect. 4 (coefficients)'!$F$18 + 'Sect. 4 (coefficients)'!$F$19*(A299/'Sect. 4 (coefficients)'!$C$3)^1 + 'Sect. 4 (coefficients)'!$F$20*(A299/'Sect. 4 (coefficients)'!$C$3)^2 ) +
    ( (B299+273.15) / 'Sect. 4 (coefficients)'!$C$4 )^4 * ( 'Sect. 4 (coefficients)'!$F$21 +'Sect. 4 (coefficients)'!$F$22*(A299/'Sect. 4 (coefficients)'!$C$3)^1 ) +
    ( (B299+273.15) / 'Sect. 4 (coefficients)'!$C$4 )^5 * ( 'Sect. 4 (coefficients)'!$F$23 )
  )</f>
        <v>11.149991613578598</v>
      </c>
      <c r="U299" s="91">
        <f xml:space="preserve"> 'Sect. 4 (coefficients)'!$C$8 * ( (C299/'Sect. 4 (coefficients)'!$C$5-1)/'Sect. 4 (coefficients)'!$C$6 ) * ( A299/'Sect. 4 (coefficients)'!$C$3 ) *
(                                                       ( 'Sect. 4 (coefficients)'!$J$3   + 'Sect. 4 (coefficients)'!$J$4  *((C299/'Sect. 4 (coefficients)'!$C$5-1)/'Sect. 4 (coefficients)'!$C$6)  + 'Sect. 4 (coefficients)'!$J$5  *((C299/'Sect. 4 (coefficients)'!$C$5-1)/'Sect. 4 (coefficients)'!$C$6)^2 + 'Sect. 4 (coefficients)'!$J$6   *((C299/'Sect. 4 (coefficients)'!$C$5-1)/'Sect. 4 (coefficients)'!$C$6)^3 + 'Sect. 4 (coefficients)'!$J$7*((C299/'Sect. 4 (coefficients)'!$C$5-1)/'Sect. 4 (coefficients)'!$C$6)^4 ) +
    ( A299/'Sect. 4 (coefficients)'!$C$3 )^1 * ( 'Sect. 4 (coefficients)'!$J$8   + 'Sect. 4 (coefficients)'!$J$9  *((C299/'Sect. 4 (coefficients)'!$C$5-1)/'Sect. 4 (coefficients)'!$C$6)  + 'Sect. 4 (coefficients)'!$J$10*((C299/'Sect. 4 (coefficients)'!$C$5-1)/'Sect. 4 (coefficients)'!$C$6)^2 + 'Sect. 4 (coefficients)'!$J$11 *((C299/'Sect. 4 (coefficients)'!$C$5-1)/'Sect. 4 (coefficients)'!$C$6)^3 ) +
    ( A299/'Sect. 4 (coefficients)'!$C$3 )^2 * ( 'Sect. 4 (coefficients)'!$J$12 + 'Sect. 4 (coefficients)'!$J$13*((C299/'Sect. 4 (coefficients)'!$C$5-1)/'Sect. 4 (coefficients)'!$C$6) + 'Sect. 4 (coefficients)'!$J$14*((C299/'Sect. 4 (coefficients)'!$C$5-1)/'Sect. 4 (coefficients)'!$C$6)^2 ) +
    ( A299/'Sect. 4 (coefficients)'!$C$3 )^3 * ( 'Sect. 4 (coefficients)'!$J$15 + 'Sect. 4 (coefficients)'!$J$16*((C299/'Sect. 4 (coefficients)'!$C$5-1)/'Sect. 4 (coefficients)'!$C$6) ) +
    ( A299/'Sect. 4 (coefficients)'!$C$3 )^4 * ( 'Sect. 4 (coefficients)'!$J$17 ) +
( (B299+273.15) / 'Sect. 4 (coefficients)'!$C$4 )^1*
    (                                                   ( 'Sect. 4 (coefficients)'!$J$18 + 'Sect. 4 (coefficients)'!$J$19*((C299/'Sect. 4 (coefficients)'!$C$5-1)/'Sect. 4 (coefficients)'!$C$6) + 'Sect. 4 (coefficients)'!$J$20*((C299/'Sect. 4 (coefficients)'!$C$5-1)/'Sect. 4 (coefficients)'!$C$6)^2 + 'Sect. 4 (coefficients)'!$J$21 * ((C299/'Sect. 4 (coefficients)'!$C$5-1)/'Sect. 4 (coefficients)'!$C$6)^3 ) +
    ( A299/'Sect. 4 (coefficients)'!$C$3 )^1 * ( 'Sect. 4 (coefficients)'!$J$22 + 'Sect. 4 (coefficients)'!$J$23*((C299/'Sect. 4 (coefficients)'!$C$5-1)/'Sect. 4 (coefficients)'!$C$6) + 'Sect. 4 (coefficients)'!$J$24*((C299/'Sect. 4 (coefficients)'!$C$5-1)/'Sect. 4 (coefficients)'!$C$6)^2 ) +
    ( A299/'Sect. 4 (coefficients)'!$C$3 )^2 * ( 'Sect. 4 (coefficients)'!$J$25 + 'Sect. 4 (coefficients)'!$J$26*((C299/'Sect. 4 (coefficients)'!$C$5-1)/'Sect. 4 (coefficients)'!$C$6) ) +
    ( A299/'Sect. 4 (coefficients)'!$C$3 )^3 * ( 'Sect. 4 (coefficients)'!$J$27 ) ) +
( (B299+273.15) / 'Sect. 4 (coefficients)'!$C$4 )^2*
    (                                                   ( 'Sect. 4 (coefficients)'!$J$28 + 'Sect. 4 (coefficients)'!$J$29*((C299/'Sect. 4 (coefficients)'!$C$5-1)/'Sect. 4 (coefficients)'!$C$6) + 'Sect. 4 (coefficients)'!$J$30*((C299/'Sect. 4 (coefficients)'!$C$5-1)/'Sect. 4 (coefficients)'!$C$6)^2 ) +
    ( A299/'Sect. 4 (coefficients)'!$C$3 )^1 * ( 'Sect. 4 (coefficients)'!$J$31 + 'Sect. 4 (coefficients)'!$J$32*((C299/'Sect. 4 (coefficients)'!$C$5-1)/'Sect. 4 (coefficients)'!$C$6) ) +
    ( A299/'Sect. 4 (coefficients)'!$C$3 )^2 * ( 'Sect. 4 (coefficients)'!$J$33 ) ) +
( (B299+273.15) / 'Sect. 4 (coefficients)'!$C$4 )^3*
    (                                                   ( 'Sect. 4 (coefficients)'!$J$34 + 'Sect. 4 (coefficients)'!$J$35*((C299/'Sect. 4 (coefficients)'!$C$5-1)/'Sect. 4 (coefficients)'!$C$6) ) +
    ( A299/'Sect. 4 (coefficients)'!$C$3 )^1 * ( 'Sect. 4 (coefficients)'!$J$36 ) ) +
( (B299+273.15) / 'Sect. 4 (coefficients)'!$C$4 )^4*
    (                                                   ( 'Sect. 4 (coefficients)'!$J$37 ) ) )</f>
        <v>-0.204585952587853</v>
      </c>
      <c r="V299" s="32">
        <f t="shared" si="77"/>
        <v>10.945405660990744</v>
      </c>
      <c r="W299" s="36">
        <f>('Sect. 4 (coefficients)'!$L$3+'Sect. 4 (coefficients)'!$L$4*(B299+'Sect. 4 (coefficients)'!$L$7)^-2.5+'Sect. 4 (coefficients)'!$L$5*(B299+'Sect. 4 (coefficients)'!$L$7)^3)/1000</f>
        <v>-1.7850506381732198E-3</v>
      </c>
      <c r="X299" s="36">
        <f t="shared" si="78"/>
        <v>-2.3836452747794112E-3</v>
      </c>
      <c r="Y299" s="32">
        <f t="shared" si="79"/>
        <v>10.943620610352571</v>
      </c>
      <c r="Z299" s="92">
        <v>6.0000000000000001E-3</v>
      </c>
    </row>
    <row r="300" spans="1:26" s="37" customFormat="1" ht="15" customHeight="1">
      <c r="A300" s="76">
        <v>15</v>
      </c>
      <c r="B300" s="30">
        <v>30</v>
      </c>
      <c r="C300" s="55">
        <v>33</v>
      </c>
      <c r="D300" s="32">
        <v>1009.82254744</v>
      </c>
      <c r="E300" s="32">
        <f t="shared" si="84"/>
        <v>1.5147338211599999E-2</v>
      </c>
      <c r="F300" s="54" t="s">
        <v>17</v>
      </c>
      <c r="G300" s="33">
        <v>1020.7120119919115</v>
      </c>
      <c r="H300" s="32">
        <v>1.5824660441417466E-2</v>
      </c>
      <c r="I300" s="62">
        <v>3263.5349638557377</v>
      </c>
      <c r="J300" s="33">
        <f t="shared" si="71"/>
        <v>10.889464551911487</v>
      </c>
      <c r="K300" s="32">
        <f t="shared" si="72"/>
        <v>4.5801772006730697E-3</v>
      </c>
      <c r="L300" s="50">
        <f t="shared" si="70"/>
        <v>22.902336564558748</v>
      </c>
      <c r="M300" s="35">
        <f t="shared" si="73"/>
        <v>7.0714285714285712</v>
      </c>
      <c r="N300" s="66">
        <f t="shared" si="74"/>
        <v>0.70714285714285718</v>
      </c>
      <c r="O300" s="70" t="s">
        <v>17</v>
      </c>
      <c r="P300" s="32">
        <f>('Sect. 4 (coefficients)'!$L$3+'Sect. 4 (coefficients)'!$L$4*(B300+'Sect. 4 (coefficients)'!$L$7)^-2.5+'Sect. 4 (coefficients)'!$L$5*(B300+'Sect. 4 (coefficients)'!$L$7)^3)/1000</f>
        <v>-1.7850506381732198E-3</v>
      </c>
      <c r="Q300" s="32">
        <f t="shared" si="75"/>
        <v>10.89124960254966</v>
      </c>
      <c r="R300" s="32">
        <f>LOOKUP(B300,'Sect. 4 (data)'!$B$26:$B$32,'Sect. 4 (data)'!$R$26:$R$32)</f>
        <v>11.149678563065404</v>
      </c>
      <c r="S300" s="36">
        <f t="shared" si="76"/>
        <v>-0.25842896051574371</v>
      </c>
      <c r="T300" s="32">
        <f>'Sect. 4 (coefficients)'!$C$7 * ( A300 / 'Sect. 4 (coefficients)'!$C$3 )*
  (
                                                        ( 'Sect. 4 (coefficients)'!$F$3   + 'Sect. 4 (coefficients)'!$F$4  *(A300/'Sect. 4 (coefficients)'!$C$3)^1 + 'Sect. 4 (coefficients)'!$F$5  *(A300/'Sect. 4 (coefficients)'!$C$3)^2 + 'Sect. 4 (coefficients)'!$F$6   *(A300/'Sect. 4 (coefficients)'!$C$3)^3 + 'Sect. 4 (coefficients)'!$F$7  *(A300/'Sect. 4 (coefficients)'!$C$3)^4 + 'Sect. 4 (coefficients)'!$F$8*(A300/'Sect. 4 (coefficients)'!$C$3)^5 ) +
    ( (B300+273.15) / 'Sect. 4 (coefficients)'!$C$4 )^1 * ( 'Sect. 4 (coefficients)'!$F$9   + 'Sect. 4 (coefficients)'!$F$10*(A300/'Sect. 4 (coefficients)'!$C$3)^1 + 'Sect. 4 (coefficients)'!$F$11*(A300/'Sect. 4 (coefficients)'!$C$3)^2 + 'Sect. 4 (coefficients)'!$F$12*(A300/'Sect. 4 (coefficients)'!$C$3)^3 + 'Sect. 4 (coefficients)'!$F$13*(A300/'Sect. 4 (coefficients)'!$C$3)^4 ) +
    ( (B300+273.15) / 'Sect. 4 (coefficients)'!$C$4 )^2 * ( 'Sect. 4 (coefficients)'!$F$14 + 'Sect. 4 (coefficients)'!$F$15*(A300/'Sect. 4 (coefficients)'!$C$3)^1 + 'Sect. 4 (coefficients)'!$F$16*(A300/'Sect. 4 (coefficients)'!$C$3)^2 + 'Sect. 4 (coefficients)'!$F$17*(A300/'Sect. 4 (coefficients)'!$C$3)^3 ) +
    ( (B300+273.15) / 'Sect. 4 (coefficients)'!$C$4 )^3 * ( 'Sect. 4 (coefficients)'!$F$18 + 'Sect. 4 (coefficients)'!$F$19*(A300/'Sect. 4 (coefficients)'!$C$3)^1 + 'Sect. 4 (coefficients)'!$F$20*(A300/'Sect. 4 (coefficients)'!$C$3)^2 ) +
    ( (B300+273.15) / 'Sect. 4 (coefficients)'!$C$4 )^4 * ( 'Sect. 4 (coefficients)'!$F$21 +'Sect. 4 (coefficients)'!$F$22*(A300/'Sect. 4 (coefficients)'!$C$3)^1 ) +
    ( (B300+273.15) / 'Sect. 4 (coefficients)'!$C$4 )^5 * ( 'Sect. 4 (coefficients)'!$F$23 )
  )</f>
        <v>11.149991613578598</v>
      </c>
      <c r="U300" s="91">
        <f xml:space="preserve"> 'Sect. 4 (coefficients)'!$C$8 * ( (C300/'Sect. 4 (coefficients)'!$C$5-1)/'Sect. 4 (coefficients)'!$C$6 ) * ( A300/'Sect. 4 (coefficients)'!$C$3 ) *
(                                                       ( 'Sect. 4 (coefficients)'!$J$3   + 'Sect. 4 (coefficients)'!$J$4  *((C300/'Sect. 4 (coefficients)'!$C$5-1)/'Sect. 4 (coefficients)'!$C$6)  + 'Sect. 4 (coefficients)'!$J$5  *((C300/'Sect. 4 (coefficients)'!$C$5-1)/'Sect. 4 (coefficients)'!$C$6)^2 + 'Sect. 4 (coefficients)'!$J$6   *((C300/'Sect. 4 (coefficients)'!$C$5-1)/'Sect. 4 (coefficients)'!$C$6)^3 + 'Sect. 4 (coefficients)'!$J$7*((C300/'Sect. 4 (coefficients)'!$C$5-1)/'Sect. 4 (coefficients)'!$C$6)^4 ) +
    ( A300/'Sect. 4 (coefficients)'!$C$3 )^1 * ( 'Sect. 4 (coefficients)'!$J$8   + 'Sect. 4 (coefficients)'!$J$9  *((C300/'Sect. 4 (coefficients)'!$C$5-1)/'Sect. 4 (coefficients)'!$C$6)  + 'Sect. 4 (coefficients)'!$J$10*((C300/'Sect. 4 (coefficients)'!$C$5-1)/'Sect. 4 (coefficients)'!$C$6)^2 + 'Sect. 4 (coefficients)'!$J$11 *((C300/'Sect. 4 (coefficients)'!$C$5-1)/'Sect. 4 (coefficients)'!$C$6)^3 ) +
    ( A300/'Sect. 4 (coefficients)'!$C$3 )^2 * ( 'Sect. 4 (coefficients)'!$J$12 + 'Sect. 4 (coefficients)'!$J$13*((C300/'Sect. 4 (coefficients)'!$C$5-1)/'Sect. 4 (coefficients)'!$C$6) + 'Sect. 4 (coefficients)'!$J$14*((C300/'Sect. 4 (coefficients)'!$C$5-1)/'Sect. 4 (coefficients)'!$C$6)^2 ) +
    ( A300/'Sect. 4 (coefficients)'!$C$3 )^3 * ( 'Sect. 4 (coefficients)'!$J$15 + 'Sect. 4 (coefficients)'!$J$16*((C300/'Sect. 4 (coefficients)'!$C$5-1)/'Sect. 4 (coefficients)'!$C$6) ) +
    ( A300/'Sect. 4 (coefficients)'!$C$3 )^4 * ( 'Sect. 4 (coefficients)'!$J$17 ) +
( (B300+273.15) / 'Sect. 4 (coefficients)'!$C$4 )^1*
    (                                                   ( 'Sect. 4 (coefficients)'!$J$18 + 'Sect. 4 (coefficients)'!$J$19*((C300/'Sect. 4 (coefficients)'!$C$5-1)/'Sect. 4 (coefficients)'!$C$6) + 'Sect. 4 (coefficients)'!$J$20*((C300/'Sect. 4 (coefficients)'!$C$5-1)/'Sect. 4 (coefficients)'!$C$6)^2 + 'Sect. 4 (coefficients)'!$J$21 * ((C300/'Sect. 4 (coefficients)'!$C$5-1)/'Sect. 4 (coefficients)'!$C$6)^3 ) +
    ( A300/'Sect. 4 (coefficients)'!$C$3 )^1 * ( 'Sect. 4 (coefficients)'!$J$22 + 'Sect. 4 (coefficients)'!$J$23*((C300/'Sect. 4 (coefficients)'!$C$5-1)/'Sect. 4 (coefficients)'!$C$6) + 'Sect. 4 (coefficients)'!$J$24*((C300/'Sect. 4 (coefficients)'!$C$5-1)/'Sect. 4 (coefficients)'!$C$6)^2 ) +
    ( A300/'Sect. 4 (coefficients)'!$C$3 )^2 * ( 'Sect. 4 (coefficients)'!$J$25 + 'Sect. 4 (coefficients)'!$J$26*((C300/'Sect. 4 (coefficients)'!$C$5-1)/'Sect. 4 (coefficients)'!$C$6) ) +
    ( A300/'Sect. 4 (coefficients)'!$C$3 )^3 * ( 'Sect. 4 (coefficients)'!$J$27 ) ) +
( (B300+273.15) / 'Sect. 4 (coefficients)'!$C$4 )^2*
    (                                                   ( 'Sect. 4 (coefficients)'!$J$28 + 'Sect. 4 (coefficients)'!$J$29*((C300/'Sect. 4 (coefficients)'!$C$5-1)/'Sect. 4 (coefficients)'!$C$6) + 'Sect. 4 (coefficients)'!$J$30*((C300/'Sect. 4 (coefficients)'!$C$5-1)/'Sect. 4 (coefficients)'!$C$6)^2 ) +
    ( A300/'Sect. 4 (coefficients)'!$C$3 )^1 * ( 'Sect. 4 (coefficients)'!$J$31 + 'Sect. 4 (coefficients)'!$J$32*((C300/'Sect. 4 (coefficients)'!$C$5-1)/'Sect. 4 (coefficients)'!$C$6) ) +
    ( A300/'Sect. 4 (coefficients)'!$C$3 )^2 * ( 'Sect. 4 (coefficients)'!$J$33 ) ) +
( (B300+273.15) / 'Sect. 4 (coefficients)'!$C$4 )^3*
    (                                                   ( 'Sect. 4 (coefficients)'!$J$34 + 'Sect. 4 (coefficients)'!$J$35*((C300/'Sect. 4 (coefficients)'!$C$5-1)/'Sect. 4 (coefficients)'!$C$6) ) +
    ( A300/'Sect. 4 (coefficients)'!$C$3 )^1 * ( 'Sect. 4 (coefficients)'!$J$36 ) ) +
( (B300+273.15) / 'Sect. 4 (coefficients)'!$C$4 )^4*
    (                                                   ( 'Sect. 4 (coefficients)'!$J$37 ) ) )</f>
        <v>-0.25641075229389992</v>
      </c>
      <c r="V300" s="32">
        <f t="shared" si="77"/>
        <v>10.893580861284697</v>
      </c>
      <c r="W300" s="36">
        <f>('Sect. 4 (coefficients)'!$L$3+'Sect. 4 (coefficients)'!$L$4*(B300+'Sect. 4 (coefficients)'!$L$7)^-2.5+'Sect. 4 (coefficients)'!$L$5*(B300+'Sect. 4 (coefficients)'!$L$7)^3)/1000</f>
        <v>-1.7850506381732198E-3</v>
      </c>
      <c r="X300" s="36">
        <f t="shared" si="78"/>
        <v>-2.3312587350368119E-3</v>
      </c>
      <c r="Y300" s="32">
        <f t="shared" si="79"/>
        <v>10.891795810646524</v>
      </c>
      <c r="Z300" s="92">
        <v>6.0000000000000001E-3</v>
      </c>
    </row>
    <row r="301" spans="1:26" s="37" customFormat="1" ht="15" customHeight="1">
      <c r="A301" s="76">
        <v>15</v>
      </c>
      <c r="B301" s="30">
        <v>30</v>
      </c>
      <c r="C301" s="55">
        <v>41.5</v>
      </c>
      <c r="D301" s="32">
        <v>1013.33299674</v>
      </c>
      <c r="E301" s="32">
        <f t="shared" si="84"/>
        <v>1.51999949511E-2</v>
      </c>
      <c r="F301" s="54" t="s">
        <v>17</v>
      </c>
      <c r="G301" s="33">
        <v>1024.1620221123571</v>
      </c>
      <c r="H301" s="32">
        <v>1.591516346275676E-2</v>
      </c>
      <c r="I301" s="62">
        <v>2824.5982569114358</v>
      </c>
      <c r="J301" s="33">
        <f t="shared" si="71"/>
        <v>10.829025372357137</v>
      </c>
      <c r="K301" s="32">
        <f t="shared" si="72"/>
        <v>4.7172642000212605E-3</v>
      </c>
      <c r="L301" s="50">
        <f t="shared" si="70"/>
        <v>21.800832311837425</v>
      </c>
      <c r="M301" s="35">
        <f t="shared" si="73"/>
        <v>7.0714285714285712</v>
      </c>
      <c r="N301" s="66">
        <f t="shared" si="74"/>
        <v>0.70714285714285718</v>
      </c>
      <c r="O301" s="70" t="s">
        <v>17</v>
      </c>
      <c r="P301" s="32">
        <f>('Sect. 4 (coefficients)'!$L$3+'Sect. 4 (coefficients)'!$L$4*(B301+'Sect. 4 (coefficients)'!$L$7)^-2.5+'Sect. 4 (coefficients)'!$L$5*(B301+'Sect. 4 (coefficients)'!$L$7)^3)/1000</f>
        <v>-1.7850506381732198E-3</v>
      </c>
      <c r="Q301" s="32">
        <f t="shared" si="75"/>
        <v>10.830810422995309</v>
      </c>
      <c r="R301" s="32">
        <f>LOOKUP(B301,'Sect. 4 (data)'!$B$26:$B$32,'Sect. 4 (data)'!$R$26:$R$32)</f>
        <v>11.149678563065404</v>
      </c>
      <c r="S301" s="36">
        <f t="shared" si="76"/>
        <v>-0.31886814007009434</v>
      </c>
      <c r="T301" s="32">
        <f>'Sect. 4 (coefficients)'!$C$7 * ( A301 / 'Sect. 4 (coefficients)'!$C$3 )*
  (
                                                        ( 'Sect. 4 (coefficients)'!$F$3   + 'Sect. 4 (coefficients)'!$F$4  *(A301/'Sect. 4 (coefficients)'!$C$3)^1 + 'Sect. 4 (coefficients)'!$F$5  *(A301/'Sect. 4 (coefficients)'!$C$3)^2 + 'Sect. 4 (coefficients)'!$F$6   *(A301/'Sect. 4 (coefficients)'!$C$3)^3 + 'Sect. 4 (coefficients)'!$F$7  *(A301/'Sect. 4 (coefficients)'!$C$3)^4 + 'Sect. 4 (coefficients)'!$F$8*(A301/'Sect. 4 (coefficients)'!$C$3)^5 ) +
    ( (B301+273.15) / 'Sect. 4 (coefficients)'!$C$4 )^1 * ( 'Sect. 4 (coefficients)'!$F$9   + 'Sect. 4 (coefficients)'!$F$10*(A301/'Sect. 4 (coefficients)'!$C$3)^1 + 'Sect. 4 (coefficients)'!$F$11*(A301/'Sect. 4 (coefficients)'!$C$3)^2 + 'Sect. 4 (coefficients)'!$F$12*(A301/'Sect. 4 (coefficients)'!$C$3)^3 + 'Sect. 4 (coefficients)'!$F$13*(A301/'Sect. 4 (coefficients)'!$C$3)^4 ) +
    ( (B301+273.15) / 'Sect. 4 (coefficients)'!$C$4 )^2 * ( 'Sect. 4 (coefficients)'!$F$14 + 'Sect. 4 (coefficients)'!$F$15*(A301/'Sect. 4 (coefficients)'!$C$3)^1 + 'Sect. 4 (coefficients)'!$F$16*(A301/'Sect. 4 (coefficients)'!$C$3)^2 + 'Sect. 4 (coefficients)'!$F$17*(A301/'Sect. 4 (coefficients)'!$C$3)^3 ) +
    ( (B301+273.15) / 'Sect. 4 (coefficients)'!$C$4 )^3 * ( 'Sect. 4 (coefficients)'!$F$18 + 'Sect. 4 (coefficients)'!$F$19*(A301/'Sect. 4 (coefficients)'!$C$3)^1 + 'Sect. 4 (coefficients)'!$F$20*(A301/'Sect. 4 (coefficients)'!$C$3)^2 ) +
    ( (B301+273.15) / 'Sect. 4 (coefficients)'!$C$4 )^4 * ( 'Sect. 4 (coefficients)'!$F$21 +'Sect. 4 (coefficients)'!$F$22*(A301/'Sect. 4 (coefficients)'!$C$3)^1 ) +
    ( (B301+273.15) / 'Sect. 4 (coefficients)'!$C$4 )^5 * ( 'Sect. 4 (coefficients)'!$F$23 )
  )</f>
        <v>11.149991613578598</v>
      </c>
      <c r="U301" s="91">
        <f xml:space="preserve"> 'Sect. 4 (coefficients)'!$C$8 * ( (C301/'Sect. 4 (coefficients)'!$C$5-1)/'Sect. 4 (coefficients)'!$C$6 ) * ( A301/'Sect. 4 (coefficients)'!$C$3 ) *
(                                                       ( 'Sect. 4 (coefficients)'!$J$3   + 'Sect. 4 (coefficients)'!$J$4  *((C301/'Sect. 4 (coefficients)'!$C$5-1)/'Sect. 4 (coefficients)'!$C$6)  + 'Sect. 4 (coefficients)'!$J$5  *((C301/'Sect. 4 (coefficients)'!$C$5-1)/'Sect. 4 (coefficients)'!$C$6)^2 + 'Sect. 4 (coefficients)'!$J$6   *((C301/'Sect. 4 (coefficients)'!$C$5-1)/'Sect. 4 (coefficients)'!$C$6)^3 + 'Sect. 4 (coefficients)'!$J$7*((C301/'Sect. 4 (coefficients)'!$C$5-1)/'Sect. 4 (coefficients)'!$C$6)^4 ) +
    ( A301/'Sect. 4 (coefficients)'!$C$3 )^1 * ( 'Sect. 4 (coefficients)'!$J$8   + 'Sect. 4 (coefficients)'!$J$9  *((C301/'Sect. 4 (coefficients)'!$C$5-1)/'Sect. 4 (coefficients)'!$C$6)  + 'Sect. 4 (coefficients)'!$J$10*((C301/'Sect. 4 (coefficients)'!$C$5-1)/'Sect. 4 (coefficients)'!$C$6)^2 + 'Sect. 4 (coefficients)'!$J$11 *((C301/'Sect. 4 (coefficients)'!$C$5-1)/'Sect. 4 (coefficients)'!$C$6)^3 ) +
    ( A301/'Sect. 4 (coefficients)'!$C$3 )^2 * ( 'Sect. 4 (coefficients)'!$J$12 + 'Sect. 4 (coefficients)'!$J$13*((C301/'Sect. 4 (coefficients)'!$C$5-1)/'Sect. 4 (coefficients)'!$C$6) + 'Sect. 4 (coefficients)'!$J$14*((C301/'Sect. 4 (coefficients)'!$C$5-1)/'Sect. 4 (coefficients)'!$C$6)^2 ) +
    ( A301/'Sect. 4 (coefficients)'!$C$3 )^3 * ( 'Sect. 4 (coefficients)'!$J$15 + 'Sect. 4 (coefficients)'!$J$16*((C301/'Sect. 4 (coefficients)'!$C$5-1)/'Sect. 4 (coefficients)'!$C$6) ) +
    ( A301/'Sect. 4 (coefficients)'!$C$3 )^4 * ( 'Sect. 4 (coefficients)'!$J$17 ) +
( (B301+273.15) / 'Sect. 4 (coefficients)'!$C$4 )^1*
    (                                                   ( 'Sect. 4 (coefficients)'!$J$18 + 'Sect. 4 (coefficients)'!$J$19*((C301/'Sect. 4 (coefficients)'!$C$5-1)/'Sect. 4 (coefficients)'!$C$6) + 'Sect. 4 (coefficients)'!$J$20*((C301/'Sect. 4 (coefficients)'!$C$5-1)/'Sect. 4 (coefficients)'!$C$6)^2 + 'Sect. 4 (coefficients)'!$J$21 * ((C301/'Sect. 4 (coefficients)'!$C$5-1)/'Sect. 4 (coefficients)'!$C$6)^3 ) +
    ( A301/'Sect. 4 (coefficients)'!$C$3 )^1 * ( 'Sect. 4 (coefficients)'!$J$22 + 'Sect. 4 (coefficients)'!$J$23*((C301/'Sect. 4 (coefficients)'!$C$5-1)/'Sect. 4 (coefficients)'!$C$6) + 'Sect. 4 (coefficients)'!$J$24*((C301/'Sect. 4 (coefficients)'!$C$5-1)/'Sect. 4 (coefficients)'!$C$6)^2 ) +
    ( A301/'Sect. 4 (coefficients)'!$C$3 )^2 * ( 'Sect. 4 (coefficients)'!$J$25 + 'Sect. 4 (coefficients)'!$J$26*((C301/'Sect. 4 (coefficients)'!$C$5-1)/'Sect. 4 (coefficients)'!$C$6) ) +
    ( A301/'Sect. 4 (coefficients)'!$C$3 )^3 * ( 'Sect. 4 (coefficients)'!$J$27 ) ) +
( (B301+273.15) / 'Sect. 4 (coefficients)'!$C$4 )^2*
    (                                                   ( 'Sect. 4 (coefficients)'!$J$28 + 'Sect. 4 (coefficients)'!$J$29*((C301/'Sect. 4 (coefficients)'!$C$5-1)/'Sect. 4 (coefficients)'!$C$6) + 'Sect. 4 (coefficients)'!$J$30*((C301/'Sect. 4 (coefficients)'!$C$5-1)/'Sect. 4 (coefficients)'!$C$6)^2 ) +
    ( A301/'Sect. 4 (coefficients)'!$C$3 )^1 * ( 'Sect. 4 (coefficients)'!$J$31 + 'Sect. 4 (coefficients)'!$J$32*((C301/'Sect. 4 (coefficients)'!$C$5-1)/'Sect. 4 (coefficients)'!$C$6) ) +
    ( A301/'Sect. 4 (coefficients)'!$C$3 )^2 * ( 'Sect. 4 (coefficients)'!$J$33 ) ) +
( (B301+273.15) / 'Sect. 4 (coefficients)'!$C$4 )^3*
    (                                                   ( 'Sect. 4 (coefficients)'!$J$34 + 'Sect. 4 (coefficients)'!$J$35*((C301/'Sect. 4 (coefficients)'!$C$5-1)/'Sect. 4 (coefficients)'!$C$6) ) +
    ( A301/'Sect. 4 (coefficients)'!$C$3 )^1 * ( 'Sect. 4 (coefficients)'!$J$36 ) ) +
( (B301+273.15) / 'Sect. 4 (coefficients)'!$C$4 )^4*
    (                                                   ( 'Sect. 4 (coefficients)'!$J$37 ) ) )</f>
        <v>-0.3174128654315489</v>
      </c>
      <c r="V301" s="32">
        <f t="shared" si="77"/>
        <v>10.832578748147048</v>
      </c>
      <c r="W301" s="36">
        <f>('Sect. 4 (coefficients)'!$L$3+'Sect. 4 (coefficients)'!$L$4*(B301+'Sect. 4 (coefficients)'!$L$7)^-2.5+'Sect. 4 (coefficients)'!$L$5*(B301+'Sect. 4 (coefficients)'!$L$7)^3)/1000</f>
        <v>-1.7850506381732198E-3</v>
      </c>
      <c r="X301" s="36">
        <f t="shared" si="78"/>
        <v>-1.7683251517386367E-3</v>
      </c>
      <c r="Y301" s="32">
        <f t="shared" si="79"/>
        <v>10.830793697508875</v>
      </c>
      <c r="Z301" s="92">
        <v>6.0000000000000001E-3</v>
      </c>
    </row>
    <row r="302" spans="1:26" s="37" customFormat="1" ht="15" customHeight="1">
      <c r="A302" s="76">
        <v>15</v>
      </c>
      <c r="B302" s="30">
        <v>30</v>
      </c>
      <c r="C302" s="55">
        <v>52</v>
      </c>
      <c r="D302" s="32">
        <v>1017.58894688</v>
      </c>
      <c r="E302" s="32">
        <f t="shared" si="84"/>
        <v>1.5263834203200001E-2</v>
      </c>
      <c r="F302" s="54" t="s">
        <v>17</v>
      </c>
      <c r="G302" s="33">
        <v>1028.3445441644426</v>
      </c>
      <c r="H302" s="32">
        <v>1.6035802137704731E-2</v>
      </c>
      <c r="I302" s="62">
        <v>2136.4276015230835</v>
      </c>
      <c r="J302" s="33">
        <f t="shared" si="71"/>
        <v>10.755597284442615</v>
      </c>
      <c r="K302" s="32">
        <f t="shared" si="72"/>
        <v>4.9155178381160873E-3</v>
      </c>
      <c r="L302" s="50">
        <f t="shared" si="70"/>
        <v>18.862642350596264</v>
      </c>
      <c r="M302" s="35">
        <f t="shared" si="73"/>
        <v>7.0714285714285712</v>
      </c>
      <c r="N302" s="66">
        <f t="shared" si="74"/>
        <v>0.70714285714285718</v>
      </c>
      <c r="O302" s="70" t="s">
        <v>17</v>
      </c>
      <c r="P302" s="32">
        <f>('Sect. 4 (coefficients)'!$L$3+'Sect. 4 (coefficients)'!$L$4*(B302+'Sect. 4 (coefficients)'!$L$7)^-2.5+'Sect. 4 (coefficients)'!$L$5*(B302+'Sect. 4 (coefficients)'!$L$7)^3)/1000</f>
        <v>-1.7850506381732198E-3</v>
      </c>
      <c r="Q302" s="32">
        <f t="shared" si="75"/>
        <v>10.757382335080788</v>
      </c>
      <c r="R302" s="32">
        <f>LOOKUP(B302,'Sect. 4 (data)'!$B$26:$B$32,'Sect. 4 (data)'!$R$26:$R$32)</f>
        <v>11.149678563065404</v>
      </c>
      <c r="S302" s="36">
        <f t="shared" si="76"/>
        <v>-0.39229622798461605</v>
      </c>
      <c r="T302" s="32">
        <f>'Sect. 4 (coefficients)'!$C$7 * ( A302 / 'Sect. 4 (coefficients)'!$C$3 )*
  (
                                                        ( 'Sect. 4 (coefficients)'!$F$3   + 'Sect. 4 (coefficients)'!$F$4  *(A302/'Sect. 4 (coefficients)'!$C$3)^1 + 'Sect. 4 (coefficients)'!$F$5  *(A302/'Sect. 4 (coefficients)'!$C$3)^2 + 'Sect. 4 (coefficients)'!$F$6   *(A302/'Sect. 4 (coefficients)'!$C$3)^3 + 'Sect. 4 (coefficients)'!$F$7  *(A302/'Sect. 4 (coefficients)'!$C$3)^4 + 'Sect. 4 (coefficients)'!$F$8*(A302/'Sect. 4 (coefficients)'!$C$3)^5 ) +
    ( (B302+273.15) / 'Sect. 4 (coefficients)'!$C$4 )^1 * ( 'Sect. 4 (coefficients)'!$F$9   + 'Sect. 4 (coefficients)'!$F$10*(A302/'Sect. 4 (coefficients)'!$C$3)^1 + 'Sect. 4 (coefficients)'!$F$11*(A302/'Sect. 4 (coefficients)'!$C$3)^2 + 'Sect. 4 (coefficients)'!$F$12*(A302/'Sect. 4 (coefficients)'!$C$3)^3 + 'Sect. 4 (coefficients)'!$F$13*(A302/'Sect. 4 (coefficients)'!$C$3)^4 ) +
    ( (B302+273.15) / 'Sect. 4 (coefficients)'!$C$4 )^2 * ( 'Sect. 4 (coefficients)'!$F$14 + 'Sect. 4 (coefficients)'!$F$15*(A302/'Sect. 4 (coefficients)'!$C$3)^1 + 'Sect. 4 (coefficients)'!$F$16*(A302/'Sect. 4 (coefficients)'!$C$3)^2 + 'Sect. 4 (coefficients)'!$F$17*(A302/'Sect. 4 (coefficients)'!$C$3)^3 ) +
    ( (B302+273.15) / 'Sect. 4 (coefficients)'!$C$4 )^3 * ( 'Sect. 4 (coefficients)'!$F$18 + 'Sect. 4 (coefficients)'!$F$19*(A302/'Sect. 4 (coefficients)'!$C$3)^1 + 'Sect. 4 (coefficients)'!$F$20*(A302/'Sect. 4 (coefficients)'!$C$3)^2 ) +
    ( (B302+273.15) / 'Sect. 4 (coefficients)'!$C$4 )^4 * ( 'Sect. 4 (coefficients)'!$F$21 +'Sect. 4 (coefficients)'!$F$22*(A302/'Sect. 4 (coefficients)'!$C$3)^1 ) +
    ( (B302+273.15) / 'Sect. 4 (coefficients)'!$C$4 )^5 * ( 'Sect. 4 (coefficients)'!$F$23 )
  )</f>
        <v>11.149991613578598</v>
      </c>
      <c r="U302" s="91">
        <f xml:space="preserve"> 'Sect. 4 (coefficients)'!$C$8 * ( (C302/'Sect. 4 (coefficients)'!$C$5-1)/'Sect. 4 (coefficients)'!$C$6 ) * ( A302/'Sect. 4 (coefficients)'!$C$3 ) *
(                                                       ( 'Sect. 4 (coefficients)'!$J$3   + 'Sect. 4 (coefficients)'!$J$4  *((C302/'Sect. 4 (coefficients)'!$C$5-1)/'Sect. 4 (coefficients)'!$C$6)  + 'Sect. 4 (coefficients)'!$J$5  *((C302/'Sect. 4 (coefficients)'!$C$5-1)/'Sect. 4 (coefficients)'!$C$6)^2 + 'Sect. 4 (coefficients)'!$J$6   *((C302/'Sect. 4 (coefficients)'!$C$5-1)/'Sect. 4 (coefficients)'!$C$6)^3 + 'Sect. 4 (coefficients)'!$J$7*((C302/'Sect. 4 (coefficients)'!$C$5-1)/'Sect. 4 (coefficients)'!$C$6)^4 ) +
    ( A302/'Sect. 4 (coefficients)'!$C$3 )^1 * ( 'Sect. 4 (coefficients)'!$J$8   + 'Sect. 4 (coefficients)'!$J$9  *((C302/'Sect. 4 (coefficients)'!$C$5-1)/'Sect. 4 (coefficients)'!$C$6)  + 'Sect. 4 (coefficients)'!$J$10*((C302/'Sect. 4 (coefficients)'!$C$5-1)/'Sect. 4 (coefficients)'!$C$6)^2 + 'Sect. 4 (coefficients)'!$J$11 *((C302/'Sect. 4 (coefficients)'!$C$5-1)/'Sect. 4 (coefficients)'!$C$6)^3 ) +
    ( A302/'Sect. 4 (coefficients)'!$C$3 )^2 * ( 'Sect. 4 (coefficients)'!$J$12 + 'Sect. 4 (coefficients)'!$J$13*((C302/'Sect. 4 (coefficients)'!$C$5-1)/'Sect. 4 (coefficients)'!$C$6) + 'Sect. 4 (coefficients)'!$J$14*((C302/'Sect. 4 (coefficients)'!$C$5-1)/'Sect. 4 (coefficients)'!$C$6)^2 ) +
    ( A302/'Sect. 4 (coefficients)'!$C$3 )^3 * ( 'Sect. 4 (coefficients)'!$J$15 + 'Sect. 4 (coefficients)'!$J$16*((C302/'Sect. 4 (coefficients)'!$C$5-1)/'Sect. 4 (coefficients)'!$C$6) ) +
    ( A302/'Sect. 4 (coefficients)'!$C$3 )^4 * ( 'Sect. 4 (coefficients)'!$J$17 ) +
( (B302+273.15) / 'Sect. 4 (coefficients)'!$C$4 )^1*
    (                                                   ( 'Sect. 4 (coefficients)'!$J$18 + 'Sect. 4 (coefficients)'!$J$19*((C302/'Sect. 4 (coefficients)'!$C$5-1)/'Sect. 4 (coefficients)'!$C$6) + 'Sect. 4 (coefficients)'!$J$20*((C302/'Sect. 4 (coefficients)'!$C$5-1)/'Sect. 4 (coefficients)'!$C$6)^2 + 'Sect. 4 (coefficients)'!$J$21 * ((C302/'Sect. 4 (coefficients)'!$C$5-1)/'Sect. 4 (coefficients)'!$C$6)^3 ) +
    ( A302/'Sect. 4 (coefficients)'!$C$3 )^1 * ( 'Sect. 4 (coefficients)'!$J$22 + 'Sect. 4 (coefficients)'!$J$23*((C302/'Sect. 4 (coefficients)'!$C$5-1)/'Sect. 4 (coefficients)'!$C$6) + 'Sect. 4 (coefficients)'!$J$24*((C302/'Sect. 4 (coefficients)'!$C$5-1)/'Sect. 4 (coefficients)'!$C$6)^2 ) +
    ( A302/'Sect. 4 (coefficients)'!$C$3 )^2 * ( 'Sect. 4 (coefficients)'!$J$25 + 'Sect. 4 (coefficients)'!$J$26*((C302/'Sect. 4 (coefficients)'!$C$5-1)/'Sect. 4 (coefficients)'!$C$6) ) +
    ( A302/'Sect. 4 (coefficients)'!$C$3 )^3 * ( 'Sect. 4 (coefficients)'!$J$27 ) ) +
( (B302+273.15) / 'Sect. 4 (coefficients)'!$C$4 )^2*
    (                                                   ( 'Sect. 4 (coefficients)'!$J$28 + 'Sect. 4 (coefficients)'!$J$29*((C302/'Sect. 4 (coefficients)'!$C$5-1)/'Sect. 4 (coefficients)'!$C$6) + 'Sect. 4 (coefficients)'!$J$30*((C302/'Sect. 4 (coefficients)'!$C$5-1)/'Sect. 4 (coefficients)'!$C$6)^2 ) +
    ( A302/'Sect. 4 (coefficients)'!$C$3 )^1 * ( 'Sect. 4 (coefficients)'!$J$31 + 'Sect. 4 (coefficients)'!$J$32*((C302/'Sect. 4 (coefficients)'!$C$5-1)/'Sect. 4 (coefficients)'!$C$6) ) +
    ( A302/'Sect. 4 (coefficients)'!$C$3 )^2 * ( 'Sect. 4 (coefficients)'!$J$33 ) ) +
( (B302+273.15) / 'Sect. 4 (coefficients)'!$C$4 )^3*
    (                                                   ( 'Sect. 4 (coefficients)'!$J$34 + 'Sect. 4 (coefficients)'!$J$35*((C302/'Sect. 4 (coefficients)'!$C$5-1)/'Sect. 4 (coefficients)'!$C$6) ) +
    ( A302/'Sect. 4 (coefficients)'!$C$3 )^1 * ( 'Sect. 4 (coefficients)'!$J$36 ) ) +
( (B302+273.15) / 'Sect. 4 (coefficients)'!$C$4 )^4*
    (                                                   ( 'Sect. 4 (coefficients)'!$J$37 ) ) )</f>
        <v>-0.39000922114047537</v>
      </c>
      <c r="V302" s="32">
        <f t="shared" si="77"/>
        <v>10.759982392438122</v>
      </c>
      <c r="W302" s="36">
        <f>('Sect. 4 (coefficients)'!$L$3+'Sect. 4 (coefficients)'!$L$4*(B302+'Sect. 4 (coefficients)'!$L$7)^-2.5+'Sect. 4 (coefficients)'!$L$5*(B302+'Sect. 4 (coefficients)'!$L$7)^3)/1000</f>
        <v>-1.7850506381732198E-3</v>
      </c>
      <c r="X302" s="36">
        <f t="shared" si="78"/>
        <v>-2.6000573573341512E-3</v>
      </c>
      <c r="Y302" s="32">
        <f t="shared" si="79"/>
        <v>10.758197341799949</v>
      </c>
      <c r="Z302" s="92">
        <v>6.0000000000000001E-3</v>
      </c>
    </row>
    <row r="303" spans="1:26" s="46" customFormat="1" ht="15" customHeight="1">
      <c r="A303" s="82">
        <v>15</v>
      </c>
      <c r="B303" s="38">
        <v>30</v>
      </c>
      <c r="C303" s="57">
        <v>65</v>
      </c>
      <c r="D303" s="40">
        <v>1022.73955471</v>
      </c>
      <c r="E303" s="40">
        <f t="shared" si="84"/>
        <v>1.534109332065E-2</v>
      </c>
      <c r="F303" s="56" t="s">
        <v>17</v>
      </c>
      <c r="G303" s="42">
        <v>1033.4104052731739</v>
      </c>
      <c r="H303" s="40">
        <v>1.6197691226811344E-2</v>
      </c>
      <c r="I303" s="63">
        <v>1374.6799295966389</v>
      </c>
      <c r="J303" s="42">
        <f t="shared" si="71"/>
        <v>10.670850563173872</v>
      </c>
      <c r="K303" s="40">
        <f t="shared" si="72"/>
        <v>5.1976972599632205E-3</v>
      </c>
      <c r="L303" s="53">
        <f t="shared" si="70"/>
        <v>14.575821804770348</v>
      </c>
      <c r="M303" s="44">
        <f t="shared" si="73"/>
        <v>7.0714285714285712</v>
      </c>
      <c r="N303" s="67">
        <f t="shared" si="74"/>
        <v>0.70714285714285718</v>
      </c>
      <c r="O303" s="71" t="s">
        <v>17</v>
      </c>
      <c r="P303" s="40">
        <f>('Sect. 4 (coefficients)'!$L$3+'Sect. 4 (coefficients)'!$L$4*(B303+'Sect. 4 (coefficients)'!$L$7)^-2.5+'Sect. 4 (coefficients)'!$L$5*(B303+'Sect. 4 (coefficients)'!$L$7)^3)/1000</f>
        <v>-1.7850506381732198E-3</v>
      </c>
      <c r="Q303" s="40">
        <f t="shared" si="75"/>
        <v>10.672635613812044</v>
      </c>
      <c r="R303" s="40">
        <f>LOOKUP(B303,'Sect. 4 (data)'!$B$26:$B$32,'Sect. 4 (data)'!$R$26:$R$32)</f>
        <v>11.149678563065404</v>
      </c>
      <c r="S303" s="45">
        <f t="shared" si="76"/>
        <v>-0.47704294925335944</v>
      </c>
      <c r="T303" s="40">
        <f>'Sect. 4 (coefficients)'!$C$7 * ( A303 / 'Sect. 4 (coefficients)'!$C$3 )*
  (
                                                        ( 'Sect. 4 (coefficients)'!$F$3   + 'Sect. 4 (coefficients)'!$F$4  *(A303/'Sect. 4 (coefficients)'!$C$3)^1 + 'Sect. 4 (coefficients)'!$F$5  *(A303/'Sect. 4 (coefficients)'!$C$3)^2 + 'Sect. 4 (coefficients)'!$F$6   *(A303/'Sect. 4 (coefficients)'!$C$3)^3 + 'Sect. 4 (coefficients)'!$F$7  *(A303/'Sect. 4 (coefficients)'!$C$3)^4 + 'Sect. 4 (coefficients)'!$F$8*(A303/'Sect. 4 (coefficients)'!$C$3)^5 ) +
    ( (B303+273.15) / 'Sect. 4 (coefficients)'!$C$4 )^1 * ( 'Sect. 4 (coefficients)'!$F$9   + 'Sect. 4 (coefficients)'!$F$10*(A303/'Sect. 4 (coefficients)'!$C$3)^1 + 'Sect. 4 (coefficients)'!$F$11*(A303/'Sect. 4 (coefficients)'!$C$3)^2 + 'Sect. 4 (coefficients)'!$F$12*(A303/'Sect. 4 (coefficients)'!$C$3)^3 + 'Sect. 4 (coefficients)'!$F$13*(A303/'Sect. 4 (coefficients)'!$C$3)^4 ) +
    ( (B303+273.15) / 'Sect. 4 (coefficients)'!$C$4 )^2 * ( 'Sect. 4 (coefficients)'!$F$14 + 'Sect. 4 (coefficients)'!$F$15*(A303/'Sect. 4 (coefficients)'!$C$3)^1 + 'Sect. 4 (coefficients)'!$F$16*(A303/'Sect. 4 (coefficients)'!$C$3)^2 + 'Sect. 4 (coefficients)'!$F$17*(A303/'Sect. 4 (coefficients)'!$C$3)^3 ) +
    ( (B303+273.15) / 'Sect. 4 (coefficients)'!$C$4 )^3 * ( 'Sect. 4 (coefficients)'!$F$18 + 'Sect. 4 (coefficients)'!$F$19*(A303/'Sect. 4 (coefficients)'!$C$3)^1 + 'Sect. 4 (coefficients)'!$F$20*(A303/'Sect. 4 (coefficients)'!$C$3)^2 ) +
    ( (B303+273.15) / 'Sect. 4 (coefficients)'!$C$4 )^4 * ( 'Sect. 4 (coefficients)'!$F$21 +'Sect. 4 (coefficients)'!$F$22*(A303/'Sect. 4 (coefficients)'!$C$3)^1 ) +
    ( (B303+273.15) / 'Sect. 4 (coefficients)'!$C$4 )^5 * ( 'Sect. 4 (coefficients)'!$F$23 )
  )</f>
        <v>11.149991613578598</v>
      </c>
      <c r="U303" s="93">
        <f xml:space="preserve"> 'Sect. 4 (coefficients)'!$C$8 * ( (C303/'Sect. 4 (coefficients)'!$C$5-1)/'Sect. 4 (coefficients)'!$C$6 ) * ( A303/'Sect. 4 (coefficients)'!$C$3 ) *
(                                                       ( 'Sect. 4 (coefficients)'!$J$3   + 'Sect. 4 (coefficients)'!$J$4  *((C303/'Sect. 4 (coefficients)'!$C$5-1)/'Sect. 4 (coefficients)'!$C$6)  + 'Sect. 4 (coefficients)'!$J$5  *((C303/'Sect. 4 (coefficients)'!$C$5-1)/'Sect. 4 (coefficients)'!$C$6)^2 + 'Sect. 4 (coefficients)'!$J$6   *((C303/'Sect. 4 (coefficients)'!$C$5-1)/'Sect. 4 (coefficients)'!$C$6)^3 + 'Sect. 4 (coefficients)'!$J$7*((C303/'Sect. 4 (coefficients)'!$C$5-1)/'Sect. 4 (coefficients)'!$C$6)^4 ) +
    ( A303/'Sect. 4 (coefficients)'!$C$3 )^1 * ( 'Sect. 4 (coefficients)'!$J$8   + 'Sect. 4 (coefficients)'!$J$9  *((C303/'Sect. 4 (coefficients)'!$C$5-1)/'Sect. 4 (coefficients)'!$C$6)  + 'Sect. 4 (coefficients)'!$J$10*((C303/'Sect. 4 (coefficients)'!$C$5-1)/'Sect. 4 (coefficients)'!$C$6)^2 + 'Sect. 4 (coefficients)'!$J$11 *((C303/'Sect. 4 (coefficients)'!$C$5-1)/'Sect. 4 (coefficients)'!$C$6)^3 ) +
    ( A303/'Sect. 4 (coefficients)'!$C$3 )^2 * ( 'Sect. 4 (coefficients)'!$J$12 + 'Sect. 4 (coefficients)'!$J$13*((C303/'Sect. 4 (coefficients)'!$C$5-1)/'Sect. 4 (coefficients)'!$C$6) + 'Sect. 4 (coefficients)'!$J$14*((C303/'Sect. 4 (coefficients)'!$C$5-1)/'Sect. 4 (coefficients)'!$C$6)^2 ) +
    ( A303/'Sect. 4 (coefficients)'!$C$3 )^3 * ( 'Sect. 4 (coefficients)'!$J$15 + 'Sect. 4 (coefficients)'!$J$16*((C303/'Sect. 4 (coefficients)'!$C$5-1)/'Sect. 4 (coefficients)'!$C$6) ) +
    ( A303/'Sect. 4 (coefficients)'!$C$3 )^4 * ( 'Sect. 4 (coefficients)'!$J$17 ) +
( (B303+273.15) / 'Sect. 4 (coefficients)'!$C$4 )^1*
    (                                                   ( 'Sect. 4 (coefficients)'!$J$18 + 'Sect. 4 (coefficients)'!$J$19*((C303/'Sect. 4 (coefficients)'!$C$5-1)/'Sect. 4 (coefficients)'!$C$6) + 'Sect. 4 (coefficients)'!$J$20*((C303/'Sect. 4 (coefficients)'!$C$5-1)/'Sect. 4 (coefficients)'!$C$6)^2 + 'Sect. 4 (coefficients)'!$J$21 * ((C303/'Sect. 4 (coefficients)'!$C$5-1)/'Sect. 4 (coefficients)'!$C$6)^3 ) +
    ( A303/'Sect. 4 (coefficients)'!$C$3 )^1 * ( 'Sect. 4 (coefficients)'!$J$22 + 'Sect. 4 (coefficients)'!$J$23*((C303/'Sect. 4 (coefficients)'!$C$5-1)/'Sect. 4 (coefficients)'!$C$6) + 'Sect. 4 (coefficients)'!$J$24*((C303/'Sect. 4 (coefficients)'!$C$5-1)/'Sect. 4 (coefficients)'!$C$6)^2 ) +
    ( A303/'Sect. 4 (coefficients)'!$C$3 )^2 * ( 'Sect. 4 (coefficients)'!$J$25 + 'Sect. 4 (coefficients)'!$J$26*((C303/'Sect. 4 (coefficients)'!$C$5-1)/'Sect. 4 (coefficients)'!$C$6) ) +
    ( A303/'Sect. 4 (coefficients)'!$C$3 )^3 * ( 'Sect. 4 (coefficients)'!$J$27 ) ) +
( (B303+273.15) / 'Sect. 4 (coefficients)'!$C$4 )^2*
    (                                                   ( 'Sect. 4 (coefficients)'!$J$28 + 'Sect. 4 (coefficients)'!$J$29*((C303/'Sect. 4 (coefficients)'!$C$5-1)/'Sect. 4 (coefficients)'!$C$6) + 'Sect. 4 (coefficients)'!$J$30*((C303/'Sect. 4 (coefficients)'!$C$5-1)/'Sect. 4 (coefficients)'!$C$6)^2 ) +
    ( A303/'Sect. 4 (coefficients)'!$C$3 )^1 * ( 'Sect. 4 (coefficients)'!$J$31 + 'Sect. 4 (coefficients)'!$J$32*((C303/'Sect. 4 (coefficients)'!$C$5-1)/'Sect. 4 (coefficients)'!$C$6) ) +
    ( A303/'Sect. 4 (coefficients)'!$C$3 )^2 * ( 'Sect. 4 (coefficients)'!$J$33 ) ) +
( (B303+273.15) / 'Sect. 4 (coefficients)'!$C$4 )^3*
    (                                                   ( 'Sect. 4 (coefficients)'!$J$34 + 'Sect. 4 (coefficients)'!$J$35*((C303/'Sect. 4 (coefficients)'!$C$5-1)/'Sect. 4 (coefficients)'!$C$6) ) +
    ( A303/'Sect. 4 (coefficients)'!$C$3 )^1 * ( 'Sect. 4 (coefficients)'!$J$36 ) ) +
( (B303+273.15) / 'Sect. 4 (coefficients)'!$C$4 )^4*
    (                                                   ( 'Sect. 4 (coefficients)'!$J$37 ) ) )</f>
        <v>-0.47599728741816921</v>
      </c>
      <c r="V303" s="40">
        <f t="shared" si="77"/>
        <v>10.673994326160429</v>
      </c>
      <c r="W303" s="45">
        <f>('Sect. 4 (coefficients)'!$L$3+'Sect. 4 (coefficients)'!$L$4*(B303+'Sect. 4 (coefficients)'!$L$7)^-2.5+'Sect. 4 (coefficients)'!$L$5*(B303+'Sect. 4 (coefficients)'!$L$7)^3)/1000</f>
        <v>-1.7850506381732198E-3</v>
      </c>
      <c r="X303" s="45">
        <f t="shared" si="78"/>
        <v>-1.3587123483844721E-3</v>
      </c>
      <c r="Y303" s="40">
        <f t="shared" si="79"/>
        <v>10.672209275522256</v>
      </c>
      <c r="Z303" s="94">
        <v>6.0000000000000001E-3</v>
      </c>
    </row>
    <row r="304" spans="1:26" s="37" customFormat="1" ht="15" customHeight="1">
      <c r="A304" s="76">
        <v>15</v>
      </c>
      <c r="B304" s="30">
        <v>35</v>
      </c>
      <c r="C304" s="55">
        <v>5</v>
      </c>
      <c r="D304" s="32">
        <v>996.18593282400002</v>
      </c>
      <c r="E304" s="32">
        <f>0.001/100*D304/2</f>
        <v>4.9809296641200006E-3</v>
      </c>
      <c r="F304" s="54" t="s">
        <v>17</v>
      </c>
      <c r="G304" s="33">
        <v>1007.2181675030399</v>
      </c>
      <c r="H304" s="32">
        <v>6.4886717278042228E-3</v>
      </c>
      <c r="I304" s="62">
        <v>105.60152012323834</v>
      </c>
      <c r="J304" s="33">
        <f t="shared" si="71"/>
        <v>11.032234679039902</v>
      </c>
      <c r="K304" s="32">
        <f t="shared" si="72"/>
        <v>4.158509405098809E-3</v>
      </c>
      <c r="L304" s="50">
        <f t="shared" si="70"/>
        <v>17.815487457312113</v>
      </c>
      <c r="M304" s="35">
        <f t="shared" si="73"/>
        <v>7.0714285714285712</v>
      </c>
      <c r="N304" s="66">
        <f t="shared" si="74"/>
        <v>0.70714285714285718</v>
      </c>
      <c r="O304" s="70" t="s">
        <v>17</v>
      </c>
      <c r="P304" s="32">
        <f>('Sect. 4 (coefficients)'!$L$3+'Sect. 4 (coefficients)'!$L$4*(B304+'Sect. 4 (coefficients)'!$L$7)^-2.5+'Sect. 4 (coefficients)'!$L$5*(B304+'Sect. 4 (coefficients)'!$L$7)^3)/1000</f>
        <v>-1.5230718835547918E-3</v>
      </c>
      <c r="Q304" s="32">
        <f t="shared" si="75"/>
        <v>11.033757750923456</v>
      </c>
      <c r="R304" s="32">
        <f>LOOKUP(B304,'Sect. 4 (data)'!$B$26:$B$32,'Sect. 4 (data)'!$R$26:$R$32)</f>
        <v>11.071834168709785</v>
      </c>
      <c r="S304" s="36">
        <f t="shared" si="76"/>
        <v>-3.807641778632842E-2</v>
      </c>
      <c r="T304" s="32">
        <f>'Sect. 4 (coefficients)'!$C$7 * ( A304 / 'Sect. 4 (coefficients)'!$C$3 )*
  (
                                                        ( 'Sect. 4 (coefficients)'!$F$3   + 'Sect. 4 (coefficients)'!$F$4  *(A304/'Sect. 4 (coefficients)'!$C$3)^1 + 'Sect. 4 (coefficients)'!$F$5  *(A304/'Sect. 4 (coefficients)'!$C$3)^2 + 'Sect. 4 (coefficients)'!$F$6   *(A304/'Sect. 4 (coefficients)'!$C$3)^3 + 'Sect. 4 (coefficients)'!$F$7  *(A304/'Sect. 4 (coefficients)'!$C$3)^4 + 'Sect. 4 (coefficients)'!$F$8*(A304/'Sect. 4 (coefficients)'!$C$3)^5 ) +
    ( (B304+273.15) / 'Sect. 4 (coefficients)'!$C$4 )^1 * ( 'Sect. 4 (coefficients)'!$F$9   + 'Sect. 4 (coefficients)'!$F$10*(A304/'Sect. 4 (coefficients)'!$C$3)^1 + 'Sect. 4 (coefficients)'!$F$11*(A304/'Sect. 4 (coefficients)'!$C$3)^2 + 'Sect. 4 (coefficients)'!$F$12*(A304/'Sect. 4 (coefficients)'!$C$3)^3 + 'Sect. 4 (coefficients)'!$F$13*(A304/'Sect. 4 (coefficients)'!$C$3)^4 ) +
    ( (B304+273.15) / 'Sect. 4 (coefficients)'!$C$4 )^2 * ( 'Sect. 4 (coefficients)'!$F$14 + 'Sect. 4 (coefficients)'!$F$15*(A304/'Sect. 4 (coefficients)'!$C$3)^1 + 'Sect. 4 (coefficients)'!$F$16*(A304/'Sect. 4 (coefficients)'!$C$3)^2 + 'Sect. 4 (coefficients)'!$F$17*(A304/'Sect. 4 (coefficients)'!$C$3)^3 ) +
    ( (B304+273.15) / 'Sect. 4 (coefficients)'!$C$4 )^3 * ( 'Sect. 4 (coefficients)'!$F$18 + 'Sect. 4 (coefficients)'!$F$19*(A304/'Sect. 4 (coefficients)'!$C$3)^1 + 'Sect. 4 (coefficients)'!$F$20*(A304/'Sect. 4 (coefficients)'!$C$3)^2 ) +
    ( (B304+273.15) / 'Sect. 4 (coefficients)'!$C$4 )^4 * ( 'Sect. 4 (coefficients)'!$F$21 +'Sect. 4 (coefficients)'!$F$22*(A304/'Sect. 4 (coefficients)'!$C$3)^1 ) +
    ( (B304+273.15) / 'Sect. 4 (coefficients)'!$C$4 )^5 * ( 'Sect. 4 (coefficients)'!$F$23 )
  )</f>
        <v>11.070956327620575</v>
      </c>
      <c r="U304" s="91">
        <f xml:space="preserve"> 'Sect. 4 (coefficients)'!$C$8 * ( (C304/'Sect. 4 (coefficients)'!$C$5-1)/'Sect. 4 (coefficients)'!$C$6 ) * ( A304/'Sect. 4 (coefficients)'!$C$3 ) *
(                                                       ( 'Sect. 4 (coefficients)'!$J$3   + 'Sect. 4 (coefficients)'!$J$4  *((C304/'Sect. 4 (coefficients)'!$C$5-1)/'Sect. 4 (coefficients)'!$C$6)  + 'Sect. 4 (coefficients)'!$J$5  *((C304/'Sect. 4 (coefficients)'!$C$5-1)/'Sect. 4 (coefficients)'!$C$6)^2 + 'Sect. 4 (coefficients)'!$J$6   *((C304/'Sect. 4 (coefficients)'!$C$5-1)/'Sect. 4 (coefficients)'!$C$6)^3 + 'Sect. 4 (coefficients)'!$J$7*((C304/'Sect. 4 (coefficients)'!$C$5-1)/'Sect. 4 (coefficients)'!$C$6)^4 ) +
    ( A304/'Sect. 4 (coefficients)'!$C$3 )^1 * ( 'Sect. 4 (coefficients)'!$J$8   + 'Sect. 4 (coefficients)'!$J$9  *((C304/'Sect. 4 (coefficients)'!$C$5-1)/'Sect. 4 (coefficients)'!$C$6)  + 'Sect. 4 (coefficients)'!$J$10*((C304/'Sect. 4 (coefficients)'!$C$5-1)/'Sect. 4 (coefficients)'!$C$6)^2 + 'Sect. 4 (coefficients)'!$J$11 *((C304/'Sect. 4 (coefficients)'!$C$5-1)/'Sect. 4 (coefficients)'!$C$6)^3 ) +
    ( A304/'Sect. 4 (coefficients)'!$C$3 )^2 * ( 'Sect. 4 (coefficients)'!$J$12 + 'Sect. 4 (coefficients)'!$J$13*((C304/'Sect. 4 (coefficients)'!$C$5-1)/'Sect. 4 (coefficients)'!$C$6) + 'Sect. 4 (coefficients)'!$J$14*((C304/'Sect. 4 (coefficients)'!$C$5-1)/'Sect. 4 (coefficients)'!$C$6)^2 ) +
    ( A304/'Sect. 4 (coefficients)'!$C$3 )^3 * ( 'Sect. 4 (coefficients)'!$J$15 + 'Sect. 4 (coefficients)'!$J$16*((C304/'Sect. 4 (coefficients)'!$C$5-1)/'Sect. 4 (coefficients)'!$C$6) ) +
    ( A304/'Sect. 4 (coefficients)'!$C$3 )^4 * ( 'Sect. 4 (coefficients)'!$J$17 ) +
( (B304+273.15) / 'Sect. 4 (coefficients)'!$C$4 )^1*
    (                                                   ( 'Sect. 4 (coefficients)'!$J$18 + 'Sect. 4 (coefficients)'!$J$19*((C304/'Sect. 4 (coefficients)'!$C$5-1)/'Sect. 4 (coefficients)'!$C$6) + 'Sect. 4 (coefficients)'!$J$20*((C304/'Sect. 4 (coefficients)'!$C$5-1)/'Sect. 4 (coefficients)'!$C$6)^2 + 'Sect. 4 (coefficients)'!$J$21 * ((C304/'Sect. 4 (coefficients)'!$C$5-1)/'Sect. 4 (coefficients)'!$C$6)^3 ) +
    ( A304/'Sect. 4 (coefficients)'!$C$3 )^1 * ( 'Sect. 4 (coefficients)'!$J$22 + 'Sect. 4 (coefficients)'!$J$23*((C304/'Sect. 4 (coefficients)'!$C$5-1)/'Sect. 4 (coefficients)'!$C$6) + 'Sect. 4 (coefficients)'!$J$24*((C304/'Sect. 4 (coefficients)'!$C$5-1)/'Sect. 4 (coefficients)'!$C$6)^2 ) +
    ( A304/'Sect. 4 (coefficients)'!$C$3 )^2 * ( 'Sect. 4 (coefficients)'!$J$25 + 'Sect. 4 (coefficients)'!$J$26*((C304/'Sect. 4 (coefficients)'!$C$5-1)/'Sect. 4 (coefficients)'!$C$6) ) +
    ( A304/'Sect. 4 (coefficients)'!$C$3 )^3 * ( 'Sect. 4 (coefficients)'!$J$27 ) ) +
( (B304+273.15) / 'Sect. 4 (coefficients)'!$C$4 )^2*
    (                                                   ( 'Sect. 4 (coefficients)'!$J$28 + 'Sect. 4 (coefficients)'!$J$29*((C304/'Sect. 4 (coefficients)'!$C$5-1)/'Sect. 4 (coefficients)'!$C$6) + 'Sect. 4 (coefficients)'!$J$30*((C304/'Sect. 4 (coefficients)'!$C$5-1)/'Sect. 4 (coefficients)'!$C$6)^2 ) +
    ( A304/'Sect. 4 (coefficients)'!$C$3 )^1 * ( 'Sect. 4 (coefficients)'!$J$31 + 'Sect. 4 (coefficients)'!$J$32*((C304/'Sect. 4 (coefficients)'!$C$5-1)/'Sect. 4 (coefficients)'!$C$6) ) +
    ( A304/'Sect. 4 (coefficients)'!$C$3 )^2 * ( 'Sect. 4 (coefficients)'!$J$33 ) ) +
( (B304+273.15) / 'Sect. 4 (coefficients)'!$C$4 )^3*
    (                                                   ( 'Sect. 4 (coefficients)'!$J$34 + 'Sect. 4 (coefficients)'!$J$35*((C304/'Sect. 4 (coefficients)'!$C$5-1)/'Sect. 4 (coefficients)'!$C$6) ) +
    ( A304/'Sect. 4 (coefficients)'!$C$3 )^1 * ( 'Sect. 4 (coefficients)'!$J$36 ) ) +
( (B304+273.15) / 'Sect. 4 (coefficients)'!$C$4 )^4*
    (                                                   ( 'Sect. 4 (coefficients)'!$J$37 ) ) )</f>
        <v>-3.8233719490746797E-2</v>
      </c>
      <c r="V304" s="32">
        <f t="shared" si="77"/>
        <v>11.032722608129829</v>
      </c>
      <c r="W304" s="36">
        <f>('Sect. 4 (coefficients)'!$L$3+'Sect. 4 (coefficients)'!$L$4*(B304+'Sect. 4 (coefficients)'!$L$7)^-2.5+'Sect. 4 (coefficients)'!$L$5*(B304+'Sect. 4 (coefficients)'!$L$7)^3)/1000</f>
        <v>-1.5230718835547918E-3</v>
      </c>
      <c r="X304" s="36">
        <f t="shared" si="78"/>
        <v>1.035142793627486E-3</v>
      </c>
      <c r="Y304" s="32">
        <f t="shared" si="79"/>
        <v>11.031199536246275</v>
      </c>
      <c r="Z304" s="92">
        <v>6.0000000000000001E-3</v>
      </c>
    </row>
    <row r="305" spans="1:26" s="37" customFormat="1" ht="15" customHeight="1">
      <c r="A305" s="76">
        <v>15</v>
      </c>
      <c r="B305" s="30">
        <v>35</v>
      </c>
      <c r="C305" s="55">
        <v>10</v>
      </c>
      <c r="D305" s="32">
        <v>998.36010543999998</v>
      </c>
      <c r="E305" s="32">
        <f>0.001/100*D305/2</f>
        <v>4.9918005272E-3</v>
      </c>
      <c r="F305" s="54" t="s">
        <v>17</v>
      </c>
      <c r="G305" s="33">
        <v>1009.3553918693922</v>
      </c>
      <c r="H305" s="32">
        <v>6.508972668568494E-3</v>
      </c>
      <c r="I305" s="62">
        <v>106.80066397964383</v>
      </c>
      <c r="J305" s="33">
        <f t="shared" si="71"/>
        <v>10.995286429392195</v>
      </c>
      <c r="K305" s="32">
        <f t="shared" si="72"/>
        <v>4.1771584476552317E-3</v>
      </c>
      <c r="L305" s="50">
        <f t="shared" si="70"/>
        <v>18.115401244277621</v>
      </c>
      <c r="M305" s="35">
        <f t="shared" si="73"/>
        <v>7.0714285714285712</v>
      </c>
      <c r="N305" s="66">
        <f t="shared" si="74"/>
        <v>0.70714285714285718</v>
      </c>
      <c r="O305" s="70" t="s">
        <v>17</v>
      </c>
      <c r="P305" s="32">
        <f>('Sect. 4 (coefficients)'!$L$3+'Sect. 4 (coefficients)'!$L$4*(B305+'Sect. 4 (coefficients)'!$L$7)^-2.5+'Sect. 4 (coefficients)'!$L$5*(B305+'Sect. 4 (coefficients)'!$L$7)^3)/1000</f>
        <v>-1.5230718835547918E-3</v>
      </c>
      <c r="Q305" s="32">
        <f t="shared" si="75"/>
        <v>10.996809501275749</v>
      </c>
      <c r="R305" s="32">
        <f>LOOKUP(B305,'Sect. 4 (data)'!$B$26:$B$32,'Sect. 4 (data)'!$R$26:$R$32)</f>
        <v>11.071834168709785</v>
      </c>
      <c r="S305" s="36">
        <f t="shared" si="76"/>
        <v>-7.5024667434036019E-2</v>
      </c>
      <c r="T305" s="32">
        <f>'Sect. 4 (coefficients)'!$C$7 * ( A305 / 'Sect. 4 (coefficients)'!$C$3 )*
  (
                                                        ( 'Sect. 4 (coefficients)'!$F$3   + 'Sect. 4 (coefficients)'!$F$4  *(A305/'Sect. 4 (coefficients)'!$C$3)^1 + 'Sect. 4 (coefficients)'!$F$5  *(A305/'Sect. 4 (coefficients)'!$C$3)^2 + 'Sect. 4 (coefficients)'!$F$6   *(A305/'Sect. 4 (coefficients)'!$C$3)^3 + 'Sect. 4 (coefficients)'!$F$7  *(A305/'Sect. 4 (coefficients)'!$C$3)^4 + 'Sect. 4 (coefficients)'!$F$8*(A305/'Sect. 4 (coefficients)'!$C$3)^5 ) +
    ( (B305+273.15) / 'Sect. 4 (coefficients)'!$C$4 )^1 * ( 'Sect. 4 (coefficients)'!$F$9   + 'Sect. 4 (coefficients)'!$F$10*(A305/'Sect. 4 (coefficients)'!$C$3)^1 + 'Sect. 4 (coefficients)'!$F$11*(A305/'Sect. 4 (coefficients)'!$C$3)^2 + 'Sect. 4 (coefficients)'!$F$12*(A305/'Sect. 4 (coefficients)'!$C$3)^3 + 'Sect. 4 (coefficients)'!$F$13*(A305/'Sect. 4 (coefficients)'!$C$3)^4 ) +
    ( (B305+273.15) / 'Sect. 4 (coefficients)'!$C$4 )^2 * ( 'Sect. 4 (coefficients)'!$F$14 + 'Sect. 4 (coefficients)'!$F$15*(A305/'Sect. 4 (coefficients)'!$C$3)^1 + 'Sect. 4 (coefficients)'!$F$16*(A305/'Sect. 4 (coefficients)'!$C$3)^2 + 'Sect. 4 (coefficients)'!$F$17*(A305/'Sect. 4 (coefficients)'!$C$3)^3 ) +
    ( (B305+273.15) / 'Sect. 4 (coefficients)'!$C$4 )^3 * ( 'Sect. 4 (coefficients)'!$F$18 + 'Sect. 4 (coefficients)'!$F$19*(A305/'Sect. 4 (coefficients)'!$C$3)^1 + 'Sect. 4 (coefficients)'!$F$20*(A305/'Sect. 4 (coefficients)'!$C$3)^2 ) +
    ( (B305+273.15) / 'Sect. 4 (coefficients)'!$C$4 )^4 * ( 'Sect. 4 (coefficients)'!$F$21 +'Sect. 4 (coefficients)'!$F$22*(A305/'Sect. 4 (coefficients)'!$C$3)^1 ) +
    ( (B305+273.15) / 'Sect. 4 (coefficients)'!$C$4 )^5 * ( 'Sect. 4 (coefficients)'!$F$23 )
  )</f>
        <v>11.070956327620575</v>
      </c>
      <c r="U305" s="91">
        <f xml:space="preserve"> 'Sect. 4 (coefficients)'!$C$8 * ( (C305/'Sect. 4 (coefficients)'!$C$5-1)/'Sect. 4 (coefficients)'!$C$6 ) * ( A305/'Sect. 4 (coefficients)'!$C$3 ) *
(                                                       ( 'Sect. 4 (coefficients)'!$J$3   + 'Sect. 4 (coefficients)'!$J$4  *((C305/'Sect. 4 (coefficients)'!$C$5-1)/'Sect. 4 (coefficients)'!$C$6)  + 'Sect. 4 (coefficients)'!$J$5  *((C305/'Sect. 4 (coefficients)'!$C$5-1)/'Sect. 4 (coefficients)'!$C$6)^2 + 'Sect. 4 (coefficients)'!$J$6   *((C305/'Sect. 4 (coefficients)'!$C$5-1)/'Sect. 4 (coefficients)'!$C$6)^3 + 'Sect. 4 (coefficients)'!$J$7*((C305/'Sect. 4 (coefficients)'!$C$5-1)/'Sect. 4 (coefficients)'!$C$6)^4 ) +
    ( A305/'Sect. 4 (coefficients)'!$C$3 )^1 * ( 'Sect. 4 (coefficients)'!$J$8   + 'Sect. 4 (coefficients)'!$J$9  *((C305/'Sect. 4 (coefficients)'!$C$5-1)/'Sect. 4 (coefficients)'!$C$6)  + 'Sect. 4 (coefficients)'!$J$10*((C305/'Sect. 4 (coefficients)'!$C$5-1)/'Sect. 4 (coefficients)'!$C$6)^2 + 'Sect. 4 (coefficients)'!$J$11 *((C305/'Sect. 4 (coefficients)'!$C$5-1)/'Sect. 4 (coefficients)'!$C$6)^3 ) +
    ( A305/'Sect. 4 (coefficients)'!$C$3 )^2 * ( 'Sect. 4 (coefficients)'!$J$12 + 'Sect. 4 (coefficients)'!$J$13*((C305/'Sect. 4 (coefficients)'!$C$5-1)/'Sect. 4 (coefficients)'!$C$6) + 'Sect. 4 (coefficients)'!$J$14*((C305/'Sect. 4 (coefficients)'!$C$5-1)/'Sect. 4 (coefficients)'!$C$6)^2 ) +
    ( A305/'Sect. 4 (coefficients)'!$C$3 )^3 * ( 'Sect. 4 (coefficients)'!$J$15 + 'Sect. 4 (coefficients)'!$J$16*((C305/'Sect. 4 (coefficients)'!$C$5-1)/'Sect. 4 (coefficients)'!$C$6) ) +
    ( A305/'Sect. 4 (coefficients)'!$C$3 )^4 * ( 'Sect. 4 (coefficients)'!$J$17 ) +
( (B305+273.15) / 'Sect. 4 (coefficients)'!$C$4 )^1*
    (                                                   ( 'Sect. 4 (coefficients)'!$J$18 + 'Sect. 4 (coefficients)'!$J$19*((C305/'Sect. 4 (coefficients)'!$C$5-1)/'Sect. 4 (coefficients)'!$C$6) + 'Sect. 4 (coefficients)'!$J$20*((C305/'Sect. 4 (coefficients)'!$C$5-1)/'Sect. 4 (coefficients)'!$C$6)^2 + 'Sect. 4 (coefficients)'!$J$21 * ((C305/'Sect. 4 (coefficients)'!$C$5-1)/'Sect. 4 (coefficients)'!$C$6)^3 ) +
    ( A305/'Sect. 4 (coefficients)'!$C$3 )^1 * ( 'Sect. 4 (coefficients)'!$J$22 + 'Sect. 4 (coefficients)'!$J$23*((C305/'Sect. 4 (coefficients)'!$C$5-1)/'Sect. 4 (coefficients)'!$C$6) + 'Sect. 4 (coefficients)'!$J$24*((C305/'Sect. 4 (coefficients)'!$C$5-1)/'Sect. 4 (coefficients)'!$C$6)^2 ) +
    ( A305/'Sect. 4 (coefficients)'!$C$3 )^2 * ( 'Sect. 4 (coefficients)'!$J$25 + 'Sect. 4 (coefficients)'!$J$26*((C305/'Sect. 4 (coefficients)'!$C$5-1)/'Sect. 4 (coefficients)'!$C$6) ) +
    ( A305/'Sect. 4 (coefficients)'!$C$3 )^3 * ( 'Sect. 4 (coefficients)'!$J$27 ) ) +
( (B305+273.15) / 'Sect. 4 (coefficients)'!$C$4 )^2*
    (                                                   ( 'Sect. 4 (coefficients)'!$J$28 + 'Sect. 4 (coefficients)'!$J$29*((C305/'Sect. 4 (coefficients)'!$C$5-1)/'Sect. 4 (coefficients)'!$C$6) + 'Sect. 4 (coefficients)'!$J$30*((C305/'Sect. 4 (coefficients)'!$C$5-1)/'Sect. 4 (coefficients)'!$C$6)^2 ) +
    ( A305/'Sect. 4 (coefficients)'!$C$3 )^1 * ( 'Sect. 4 (coefficients)'!$J$31 + 'Sect. 4 (coefficients)'!$J$32*((C305/'Sect. 4 (coefficients)'!$C$5-1)/'Sect. 4 (coefficients)'!$C$6) ) +
    ( A305/'Sect. 4 (coefficients)'!$C$3 )^2 * ( 'Sect. 4 (coefficients)'!$J$33 ) ) +
( (B305+273.15) / 'Sect. 4 (coefficients)'!$C$4 )^3*
    (                                                   ( 'Sect. 4 (coefficients)'!$J$34 + 'Sect. 4 (coefficients)'!$J$35*((C305/'Sect. 4 (coefficients)'!$C$5-1)/'Sect. 4 (coefficients)'!$C$6) ) +
    ( A305/'Sect. 4 (coefficients)'!$C$3 )^1 * ( 'Sect. 4 (coefficients)'!$J$36 ) ) +
( (B305+273.15) / 'Sect. 4 (coefficients)'!$C$4 )^4*
    (                                                   ( 'Sect. 4 (coefficients)'!$J$37 ) ) )</f>
        <v>-7.6556812975049765E-2</v>
      </c>
      <c r="V305" s="32">
        <f t="shared" si="77"/>
        <v>10.994399514645526</v>
      </c>
      <c r="W305" s="36">
        <f>('Sect. 4 (coefficients)'!$L$3+'Sect. 4 (coefficients)'!$L$4*(B305+'Sect. 4 (coefficients)'!$L$7)^-2.5+'Sect. 4 (coefficients)'!$L$5*(B305+'Sect. 4 (coefficients)'!$L$7)^3)/1000</f>
        <v>-1.5230718835547918E-3</v>
      </c>
      <c r="X305" s="36">
        <f t="shared" si="78"/>
        <v>2.40998663022296E-3</v>
      </c>
      <c r="Y305" s="32">
        <f t="shared" si="79"/>
        <v>10.992876442761972</v>
      </c>
      <c r="Z305" s="92">
        <v>6.0000000000000001E-3</v>
      </c>
    </row>
    <row r="306" spans="1:26" s="37" customFormat="1" ht="15" customHeight="1">
      <c r="A306" s="76">
        <v>15</v>
      </c>
      <c r="B306" s="30">
        <v>35</v>
      </c>
      <c r="C306" s="55">
        <v>15</v>
      </c>
      <c r="D306" s="32">
        <v>1000.51156263</v>
      </c>
      <c r="E306" s="32">
        <f t="shared" ref="E306:E312" si="85">0.003/100*D306/2</f>
        <v>1.500767343945E-2</v>
      </c>
      <c r="F306" s="54" t="s">
        <v>17</v>
      </c>
      <c r="G306" s="33">
        <v>1011.4687488387606</v>
      </c>
      <c r="H306" s="32">
        <v>1.5656131973521479E-2</v>
      </c>
      <c r="I306" s="62">
        <v>3556.4591802042582</v>
      </c>
      <c r="J306" s="33">
        <f t="shared" si="71"/>
        <v>10.957186208760618</v>
      </c>
      <c r="K306" s="32">
        <f t="shared" si="72"/>
        <v>4.4591710336281754E-3</v>
      </c>
      <c r="L306" s="50">
        <f t="shared" si="70"/>
        <v>23.404343047435596</v>
      </c>
      <c r="M306" s="35">
        <f t="shared" si="73"/>
        <v>7.0714285714285712</v>
      </c>
      <c r="N306" s="66">
        <f t="shared" si="74"/>
        <v>0.70714285714285718</v>
      </c>
      <c r="O306" s="70" t="s">
        <v>17</v>
      </c>
      <c r="P306" s="32">
        <f>('Sect. 4 (coefficients)'!$L$3+'Sect. 4 (coefficients)'!$L$4*(B306+'Sect. 4 (coefficients)'!$L$7)^-2.5+'Sect. 4 (coefficients)'!$L$5*(B306+'Sect. 4 (coefficients)'!$L$7)^3)/1000</f>
        <v>-1.5230718835547918E-3</v>
      </c>
      <c r="Q306" s="32">
        <f t="shared" si="75"/>
        <v>10.958709280644172</v>
      </c>
      <c r="R306" s="32">
        <f>LOOKUP(B306,'Sect. 4 (data)'!$B$26:$B$32,'Sect. 4 (data)'!$R$26:$R$32)</f>
        <v>11.071834168709785</v>
      </c>
      <c r="S306" s="36">
        <f t="shared" si="76"/>
        <v>-0.11312488806561305</v>
      </c>
      <c r="T306" s="32">
        <f>'Sect. 4 (coefficients)'!$C$7 * ( A306 / 'Sect. 4 (coefficients)'!$C$3 )*
  (
                                                        ( 'Sect. 4 (coefficients)'!$F$3   + 'Sect. 4 (coefficients)'!$F$4  *(A306/'Sect. 4 (coefficients)'!$C$3)^1 + 'Sect. 4 (coefficients)'!$F$5  *(A306/'Sect. 4 (coefficients)'!$C$3)^2 + 'Sect. 4 (coefficients)'!$F$6   *(A306/'Sect. 4 (coefficients)'!$C$3)^3 + 'Sect. 4 (coefficients)'!$F$7  *(A306/'Sect. 4 (coefficients)'!$C$3)^4 + 'Sect. 4 (coefficients)'!$F$8*(A306/'Sect. 4 (coefficients)'!$C$3)^5 ) +
    ( (B306+273.15) / 'Sect. 4 (coefficients)'!$C$4 )^1 * ( 'Sect. 4 (coefficients)'!$F$9   + 'Sect. 4 (coefficients)'!$F$10*(A306/'Sect. 4 (coefficients)'!$C$3)^1 + 'Sect. 4 (coefficients)'!$F$11*(A306/'Sect. 4 (coefficients)'!$C$3)^2 + 'Sect. 4 (coefficients)'!$F$12*(A306/'Sect. 4 (coefficients)'!$C$3)^3 + 'Sect. 4 (coefficients)'!$F$13*(A306/'Sect. 4 (coefficients)'!$C$3)^4 ) +
    ( (B306+273.15) / 'Sect. 4 (coefficients)'!$C$4 )^2 * ( 'Sect. 4 (coefficients)'!$F$14 + 'Sect. 4 (coefficients)'!$F$15*(A306/'Sect. 4 (coefficients)'!$C$3)^1 + 'Sect. 4 (coefficients)'!$F$16*(A306/'Sect. 4 (coefficients)'!$C$3)^2 + 'Sect. 4 (coefficients)'!$F$17*(A306/'Sect. 4 (coefficients)'!$C$3)^3 ) +
    ( (B306+273.15) / 'Sect. 4 (coefficients)'!$C$4 )^3 * ( 'Sect. 4 (coefficients)'!$F$18 + 'Sect. 4 (coefficients)'!$F$19*(A306/'Sect. 4 (coefficients)'!$C$3)^1 + 'Sect. 4 (coefficients)'!$F$20*(A306/'Sect. 4 (coefficients)'!$C$3)^2 ) +
    ( (B306+273.15) / 'Sect. 4 (coefficients)'!$C$4 )^4 * ( 'Sect. 4 (coefficients)'!$F$21 +'Sect. 4 (coefficients)'!$F$22*(A306/'Sect. 4 (coefficients)'!$C$3)^1 ) +
    ( (B306+273.15) / 'Sect. 4 (coefficients)'!$C$4 )^5 * ( 'Sect. 4 (coefficients)'!$F$23 )
  )</f>
        <v>11.070956327620575</v>
      </c>
      <c r="U306" s="91">
        <f xml:space="preserve"> 'Sect. 4 (coefficients)'!$C$8 * ( (C306/'Sect. 4 (coefficients)'!$C$5-1)/'Sect. 4 (coefficients)'!$C$6 ) * ( A306/'Sect. 4 (coefficients)'!$C$3 ) *
(                                                       ( 'Sect. 4 (coefficients)'!$J$3   + 'Sect. 4 (coefficients)'!$J$4  *((C306/'Sect. 4 (coefficients)'!$C$5-1)/'Sect. 4 (coefficients)'!$C$6)  + 'Sect. 4 (coefficients)'!$J$5  *((C306/'Sect. 4 (coefficients)'!$C$5-1)/'Sect. 4 (coefficients)'!$C$6)^2 + 'Sect. 4 (coefficients)'!$J$6   *((C306/'Sect. 4 (coefficients)'!$C$5-1)/'Sect. 4 (coefficients)'!$C$6)^3 + 'Sect. 4 (coefficients)'!$J$7*((C306/'Sect. 4 (coefficients)'!$C$5-1)/'Sect. 4 (coefficients)'!$C$6)^4 ) +
    ( A306/'Sect. 4 (coefficients)'!$C$3 )^1 * ( 'Sect. 4 (coefficients)'!$J$8   + 'Sect. 4 (coefficients)'!$J$9  *((C306/'Sect. 4 (coefficients)'!$C$5-1)/'Sect. 4 (coefficients)'!$C$6)  + 'Sect. 4 (coefficients)'!$J$10*((C306/'Sect. 4 (coefficients)'!$C$5-1)/'Sect. 4 (coefficients)'!$C$6)^2 + 'Sect. 4 (coefficients)'!$J$11 *((C306/'Sect. 4 (coefficients)'!$C$5-1)/'Sect. 4 (coefficients)'!$C$6)^3 ) +
    ( A306/'Sect. 4 (coefficients)'!$C$3 )^2 * ( 'Sect. 4 (coefficients)'!$J$12 + 'Sect. 4 (coefficients)'!$J$13*((C306/'Sect. 4 (coefficients)'!$C$5-1)/'Sect. 4 (coefficients)'!$C$6) + 'Sect. 4 (coefficients)'!$J$14*((C306/'Sect. 4 (coefficients)'!$C$5-1)/'Sect. 4 (coefficients)'!$C$6)^2 ) +
    ( A306/'Sect. 4 (coefficients)'!$C$3 )^3 * ( 'Sect. 4 (coefficients)'!$J$15 + 'Sect. 4 (coefficients)'!$J$16*((C306/'Sect. 4 (coefficients)'!$C$5-1)/'Sect. 4 (coefficients)'!$C$6) ) +
    ( A306/'Sect. 4 (coefficients)'!$C$3 )^4 * ( 'Sect. 4 (coefficients)'!$J$17 ) +
( (B306+273.15) / 'Sect. 4 (coefficients)'!$C$4 )^1*
    (                                                   ( 'Sect. 4 (coefficients)'!$J$18 + 'Sect. 4 (coefficients)'!$J$19*((C306/'Sect. 4 (coefficients)'!$C$5-1)/'Sect. 4 (coefficients)'!$C$6) + 'Sect. 4 (coefficients)'!$J$20*((C306/'Sect. 4 (coefficients)'!$C$5-1)/'Sect. 4 (coefficients)'!$C$6)^2 + 'Sect. 4 (coefficients)'!$J$21 * ((C306/'Sect. 4 (coefficients)'!$C$5-1)/'Sect. 4 (coefficients)'!$C$6)^3 ) +
    ( A306/'Sect. 4 (coefficients)'!$C$3 )^1 * ( 'Sect. 4 (coefficients)'!$J$22 + 'Sect. 4 (coefficients)'!$J$23*((C306/'Sect. 4 (coefficients)'!$C$5-1)/'Sect. 4 (coefficients)'!$C$6) + 'Sect. 4 (coefficients)'!$J$24*((C306/'Sect. 4 (coefficients)'!$C$5-1)/'Sect. 4 (coefficients)'!$C$6)^2 ) +
    ( A306/'Sect. 4 (coefficients)'!$C$3 )^2 * ( 'Sect. 4 (coefficients)'!$J$25 + 'Sect. 4 (coefficients)'!$J$26*((C306/'Sect. 4 (coefficients)'!$C$5-1)/'Sect. 4 (coefficients)'!$C$6) ) +
    ( A306/'Sect. 4 (coefficients)'!$C$3 )^3 * ( 'Sect. 4 (coefficients)'!$J$27 ) ) +
( (B306+273.15) / 'Sect. 4 (coefficients)'!$C$4 )^2*
    (                                                   ( 'Sect. 4 (coefficients)'!$J$28 + 'Sect. 4 (coefficients)'!$J$29*((C306/'Sect. 4 (coefficients)'!$C$5-1)/'Sect. 4 (coefficients)'!$C$6) + 'Sect. 4 (coefficients)'!$J$30*((C306/'Sect. 4 (coefficients)'!$C$5-1)/'Sect. 4 (coefficients)'!$C$6)^2 ) +
    ( A306/'Sect. 4 (coefficients)'!$C$3 )^1 * ( 'Sect. 4 (coefficients)'!$J$31 + 'Sect. 4 (coefficients)'!$J$32*((C306/'Sect. 4 (coefficients)'!$C$5-1)/'Sect. 4 (coefficients)'!$C$6) ) +
    ( A306/'Sect. 4 (coefficients)'!$C$3 )^2 * ( 'Sect. 4 (coefficients)'!$J$33 ) ) +
( (B306+273.15) / 'Sect. 4 (coefficients)'!$C$4 )^3*
    (                                                   ( 'Sect. 4 (coefficients)'!$J$34 + 'Sect. 4 (coefficients)'!$J$35*((C306/'Sect. 4 (coefficients)'!$C$5-1)/'Sect. 4 (coefficients)'!$C$6) ) +
    ( A306/'Sect. 4 (coefficients)'!$C$3 )^1 * ( 'Sect. 4 (coefficients)'!$J$36 ) ) +
( (B306+273.15) / 'Sect. 4 (coefficients)'!$C$4 )^4*
    (                                                   ( 'Sect. 4 (coefficients)'!$J$37 ) ) )</f>
        <v>-0.11414928574652806</v>
      </c>
      <c r="V306" s="32">
        <f t="shared" si="77"/>
        <v>10.956807041874047</v>
      </c>
      <c r="W306" s="36">
        <f>('Sect. 4 (coefficients)'!$L$3+'Sect. 4 (coefficients)'!$L$4*(B306+'Sect. 4 (coefficients)'!$L$7)^-2.5+'Sect. 4 (coefficients)'!$L$5*(B306+'Sect. 4 (coefficients)'!$L$7)^3)/1000</f>
        <v>-1.5230718835547918E-3</v>
      </c>
      <c r="X306" s="36">
        <f t="shared" si="78"/>
        <v>1.9022387701248533E-3</v>
      </c>
      <c r="Y306" s="32">
        <f t="shared" si="79"/>
        <v>10.955283969990493</v>
      </c>
      <c r="Z306" s="92">
        <v>6.0000000000000001E-3</v>
      </c>
    </row>
    <row r="307" spans="1:26" s="37" customFormat="1" ht="15" customHeight="1">
      <c r="A307" s="76">
        <v>15</v>
      </c>
      <c r="B307" s="30">
        <v>35</v>
      </c>
      <c r="C307" s="55">
        <v>20</v>
      </c>
      <c r="D307" s="32">
        <v>1002.64077651</v>
      </c>
      <c r="E307" s="32">
        <f t="shared" si="85"/>
        <v>1.5039611647650001E-2</v>
      </c>
      <c r="F307" s="54" t="s">
        <v>17</v>
      </c>
      <c r="G307" s="33">
        <v>1013.5641171544526</v>
      </c>
      <c r="H307" s="32">
        <v>1.5699626540663397E-2</v>
      </c>
      <c r="I307" s="62">
        <v>3547.611390490787</v>
      </c>
      <c r="J307" s="33">
        <f t="shared" si="71"/>
        <v>10.923340644452537</v>
      </c>
      <c r="K307" s="32">
        <f t="shared" si="72"/>
        <v>4.5042596510606473E-3</v>
      </c>
      <c r="L307" s="50">
        <f t="shared" si="70"/>
        <v>24.036566175774752</v>
      </c>
      <c r="M307" s="35">
        <f t="shared" si="73"/>
        <v>7.0714285714285712</v>
      </c>
      <c r="N307" s="66">
        <f t="shared" si="74"/>
        <v>0.70714285714285718</v>
      </c>
      <c r="O307" s="70" t="s">
        <v>17</v>
      </c>
      <c r="P307" s="32">
        <f>('Sect. 4 (coefficients)'!$L$3+'Sect. 4 (coefficients)'!$L$4*(B307+'Sect. 4 (coefficients)'!$L$7)^-2.5+'Sect. 4 (coefficients)'!$L$5*(B307+'Sect. 4 (coefficients)'!$L$7)^3)/1000</f>
        <v>-1.5230718835547918E-3</v>
      </c>
      <c r="Q307" s="32">
        <f t="shared" si="75"/>
        <v>10.924863716336091</v>
      </c>
      <c r="R307" s="32">
        <f>LOOKUP(B307,'Sect. 4 (data)'!$B$26:$B$32,'Sect. 4 (data)'!$R$26:$R$32)</f>
        <v>11.071834168709785</v>
      </c>
      <c r="S307" s="36">
        <f t="shared" si="76"/>
        <v>-0.14697045237369366</v>
      </c>
      <c r="T307" s="32">
        <f>'Sect. 4 (coefficients)'!$C$7 * ( A307 / 'Sect. 4 (coefficients)'!$C$3 )*
  (
                                                        ( 'Sect. 4 (coefficients)'!$F$3   + 'Sect. 4 (coefficients)'!$F$4  *(A307/'Sect. 4 (coefficients)'!$C$3)^1 + 'Sect. 4 (coefficients)'!$F$5  *(A307/'Sect. 4 (coefficients)'!$C$3)^2 + 'Sect. 4 (coefficients)'!$F$6   *(A307/'Sect. 4 (coefficients)'!$C$3)^3 + 'Sect. 4 (coefficients)'!$F$7  *(A307/'Sect. 4 (coefficients)'!$C$3)^4 + 'Sect. 4 (coefficients)'!$F$8*(A307/'Sect. 4 (coefficients)'!$C$3)^5 ) +
    ( (B307+273.15) / 'Sect. 4 (coefficients)'!$C$4 )^1 * ( 'Sect. 4 (coefficients)'!$F$9   + 'Sect. 4 (coefficients)'!$F$10*(A307/'Sect. 4 (coefficients)'!$C$3)^1 + 'Sect. 4 (coefficients)'!$F$11*(A307/'Sect. 4 (coefficients)'!$C$3)^2 + 'Sect. 4 (coefficients)'!$F$12*(A307/'Sect. 4 (coefficients)'!$C$3)^3 + 'Sect. 4 (coefficients)'!$F$13*(A307/'Sect. 4 (coefficients)'!$C$3)^4 ) +
    ( (B307+273.15) / 'Sect. 4 (coefficients)'!$C$4 )^2 * ( 'Sect. 4 (coefficients)'!$F$14 + 'Sect. 4 (coefficients)'!$F$15*(A307/'Sect. 4 (coefficients)'!$C$3)^1 + 'Sect. 4 (coefficients)'!$F$16*(A307/'Sect. 4 (coefficients)'!$C$3)^2 + 'Sect. 4 (coefficients)'!$F$17*(A307/'Sect. 4 (coefficients)'!$C$3)^3 ) +
    ( (B307+273.15) / 'Sect. 4 (coefficients)'!$C$4 )^3 * ( 'Sect. 4 (coefficients)'!$F$18 + 'Sect. 4 (coefficients)'!$F$19*(A307/'Sect. 4 (coefficients)'!$C$3)^1 + 'Sect. 4 (coefficients)'!$F$20*(A307/'Sect. 4 (coefficients)'!$C$3)^2 ) +
    ( (B307+273.15) / 'Sect. 4 (coefficients)'!$C$4 )^4 * ( 'Sect. 4 (coefficients)'!$F$21 +'Sect. 4 (coefficients)'!$F$22*(A307/'Sect. 4 (coefficients)'!$C$3)^1 ) +
    ( (B307+273.15) / 'Sect. 4 (coefficients)'!$C$4 )^5 * ( 'Sect. 4 (coefficients)'!$F$23 )
  )</f>
        <v>11.070956327620575</v>
      </c>
      <c r="U307" s="91">
        <f xml:space="preserve"> 'Sect. 4 (coefficients)'!$C$8 * ( (C307/'Sect. 4 (coefficients)'!$C$5-1)/'Sect. 4 (coefficients)'!$C$6 ) * ( A307/'Sect. 4 (coefficients)'!$C$3 ) *
(                                                       ( 'Sect. 4 (coefficients)'!$J$3   + 'Sect. 4 (coefficients)'!$J$4  *((C307/'Sect. 4 (coefficients)'!$C$5-1)/'Sect. 4 (coefficients)'!$C$6)  + 'Sect. 4 (coefficients)'!$J$5  *((C307/'Sect. 4 (coefficients)'!$C$5-1)/'Sect. 4 (coefficients)'!$C$6)^2 + 'Sect. 4 (coefficients)'!$J$6   *((C307/'Sect. 4 (coefficients)'!$C$5-1)/'Sect. 4 (coefficients)'!$C$6)^3 + 'Sect. 4 (coefficients)'!$J$7*((C307/'Sect. 4 (coefficients)'!$C$5-1)/'Sect. 4 (coefficients)'!$C$6)^4 ) +
    ( A307/'Sect. 4 (coefficients)'!$C$3 )^1 * ( 'Sect. 4 (coefficients)'!$J$8   + 'Sect. 4 (coefficients)'!$J$9  *((C307/'Sect. 4 (coefficients)'!$C$5-1)/'Sect. 4 (coefficients)'!$C$6)  + 'Sect. 4 (coefficients)'!$J$10*((C307/'Sect. 4 (coefficients)'!$C$5-1)/'Sect. 4 (coefficients)'!$C$6)^2 + 'Sect. 4 (coefficients)'!$J$11 *((C307/'Sect. 4 (coefficients)'!$C$5-1)/'Sect. 4 (coefficients)'!$C$6)^3 ) +
    ( A307/'Sect. 4 (coefficients)'!$C$3 )^2 * ( 'Sect. 4 (coefficients)'!$J$12 + 'Sect. 4 (coefficients)'!$J$13*((C307/'Sect. 4 (coefficients)'!$C$5-1)/'Sect. 4 (coefficients)'!$C$6) + 'Sect. 4 (coefficients)'!$J$14*((C307/'Sect. 4 (coefficients)'!$C$5-1)/'Sect. 4 (coefficients)'!$C$6)^2 ) +
    ( A307/'Sect. 4 (coefficients)'!$C$3 )^3 * ( 'Sect. 4 (coefficients)'!$J$15 + 'Sect. 4 (coefficients)'!$J$16*((C307/'Sect. 4 (coefficients)'!$C$5-1)/'Sect. 4 (coefficients)'!$C$6) ) +
    ( A307/'Sect. 4 (coefficients)'!$C$3 )^4 * ( 'Sect. 4 (coefficients)'!$J$17 ) +
( (B307+273.15) / 'Sect. 4 (coefficients)'!$C$4 )^1*
    (                                                   ( 'Sect. 4 (coefficients)'!$J$18 + 'Sect. 4 (coefficients)'!$J$19*((C307/'Sect. 4 (coefficients)'!$C$5-1)/'Sect. 4 (coefficients)'!$C$6) + 'Sect. 4 (coefficients)'!$J$20*((C307/'Sect. 4 (coefficients)'!$C$5-1)/'Sect. 4 (coefficients)'!$C$6)^2 + 'Sect. 4 (coefficients)'!$J$21 * ((C307/'Sect. 4 (coefficients)'!$C$5-1)/'Sect. 4 (coefficients)'!$C$6)^3 ) +
    ( A307/'Sect. 4 (coefficients)'!$C$3 )^1 * ( 'Sect. 4 (coefficients)'!$J$22 + 'Sect. 4 (coefficients)'!$J$23*((C307/'Sect. 4 (coefficients)'!$C$5-1)/'Sect. 4 (coefficients)'!$C$6) + 'Sect. 4 (coefficients)'!$J$24*((C307/'Sect. 4 (coefficients)'!$C$5-1)/'Sect. 4 (coefficients)'!$C$6)^2 ) +
    ( A307/'Sect. 4 (coefficients)'!$C$3 )^2 * ( 'Sect. 4 (coefficients)'!$J$25 + 'Sect. 4 (coefficients)'!$J$26*((C307/'Sect. 4 (coefficients)'!$C$5-1)/'Sect. 4 (coefficients)'!$C$6) ) +
    ( A307/'Sect. 4 (coefficients)'!$C$3 )^3 * ( 'Sect. 4 (coefficients)'!$J$27 ) ) +
( (B307+273.15) / 'Sect. 4 (coefficients)'!$C$4 )^2*
    (                                                   ( 'Sect. 4 (coefficients)'!$J$28 + 'Sect. 4 (coefficients)'!$J$29*((C307/'Sect. 4 (coefficients)'!$C$5-1)/'Sect. 4 (coefficients)'!$C$6) + 'Sect. 4 (coefficients)'!$J$30*((C307/'Sect. 4 (coefficients)'!$C$5-1)/'Sect. 4 (coefficients)'!$C$6)^2 ) +
    ( A307/'Sect. 4 (coefficients)'!$C$3 )^1 * ( 'Sect. 4 (coefficients)'!$J$31 + 'Sect. 4 (coefficients)'!$J$32*((C307/'Sect. 4 (coefficients)'!$C$5-1)/'Sect. 4 (coefficients)'!$C$6) ) +
    ( A307/'Sect. 4 (coefficients)'!$C$3 )^2 * ( 'Sect. 4 (coefficients)'!$J$33 ) ) +
( (B307+273.15) / 'Sect. 4 (coefficients)'!$C$4 )^3*
    (                                                   ( 'Sect. 4 (coefficients)'!$J$34 + 'Sect. 4 (coefficients)'!$J$35*((C307/'Sect. 4 (coefficients)'!$C$5-1)/'Sect. 4 (coefficients)'!$C$6) ) +
    ( A307/'Sect. 4 (coefficients)'!$C$3 )^1 * ( 'Sect. 4 (coefficients)'!$J$36 ) ) +
( (B307+273.15) / 'Sect. 4 (coefficients)'!$C$4 )^4*
    (                                                   ( 'Sect. 4 (coefficients)'!$J$37 ) ) )</f>
        <v>-0.15100136218381643</v>
      </c>
      <c r="V307" s="32">
        <f t="shared" si="77"/>
        <v>10.919954965436759</v>
      </c>
      <c r="W307" s="36">
        <f>('Sect. 4 (coefficients)'!$L$3+'Sect. 4 (coefficients)'!$L$4*(B307+'Sect. 4 (coefficients)'!$L$7)^-2.5+'Sect. 4 (coefficients)'!$L$5*(B307+'Sect. 4 (coefficients)'!$L$7)^3)/1000</f>
        <v>-1.5230718835547918E-3</v>
      </c>
      <c r="X307" s="36">
        <f t="shared" si="78"/>
        <v>4.9087508993324036E-3</v>
      </c>
      <c r="Y307" s="32">
        <f t="shared" si="79"/>
        <v>10.918431893553205</v>
      </c>
      <c r="Z307" s="92">
        <v>6.0000000000000001E-3</v>
      </c>
    </row>
    <row r="308" spans="1:26" s="37" customFormat="1" ht="15" customHeight="1">
      <c r="A308" s="76">
        <v>15</v>
      </c>
      <c r="B308" s="30">
        <v>35</v>
      </c>
      <c r="C308" s="55">
        <v>26</v>
      </c>
      <c r="D308" s="32">
        <v>1005.16710813</v>
      </c>
      <c r="E308" s="32">
        <f t="shared" si="85"/>
        <v>1.5077506621949999E-2</v>
      </c>
      <c r="F308" s="54" t="s">
        <v>17</v>
      </c>
      <c r="G308" s="33">
        <v>1016.0455295892676</v>
      </c>
      <c r="H308" s="32">
        <v>1.5755245392792012E-2</v>
      </c>
      <c r="I308" s="62">
        <v>3473.2921050067748</v>
      </c>
      <c r="J308" s="33">
        <f t="shared" si="71"/>
        <v>10.878421459267656</v>
      </c>
      <c r="K308" s="32">
        <f t="shared" si="72"/>
        <v>4.5712745981999177E-3</v>
      </c>
      <c r="L308" s="50">
        <f t="shared" si="70"/>
        <v>24.614434525617632</v>
      </c>
      <c r="M308" s="35">
        <f t="shared" si="73"/>
        <v>7.0714285714285712</v>
      </c>
      <c r="N308" s="66">
        <f t="shared" si="74"/>
        <v>0.70714285714285718</v>
      </c>
      <c r="O308" s="70" t="s">
        <v>17</v>
      </c>
      <c r="P308" s="32">
        <f>('Sect. 4 (coefficients)'!$L$3+'Sect. 4 (coefficients)'!$L$4*(B308+'Sect. 4 (coefficients)'!$L$7)^-2.5+'Sect. 4 (coefficients)'!$L$5*(B308+'Sect. 4 (coefficients)'!$L$7)^3)/1000</f>
        <v>-1.5230718835547918E-3</v>
      </c>
      <c r="Q308" s="32">
        <f t="shared" si="75"/>
        <v>10.87994453115121</v>
      </c>
      <c r="R308" s="32">
        <f>LOOKUP(B308,'Sect. 4 (data)'!$B$26:$B$32,'Sect. 4 (data)'!$R$26:$R$32)</f>
        <v>11.071834168709785</v>
      </c>
      <c r="S308" s="36">
        <f t="shared" si="76"/>
        <v>-0.19188963755857458</v>
      </c>
      <c r="T308" s="32">
        <f>'Sect. 4 (coefficients)'!$C$7 * ( A308 / 'Sect. 4 (coefficients)'!$C$3 )*
  (
                                                        ( 'Sect. 4 (coefficients)'!$F$3   + 'Sect. 4 (coefficients)'!$F$4  *(A308/'Sect. 4 (coefficients)'!$C$3)^1 + 'Sect. 4 (coefficients)'!$F$5  *(A308/'Sect. 4 (coefficients)'!$C$3)^2 + 'Sect. 4 (coefficients)'!$F$6   *(A308/'Sect. 4 (coefficients)'!$C$3)^3 + 'Sect. 4 (coefficients)'!$F$7  *(A308/'Sect. 4 (coefficients)'!$C$3)^4 + 'Sect. 4 (coefficients)'!$F$8*(A308/'Sect. 4 (coefficients)'!$C$3)^5 ) +
    ( (B308+273.15) / 'Sect. 4 (coefficients)'!$C$4 )^1 * ( 'Sect. 4 (coefficients)'!$F$9   + 'Sect. 4 (coefficients)'!$F$10*(A308/'Sect. 4 (coefficients)'!$C$3)^1 + 'Sect. 4 (coefficients)'!$F$11*(A308/'Sect. 4 (coefficients)'!$C$3)^2 + 'Sect. 4 (coefficients)'!$F$12*(A308/'Sect. 4 (coefficients)'!$C$3)^3 + 'Sect. 4 (coefficients)'!$F$13*(A308/'Sect. 4 (coefficients)'!$C$3)^4 ) +
    ( (B308+273.15) / 'Sect. 4 (coefficients)'!$C$4 )^2 * ( 'Sect. 4 (coefficients)'!$F$14 + 'Sect. 4 (coefficients)'!$F$15*(A308/'Sect. 4 (coefficients)'!$C$3)^1 + 'Sect. 4 (coefficients)'!$F$16*(A308/'Sect. 4 (coefficients)'!$C$3)^2 + 'Sect. 4 (coefficients)'!$F$17*(A308/'Sect. 4 (coefficients)'!$C$3)^3 ) +
    ( (B308+273.15) / 'Sect. 4 (coefficients)'!$C$4 )^3 * ( 'Sect. 4 (coefficients)'!$F$18 + 'Sect. 4 (coefficients)'!$F$19*(A308/'Sect. 4 (coefficients)'!$C$3)^1 + 'Sect. 4 (coefficients)'!$F$20*(A308/'Sect. 4 (coefficients)'!$C$3)^2 ) +
    ( (B308+273.15) / 'Sect. 4 (coefficients)'!$C$4 )^4 * ( 'Sect. 4 (coefficients)'!$F$21 +'Sect. 4 (coefficients)'!$F$22*(A308/'Sect. 4 (coefficients)'!$C$3)^1 ) +
    ( (B308+273.15) / 'Sect. 4 (coefficients)'!$C$4 )^5 * ( 'Sect. 4 (coefficients)'!$F$23 )
  )</f>
        <v>11.070956327620575</v>
      </c>
      <c r="U308" s="91">
        <f xml:space="preserve"> 'Sect. 4 (coefficients)'!$C$8 * ( (C308/'Sect. 4 (coefficients)'!$C$5-1)/'Sect. 4 (coefficients)'!$C$6 ) * ( A308/'Sect. 4 (coefficients)'!$C$3 ) *
(                                                       ( 'Sect. 4 (coefficients)'!$J$3   + 'Sect. 4 (coefficients)'!$J$4  *((C308/'Sect. 4 (coefficients)'!$C$5-1)/'Sect. 4 (coefficients)'!$C$6)  + 'Sect. 4 (coefficients)'!$J$5  *((C308/'Sect. 4 (coefficients)'!$C$5-1)/'Sect. 4 (coefficients)'!$C$6)^2 + 'Sect. 4 (coefficients)'!$J$6   *((C308/'Sect. 4 (coefficients)'!$C$5-1)/'Sect. 4 (coefficients)'!$C$6)^3 + 'Sect. 4 (coefficients)'!$J$7*((C308/'Sect. 4 (coefficients)'!$C$5-1)/'Sect. 4 (coefficients)'!$C$6)^4 ) +
    ( A308/'Sect. 4 (coefficients)'!$C$3 )^1 * ( 'Sect. 4 (coefficients)'!$J$8   + 'Sect. 4 (coefficients)'!$J$9  *((C308/'Sect. 4 (coefficients)'!$C$5-1)/'Sect. 4 (coefficients)'!$C$6)  + 'Sect. 4 (coefficients)'!$J$10*((C308/'Sect. 4 (coefficients)'!$C$5-1)/'Sect. 4 (coefficients)'!$C$6)^2 + 'Sect. 4 (coefficients)'!$J$11 *((C308/'Sect. 4 (coefficients)'!$C$5-1)/'Sect. 4 (coefficients)'!$C$6)^3 ) +
    ( A308/'Sect. 4 (coefficients)'!$C$3 )^2 * ( 'Sect. 4 (coefficients)'!$J$12 + 'Sect. 4 (coefficients)'!$J$13*((C308/'Sect. 4 (coefficients)'!$C$5-1)/'Sect. 4 (coefficients)'!$C$6) + 'Sect. 4 (coefficients)'!$J$14*((C308/'Sect. 4 (coefficients)'!$C$5-1)/'Sect. 4 (coefficients)'!$C$6)^2 ) +
    ( A308/'Sect. 4 (coefficients)'!$C$3 )^3 * ( 'Sect. 4 (coefficients)'!$J$15 + 'Sect. 4 (coefficients)'!$J$16*((C308/'Sect. 4 (coefficients)'!$C$5-1)/'Sect. 4 (coefficients)'!$C$6) ) +
    ( A308/'Sect. 4 (coefficients)'!$C$3 )^4 * ( 'Sect. 4 (coefficients)'!$J$17 ) +
( (B308+273.15) / 'Sect. 4 (coefficients)'!$C$4 )^1*
    (                                                   ( 'Sect. 4 (coefficients)'!$J$18 + 'Sect. 4 (coefficients)'!$J$19*((C308/'Sect. 4 (coefficients)'!$C$5-1)/'Sect. 4 (coefficients)'!$C$6) + 'Sect. 4 (coefficients)'!$J$20*((C308/'Sect. 4 (coefficients)'!$C$5-1)/'Sect. 4 (coefficients)'!$C$6)^2 + 'Sect. 4 (coefficients)'!$J$21 * ((C308/'Sect. 4 (coefficients)'!$C$5-1)/'Sect. 4 (coefficients)'!$C$6)^3 ) +
    ( A308/'Sect. 4 (coefficients)'!$C$3 )^1 * ( 'Sect. 4 (coefficients)'!$J$22 + 'Sect. 4 (coefficients)'!$J$23*((C308/'Sect. 4 (coefficients)'!$C$5-1)/'Sect. 4 (coefficients)'!$C$6) + 'Sect. 4 (coefficients)'!$J$24*((C308/'Sect. 4 (coefficients)'!$C$5-1)/'Sect. 4 (coefficients)'!$C$6)^2 ) +
    ( A308/'Sect. 4 (coefficients)'!$C$3 )^2 * ( 'Sect. 4 (coefficients)'!$J$25 + 'Sect. 4 (coefficients)'!$J$26*((C308/'Sect. 4 (coefficients)'!$C$5-1)/'Sect. 4 (coefficients)'!$C$6) ) +
    ( A308/'Sect. 4 (coefficients)'!$C$3 )^3 * ( 'Sect. 4 (coefficients)'!$J$27 ) ) +
( (B308+273.15) / 'Sect. 4 (coefficients)'!$C$4 )^2*
    (                                                   ( 'Sect. 4 (coefficients)'!$J$28 + 'Sect. 4 (coefficients)'!$J$29*((C308/'Sect. 4 (coefficients)'!$C$5-1)/'Sect. 4 (coefficients)'!$C$6) + 'Sect. 4 (coefficients)'!$J$30*((C308/'Sect. 4 (coefficients)'!$C$5-1)/'Sect. 4 (coefficients)'!$C$6)^2 ) +
    ( A308/'Sect. 4 (coefficients)'!$C$3 )^1 * ( 'Sect. 4 (coefficients)'!$J$31 + 'Sect. 4 (coefficients)'!$J$32*((C308/'Sect. 4 (coefficients)'!$C$5-1)/'Sect. 4 (coefficients)'!$C$6) ) +
    ( A308/'Sect. 4 (coefficients)'!$C$3 )^2 * ( 'Sect. 4 (coefficients)'!$J$33 ) ) +
( (B308+273.15) / 'Sect. 4 (coefficients)'!$C$4 )^3*
    (                                                   ( 'Sect. 4 (coefficients)'!$J$34 + 'Sect. 4 (coefficients)'!$J$35*((C308/'Sect. 4 (coefficients)'!$C$5-1)/'Sect. 4 (coefficients)'!$C$6) ) +
    ( A308/'Sect. 4 (coefficients)'!$C$3 )^1 * ( 'Sect. 4 (coefficients)'!$J$36 ) ) +
( (B308+273.15) / 'Sect. 4 (coefficients)'!$C$4 )^4*
    (                                                   ( 'Sect. 4 (coefficients)'!$J$37 ) ) )</f>
        <v>-0.19424837240176149</v>
      </c>
      <c r="V308" s="32">
        <f t="shared" si="77"/>
        <v>10.876707955218814</v>
      </c>
      <c r="W308" s="36">
        <f>('Sect. 4 (coefficients)'!$L$3+'Sect. 4 (coefficients)'!$L$4*(B308+'Sect. 4 (coefficients)'!$L$7)^-2.5+'Sect. 4 (coefficients)'!$L$5*(B308+'Sect. 4 (coefficients)'!$L$7)^3)/1000</f>
        <v>-1.5230718835547918E-3</v>
      </c>
      <c r="X308" s="36">
        <f t="shared" si="78"/>
        <v>3.2365759323962351E-3</v>
      </c>
      <c r="Y308" s="32">
        <f t="shared" si="79"/>
        <v>10.87518488333526</v>
      </c>
      <c r="Z308" s="92">
        <v>6.0000000000000001E-3</v>
      </c>
    </row>
    <row r="309" spans="1:26" s="37" customFormat="1" ht="15" customHeight="1">
      <c r="A309" s="76">
        <v>15</v>
      </c>
      <c r="B309" s="30">
        <v>35</v>
      </c>
      <c r="C309" s="55">
        <v>33</v>
      </c>
      <c r="D309" s="32">
        <v>1008.0758325</v>
      </c>
      <c r="E309" s="32">
        <f t="shared" si="85"/>
        <v>1.5121137487500002E-2</v>
      </c>
      <c r="F309" s="54" t="s">
        <v>17</v>
      </c>
      <c r="G309" s="33">
        <v>1018.9060341993753</v>
      </c>
      <c r="H309" s="32">
        <v>1.5824657022345062E-2</v>
      </c>
      <c r="I309" s="62">
        <v>3263.5334190179515</v>
      </c>
      <c r="J309" s="33">
        <f t="shared" si="71"/>
        <v>10.830201699375266</v>
      </c>
      <c r="K309" s="32">
        <f t="shared" si="72"/>
        <v>4.6659373076560953E-3</v>
      </c>
      <c r="L309" s="50">
        <f t="shared" si="70"/>
        <v>24.666437889852514</v>
      </c>
      <c r="M309" s="35">
        <f t="shared" si="73"/>
        <v>7.0714285714285712</v>
      </c>
      <c r="N309" s="66">
        <f t="shared" si="74"/>
        <v>0.70714285714285718</v>
      </c>
      <c r="O309" s="70" t="s">
        <v>17</v>
      </c>
      <c r="P309" s="32">
        <f>('Sect. 4 (coefficients)'!$L$3+'Sect. 4 (coefficients)'!$L$4*(B309+'Sect. 4 (coefficients)'!$L$7)^-2.5+'Sect. 4 (coefficients)'!$L$5*(B309+'Sect. 4 (coefficients)'!$L$7)^3)/1000</f>
        <v>-1.5230718835547918E-3</v>
      </c>
      <c r="Q309" s="32">
        <f t="shared" si="75"/>
        <v>10.83172477125882</v>
      </c>
      <c r="R309" s="32">
        <f>LOOKUP(B309,'Sect. 4 (data)'!$B$26:$B$32,'Sect. 4 (data)'!$R$26:$R$32)</f>
        <v>11.071834168709785</v>
      </c>
      <c r="S309" s="36">
        <f t="shared" si="76"/>
        <v>-0.24010939745096493</v>
      </c>
      <c r="T309" s="32">
        <f>'Sect. 4 (coefficients)'!$C$7 * ( A309 / 'Sect. 4 (coefficients)'!$C$3 )*
  (
                                                        ( 'Sect. 4 (coefficients)'!$F$3   + 'Sect. 4 (coefficients)'!$F$4  *(A309/'Sect. 4 (coefficients)'!$C$3)^1 + 'Sect. 4 (coefficients)'!$F$5  *(A309/'Sect. 4 (coefficients)'!$C$3)^2 + 'Sect. 4 (coefficients)'!$F$6   *(A309/'Sect. 4 (coefficients)'!$C$3)^3 + 'Sect. 4 (coefficients)'!$F$7  *(A309/'Sect. 4 (coefficients)'!$C$3)^4 + 'Sect. 4 (coefficients)'!$F$8*(A309/'Sect. 4 (coefficients)'!$C$3)^5 ) +
    ( (B309+273.15) / 'Sect. 4 (coefficients)'!$C$4 )^1 * ( 'Sect. 4 (coefficients)'!$F$9   + 'Sect. 4 (coefficients)'!$F$10*(A309/'Sect. 4 (coefficients)'!$C$3)^1 + 'Sect. 4 (coefficients)'!$F$11*(A309/'Sect. 4 (coefficients)'!$C$3)^2 + 'Sect. 4 (coefficients)'!$F$12*(A309/'Sect. 4 (coefficients)'!$C$3)^3 + 'Sect. 4 (coefficients)'!$F$13*(A309/'Sect. 4 (coefficients)'!$C$3)^4 ) +
    ( (B309+273.15) / 'Sect. 4 (coefficients)'!$C$4 )^2 * ( 'Sect. 4 (coefficients)'!$F$14 + 'Sect. 4 (coefficients)'!$F$15*(A309/'Sect. 4 (coefficients)'!$C$3)^1 + 'Sect. 4 (coefficients)'!$F$16*(A309/'Sect. 4 (coefficients)'!$C$3)^2 + 'Sect. 4 (coefficients)'!$F$17*(A309/'Sect. 4 (coefficients)'!$C$3)^3 ) +
    ( (B309+273.15) / 'Sect. 4 (coefficients)'!$C$4 )^3 * ( 'Sect. 4 (coefficients)'!$F$18 + 'Sect. 4 (coefficients)'!$F$19*(A309/'Sect. 4 (coefficients)'!$C$3)^1 + 'Sect. 4 (coefficients)'!$F$20*(A309/'Sect. 4 (coefficients)'!$C$3)^2 ) +
    ( (B309+273.15) / 'Sect. 4 (coefficients)'!$C$4 )^4 * ( 'Sect. 4 (coefficients)'!$F$21 +'Sect. 4 (coefficients)'!$F$22*(A309/'Sect. 4 (coefficients)'!$C$3)^1 ) +
    ( (B309+273.15) / 'Sect. 4 (coefficients)'!$C$4 )^5 * ( 'Sect. 4 (coefficients)'!$F$23 )
  )</f>
        <v>11.070956327620575</v>
      </c>
      <c r="U309" s="91">
        <f xml:space="preserve"> 'Sect. 4 (coefficients)'!$C$8 * ( (C309/'Sect. 4 (coefficients)'!$C$5-1)/'Sect. 4 (coefficients)'!$C$6 ) * ( A309/'Sect. 4 (coefficients)'!$C$3 ) *
(                                                       ( 'Sect. 4 (coefficients)'!$J$3   + 'Sect. 4 (coefficients)'!$J$4  *((C309/'Sect. 4 (coefficients)'!$C$5-1)/'Sect. 4 (coefficients)'!$C$6)  + 'Sect. 4 (coefficients)'!$J$5  *((C309/'Sect. 4 (coefficients)'!$C$5-1)/'Sect. 4 (coefficients)'!$C$6)^2 + 'Sect. 4 (coefficients)'!$J$6   *((C309/'Sect. 4 (coefficients)'!$C$5-1)/'Sect. 4 (coefficients)'!$C$6)^3 + 'Sect. 4 (coefficients)'!$J$7*((C309/'Sect. 4 (coefficients)'!$C$5-1)/'Sect. 4 (coefficients)'!$C$6)^4 ) +
    ( A309/'Sect. 4 (coefficients)'!$C$3 )^1 * ( 'Sect. 4 (coefficients)'!$J$8   + 'Sect. 4 (coefficients)'!$J$9  *((C309/'Sect. 4 (coefficients)'!$C$5-1)/'Sect. 4 (coefficients)'!$C$6)  + 'Sect. 4 (coefficients)'!$J$10*((C309/'Sect. 4 (coefficients)'!$C$5-1)/'Sect. 4 (coefficients)'!$C$6)^2 + 'Sect. 4 (coefficients)'!$J$11 *((C309/'Sect. 4 (coefficients)'!$C$5-1)/'Sect. 4 (coefficients)'!$C$6)^3 ) +
    ( A309/'Sect. 4 (coefficients)'!$C$3 )^2 * ( 'Sect. 4 (coefficients)'!$J$12 + 'Sect. 4 (coefficients)'!$J$13*((C309/'Sect. 4 (coefficients)'!$C$5-1)/'Sect. 4 (coefficients)'!$C$6) + 'Sect. 4 (coefficients)'!$J$14*((C309/'Sect. 4 (coefficients)'!$C$5-1)/'Sect. 4 (coefficients)'!$C$6)^2 ) +
    ( A309/'Sect. 4 (coefficients)'!$C$3 )^3 * ( 'Sect. 4 (coefficients)'!$J$15 + 'Sect. 4 (coefficients)'!$J$16*((C309/'Sect. 4 (coefficients)'!$C$5-1)/'Sect. 4 (coefficients)'!$C$6) ) +
    ( A309/'Sect. 4 (coefficients)'!$C$3 )^4 * ( 'Sect. 4 (coefficients)'!$J$17 ) +
( (B309+273.15) / 'Sect. 4 (coefficients)'!$C$4 )^1*
    (                                                   ( 'Sect. 4 (coefficients)'!$J$18 + 'Sect. 4 (coefficients)'!$J$19*((C309/'Sect. 4 (coefficients)'!$C$5-1)/'Sect. 4 (coefficients)'!$C$6) + 'Sect. 4 (coefficients)'!$J$20*((C309/'Sect. 4 (coefficients)'!$C$5-1)/'Sect. 4 (coefficients)'!$C$6)^2 + 'Sect. 4 (coefficients)'!$J$21 * ((C309/'Sect. 4 (coefficients)'!$C$5-1)/'Sect. 4 (coefficients)'!$C$6)^3 ) +
    ( A309/'Sect. 4 (coefficients)'!$C$3 )^1 * ( 'Sect. 4 (coefficients)'!$J$22 + 'Sect. 4 (coefficients)'!$J$23*((C309/'Sect. 4 (coefficients)'!$C$5-1)/'Sect. 4 (coefficients)'!$C$6) + 'Sect. 4 (coefficients)'!$J$24*((C309/'Sect. 4 (coefficients)'!$C$5-1)/'Sect. 4 (coefficients)'!$C$6)^2 ) +
    ( A309/'Sect. 4 (coefficients)'!$C$3 )^2 * ( 'Sect. 4 (coefficients)'!$J$25 + 'Sect. 4 (coefficients)'!$J$26*((C309/'Sect. 4 (coefficients)'!$C$5-1)/'Sect. 4 (coefficients)'!$C$6) ) +
    ( A309/'Sect. 4 (coefficients)'!$C$3 )^3 * ( 'Sect. 4 (coefficients)'!$J$27 ) ) +
( (B309+273.15) / 'Sect. 4 (coefficients)'!$C$4 )^2*
    (                                                   ( 'Sect. 4 (coefficients)'!$J$28 + 'Sect. 4 (coefficients)'!$J$29*((C309/'Sect. 4 (coefficients)'!$C$5-1)/'Sect. 4 (coefficients)'!$C$6) + 'Sect. 4 (coefficients)'!$J$30*((C309/'Sect. 4 (coefficients)'!$C$5-1)/'Sect. 4 (coefficients)'!$C$6)^2 ) +
    ( A309/'Sect. 4 (coefficients)'!$C$3 )^1 * ( 'Sect. 4 (coefficients)'!$J$31 + 'Sect. 4 (coefficients)'!$J$32*((C309/'Sect. 4 (coefficients)'!$C$5-1)/'Sect. 4 (coefficients)'!$C$6) ) +
    ( A309/'Sect. 4 (coefficients)'!$C$3 )^2 * ( 'Sect. 4 (coefficients)'!$J$33 ) ) +
( (B309+273.15) / 'Sect. 4 (coefficients)'!$C$4 )^3*
    (                                                   ( 'Sect. 4 (coefficients)'!$J$34 + 'Sect. 4 (coefficients)'!$J$35*((C309/'Sect. 4 (coefficients)'!$C$5-1)/'Sect. 4 (coefficients)'!$C$6) ) +
    ( A309/'Sect. 4 (coefficients)'!$C$3 )^1 * ( 'Sect. 4 (coefficients)'!$J$36 ) ) +
( (B309+273.15) / 'Sect. 4 (coefficients)'!$C$4 )^4*
    (                                                   ( 'Sect. 4 (coefficients)'!$J$37 ) ) )</f>
        <v>-0.24338254590248076</v>
      </c>
      <c r="V309" s="32">
        <f t="shared" si="77"/>
        <v>10.827573781718094</v>
      </c>
      <c r="W309" s="36">
        <f>('Sect. 4 (coefficients)'!$L$3+'Sect. 4 (coefficients)'!$L$4*(B309+'Sect. 4 (coefficients)'!$L$7)^-2.5+'Sect. 4 (coefficients)'!$L$5*(B309+'Sect. 4 (coefficients)'!$L$7)^3)/1000</f>
        <v>-1.5230718835547918E-3</v>
      </c>
      <c r="X309" s="36">
        <f t="shared" si="78"/>
        <v>4.1509895407259023E-3</v>
      </c>
      <c r="Y309" s="32">
        <f t="shared" si="79"/>
        <v>10.82605070983454</v>
      </c>
      <c r="Z309" s="92">
        <v>6.0000000000000001E-3</v>
      </c>
    </row>
    <row r="310" spans="1:26" s="37" customFormat="1" ht="15" customHeight="1">
      <c r="A310" s="76">
        <v>15</v>
      </c>
      <c r="B310" s="30">
        <v>35</v>
      </c>
      <c r="C310" s="55">
        <v>41.5</v>
      </c>
      <c r="D310" s="32">
        <v>1011.55343319</v>
      </c>
      <c r="E310" s="32">
        <f t="shared" si="85"/>
        <v>1.5173301497849999E-2</v>
      </c>
      <c r="F310" s="54" t="s">
        <v>17</v>
      </c>
      <c r="G310" s="33">
        <v>1022.3242493061383</v>
      </c>
      <c r="H310" s="32">
        <v>1.5915160134444127E-2</v>
      </c>
      <c r="I310" s="62">
        <v>2824.5968281183423</v>
      </c>
      <c r="J310" s="33">
        <f t="shared" si="71"/>
        <v>10.770816116138349</v>
      </c>
      <c r="K310" s="32">
        <f t="shared" si="72"/>
        <v>4.8024206146840744E-3</v>
      </c>
      <c r="L310" s="50">
        <f t="shared" si="70"/>
        <v>23.418182946883917</v>
      </c>
      <c r="M310" s="35">
        <f t="shared" si="73"/>
        <v>7.0714285714285712</v>
      </c>
      <c r="N310" s="66">
        <f t="shared" si="74"/>
        <v>0.70714285714285718</v>
      </c>
      <c r="O310" s="70" t="s">
        <v>17</v>
      </c>
      <c r="P310" s="32">
        <f>('Sect. 4 (coefficients)'!$L$3+'Sect. 4 (coefficients)'!$L$4*(B310+'Sect. 4 (coefficients)'!$L$7)^-2.5+'Sect. 4 (coefficients)'!$L$5*(B310+'Sect. 4 (coefficients)'!$L$7)^3)/1000</f>
        <v>-1.5230718835547918E-3</v>
      </c>
      <c r="Q310" s="32">
        <f t="shared" si="75"/>
        <v>10.772339188021903</v>
      </c>
      <c r="R310" s="32">
        <f>LOOKUP(B310,'Sect. 4 (data)'!$B$26:$B$32,'Sect. 4 (data)'!$R$26:$R$32)</f>
        <v>11.071834168709785</v>
      </c>
      <c r="S310" s="36">
        <f t="shared" si="76"/>
        <v>-0.29949498068788216</v>
      </c>
      <c r="T310" s="32">
        <f>'Sect. 4 (coefficients)'!$C$7 * ( A310 / 'Sect. 4 (coefficients)'!$C$3 )*
  (
                                                        ( 'Sect. 4 (coefficients)'!$F$3   + 'Sect. 4 (coefficients)'!$F$4  *(A310/'Sect. 4 (coefficients)'!$C$3)^1 + 'Sect. 4 (coefficients)'!$F$5  *(A310/'Sect. 4 (coefficients)'!$C$3)^2 + 'Sect. 4 (coefficients)'!$F$6   *(A310/'Sect. 4 (coefficients)'!$C$3)^3 + 'Sect. 4 (coefficients)'!$F$7  *(A310/'Sect. 4 (coefficients)'!$C$3)^4 + 'Sect. 4 (coefficients)'!$F$8*(A310/'Sect. 4 (coefficients)'!$C$3)^5 ) +
    ( (B310+273.15) / 'Sect. 4 (coefficients)'!$C$4 )^1 * ( 'Sect. 4 (coefficients)'!$F$9   + 'Sect. 4 (coefficients)'!$F$10*(A310/'Sect. 4 (coefficients)'!$C$3)^1 + 'Sect. 4 (coefficients)'!$F$11*(A310/'Sect. 4 (coefficients)'!$C$3)^2 + 'Sect. 4 (coefficients)'!$F$12*(A310/'Sect. 4 (coefficients)'!$C$3)^3 + 'Sect. 4 (coefficients)'!$F$13*(A310/'Sect. 4 (coefficients)'!$C$3)^4 ) +
    ( (B310+273.15) / 'Sect. 4 (coefficients)'!$C$4 )^2 * ( 'Sect. 4 (coefficients)'!$F$14 + 'Sect. 4 (coefficients)'!$F$15*(A310/'Sect. 4 (coefficients)'!$C$3)^1 + 'Sect. 4 (coefficients)'!$F$16*(A310/'Sect. 4 (coefficients)'!$C$3)^2 + 'Sect. 4 (coefficients)'!$F$17*(A310/'Sect. 4 (coefficients)'!$C$3)^3 ) +
    ( (B310+273.15) / 'Sect. 4 (coefficients)'!$C$4 )^3 * ( 'Sect. 4 (coefficients)'!$F$18 + 'Sect. 4 (coefficients)'!$F$19*(A310/'Sect. 4 (coefficients)'!$C$3)^1 + 'Sect. 4 (coefficients)'!$F$20*(A310/'Sect. 4 (coefficients)'!$C$3)^2 ) +
    ( (B310+273.15) / 'Sect. 4 (coefficients)'!$C$4 )^4 * ( 'Sect. 4 (coefficients)'!$F$21 +'Sect. 4 (coefficients)'!$F$22*(A310/'Sect. 4 (coefficients)'!$C$3)^1 ) +
    ( (B310+273.15) / 'Sect. 4 (coefficients)'!$C$4 )^5 * ( 'Sect. 4 (coefficients)'!$F$23 )
  )</f>
        <v>11.070956327620575</v>
      </c>
      <c r="U310" s="91">
        <f xml:space="preserve"> 'Sect. 4 (coefficients)'!$C$8 * ( (C310/'Sect. 4 (coefficients)'!$C$5-1)/'Sect. 4 (coefficients)'!$C$6 ) * ( A310/'Sect. 4 (coefficients)'!$C$3 ) *
(                                                       ( 'Sect. 4 (coefficients)'!$J$3   + 'Sect. 4 (coefficients)'!$J$4  *((C310/'Sect. 4 (coefficients)'!$C$5-1)/'Sect. 4 (coefficients)'!$C$6)  + 'Sect. 4 (coefficients)'!$J$5  *((C310/'Sect. 4 (coefficients)'!$C$5-1)/'Sect. 4 (coefficients)'!$C$6)^2 + 'Sect. 4 (coefficients)'!$J$6   *((C310/'Sect. 4 (coefficients)'!$C$5-1)/'Sect. 4 (coefficients)'!$C$6)^3 + 'Sect. 4 (coefficients)'!$J$7*((C310/'Sect. 4 (coefficients)'!$C$5-1)/'Sect. 4 (coefficients)'!$C$6)^4 ) +
    ( A310/'Sect. 4 (coefficients)'!$C$3 )^1 * ( 'Sect. 4 (coefficients)'!$J$8   + 'Sect. 4 (coefficients)'!$J$9  *((C310/'Sect. 4 (coefficients)'!$C$5-1)/'Sect. 4 (coefficients)'!$C$6)  + 'Sect. 4 (coefficients)'!$J$10*((C310/'Sect. 4 (coefficients)'!$C$5-1)/'Sect. 4 (coefficients)'!$C$6)^2 + 'Sect. 4 (coefficients)'!$J$11 *((C310/'Sect. 4 (coefficients)'!$C$5-1)/'Sect. 4 (coefficients)'!$C$6)^3 ) +
    ( A310/'Sect. 4 (coefficients)'!$C$3 )^2 * ( 'Sect. 4 (coefficients)'!$J$12 + 'Sect. 4 (coefficients)'!$J$13*((C310/'Sect. 4 (coefficients)'!$C$5-1)/'Sect. 4 (coefficients)'!$C$6) + 'Sect. 4 (coefficients)'!$J$14*((C310/'Sect. 4 (coefficients)'!$C$5-1)/'Sect. 4 (coefficients)'!$C$6)^2 ) +
    ( A310/'Sect. 4 (coefficients)'!$C$3 )^3 * ( 'Sect. 4 (coefficients)'!$J$15 + 'Sect. 4 (coefficients)'!$J$16*((C310/'Sect. 4 (coefficients)'!$C$5-1)/'Sect. 4 (coefficients)'!$C$6) ) +
    ( A310/'Sect. 4 (coefficients)'!$C$3 )^4 * ( 'Sect. 4 (coefficients)'!$J$17 ) +
( (B310+273.15) / 'Sect. 4 (coefficients)'!$C$4 )^1*
    (                                                   ( 'Sect. 4 (coefficients)'!$J$18 + 'Sect. 4 (coefficients)'!$J$19*((C310/'Sect. 4 (coefficients)'!$C$5-1)/'Sect. 4 (coefficients)'!$C$6) + 'Sect. 4 (coefficients)'!$J$20*((C310/'Sect. 4 (coefficients)'!$C$5-1)/'Sect. 4 (coefficients)'!$C$6)^2 + 'Sect. 4 (coefficients)'!$J$21 * ((C310/'Sect. 4 (coefficients)'!$C$5-1)/'Sect. 4 (coefficients)'!$C$6)^3 ) +
    ( A310/'Sect. 4 (coefficients)'!$C$3 )^1 * ( 'Sect. 4 (coefficients)'!$J$22 + 'Sect. 4 (coefficients)'!$J$23*((C310/'Sect. 4 (coefficients)'!$C$5-1)/'Sect. 4 (coefficients)'!$C$6) + 'Sect. 4 (coefficients)'!$J$24*((C310/'Sect. 4 (coefficients)'!$C$5-1)/'Sect. 4 (coefficients)'!$C$6)^2 ) +
    ( A310/'Sect. 4 (coefficients)'!$C$3 )^2 * ( 'Sect. 4 (coefficients)'!$J$25 + 'Sect. 4 (coefficients)'!$J$26*((C310/'Sect. 4 (coefficients)'!$C$5-1)/'Sect. 4 (coefficients)'!$C$6) ) +
    ( A310/'Sect. 4 (coefficients)'!$C$3 )^3 * ( 'Sect. 4 (coefficients)'!$J$27 ) ) +
( (B310+273.15) / 'Sect. 4 (coefficients)'!$C$4 )^2*
    (                                                   ( 'Sect. 4 (coefficients)'!$J$28 + 'Sect. 4 (coefficients)'!$J$29*((C310/'Sect. 4 (coefficients)'!$C$5-1)/'Sect. 4 (coefficients)'!$C$6) + 'Sect. 4 (coefficients)'!$J$30*((C310/'Sect. 4 (coefficients)'!$C$5-1)/'Sect. 4 (coefficients)'!$C$6)^2 ) +
    ( A310/'Sect. 4 (coefficients)'!$C$3 )^1 * ( 'Sect. 4 (coefficients)'!$J$31 + 'Sect. 4 (coefficients)'!$J$32*((C310/'Sect. 4 (coefficients)'!$C$5-1)/'Sect. 4 (coefficients)'!$C$6) ) +
    ( A310/'Sect. 4 (coefficients)'!$C$3 )^2 * ( 'Sect. 4 (coefficients)'!$J$33 ) ) +
( (B310+273.15) / 'Sect. 4 (coefficients)'!$C$4 )^3*
    (                                                   ( 'Sect. 4 (coefficients)'!$J$34 + 'Sect. 4 (coefficients)'!$J$35*((C310/'Sect. 4 (coefficients)'!$C$5-1)/'Sect. 4 (coefficients)'!$C$6) ) +
    ( A310/'Sect. 4 (coefficients)'!$C$3 )^1 * ( 'Sect. 4 (coefficients)'!$J$36 ) ) +
( (B310+273.15) / 'Sect. 4 (coefficients)'!$C$4 )^4*
    (                                                   ( 'Sect. 4 (coefficients)'!$J$37 ) ) )</f>
        <v>-0.30120684719554192</v>
      </c>
      <c r="V310" s="32">
        <f t="shared" si="77"/>
        <v>10.769749480425032</v>
      </c>
      <c r="W310" s="36">
        <f>('Sect. 4 (coefficients)'!$L$3+'Sect. 4 (coefficients)'!$L$4*(B310+'Sect. 4 (coefficients)'!$L$7)^-2.5+'Sect. 4 (coefficients)'!$L$5*(B310+'Sect. 4 (coefficients)'!$L$7)^3)/1000</f>
        <v>-1.5230718835547918E-3</v>
      </c>
      <c r="X310" s="36">
        <f t="shared" si="78"/>
        <v>2.5897075968703831E-3</v>
      </c>
      <c r="Y310" s="32">
        <f t="shared" si="79"/>
        <v>10.768226408541478</v>
      </c>
      <c r="Z310" s="92">
        <v>6.0000000000000001E-3</v>
      </c>
    </row>
    <row r="311" spans="1:26" s="37" customFormat="1" ht="15" customHeight="1">
      <c r="A311" s="76">
        <v>15</v>
      </c>
      <c r="B311" s="30">
        <v>35</v>
      </c>
      <c r="C311" s="55">
        <v>52</v>
      </c>
      <c r="D311" s="32">
        <v>1015.76958172</v>
      </c>
      <c r="E311" s="32">
        <f t="shared" si="85"/>
        <v>1.52365437258E-2</v>
      </c>
      <c r="F311" s="54" t="s">
        <v>17</v>
      </c>
      <c r="G311" s="33">
        <v>1026.4691669278145</v>
      </c>
      <c r="H311" s="32">
        <v>1.6035798920194022E-2</v>
      </c>
      <c r="I311" s="62">
        <v>2136.4264053089596</v>
      </c>
      <c r="J311" s="33">
        <f t="shared" si="71"/>
        <v>10.699585207814494</v>
      </c>
      <c r="K311" s="32">
        <f t="shared" si="72"/>
        <v>4.9994582007133973E-3</v>
      </c>
      <c r="L311" s="50">
        <f t="shared" si="70"/>
        <v>20.184467504903179</v>
      </c>
      <c r="M311" s="35">
        <f t="shared" si="73"/>
        <v>7.0714285714285712</v>
      </c>
      <c r="N311" s="66">
        <f t="shared" si="74"/>
        <v>0.70714285714285718</v>
      </c>
      <c r="O311" s="70" t="s">
        <v>17</v>
      </c>
      <c r="P311" s="32">
        <f>('Sect. 4 (coefficients)'!$L$3+'Sect. 4 (coefficients)'!$L$4*(B311+'Sect. 4 (coefficients)'!$L$7)^-2.5+'Sect. 4 (coefficients)'!$L$5*(B311+'Sect. 4 (coefficients)'!$L$7)^3)/1000</f>
        <v>-1.5230718835547918E-3</v>
      </c>
      <c r="Q311" s="32">
        <f t="shared" si="75"/>
        <v>10.701108279698047</v>
      </c>
      <c r="R311" s="32">
        <f>LOOKUP(B311,'Sect. 4 (data)'!$B$26:$B$32,'Sect. 4 (data)'!$R$26:$R$32)</f>
        <v>11.071834168709785</v>
      </c>
      <c r="S311" s="36">
        <f t="shared" si="76"/>
        <v>-0.37072588901173731</v>
      </c>
      <c r="T311" s="32">
        <f>'Sect. 4 (coefficients)'!$C$7 * ( A311 / 'Sect. 4 (coefficients)'!$C$3 )*
  (
                                                        ( 'Sect. 4 (coefficients)'!$F$3   + 'Sect. 4 (coefficients)'!$F$4  *(A311/'Sect. 4 (coefficients)'!$C$3)^1 + 'Sect. 4 (coefficients)'!$F$5  *(A311/'Sect. 4 (coefficients)'!$C$3)^2 + 'Sect. 4 (coefficients)'!$F$6   *(A311/'Sect. 4 (coefficients)'!$C$3)^3 + 'Sect. 4 (coefficients)'!$F$7  *(A311/'Sect. 4 (coefficients)'!$C$3)^4 + 'Sect. 4 (coefficients)'!$F$8*(A311/'Sect. 4 (coefficients)'!$C$3)^5 ) +
    ( (B311+273.15) / 'Sect. 4 (coefficients)'!$C$4 )^1 * ( 'Sect. 4 (coefficients)'!$F$9   + 'Sect. 4 (coefficients)'!$F$10*(A311/'Sect. 4 (coefficients)'!$C$3)^1 + 'Sect. 4 (coefficients)'!$F$11*(A311/'Sect. 4 (coefficients)'!$C$3)^2 + 'Sect. 4 (coefficients)'!$F$12*(A311/'Sect. 4 (coefficients)'!$C$3)^3 + 'Sect. 4 (coefficients)'!$F$13*(A311/'Sect. 4 (coefficients)'!$C$3)^4 ) +
    ( (B311+273.15) / 'Sect. 4 (coefficients)'!$C$4 )^2 * ( 'Sect. 4 (coefficients)'!$F$14 + 'Sect. 4 (coefficients)'!$F$15*(A311/'Sect. 4 (coefficients)'!$C$3)^1 + 'Sect. 4 (coefficients)'!$F$16*(A311/'Sect. 4 (coefficients)'!$C$3)^2 + 'Sect. 4 (coefficients)'!$F$17*(A311/'Sect. 4 (coefficients)'!$C$3)^3 ) +
    ( (B311+273.15) / 'Sect. 4 (coefficients)'!$C$4 )^3 * ( 'Sect. 4 (coefficients)'!$F$18 + 'Sect. 4 (coefficients)'!$F$19*(A311/'Sect. 4 (coefficients)'!$C$3)^1 + 'Sect. 4 (coefficients)'!$F$20*(A311/'Sect. 4 (coefficients)'!$C$3)^2 ) +
    ( (B311+273.15) / 'Sect. 4 (coefficients)'!$C$4 )^4 * ( 'Sect. 4 (coefficients)'!$F$21 +'Sect. 4 (coefficients)'!$F$22*(A311/'Sect. 4 (coefficients)'!$C$3)^1 ) +
    ( (B311+273.15) / 'Sect. 4 (coefficients)'!$C$4 )^5 * ( 'Sect. 4 (coefficients)'!$F$23 )
  )</f>
        <v>11.070956327620575</v>
      </c>
      <c r="U311" s="91">
        <f xml:space="preserve"> 'Sect. 4 (coefficients)'!$C$8 * ( (C311/'Sect. 4 (coefficients)'!$C$5-1)/'Sect. 4 (coefficients)'!$C$6 ) * ( A311/'Sect. 4 (coefficients)'!$C$3 ) *
(                                                       ( 'Sect. 4 (coefficients)'!$J$3   + 'Sect. 4 (coefficients)'!$J$4  *((C311/'Sect. 4 (coefficients)'!$C$5-1)/'Sect. 4 (coefficients)'!$C$6)  + 'Sect. 4 (coefficients)'!$J$5  *((C311/'Sect. 4 (coefficients)'!$C$5-1)/'Sect. 4 (coefficients)'!$C$6)^2 + 'Sect. 4 (coefficients)'!$J$6   *((C311/'Sect. 4 (coefficients)'!$C$5-1)/'Sect. 4 (coefficients)'!$C$6)^3 + 'Sect. 4 (coefficients)'!$J$7*((C311/'Sect. 4 (coefficients)'!$C$5-1)/'Sect. 4 (coefficients)'!$C$6)^4 ) +
    ( A311/'Sect. 4 (coefficients)'!$C$3 )^1 * ( 'Sect. 4 (coefficients)'!$J$8   + 'Sect. 4 (coefficients)'!$J$9  *((C311/'Sect. 4 (coefficients)'!$C$5-1)/'Sect. 4 (coefficients)'!$C$6)  + 'Sect. 4 (coefficients)'!$J$10*((C311/'Sect. 4 (coefficients)'!$C$5-1)/'Sect. 4 (coefficients)'!$C$6)^2 + 'Sect. 4 (coefficients)'!$J$11 *((C311/'Sect. 4 (coefficients)'!$C$5-1)/'Sect. 4 (coefficients)'!$C$6)^3 ) +
    ( A311/'Sect. 4 (coefficients)'!$C$3 )^2 * ( 'Sect. 4 (coefficients)'!$J$12 + 'Sect. 4 (coefficients)'!$J$13*((C311/'Sect. 4 (coefficients)'!$C$5-1)/'Sect. 4 (coefficients)'!$C$6) + 'Sect. 4 (coefficients)'!$J$14*((C311/'Sect. 4 (coefficients)'!$C$5-1)/'Sect. 4 (coefficients)'!$C$6)^2 ) +
    ( A311/'Sect. 4 (coefficients)'!$C$3 )^3 * ( 'Sect. 4 (coefficients)'!$J$15 + 'Sect. 4 (coefficients)'!$J$16*((C311/'Sect. 4 (coefficients)'!$C$5-1)/'Sect. 4 (coefficients)'!$C$6) ) +
    ( A311/'Sect. 4 (coefficients)'!$C$3 )^4 * ( 'Sect. 4 (coefficients)'!$J$17 ) +
( (B311+273.15) / 'Sect. 4 (coefficients)'!$C$4 )^1*
    (                                                   ( 'Sect. 4 (coefficients)'!$J$18 + 'Sect. 4 (coefficients)'!$J$19*((C311/'Sect. 4 (coefficients)'!$C$5-1)/'Sect. 4 (coefficients)'!$C$6) + 'Sect. 4 (coefficients)'!$J$20*((C311/'Sect. 4 (coefficients)'!$C$5-1)/'Sect. 4 (coefficients)'!$C$6)^2 + 'Sect. 4 (coefficients)'!$J$21 * ((C311/'Sect. 4 (coefficients)'!$C$5-1)/'Sect. 4 (coefficients)'!$C$6)^3 ) +
    ( A311/'Sect. 4 (coefficients)'!$C$3 )^1 * ( 'Sect. 4 (coefficients)'!$J$22 + 'Sect. 4 (coefficients)'!$J$23*((C311/'Sect. 4 (coefficients)'!$C$5-1)/'Sect. 4 (coefficients)'!$C$6) + 'Sect. 4 (coefficients)'!$J$24*((C311/'Sect. 4 (coefficients)'!$C$5-1)/'Sect. 4 (coefficients)'!$C$6)^2 ) +
    ( A311/'Sect. 4 (coefficients)'!$C$3 )^2 * ( 'Sect. 4 (coefficients)'!$J$25 + 'Sect. 4 (coefficients)'!$J$26*((C311/'Sect. 4 (coefficients)'!$C$5-1)/'Sect. 4 (coefficients)'!$C$6) ) +
    ( A311/'Sect. 4 (coefficients)'!$C$3 )^3 * ( 'Sect. 4 (coefficients)'!$J$27 ) ) +
( (B311+273.15) / 'Sect. 4 (coefficients)'!$C$4 )^2*
    (                                                   ( 'Sect. 4 (coefficients)'!$J$28 + 'Sect. 4 (coefficients)'!$J$29*((C311/'Sect. 4 (coefficients)'!$C$5-1)/'Sect. 4 (coefficients)'!$C$6) + 'Sect. 4 (coefficients)'!$J$30*((C311/'Sect. 4 (coefficients)'!$C$5-1)/'Sect. 4 (coefficients)'!$C$6)^2 ) +
    ( A311/'Sect. 4 (coefficients)'!$C$3 )^1 * ( 'Sect. 4 (coefficients)'!$J$31 + 'Sect. 4 (coefficients)'!$J$32*((C311/'Sect. 4 (coefficients)'!$C$5-1)/'Sect. 4 (coefficients)'!$C$6) ) +
    ( A311/'Sect. 4 (coefficients)'!$C$3 )^2 * ( 'Sect. 4 (coefficients)'!$J$33 ) ) +
( (B311+273.15) / 'Sect. 4 (coefficients)'!$C$4 )^3*
    (                                                   ( 'Sect. 4 (coefficients)'!$J$34 + 'Sect. 4 (coefficients)'!$J$35*((C311/'Sect. 4 (coefficients)'!$C$5-1)/'Sect. 4 (coefficients)'!$C$6) ) +
    ( A311/'Sect. 4 (coefficients)'!$C$3 )^1 * ( 'Sect. 4 (coefficients)'!$J$36 ) ) +
( (B311+273.15) / 'Sect. 4 (coefficients)'!$C$4 )^4*
    (                                                   ( 'Sect. 4 (coefficients)'!$J$37 ) ) )</f>
        <v>-0.37002725886957599</v>
      </c>
      <c r="V311" s="32">
        <f t="shared" si="77"/>
        <v>10.700929068750998</v>
      </c>
      <c r="W311" s="36">
        <f>('Sect. 4 (coefficients)'!$L$3+'Sect. 4 (coefficients)'!$L$4*(B311+'Sect. 4 (coefficients)'!$L$7)^-2.5+'Sect. 4 (coefficients)'!$L$5*(B311+'Sect. 4 (coefficients)'!$L$7)^3)/1000</f>
        <v>-1.5230718835547918E-3</v>
      </c>
      <c r="X311" s="36">
        <f t="shared" si="78"/>
        <v>1.7921094704931306E-4</v>
      </c>
      <c r="Y311" s="32">
        <f t="shared" si="79"/>
        <v>10.699405996867444</v>
      </c>
      <c r="Z311" s="92">
        <v>6.0000000000000001E-3</v>
      </c>
    </row>
    <row r="312" spans="1:26" s="29" customFormat="1" ht="15" customHeight="1" thickBot="1">
      <c r="A312" s="99">
        <v>15</v>
      </c>
      <c r="B312" s="20">
        <v>35</v>
      </c>
      <c r="C312" s="59">
        <v>65</v>
      </c>
      <c r="D312" s="22">
        <v>1020.87229655</v>
      </c>
      <c r="E312" s="22">
        <f t="shared" si="85"/>
        <v>1.5313084448250001E-2</v>
      </c>
      <c r="F312" s="58" t="s">
        <v>17</v>
      </c>
      <c r="G312" s="24">
        <v>1031.4899006850217</v>
      </c>
      <c r="H312" s="22">
        <v>1.6197688144278796E-2</v>
      </c>
      <c r="I312" s="64">
        <v>1374.6790893476586</v>
      </c>
      <c r="J312" s="24">
        <f t="shared" si="71"/>
        <v>10.617604135021679</v>
      </c>
      <c r="K312" s="22">
        <f t="shared" si="72"/>
        <v>5.2796350158011715E-3</v>
      </c>
      <c r="L312" s="65">
        <f t="shared" si="70"/>
        <v>15.516894091921834</v>
      </c>
      <c r="M312" s="60">
        <f t="shared" si="73"/>
        <v>7.0714285714285712</v>
      </c>
      <c r="N312" s="72">
        <f t="shared" si="74"/>
        <v>0.70714285714285718</v>
      </c>
      <c r="O312" s="73" t="s">
        <v>17</v>
      </c>
      <c r="P312" s="22">
        <f>('Sect. 4 (coefficients)'!$L$3+'Sect. 4 (coefficients)'!$L$4*(B312+'Sect. 4 (coefficients)'!$L$7)^-2.5+'Sect. 4 (coefficients)'!$L$5*(B312+'Sect. 4 (coefficients)'!$L$7)^3)/1000</f>
        <v>-1.5230718835547918E-3</v>
      </c>
      <c r="Q312" s="22">
        <f t="shared" si="75"/>
        <v>10.619127206905233</v>
      </c>
      <c r="R312" s="22">
        <f>LOOKUP(B312,'Sect. 4 (data)'!$B$26:$B$32,'Sect. 4 (data)'!$R$26:$R$32)</f>
        <v>11.071834168709785</v>
      </c>
      <c r="S312" s="27">
        <f t="shared" si="76"/>
        <v>-0.45270696180455161</v>
      </c>
      <c r="T312" s="22">
        <f>'Sect. 4 (coefficients)'!$C$7 * ( A312 / 'Sect. 4 (coefficients)'!$C$3 )*
  (
                                                        ( 'Sect. 4 (coefficients)'!$F$3   + 'Sect. 4 (coefficients)'!$F$4  *(A312/'Sect. 4 (coefficients)'!$C$3)^1 + 'Sect. 4 (coefficients)'!$F$5  *(A312/'Sect. 4 (coefficients)'!$C$3)^2 + 'Sect. 4 (coefficients)'!$F$6   *(A312/'Sect. 4 (coefficients)'!$C$3)^3 + 'Sect. 4 (coefficients)'!$F$7  *(A312/'Sect. 4 (coefficients)'!$C$3)^4 + 'Sect. 4 (coefficients)'!$F$8*(A312/'Sect. 4 (coefficients)'!$C$3)^5 ) +
    ( (B312+273.15) / 'Sect. 4 (coefficients)'!$C$4 )^1 * ( 'Sect. 4 (coefficients)'!$F$9   + 'Sect. 4 (coefficients)'!$F$10*(A312/'Sect. 4 (coefficients)'!$C$3)^1 + 'Sect. 4 (coefficients)'!$F$11*(A312/'Sect. 4 (coefficients)'!$C$3)^2 + 'Sect. 4 (coefficients)'!$F$12*(A312/'Sect. 4 (coefficients)'!$C$3)^3 + 'Sect. 4 (coefficients)'!$F$13*(A312/'Sect. 4 (coefficients)'!$C$3)^4 ) +
    ( (B312+273.15) / 'Sect. 4 (coefficients)'!$C$4 )^2 * ( 'Sect. 4 (coefficients)'!$F$14 + 'Sect. 4 (coefficients)'!$F$15*(A312/'Sect. 4 (coefficients)'!$C$3)^1 + 'Sect. 4 (coefficients)'!$F$16*(A312/'Sect. 4 (coefficients)'!$C$3)^2 + 'Sect. 4 (coefficients)'!$F$17*(A312/'Sect. 4 (coefficients)'!$C$3)^3 ) +
    ( (B312+273.15) / 'Sect. 4 (coefficients)'!$C$4 )^3 * ( 'Sect. 4 (coefficients)'!$F$18 + 'Sect. 4 (coefficients)'!$F$19*(A312/'Sect. 4 (coefficients)'!$C$3)^1 + 'Sect. 4 (coefficients)'!$F$20*(A312/'Sect. 4 (coefficients)'!$C$3)^2 ) +
    ( (B312+273.15) / 'Sect. 4 (coefficients)'!$C$4 )^4 * ( 'Sect. 4 (coefficients)'!$F$21 +'Sect. 4 (coefficients)'!$F$22*(A312/'Sect. 4 (coefficients)'!$C$3)^1 ) +
    ( (B312+273.15) / 'Sect. 4 (coefficients)'!$C$4 )^5 * ( 'Sect. 4 (coefficients)'!$F$23 )
  )</f>
        <v>11.070956327620575</v>
      </c>
      <c r="U312" s="95">
        <f xml:space="preserve"> 'Sect. 4 (coefficients)'!$C$8 * ( (C312/'Sect. 4 (coefficients)'!$C$5-1)/'Sect. 4 (coefficients)'!$C$6 ) * ( A312/'Sect. 4 (coefficients)'!$C$3 ) *
(                                                       ( 'Sect. 4 (coefficients)'!$J$3   + 'Sect. 4 (coefficients)'!$J$4  *((C312/'Sect. 4 (coefficients)'!$C$5-1)/'Sect. 4 (coefficients)'!$C$6)  + 'Sect. 4 (coefficients)'!$J$5  *((C312/'Sect. 4 (coefficients)'!$C$5-1)/'Sect. 4 (coefficients)'!$C$6)^2 + 'Sect. 4 (coefficients)'!$J$6   *((C312/'Sect. 4 (coefficients)'!$C$5-1)/'Sect. 4 (coefficients)'!$C$6)^3 + 'Sect. 4 (coefficients)'!$J$7*((C312/'Sect. 4 (coefficients)'!$C$5-1)/'Sect. 4 (coefficients)'!$C$6)^4 ) +
    ( A312/'Sect. 4 (coefficients)'!$C$3 )^1 * ( 'Sect. 4 (coefficients)'!$J$8   + 'Sect. 4 (coefficients)'!$J$9  *((C312/'Sect. 4 (coefficients)'!$C$5-1)/'Sect. 4 (coefficients)'!$C$6)  + 'Sect. 4 (coefficients)'!$J$10*((C312/'Sect. 4 (coefficients)'!$C$5-1)/'Sect. 4 (coefficients)'!$C$6)^2 + 'Sect. 4 (coefficients)'!$J$11 *((C312/'Sect. 4 (coefficients)'!$C$5-1)/'Sect. 4 (coefficients)'!$C$6)^3 ) +
    ( A312/'Sect. 4 (coefficients)'!$C$3 )^2 * ( 'Sect. 4 (coefficients)'!$J$12 + 'Sect. 4 (coefficients)'!$J$13*((C312/'Sect. 4 (coefficients)'!$C$5-1)/'Sect. 4 (coefficients)'!$C$6) + 'Sect. 4 (coefficients)'!$J$14*((C312/'Sect. 4 (coefficients)'!$C$5-1)/'Sect. 4 (coefficients)'!$C$6)^2 ) +
    ( A312/'Sect. 4 (coefficients)'!$C$3 )^3 * ( 'Sect. 4 (coefficients)'!$J$15 + 'Sect. 4 (coefficients)'!$J$16*((C312/'Sect. 4 (coefficients)'!$C$5-1)/'Sect. 4 (coefficients)'!$C$6) ) +
    ( A312/'Sect. 4 (coefficients)'!$C$3 )^4 * ( 'Sect. 4 (coefficients)'!$J$17 ) +
( (B312+273.15) / 'Sect. 4 (coefficients)'!$C$4 )^1*
    (                                                   ( 'Sect. 4 (coefficients)'!$J$18 + 'Sect. 4 (coefficients)'!$J$19*((C312/'Sect. 4 (coefficients)'!$C$5-1)/'Sect. 4 (coefficients)'!$C$6) + 'Sect. 4 (coefficients)'!$J$20*((C312/'Sect. 4 (coefficients)'!$C$5-1)/'Sect. 4 (coefficients)'!$C$6)^2 + 'Sect. 4 (coefficients)'!$J$21 * ((C312/'Sect. 4 (coefficients)'!$C$5-1)/'Sect. 4 (coefficients)'!$C$6)^3 ) +
    ( A312/'Sect. 4 (coefficients)'!$C$3 )^1 * ( 'Sect. 4 (coefficients)'!$J$22 + 'Sect. 4 (coefficients)'!$J$23*((C312/'Sect. 4 (coefficients)'!$C$5-1)/'Sect. 4 (coefficients)'!$C$6) + 'Sect. 4 (coefficients)'!$J$24*((C312/'Sect. 4 (coefficients)'!$C$5-1)/'Sect. 4 (coefficients)'!$C$6)^2 ) +
    ( A312/'Sect. 4 (coefficients)'!$C$3 )^2 * ( 'Sect. 4 (coefficients)'!$J$25 + 'Sect. 4 (coefficients)'!$J$26*((C312/'Sect. 4 (coefficients)'!$C$5-1)/'Sect. 4 (coefficients)'!$C$6) ) +
    ( A312/'Sect. 4 (coefficients)'!$C$3 )^3 * ( 'Sect. 4 (coefficients)'!$J$27 ) ) +
( (B312+273.15) / 'Sect. 4 (coefficients)'!$C$4 )^2*
    (                                                   ( 'Sect. 4 (coefficients)'!$J$28 + 'Sect. 4 (coefficients)'!$J$29*((C312/'Sect. 4 (coefficients)'!$C$5-1)/'Sect. 4 (coefficients)'!$C$6) + 'Sect. 4 (coefficients)'!$J$30*((C312/'Sect. 4 (coefficients)'!$C$5-1)/'Sect. 4 (coefficients)'!$C$6)^2 ) +
    ( A312/'Sect. 4 (coefficients)'!$C$3 )^1 * ( 'Sect. 4 (coefficients)'!$J$31 + 'Sect. 4 (coefficients)'!$J$32*((C312/'Sect. 4 (coefficients)'!$C$5-1)/'Sect. 4 (coefficients)'!$C$6) ) +
    ( A312/'Sect. 4 (coefficients)'!$C$3 )^2 * ( 'Sect. 4 (coefficients)'!$J$33 ) ) +
( (B312+273.15) / 'Sect. 4 (coefficients)'!$C$4 )^3*
    (                                                   ( 'Sect. 4 (coefficients)'!$J$34 + 'Sect. 4 (coefficients)'!$J$35*((C312/'Sect. 4 (coefficients)'!$C$5-1)/'Sect. 4 (coefficients)'!$C$6) ) +
    ( A312/'Sect. 4 (coefficients)'!$C$3 )^1 * ( 'Sect. 4 (coefficients)'!$J$36 ) ) +
( (B312+273.15) / 'Sect. 4 (coefficients)'!$C$4 )^4*
    (                                                   ( 'Sect. 4 (coefficients)'!$J$37 ) ) )</f>
        <v>-0.45157579568815931</v>
      </c>
      <c r="V312" s="22">
        <f t="shared" si="77"/>
        <v>10.619380531932416</v>
      </c>
      <c r="W312" s="27">
        <f>('Sect. 4 (coefficients)'!$L$3+'Sect. 4 (coefficients)'!$L$4*(B312+'Sect. 4 (coefficients)'!$L$7)^-2.5+'Sect. 4 (coefficients)'!$L$5*(B312+'Sect. 4 (coefficients)'!$L$7)^3)/1000</f>
        <v>-1.5230718835547918E-3</v>
      </c>
      <c r="X312" s="27">
        <f t="shared" si="78"/>
        <v>-2.5332502718278249E-4</v>
      </c>
      <c r="Y312" s="22">
        <f t="shared" si="79"/>
        <v>10.617857460048862</v>
      </c>
      <c r="Z312" s="28">
        <v>6.0000000000000001E-3</v>
      </c>
    </row>
    <row r="313" spans="1:26" s="37" customFormat="1" ht="15" customHeight="1">
      <c r="A313" s="76">
        <v>20</v>
      </c>
      <c r="B313" s="30">
        <v>5</v>
      </c>
      <c r="C313" s="55">
        <v>5</v>
      </c>
      <c r="D313" s="32">
        <v>1002.36201654</v>
      </c>
      <c r="E313" s="32">
        <f>0.001/100*D313/2</f>
        <v>5.0118100827000007E-3</v>
      </c>
      <c r="F313" s="54" t="s">
        <v>17</v>
      </c>
      <c r="G313" s="33">
        <v>1018.106905558667</v>
      </c>
      <c r="H313" s="32">
        <v>6.6886273434999931E-3</v>
      </c>
      <c r="I313" s="62">
        <v>117.37474034891977</v>
      </c>
      <c r="J313" s="33">
        <f t="shared" si="71"/>
        <v>15.744889018666981</v>
      </c>
      <c r="K313" s="32">
        <f t="shared" si="72"/>
        <v>4.4293899619656865E-3</v>
      </c>
      <c r="L313" s="50">
        <f t="shared" si="70"/>
        <v>22.573677346602597</v>
      </c>
      <c r="M313" s="35">
        <f t="shared" si="73"/>
        <v>9.4285714285714288</v>
      </c>
      <c r="N313" s="66">
        <f t="shared" si="74"/>
        <v>0.94285714285714295</v>
      </c>
      <c r="O313" s="70" t="s">
        <v>17</v>
      </c>
      <c r="P313" s="32">
        <f>('Sect. 4 (coefficients)'!$L$3+'Sect. 4 (coefficients)'!$L$4*(B313+'Sect. 4 (coefficients)'!$L$7)^-2.5+'Sect. 4 (coefficients)'!$L$5*(B313+'Sect. 4 (coefficients)'!$L$7)^3)/1000</f>
        <v>-3.9457825426968806E-3</v>
      </c>
      <c r="Q313" s="32">
        <f t="shared" si="75"/>
        <v>15.748834801209679</v>
      </c>
      <c r="R313" s="32">
        <f>LOOKUP(B313,'Sect. 4 (data)'!$B$33:$B$39,'Sect. 4 (data)'!$R$33:$R$39)</f>
        <v>15.830583512722566</v>
      </c>
      <c r="S313" s="36">
        <f t="shared" si="76"/>
        <v>-8.1748711512886985E-2</v>
      </c>
      <c r="T313" s="32">
        <f>'Sect. 4 (coefficients)'!$C$7 * ( A313 / 'Sect. 4 (coefficients)'!$C$3 )*
  (
                                                        ( 'Sect. 4 (coefficients)'!$F$3   + 'Sect. 4 (coefficients)'!$F$4  *(A313/'Sect. 4 (coefficients)'!$C$3)^1 + 'Sect. 4 (coefficients)'!$F$5  *(A313/'Sect. 4 (coefficients)'!$C$3)^2 + 'Sect. 4 (coefficients)'!$F$6   *(A313/'Sect. 4 (coefficients)'!$C$3)^3 + 'Sect. 4 (coefficients)'!$F$7  *(A313/'Sect. 4 (coefficients)'!$C$3)^4 + 'Sect. 4 (coefficients)'!$F$8*(A313/'Sect. 4 (coefficients)'!$C$3)^5 ) +
    ( (B313+273.15) / 'Sect. 4 (coefficients)'!$C$4 )^1 * ( 'Sect. 4 (coefficients)'!$F$9   + 'Sect. 4 (coefficients)'!$F$10*(A313/'Sect. 4 (coefficients)'!$C$3)^1 + 'Sect. 4 (coefficients)'!$F$11*(A313/'Sect. 4 (coefficients)'!$C$3)^2 + 'Sect. 4 (coefficients)'!$F$12*(A313/'Sect. 4 (coefficients)'!$C$3)^3 + 'Sect. 4 (coefficients)'!$F$13*(A313/'Sect. 4 (coefficients)'!$C$3)^4 ) +
    ( (B313+273.15) / 'Sect. 4 (coefficients)'!$C$4 )^2 * ( 'Sect. 4 (coefficients)'!$F$14 + 'Sect. 4 (coefficients)'!$F$15*(A313/'Sect. 4 (coefficients)'!$C$3)^1 + 'Sect. 4 (coefficients)'!$F$16*(A313/'Sect. 4 (coefficients)'!$C$3)^2 + 'Sect. 4 (coefficients)'!$F$17*(A313/'Sect. 4 (coefficients)'!$C$3)^3 ) +
    ( (B313+273.15) / 'Sect. 4 (coefficients)'!$C$4 )^3 * ( 'Sect. 4 (coefficients)'!$F$18 + 'Sect. 4 (coefficients)'!$F$19*(A313/'Sect. 4 (coefficients)'!$C$3)^1 + 'Sect. 4 (coefficients)'!$F$20*(A313/'Sect. 4 (coefficients)'!$C$3)^2 ) +
    ( (B313+273.15) / 'Sect. 4 (coefficients)'!$C$4 )^4 * ( 'Sect. 4 (coefficients)'!$F$21 +'Sect. 4 (coefficients)'!$F$22*(A313/'Sect. 4 (coefficients)'!$C$3)^1 ) +
    ( (B313+273.15) / 'Sect. 4 (coefficients)'!$C$4 )^5 * ( 'Sect. 4 (coefficients)'!$F$23 )
  )</f>
        <v>15.830671108810909</v>
      </c>
      <c r="U313" s="91">
        <f xml:space="preserve"> 'Sect. 4 (coefficients)'!$C$8 * ( (C313/'Sect. 4 (coefficients)'!$C$5-1)/'Sect. 4 (coefficients)'!$C$6 ) * ( A313/'Sect. 4 (coefficients)'!$C$3 ) *
(                                                       ( 'Sect. 4 (coefficients)'!$J$3   + 'Sect. 4 (coefficients)'!$J$4  *((C313/'Sect. 4 (coefficients)'!$C$5-1)/'Sect. 4 (coefficients)'!$C$6)  + 'Sect. 4 (coefficients)'!$J$5  *((C313/'Sect. 4 (coefficients)'!$C$5-1)/'Sect. 4 (coefficients)'!$C$6)^2 + 'Sect. 4 (coefficients)'!$J$6   *((C313/'Sect. 4 (coefficients)'!$C$5-1)/'Sect. 4 (coefficients)'!$C$6)^3 + 'Sect. 4 (coefficients)'!$J$7*((C313/'Sect. 4 (coefficients)'!$C$5-1)/'Sect. 4 (coefficients)'!$C$6)^4 ) +
    ( A313/'Sect. 4 (coefficients)'!$C$3 )^1 * ( 'Sect. 4 (coefficients)'!$J$8   + 'Sect. 4 (coefficients)'!$J$9  *((C313/'Sect. 4 (coefficients)'!$C$5-1)/'Sect. 4 (coefficients)'!$C$6)  + 'Sect. 4 (coefficients)'!$J$10*((C313/'Sect. 4 (coefficients)'!$C$5-1)/'Sect. 4 (coefficients)'!$C$6)^2 + 'Sect. 4 (coefficients)'!$J$11 *((C313/'Sect. 4 (coefficients)'!$C$5-1)/'Sect. 4 (coefficients)'!$C$6)^3 ) +
    ( A313/'Sect. 4 (coefficients)'!$C$3 )^2 * ( 'Sect. 4 (coefficients)'!$J$12 + 'Sect. 4 (coefficients)'!$J$13*((C313/'Sect. 4 (coefficients)'!$C$5-1)/'Sect. 4 (coefficients)'!$C$6) + 'Sect. 4 (coefficients)'!$J$14*((C313/'Sect. 4 (coefficients)'!$C$5-1)/'Sect. 4 (coefficients)'!$C$6)^2 ) +
    ( A313/'Sect. 4 (coefficients)'!$C$3 )^3 * ( 'Sect. 4 (coefficients)'!$J$15 + 'Sect. 4 (coefficients)'!$J$16*((C313/'Sect. 4 (coefficients)'!$C$5-1)/'Sect. 4 (coefficients)'!$C$6) ) +
    ( A313/'Sect. 4 (coefficients)'!$C$3 )^4 * ( 'Sect. 4 (coefficients)'!$J$17 ) +
( (B313+273.15) / 'Sect. 4 (coefficients)'!$C$4 )^1*
    (                                                   ( 'Sect. 4 (coefficients)'!$J$18 + 'Sect. 4 (coefficients)'!$J$19*((C313/'Sect. 4 (coefficients)'!$C$5-1)/'Sect. 4 (coefficients)'!$C$6) + 'Sect. 4 (coefficients)'!$J$20*((C313/'Sect. 4 (coefficients)'!$C$5-1)/'Sect. 4 (coefficients)'!$C$6)^2 + 'Sect. 4 (coefficients)'!$J$21 * ((C313/'Sect. 4 (coefficients)'!$C$5-1)/'Sect. 4 (coefficients)'!$C$6)^3 ) +
    ( A313/'Sect. 4 (coefficients)'!$C$3 )^1 * ( 'Sect. 4 (coefficients)'!$J$22 + 'Sect. 4 (coefficients)'!$J$23*((C313/'Sect. 4 (coefficients)'!$C$5-1)/'Sect. 4 (coefficients)'!$C$6) + 'Sect. 4 (coefficients)'!$J$24*((C313/'Sect. 4 (coefficients)'!$C$5-1)/'Sect. 4 (coefficients)'!$C$6)^2 ) +
    ( A313/'Sect. 4 (coefficients)'!$C$3 )^2 * ( 'Sect. 4 (coefficients)'!$J$25 + 'Sect. 4 (coefficients)'!$J$26*((C313/'Sect. 4 (coefficients)'!$C$5-1)/'Sect. 4 (coefficients)'!$C$6) ) +
    ( A313/'Sect. 4 (coefficients)'!$C$3 )^3 * ( 'Sect. 4 (coefficients)'!$J$27 ) ) +
( (B313+273.15) / 'Sect. 4 (coefficients)'!$C$4 )^2*
    (                                                   ( 'Sect. 4 (coefficients)'!$J$28 + 'Sect. 4 (coefficients)'!$J$29*((C313/'Sect. 4 (coefficients)'!$C$5-1)/'Sect. 4 (coefficients)'!$C$6) + 'Sect. 4 (coefficients)'!$J$30*((C313/'Sect. 4 (coefficients)'!$C$5-1)/'Sect. 4 (coefficients)'!$C$6)^2 ) +
    ( A313/'Sect. 4 (coefficients)'!$C$3 )^1 * ( 'Sect. 4 (coefficients)'!$J$31 + 'Sect. 4 (coefficients)'!$J$32*((C313/'Sect. 4 (coefficients)'!$C$5-1)/'Sect. 4 (coefficients)'!$C$6) ) +
    ( A313/'Sect. 4 (coefficients)'!$C$3 )^2 * ( 'Sect. 4 (coefficients)'!$J$33 ) ) +
( (B313+273.15) / 'Sect. 4 (coefficients)'!$C$4 )^3*
    (                                                   ( 'Sect. 4 (coefficients)'!$J$34 + 'Sect. 4 (coefficients)'!$J$35*((C313/'Sect. 4 (coefficients)'!$C$5-1)/'Sect. 4 (coefficients)'!$C$6) ) +
    ( A313/'Sect. 4 (coefficients)'!$C$3 )^1 * ( 'Sect. 4 (coefficients)'!$J$36 ) ) +
( (B313+273.15) / 'Sect. 4 (coefficients)'!$C$4 )^4*
    (                                                   ( 'Sect. 4 (coefficients)'!$J$37 ) ) )</f>
        <v>-8.1930516580521098E-2</v>
      </c>
      <c r="V313" s="32">
        <f t="shared" si="77"/>
        <v>15.748740592230389</v>
      </c>
      <c r="W313" s="36">
        <f>('Sect. 4 (coefficients)'!$L$3+'Sect. 4 (coefficients)'!$L$4*(B313+'Sect. 4 (coefficients)'!$L$7)^-2.5+'Sect. 4 (coefficients)'!$L$5*(B313+'Sect. 4 (coefficients)'!$L$7)^3)/1000</f>
        <v>-3.9457825426968806E-3</v>
      </c>
      <c r="X313" s="36">
        <f t="shared" si="78"/>
        <v>9.420897928968941E-5</v>
      </c>
      <c r="Y313" s="32">
        <f t="shared" si="79"/>
        <v>15.744794809687692</v>
      </c>
      <c r="Z313" s="92">
        <v>6.0000000000000001E-3</v>
      </c>
    </row>
    <row r="314" spans="1:26" s="37" customFormat="1" ht="15" customHeight="1">
      <c r="A314" s="76">
        <v>20</v>
      </c>
      <c r="B314" s="30">
        <v>5</v>
      </c>
      <c r="C314" s="55">
        <v>10</v>
      </c>
      <c r="D314" s="32">
        <v>1004.78012467</v>
      </c>
      <c r="E314" s="32">
        <f>0.001/100*D314/2</f>
        <v>5.0239006233500005E-3</v>
      </c>
      <c r="F314" s="54" t="s">
        <v>17</v>
      </c>
      <c r="G314" s="33">
        <v>1020.4439712598944</v>
      </c>
      <c r="H314" s="32">
        <v>6.7145643359054564E-3</v>
      </c>
      <c r="I314" s="62">
        <v>118.86172859760936</v>
      </c>
      <c r="J314" s="33">
        <f t="shared" si="71"/>
        <v>15.663846589894433</v>
      </c>
      <c r="K314" s="32">
        <f t="shared" si="72"/>
        <v>4.4548621468814232E-3</v>
      </c>
      <c r="L314" s="50">
        <f t="shared" si="70"/>
        <v>23.030733115277858</v>
      </c>
      <c r="M314" s="35">
        <f t="shared" si="73"/>
        <v>9.4285714285714288</v>
      </c>
      <c r="N314" s="66">
        <f t="shared" si="74"/>
        <v>0.94285714285714295</v>
      </c>
      <c r="O314" s="70" t="s">
        <v>17</v>
      </c>
      <c r="P314" s="32">
        <f>('Sect. 4 (coefficients)'!$L$3+'Sect. 4 (coefficients)'!$L$4*(B314+'Sect. 4 (coefficients)'!$L$7)^-2.5+'Sect. 4 (coefficients)'!$L$5*(B314+'Sect. 4 (coefficients)'!$L$7)^3)/1000</f>
        <v>-3.9457825426968806E-3</v>
      </c>
      <c r="Q314" s="32">
        <f t="shared" si="75"/>
        <v>15.66779237243713</v>
      </c>
      <c r="R314" s="32">
        <f>LOOKUP(B314,'Sect. 4 (data)'!$B$33:$B$39,'Sect. 4 (data)'!$R$33:$R$39)</f>
        <v>15.830583512722566</v>
      </c>
      <c r="S314" s="36">
        <f t="shared" si="76"/>
        <v>-0.16279114028543518</v>
      </c>
      <c r="T314" s="32">
        <f>'Sect. 4 (coefficients)'!$C$7 * ( A314 / 'Sect. 4 (coefficients)'!$C$3 )*
  (
                                                        ( 'Sect. 4 (coefficients)'!$F$3   + 'Sect. 4 (coefficients)'!$F$4  *(A314/'Sect. 4 (coefficients)'!$C$3)^1 + 'Sect. 4 (coefficients)'!$F$5  *(A314/'Sect. 4 (coefficients)'!$C$3)^2 + 'Sect. 4 (coefficients)'!$F$6   *(A314/'Sect. 4 (coefficients)'!$C$3)^3 + 'Sect. 4 (coefficients)'!$F$7  *(A314/'Sect. 4 (coefficients)'!$C$3)^4 + 'Sect. 4 (coefficients)'!$F$8*(A314/'Sect. 4 (coefficients)'!$C$3)^5 ) +
    ( (B314+273.15) / 'Sect. 4 (coefficients)'!$C$4 )^1 * ( 'Sect. 4 (coefficients)'!$F$9   + 'Sect. 4 (coefficients)'!$F$10*(A314/'Sect. 4 (coefficients)'!$C$3)^1 + 'Sect. 4 (coefficients)'!$F$11*(A314/'Sect. 4 (coefficients)'!$C$3)^2 + 'Sect. 4 (coefficients)'!$F$12*(A314/'Sect. 4 (coefficients)'!$C$3)^3 + 'Sect. 4 (coefficients)'!$F$13*(A314/'Sect. 4 (coefficients)'!$C$3)^4 ) +
    ( (B314+273.15) / 'Sect. 4 (coefficients)'!$C$4 )^2 * ( 'Sect. 4 (coefficients)'!$F$14 + 'Sect. 4 (coefficients)'!$F$15*(A314/'Sect. 4 (coefficients)'!$C$3)^1 + 'Sect. 4 (coefficients)'!$F$16*(A314/'Sect. 4 (coefficients)'!$C$3)^2 + 'Sect. 4 (coefficients)'!$F$17*(A314/'Sect. 4 (coefficients)'!$C$3)^3 ) +
    ( (B314+273.15) / 'Sect. 4 (coefficients)'!$C$4 )^3 * ( 'Sect. 4 (coefficients)'!$F$18 + 'Sect. 4 (coefficients)'!$F$19*(A314/'Sect. 4 (coefficients)'!$C$3)^1 + 'Sect. 4 (coefficients)'!$F$20*(A314/'Sect. 4 (coefficients)'!$C$3)^2 ) +
    ( (B314+273.15) / 'Sect. 4 (coefficients)'!$C$4 )^4 * ( 'Sect. 4 (coefficients)'!$F$21 +'Sect. 4 (coefficients)'!$F$22*(A314/'Sect. 4 (coefficients)'!$C$3)^1 ) +
    ( (B314+273.15) / 'Sect. 4 (coefficients)'!$C$4 )^5 * ( 'Sect. 4 (coefficients)'!$F$23 )
  )</f>
        <v>15.830671108810909</v>
      </c>
      <c r="U314" s="91">
        <f xml:space="preserve"> 'Sect. 4 (coefficients)'!$C$8 * ( (C314/'Sect. 4 (coefficients)'!$C$5-1)/'Sect. 4 (coefficients)'!$C$6 ) * ( A314/'Sect. 4 (coefficients)'!$C$3 ) *
(                                                       ( 'Sect. 4 (coefficients)'!$J$3   + 'Sect. 4 (coefficients)'!$J$4  *((C314/'Sect. 4 (coefficients)'!$C$5-1)/'Sect. 4 (coefficients)'!$C$6)  + 'Sect. 4 (coefficients)'!$J$5  *((C314/'Sect. 4 (coefficients)'!$C$5-1)/'Sect. 4 (coefficients)'!$C$6)^2 + 'Sect. 4 (coefficients)'!$J$6   *((C314/'Sect. 4 (coefficients)'!$C$5-1)/'Sect. 4 (coefficients)'!$C$6)^3 + 'Sect. 4 (coefficients)'!$J$7*((C314/'Sect. 4 (coefficients)'!$C$5-1)/'Sect. 4 (coefficients)'!$C$6)^4 ) +
    ( A314/'Sect. 4 (coefficients)'!$C$3 )^1 * ( 'Sect. 4 (coefficients)'!$J$8   + 'Sect. 4 (coefficients)'!$J$9  *((C314/'Sect. 4 (coefficients)'!$C$5-1)/'Sect. 4 (coefficients)'!$C$6)  + 'Sect. 4 (coefficients)'!$J$10*((C314/'Sect. 4 (coefficients)'!$C$5-1)/'Sect. 4 (coefficients)'!$C$6)^2 + 'Sect. 4 (coefficients)'!$J$11 *((C314/'Sect. 4 (coefficients)'!$C$5-1)/'Sect. 4 (coefficients)'!$C$6)^3 ) +
    ( A314/'Sect. 4 (coefficients)'!$C$3 )^2 * ( 'Sect. 4 (coefficients)'!$J$12 + 'Sect. 4 (coefficients)'!$J$13*((C314/'Sect. 4 (coefficients)'!$C$5-1)/'Sect. 4 (coefficients)'!$C$6) + 'Sect. 4 (coefficients)'!$J$14*((C314/'Sect. 4 (coefficients)'!$C$5-1)/'Sect. 4 (coefficients)'!$C$6)^2 ) +
    ( A314/'Sect. 4 (coefficients)'!$C$3 )^3 * ( 'Sect. 4 (coefficients)'!$J$15 + 'Sect. 4 (coefficients)'!$J$16*((C314/'Sect. 4 (coefficients)'!$C$5-1)/'Sect. 4 (coefficients)'!$C$6) ) +
    ( A314/'Sect. 4 (coefficients)'!$C$3 )^4 * ( 'Sect. 4 (coefficients)'!$J$17 ) +
( (B314+273.15) / 'Sect. 4 (coefficients)'!$C$4 )^1*
    (                                                   ( 'Sect. 4 (coefficients)'!$J$18 + 'Sect. 4 (coefficients)'!$J$19*((C314/'Sect. 4 (coefficients)'!$C$5-1)/'Sect. 4 (coefficients)'!$C$6) + 'Sect. 4 (coefficients)'!$J$20*((C314/'Sect. 4 (coefficients)'!$C$5-1)/'Sect. 4 (coefficients)'!$C$6)^2 + 'Sect. 4 (coefficients)'!$J$21 * ((C314/'Sect. 4 (coefficients)'!$C$5-1)/'Sect. 4 (coefficients)'!$C$6)^3 ) +
    ( A314/'Sect. 4 (coefficients)'!$C$3 )^1 * ( 'Sect. 4 (coefficients)'!$J$22 + 'Sect. 4 (coefficients)'!$J$23*((C314/'Sect. 4 (coefficients)'!$C$5-1)/'Sect. 4 (coefficients)'!$C$6) + 'Sect. 4 (coefficients)'!$J$24*((C314/'Sect. 4 (coefficients)'!$C$5-1)/'Sect. 4 (coefficients)'!$C$6)^2 ) +
    ( A314/'Sect. 4 (coefficients)'!$C$3 )^2 * ( 'Sect. 4 (coefficients)'!$J$25 + 'Sect. 4 (coefficients)'!$J$26*((C314/'Sect. 4 (coefficients)'!$C$5-1)/'Sect. 4 (coefficients)'!$C$6) ) +
    ( A314/'Sect. 4 (coefficients)'!$C$3 )^3 * ( 'Sect. 4 (coefficients)'!$J$27 ) ) +
( (B314+273.15) / 'Sect. 4 (coefficients)'!$C$4 )^2*
    (                                                   ( 'Sect. 4 (coefficients)'!$J$28 + 'Sect. 4 (coefficients)'!$J$29*((C314/'Sect. 4 (coefficients)'!$C$5-1)/'Sect. 4 (coefficients)'!$C$6) + 'Sect. 4 (coefficients)'!$J$30*((C314/'Sect. 4 (coefficients)'!$C$5-1)/'Sect. 4 (coefficients)'!$C$6)^2 ) +
    ( A314/'Sect. 4 (coefficients)'!$C$3 )^1 * ( 'Sect. 4 (coefficients)'!$J$31 + 'Sect. 4 (coefficients)'!$J$32*((C314/'Sect. 4 (coefficients)'!$C$5-1)/'Sect. 4 (coefficients)'!$C$6) ) +
    ( A314/'Sect. 4 (coefficients)'!$C$3 )^2 * ( 'Sect. 4 (coefficients)'!$J$33 ) ) +
( (B314+273.15) / 'Sect. 4 (coefficients)'!$C$4 )^3*
    (                                                   ( 'Sect. 4 (coefficients)'!$J$34 + 'Sect. 4 (coefficients)'!$J$35*((C314/'Sect. 4 (coefficients)'!$C$5-1)/'Sect. 4 (coefficients)'!$C$6) ) +
    ( A314/'Sect. 4 (coefficients)'!$C$3 )^1 * ( 'Sect. 4 (coefficients)'!$J$36 ) ) +
( (B314+273.15) / 'Sect. 4 (coefficients)'!$C$4 )^4*
    (                                                   ( 'Sect. 4 (coefficients)'!$J$37 ) ) )</f>
        <v>-0.16409270475603627</v>
      </c>
      <c r="V314" s="32">
        <f t="shared" si="77"/>
        <v>15.666578404054873</v>
      </c>
      <c r="W314" s="36">
        <f>('Sect. 4 (coefficients)'!$L$3+'Sect. 4 (coefficients)'!$L$4*(B314+'Sect. 4 (coefficients)'!$L$7)^-2.5+'Sect. 4 (coefficients)'!$L$5*(B314+'Sect. 4 (coefficients)'!$L$7)^3)/1000</f>
        <v>-3.9457825426968806E-3</v>
      </c>
      <c r="X314" s="36">
        <f t="shared" si="78"/>
        <v>1.2139683822578462E-3</v>
      </c>
      <c r="Y314" s="32">
        <f t="shared" si="79"/>
        <v>15.662632621512175</v>
      </c>
      <c r="Z314" s="92">
        <v>6.0000000000000001E-3</v>
      </c>
    </row>
    <row r="315" spans="1:26" s="37" customFormat="1" ht="15" customHeight="1">
      <c r="A315" s="76">
        <v>20</v>
      </c>
      <c r="B315" s="30">
        <v>5</v>
      </c>
      <c r="C315" s="55">
        <v>15</v>
      </c>
      <c r="D315" s="32">
        <v>1007.1715580699999</v>
      </c>
      <c r="E315" s="32">
        <f t="shared" ref="E315:E321" si="86">0.003/100*D315/2</f>
        <v>1.5107573371049999E-2</v>
      </c>
      <c r="F315" s="54" t="s">
        <v>17</v>
      </c>
      <c r="G315" s="33">
        <v>1022.7556076323551</v>
      </c>
      <c r="H315" s="32">
        <v>1.5747145788947904E-2</v>
      </c>
      <c r="I315" s="62">
        <v>3551.4831715773425</v>
      </c>
      <c r="J315" s="33">
        <f t="shared" si="71"/>
        <v>15.584049562355176</v>
      </c>
      <c r="K315" s="32">
        <f t="shared" si="72"/>
        <v>4.4422772692303512E-3</v>
      </c>
      <c r="L315" s="50">
        <f t="shared" si="70"/>
        <v>22.491841587734886</v>
      </c>
      <c r="M315" s="35">
        <f t="shared" si="73"/>
        <v>9.4285714285714288</v>
      </c>
      <c r="N315" s="66">
        <f t="shared" si="74"/>
        <v>0.94285714285714295</v>
      </c>
      <c r="O315" s="70" t="s">
        <v>17</v>
      </c>
      <c r="P315" s="32">
        <f>('Sect. 4 (coefficients)'!$L$3+'Sect. 4 (coefficients)'!$L$4*(B315+'Sect. 4 (coefficients)'!$L$7)^-2.5+'Sect. 4 (coefficients)'!$L$5*(B315+'Sect. 4 (coefficients)'!$L$7)^3)/1000</f>
        <v>-3.9457825426968806E-3</v>
      </c>
      <c r="Q315" s="32">
        <f t="shared" si="75"/>
        <v>15.587995344897873</v>
      </c>
      <c r="R315" s="32">
        <f>LOOKUP(B315,'Sect. 4 (data)'!$B$33:$B$39,'Sect. 4 (data)'!$R$33:$R$39)</f>
        <v>15.830583512722566</v>
      </c>
      <c r="S315" s="36">
        <f t="shared" si="76"/>
        <v>-0.24258816782469239</v>
      </c>
      <c r="T315" s="32">
        <f>'Sect. 4 (coefficients)'!$C$7 * ( A315 / 'Sect. 4 (coefficients)'!$C$3 )*
  (
                                                        ( 'Sect. 4 (coefficients)'!$F$3   + 'Sect. 4 (coefficients)'!$F$4  *(A315/'Sect. 4 (coefficients)'!$C$3)^1 + 'Sect. 4 (coefficients)'!$F$5  *(A315/'Sect. 4 (coefficients)'!$C$3)^2 + 'Sect. 4 (coefficients)'!$F$6   *(A315/'Sect. 4 (coefficients)'!$C$3)^3 + 'Sect. 4 (coefficients)'!$F$7  *(A315/'Sect. 4 (coefficients)'!$C$3)^4 + 'Sect. 4 (coefficients)'!$F$8*(A315/'Sect. 4 (coefficients)'!$C$3)^5 ) +
    ( (B315+273.15) / 'Sect. 4 (coefficients)'!$C$4 )^1 * ( 'Sect. 4 (coefficients)'!$F$9   + 'Sect. 4 (coefficients)'!$F$10*(A315/'Sect. 4 (coefficients)'!$C$3)^1 + 'Sect. 4 (coefficients)'!$F$11*(A315/'Sect. 4 (coefficients)'!$C$3)^2 + 'Sect. 4 (coefficients)'!$F$12*(A315/'Sect. 4 (coefficients)'!$C$3)^3 + 'Sect. 4 (coefficients)'!$F$13*(A315/'Sect. 4 (coefficients)'!$C$3)^4 ) +
    ( (B315+273.15) / 'Sect. 4 (coefficients)'!$C$4 )^2 * ( 'Sect. 4 (coefficients)'!$F$14 + 'Sect. 4 (coefficients)'!$F$15*(A315/'Sect. 4 (coefficients)'!$C$3)^1 + 'Sect. 4 (coefficients)'!$F$16*(A315/'Sect. 4 (coefficients)'!$C$3)^2 + 'Sect. 4 (coefficients)'!$F$17*(A315/'Sect. 4 (coefficients)'!$C$3)^3 ) +
    ( (B315+273.15) / 'Sect. 4 (coefficients)'!$C$4 )^3 * ( 'Sect. 4 (coefficients)'!$F$18 + 'Sect. 4 (coefficients)'!$F$19*(A315/'Sect. 4 (coefficients)'!$C$3)^1 + 'Sect. 4 (coefficients)'!$F$20*(A315/'Sect. 4 (coefficients)'!$C$3)^2 ) +
    ( (B315+273.15) / 'Sect. 4 (coefficients)'!$C$4 )^4 * ( 'Sect. 4 (coefficients)'!$F$21 +'Sect. 4 (coefficients)'!$F$22*(A315/'Sect. 4 (coefficients)'!$C$3)^1 ) +
    ( (B315+273.15) / 'Sect. 4 (coefficients)'!$C$4 )^5 * ( 'Sect. 4 (coefficients)'!$F$23 )
  )</f>
        <v>15.830671108810909</v>
      </c>
      <c r="U315" s="91">
        <f xml:space="preserve"> 'Sect. 4 (coefficients)'!$C$8 * ( (C315/'Sect. 4 (coefficients)'!$C$5-1)/'Sect. 4 (coefficients)'!$C$6 ) * ( A315/'Sect. 4 (coefficients)'!$C$3 ) *
(                                                       ( 'Sect. 4 (coefficients)'!$J$3   + 'Sect. 4 (coefficients)'!$J$4  *((C315/'Sect. 4 (coefficients)'!$C$5-1)/'Sect. 4 (coefficients)'!$C$6)  + 'Sect. 4 (coefficients)'!$J$5  *((C315/'Sect. 4 (coefficients)'!$C$5-1)/'Sect. 4 (coefficients)'!$C$6)^2 + 'Sect. 4 (coefficients)'!$J$6   *((C315/'Sect. 4 (coefficients)'!$C$5-1)/'Sect. 4 (coefficients)'!$C$6)^3 + 'Sect. 4 (coefficients)'!$J$7*((C315/'Sect. 4 (coefficients)'!$C$5-1)/'Sect. 4 (coefficients)'!$C$6)^4 ) +
    ( A315/'Sect. 4 (coefficients)'!$C$3 )^1 * ( 'Sect. 4 (coefficients)'!$J$8   + 'Sect. 4 (coefficients)'!$J$9  *((C315/'Sect. 4 (coefficients)'!$C$5-1)/'Sect. 4 (coefficients)'!$C$6)  + 'Sect. 4 (coefficients)'!$J$10*((C315/'Sect. 4 (coefficients)'!$C$5-1)/'Sect. 4 (coefficients)'!$C$6)^2 + 'Sect. 4 (coefficients)'!$J$11 *((C315/'Sect. 4 (coefficients)'!$C$5-1)/'Sect. 4 (coefficients)'!$C$6)^3 ) +
    ( A315/'Sect. 4 (coefficients)'!$C$3 )^2 * ( 'Sect. 4 (coefficients)'!$J$12 + 'Sect. 4 (coefficients)'!$J$13*((C315/'Sect. 4 (coefficients)'!$C$5-1)/'Sect. 4 (coefficients)'!$C$6) + 'Sect. 4 (coefficients)'!$J$14*((C315/'Sect. 4 (coefficients)'!$C$5-1)/'Sect. 4 (coefficients)'!$C$6)^2 ) +
    ( A315/'Sect. 4 (coefficients)'!$C$3 )^3 * ( 'Sect. 4 (coefficients)'!$J$15 + 'Sect. 4 (coefficients)'!$J$16*((C315/'Sect. 4 (coefficients)'!$C$5-1)/'Sect. 4 (coefficients)'!$C$6) ) +
    ( A315/'Sect. 4 (coefficients)'!$C$3 )^4 * ( 'Sect. 4 (coefficients)'!$J$17 ) +
( (B315+273.15) / 'Sect. 4 (coefficients)'!$C$4 )^1*
    (                                                   ( 'Sect. 4 (coefficients)'!$J$18 + 'Sect. 4 (coefficients)'!$J$19*((C315/'Sect. 4 (coefficients)'!$C$5-1)/'Sect. 4 (coefficients)'!$C$6) + 'Sect. 4 (coefficients)'!$J$20*((C315/'Sect. 4 (coefficients)'!$C$5-1)/'Sect. 4 (coefficients)'!$C$6)^2 + 'Sect. 4 (coefficients)'!$J$21 * ((C315/'Sect. 4 (coefficients)'!$C$5-1)/'Sect. 4 (coefficients)'!$C$6)^3 ) +
    ( A315/'Sect. 4 (coefficients)'!$C$3 )^1 * ( 'Sect. 4 (coefficients)'!$J$22 + 'Sect. 4 (coefficients)'!$J$23*((C315/'Sect. 4 (coefficients)'!$C$5-1)/'Sect. 4 (coefficients)'!$C$6) + 'Sect. 4 (coefficients)'!$J$24*((C315/'Sect. 4 (coefficients)'!$C$5-1)/'Sect. 4 (coefficients)'!$C$6)^2 ) +
    ( A315/'Sect. 4 (coefficients)'!$C$3 )^2 * ( 'Sect. 4 (coefficients)'!$J$25 + 'Sect. 4 (coefficients)'!$J$26*((C315/'Sect. 4 (coefficients)'!$C$5-1)/'Sect. 4 (coefficients)'!$C$6) ) +
    ( A315/'Sect. 4 (coefficients)'!$C$3 )^3 * ( 'Sect. 4 (coefficients)'!$J$27 ) ) +
( (B315+273.15) / 'Sect. 4 (coefficients)'!$C$4 )^2*
    (                                                   ( 'Sect. 4 (coefficients)'!$J$28 + 'Sect. 4 (coefficients)'!$J$29*((C315/'Sect. 4 (coefficients)'!$C$5-1)/'Sect. 4 (coefficients)'!$C$6) + 'Sect. 4 (coefficients)'!$J$30*((C315/'Sect. 4 (coefficients)'!$C$5-1)/'Sect. 4 (coefficients)'!$C$6)^2 ) +
    ( A315/'Sect. 4 (coefficients)'!$C$3 )^1 * ( 'Sect. 4 (coefficients)'!$J$31 + 'Sect. 4 (coefficients)'!$J$32*((C315/'Sect. 4 (coefficients)'!$C$5-1)/'Sect. 4 (coefficients)'!$C$6) ) +
    ( A315/'Sect. 4 (coefficients)'!$C$3 )^2 * ( 'Sect. 4 (coefficients)'!$J$33 ) ) +
( (B315+273.15) / 'Sect. 4 (coefficients)'!$C$4 )^3*
    (                                                   ( 'Sect. 4 (coefficients)'!$J$34 + 'Sect. 4 (coefficients)'!$J$35*((C315/'Sect. 4 (coefficients)'!$C$5-1)/'Sect. 4 (coefficients)'!$C$6) ) +
    ( A315/'Sect. 4 (coefficients)'!$C$3 )^1 * ( 'Sect. 4 (coefficients)'!$J$36 ) ) +
( (B315+273.15) / 'Sect. 4 (coefficients)'!$C$4 )^4*
    (                                                   ( 'Sect. 4 (coefficients)'!$J$37 ) ) )</f>
        <v>-0.24469405656060406</v>
      </c>
      <c r="V315" s="32">
        <f t="shared" si="77"/>
        <v>15.585977052250305</v>
      </c>
      <c r="W315" s="36">
        <f>('Sect. 4 (coefficients)'!$L$3+'Sect. 4 (coefficients)'!$L$4*(B315+'Sect. 4 (coefficients)'!$L$7)^-2.5+'Sect. 4 (coefficients)'!$L$5*(B315+'Sect. 4 (coefficients)'!$L$7)^3)/1000</f>
        <v>-3.9457825426968806E-3</v>
      </c>
      <c r="X315" s="36">
        <f t="shared" si="78"/>
        <v>2.0182926475680318E-3</v>
      </c>
      <c r="Y315" s="32">
        <f t="shared" si="79"/>
        <v>15.582031269707608</v>
      </c>
      <c r="Z315" s="92">
        <v>6.0000000000000001E-3</v>
      </c>
    </row>
    <row r="316" spans="1:26" s="37" customFormat="1" ht="15" customHeight="1">
      <c r="A316" s="76">
        <v>20</v>
      </c>
      <c r="B316" s="30">
        <v>5</v>
      </c>
      <c r="C316" s="55">
        <v>20</v>
      </c>
      <c r="D316" s="32">
        <v>1009.5367227</v>
      </c>
      <c r="E316" s="32">
        <f t="shared" si="86"/>
        <v>1.5143050840500001E-2</v>
      </c>
      <c r="F316" s="54" t="s">
        <v>17</v>
      </c>
      <c r="G316" s="33">
        <v>1025.0409797958787</v>
      </c>
      <c r="H316" s="32">
        <v>1.5796525067070827E-2</v>
      </c>
      <c r="I316" s="62">
        <v>3482.6643579457395</v>
      </c>
      <c r="J316" s="33">
        <f t="shared" si="71"/>
        <v>15.504257095878643</v>
      </c>
      <c r="K316" s="32">
        <f t="shared" si="72"/>
        <v>4.4964669949449417E-3</v>
      </c>
      <c r="L316" s="50">
        <f t="shared" ref="L316:L379" si="87">K316^4/(H316^4/I316)</f>
        <v>22.863937122727265</v>
      </c>
      <c r="M316" s="35">
        <f t="shared" si="73"/>
        <v>9.4285714285714288</v>
      </c>
      <c r="N316" s="66">
        <f t="shared" si="74"/>
        <v>0.94285714285714295</v>
      </c>
      <c r="O316" s="70" t="s">
        <v>17</v>
      </c>
      <c r="P316" s="32">
        <f>('Sect. 4 (coefficients)'!$L$3+'Sect. 4 (coefficients)'!$L$4*(B316+'Sect. 4 (coefficients)'!$L$7)^-2.5+'Sect. 4 (coefficients)'!$L$5*(B316+'Sect. 4 (coefficients)'!$L$7)^3)/1000</f>
        <v>-3.9457825426968806E-3</v>
      </c>
      <c r="Q316" s="32">
        <f t="shared" si="75"/>
        <v>15.50820287842134</v>
      </c>
      <c r="R316" s="32">
        <f>LOOKUP(B316,'Sect. 4 (data)'!$B$33:$B$39,'Sect. 4 (data)'!$R$33:$R$39)</f>
        <v>15.830583512722566</v>
      </c>
      <c r="S316" s="36">
        <f t="shared" si="76"/>
        <v>-0.32238063430122565</v>
      </c>
      <c r="T316" s="32">
        <f>'Sect. 4 (coefficients)'!$C$7 * ( A316 / 'Sect. 4 (coefficients)'!$C$3 )*
  (
                                                        ( 'Sect. 4 (coefficients)'!$F$3   + 'Sect. 4 (coefficients)'!$F$4  *(A316/'Sect. 4 (coefficients)'!$C$3)^1 + 'Sect. 4 (coefficients)'!$F$5  *(A316/'Sect. 4 (coefficients)'!$C$3)^2 + 'Sect. 4 (coefficients)'!$F$6   *(A316/'Sect. 4 (coefficients)'!$C$3)^3 + 'Sect. 4 (coefficients)'!$F$7  *(A316/'Sect. 4 (coefficients)'!$C$3)^4 + 'Sect. 4 (coefficients)'!$F$8*(A316/'Sect. 4 (coefficients)'!$C$3)^5 ) +
    ( (B316+273.15) / 'Sect. 4 (coefficients)'!$C$4 )^1 * ( 'Sect. 4 (coefficients)'!$F$9   + 'Sect. 4 (coefficients)'!$F$10*(A316/'Sect. 4 (coefficients)'!$C$3)^1 + 'Sect. 4 (coefficients)'!$F$11*(A316/'Sect. 4 (coefficients)'!$C$3)^2 + 'Sect. 4 (coefficients)'!$F$12*(A316/'Sect. 4 (coefficients)'!$C$3)^3 + 'Sect. 4 (coefficients)'!$F$13*(A316/'Sect. 4 (coefficients)'!$C$3)^4 ) +
    ( (B316+273.15) / 'Sect. 4 (coefficients)'!$C$4 )^2 * ( 'Sect. 4 (coefficients)'!$F$14 + 'Sect. 4 (coefficients)'!$F$15*(A316/'Sect. 4 (coefficients)'!$C$3)^1 + 'Sect. 4 (coefficients)'!$F$16*(A316/'Sect. 4 (coefficients)'!$C$3)^2 + 'Sect. 4 (coefficients)'!$F$17*(A316/'Sect. 4 (coefficients)'!$C$3)^3 ) +
    ( (B316+273.15) / 'Sect. 4 (coefficients)'!$C$4 )^3 * ( 'Sect. 4 (coefficients)'!$F$18 + 'Sect. 4 (coefficients)'!$F$19*(A316/'Sect. 4 (coefficients)'!$C$3)^1 + 'Sect. 4 (coefficients)'!$F$20*(A316/'Sect. 4 (coefficients)'!$C$3)^2 ) +
    ( (B316+273.15) / 'Sect. 4 (coefficients)'!$C$4 )^4 * ( 'Sect. 4 (coefficients)'!$F$21 +'Sect. 4 (coefficients)'!$F$22*(A316/'Sect. 4 (coefficients)'!$C$3)^1 ) +
    ( (B316+273.15) / 'Sect. 4 (coefficients)'!$C$4 )^5 * ( 'Sect. 4 (coefficients)'!$F$23 )
  )</f>
        <v>15.830671108810909</v>
      </c>
      <c r="U316" s="91">
        <f xml:space="preserve"> 'Sect. 4 (coefficients)'!$C$8 * ( (C316/'Sect. 4 (coefficients)'!$C$5-1)/'Sect. 4 (coefficients)'!$C$6 ) * ( A316/'Sect. 4 (coefficients)'!$C$3 ) *
(                                                       ( 'Sect. 4 (coefficients)'!$J$3   + 'Sect. 4 (coefficients)'!$J$4  *((C316/'Sect. 4 (coefficients)'!$C$5-1)/'Sect. 4 (coefficients)'!$C$6)  + 'Sect. 4 (coefficients)'!$J$5  *((C316/'Sect. 4 (coefficients)'!$C$5-1)/'Sect. 4 (coefficients)'!$C$6)^2 + 'Sect. 4 (coefficients)'!$J$6   *((C316/'Sect. 4 (coefficients)'!$C$5-1)/'Sect. 4 (coefficients)'!$C$6)^3 + 'Sect. 4 (coefficients)'!$J$7*((C316/'Sect. 4 (coefficients)'!$C$5-1)/'Sect. 4 (coefficients)'!$C$6)^4 ) +
    ( A316/'Sect. 4 (coefficients)'!$C$3 )^1 * ( 'Sect. 4 (coefficients)'!$J$8   + 'Sect. 4 (coefficients)'!$J$9  *((C316/'Sect. 4 (coefficients)'!$C$5-1)/'Sect. 4 (coefficients)'!$C$6)  + 'Sect. 4 (coefficients)'!$J$10*((C316/'Sect. 4 (coefficients)'!$C$5-1)/'Sect. 4 (coefficients)'!$C$6)^2 + 'Sect. 4 (coefficients)'!$J$11 *((C316/'Sect. 4 (coefficients)'!$C$5-1)/'Sect. 4 (coefficients)'!$C$6)^3 ) +
    ( A316/'Sect. 4 (coefficients)'!$C$3 )^2 * ( 'Sect. 4 (coefficients)'!$J$12 + 'Sect. 4 (coefficients)'!$J$13*((C316/'Sect. 4 (coefficients)'!$C$5-1)/'Sect. 4 (coefficients)'!$C$6) + 'Sect. 4 (coefficients)'!$J$14*((C316/'Sect. 4 (coefficients)'!$C$5-1)/'Sect. 4 (coefficients)'!$C$6)^2 ) +
    ( A316/'Sect. 4 (coefficients)'!$C$3 )^3 * ( 'Sect. 4 (coefficients)'!$J$15 + 'Sect. 4 (coefficients)'!$J$16*((C316/'Sect. 4 (coefficients)'!$C$5-1)/'Sect. 4 (coefficients)'!$C$6) ) +
    ( A316/'Sect. 4 (coefficients)'!$C$3 )^4 * ( 'Sect. 4 (coefficients)'!$J$17 ) +
( (B316+273.15) / 'Sect. 4 (coefficients)'!$C$4 )^1*
    (                                                   ( 'Sect. 4 (coefficients)'!$J$18 + 'Sect. 4 (coefficients)'!$J$19*((C316/'Sect. 4 (coefficients)'!$C$5-1)/'Sect. 4 (coefficients)'!$C$6) + 'Sect. 4 (coefficients)'!$J$20*((C316/'Sect. 4 (coefficients)'!$C$5-1)/'Sect. 4 (coefficients)'!$C$6)^2 + 'Sect. 4 (coefficients)'!$J$21 * ((C316/'Sect. 4 (coefficients)'!$C$5-1)/'Sect. 4 (coefficients)'!$C$6)^3 ) +
    ( A316/'Sect. 4 (coefficients)'!$C$3 )^1 * ( 'Sect. 4 (coefficients)'!$J$22 + 'Sect. 4 (coefficients)'!$J$23*((C316/'Sect. 4 (coefficients)'!$C$5-1)/'Sect. 4 (coefficients)'!$C$6) + 'Sect. 4 (coefficients)'!$J$24*((C316/'Sect. 4 (coefficients)'!$C$5-1)/'Sect. 4 (coefficients)'!$C$6)^2 ) +
    ( A316/'Sect. 4 (coefficients)'!$C$3 )^2 * ( 'Sect. 4 (coefficients)'!$J$25 + 'Sect. 4 (coefficients)'!$J$26*((C316/'Sect. 4 (coefficients)'!$C$5-1)/'Sect. 4 (coefficients)'!$C$6) ) +
    ( A316/'Sect. 4 (coefficients)'!$C$3 )^3 * ( 'Sect. 4 (coefficients)'!$J$27 ) ) +
( (B316+273.15) / 'Sect. 4 (coefficients)'!$C$4 )^2*
    (                                                   ( 'Sect. 4 (coefficients)'!$J$28 + 'Sect. 4 (coefficients)'!$J$29*((C316/'Sect. 4 (coefficients)'!$C$5-1)/'Sect. 4 (coefficients)'!$C$6) + 'Sect. 4 (coefficients)'!$J$30*((C316/'Sect. 4 (coefficients)'!$C$5-1)/'Sect. 4 (coefficients)'!$C$6)^2 ) +
    ( A316/'Sect. 4 (coefficients)'!$C$3 )^1 * ( 'Sect. 4 (coefficients)'!$J$31 + 'Sect. 4 (coefficients)'!$J$32*((C316/'Sect. 4 (coefficients)'!$C$5-1)/'Sect. 4 (coefficients)'!$C$6) ) +
    ( A316/'Sect. 4 (coefficients)'!$C$3 )^2 * ( 'Sect. 4 (coefficients)'!$J$33 ) ) +
( (B316+273.15) / 'Sect. 4 (coefficients)'!$C$4 )^3*
    (                                                   ( 'Sect. 4 (coefficients)'!$J$34 + 'Sect. 4 (coefficients)'!$J$35*((C316/'Sect. 4 (coefficients)'!$C$5-1)/'Sect. 4 (coefficients)'!$C$6) ) +
    ( A316/'Sect. 4 (coefficients)'!$C$3 )^1 * ( 'Sect. 4 (coefficients)'!$J$36 ) ) +
( (B316+273.15) / 'Sect. 4 (coefficients)'!$C$4 )^4*
    (                                                   ( 'Sect. 4 (coefficients)'!$J$37 ) ) )</f>
        <v>-0.32367549582362931</v>
      </c>
      <c r="V316" s="32">
        <f t="shared" si="77"/>
        <v>15.50699561298728</v>
      </c>
      <c r="W316" s="36">
        <f>('Sect. 4 (coefficients)'!$L$3+'Sect. 4 (coefficients)'!$L$4*(B316+'Sect. 4 (coefficients)'!$L$7)^-2.5+'Sect. 4 (coefficients)'!$L$5*(B316+'Sect. 4 (coefficients)'!$L$7)^3)/1000</f>
        <v>-3.9457825426968806E-3</v>
      </c>
      <c r="X316" s="36">
        <f t="shared" si="78"/>
        <v>1.207265434059579E-3</v>
      </c>
      <c r="Y316" s="32">
        <f t="shared" si="79"/>
        <v>15.503049830444583</v>
      </c>
      <c r="Z316" s="92">
        <v>6.0000000000000001E-3</v>
      </c>
    </row>
    <row r="317" spans="1:26" s="37" customFormat="1" ht="15" customHeight="1">
      <c r="A317" s="76">
        <v>20</v>
      </c>
      <c r="B317" s="30">
        <v>5</v>
      </c>
      <c r="C317" s="55">
        <v>26</v>
      </c>
      <c r="D317" s="32">
        <v>1012.34079411</v>
      </c>
      <c r="E317" s="32">
        <f t="shared" si="86"/>
        <v>1.5185111911650001E-2</v>
      </c>
      <c r="F317" s="54" t="s">
        <v>17</v>
      </c>
      <c r="G317" s="33">
        <v>1027.7529929169962</v>
      </c>
      <c r="H317" s="32">
        <v>1.5861338660549739E-2</v>
      </c>
      <c r="I317" s="62">
        <v>3265.4499009255651</v>
      </c>
      <c r="J317" s="33">
        <f t="shared" ref="J317:J380" si="88">G317-D317</f>
        <v>15.412198806996116</v>
      </c>
      <c r="K317" s="32">
        <f t="shared" ref="K317:K380" si="89">SQRT(H317^2-E317^2)</f>
        <v>4.581969045652212E-3</v>
      </c>
      <c r="L317" s="50">
        <f t="shared" si="87"/>
        <v>22.740095111515362</v>
      </c>
      <c r="M317" s="35">
        <f t="shared" ref="M317:M380" si="90">16.5/35*A317</f>
        <v>9.4285714285714288</v>
      </c>
      <c r="N317" s="66">
        <f t="shared" ref="N317:N380" si="91">0.1*M317</f>
        <v>0.94285714285714295</v>
      </c>
      <c r="O317" s="70" t="s">
        <v>17</v>
      </c>
      <c r="P317" s="32">
        <f>('Sect. 4 (coefficients)'!$L$3+'Sect. 4 (coefficients)'!$L$4*(B317+'Sect. 4 (coefficients)'!$L$7)^-2.5+'Sect. 4 (coefficients)'!$L$5*(B317+'Sect. 4 (coefficients)'!$L$7)^3)/1000</f>
        <v>-3.9457825426968806E-3</v>
      </c>
      <c r="Q317" s="32">
        <f t="shared" ref="Q317:Q380" si="92">J317-P317</f>
        <v>15.416144589538813</v>
      </c>
      <c r="R317" s="32">
        <f>LOOKUP(B317,'Sect. 4 (data)'!$B$33:$B$39,'Sect. 4 (data)'!$R$33:$R$39)</f>
        <v>15.830583512722566</v>
      </c>
      <c r="S317" s="36">
        <f t="shared" ref="S317:S380" si="93">Q317-R317</f>
        <v>-0.41443892318375219</v>
      </c>
      <c r="T317" s="32">
        <f>'Sect. 4 (coefficients)'!$C$7 * ( A317 / 'Sect. 4 (coefficients)'!$C$3 )*
  (
                                                        ( 'Sect. 4 (coefficients)'!$F$3   + 'Sect. 4 (coefficients)'!$F$4  *(A317/'Sect. 4 (coefficients)'!$C$3)^1 + 'Sect. 4 (coefficients)'!$F$5  *(A317/'Sect. 4 (coefficients)'!$C$3)^2 + 'Sect. 4 (coefficients)'!$F$6   *(A317/'Sect. 4 (coefficients)'!$C$3)^3 + 'Sect. 4 (coefficients)'!$F$7  *(A317/'Sect. 4 (coefficients)'!$C$3)^4 + 'Sect. 4 (coefficients)'!$F$8*(A317/'Sect. 4 (coefficients)'!$C$3)^5 ) +
    ( (B317+273.15) / 'Sect. 4 (coefficients)'!$C$4 )^1 * ( 'Sect. 4 (coefficients)'!$F$9   + 'Sect. 4 (coefficients)'!$F$10*(A317/'Sect. 4 (coefficients)'!$C$3)^1 + 'Sect. 4 (coefficients)'!$F$11*(A317/'Sect. 4 (coefficients)'!$C$3)^2 + 'Sect. 4 (coefficients)'!$F$12*(A317/'Sect. 4 (coefficients)'!$C$3)^3 + 'Sect. 4 (coefficients)'!$F$13*(A317/'Sect. 4 (coefficients)'!$C$3)^4 ) +
    ( (B317+273.15) / 'Sect. 4 (coefficients)'!$C$4 )^2 * ( 'Sect. 4 (coefficients)'!$F$14 + 'Sect. 4 (coefficients)'!$F$15*(A317/'Sect. 4 (coefficients)'!$C$3)^1 + 'Sect. 4 (coefficients)'!$F$16*(A317/'Sect. 4 (coefficients)'!$C$3)^2 + 'Sect. 4 (coefficients)'!$F$17*(A317/'Sect. 4 (coefficients)'!$C$3)^3 ) +
    ( (B317+273.15) / 'Sect. 4 (coefficients)'!$C$4 )^3 * ( 'Sect. 4 (coefficients)'!$F$18 + 'Sect. 4 (coefficients)'!$F$19*(A317/'Sect. 4 (coefficients)'!$C$3)^1 + 'Sect. 4 (coefficients)'!$F$20*(A317/'Sect. 4 (coefficients)'!$C$3)^2 ) +
    ( (B317+273.15) / 'Sect. 4 (coefficients)'!$C$4 )^4 * ( 'Sect. 4 (coefficients)'!$F$21 +'Sect. 4 (coefficients)'!$F$22*(A317/'Sect. 4 (coefficients)'!$C$3)^1 ) +
    ( (B317+273.15) / 'Sect. 4 (coefficients)'!$C$4 )^5 * ( 'Sect. 4 (coefficients)'!$F$23 )
  )</f>
        <v>15.830671108810909</v>
      </c>
      <c r="U317" s="91">
        <f xml:space="preserve"> 'Sect. 4 (coefficients)'!$C$8 * ( (C317/'Sect. 4 (coefficients)'!$C$5-1)/'Sect. 4 (coefficients)'!$C$6 ) * ( A317/'Sect. 4 (coefficients)'!$C$3 ) *
(                                                       ( 'Sect. 4 (coefficients)'!$J$3   + 'Sect. 4 (coefficients)'!$J$4  *((C317/'Sect. 4 (coefficients)'!$C$5-1)/'Sect. 4 (coefficients)'!$C$6)  + 'Sect. 4 (coefficients)'!$J$5  *((C317/'Sect. 4 (coefficients)'!$C$5-1)/'Sect. 4 (coefficients)'!$C$6)^2 + 'Sect. 4 (coefficients)'!$J$6   *((C317/'Sect. 4 (coefficients)'!$C$5-1)/'Sect. 4 (coefficients)'!$C$6)^3 + 'Sect. 4 (coefficients)'!$J$7*((C317/'Sect. 4 (coefficients)'!$C$5-1)/'Sect. 4 (coefficients)'!$C$6)^4 ) +
    ( A317/'Sect. 4 (coefficients)'!$C$3 )^1 * ( 'Sect. 4 (coefficients)'!$J$8   + 'Sect. 4 (coefficients)'!$J$9  *((C317/'Sect. 4 (coefficients)'!$C$5-1)/'Sect. 4 (coefficients)'!$C$6)  + 'Sect. 4 (coefficients)'!$J$10*((C317/'Sect. 4 (coefficients)'!$C$5-1)/'Sect. 4 (coefficients)'!$C$6)^2 + 'Sect. 4 (coefficients)'!$J$11 *((C317/'Sect. 4 (coefficients)'!$C$5-1)/'Sect. 4 (coefficients)'!$C$6)^3 ) +
    ( A317/'Sect. 4 (coefficients)'!$C$3 )^2 * ( 'Sect. 4 (coefficients)'!$J$12 + 'Sect. 4 (coefficients)'!$J$13*((C317/'Sect. 4 (coefficients)'!$C$5-1)/'Sect. 4 (coefficients)'!$C$6) + 'Sect. 4 (coefficients)'!$J$14*((C317/'Sect. 4 (coefficients)'!$C$5-1)/'Sect. 4 (coefficients)'!$C$6)^2 ) +
    ( A317/'Sect. 4 (coefficients)'!$C$3 )^3 * ( 'Sect. 4 (coefficients)'!$J$15 + 'Sect. 4 (coefficients)'!$J$16*((C317/'Sect. 4 (coefficients)'!$C$5-1)/'Sect. 4 (coefficients)'!$C$6) ) +
    ( A317/'Sect. 4 (coefficients)'!$C$3 )^4 * ( 'Sect. 4 (coefficients)'!$J$17 ) +
( (B317+273.15) / 'Sect. 4 (coefficients)'!$C$4 )^1*
    (                                                   ( 'Sect. 4 (coefficients)'!$J$18 + 'Sect. 4 (coefficients)'!$J$19*((C317/'Sect. 4 (coefficients)'!$C$5-1)/'Sect. 4 (coefficients)'!$C$6) + 'Sect. 4 (coefficients)'!$J$20*((C317/'Sect. 4 (coefficients)'!$C$5-1)/'Sect. 4 (coefficients)'!$C$6)^2 + 'Sect. 4 (coefficients)'!$J$21 * ((C317/'Sect. 4 (coefficients)'!$C$5-1)/'Sect. 4 (coefficients)'!$C$6)^3 ) +
    ( A317/'Sect. 4 (coefficients)'!$C$3 )^1 * ( 'Sect. 4 (coefficients)'!$J$22 + 'Sect. 4 (coefficients)'!$J$23*((C317/'Sect. 4 (coefficients)'!$C$5-1)/'Sect. 4 (coefficients)'!$C$6) + 'Sect. 4 (coefficients)'!$J$24*((C317/'Sect. 4 (coefficients)'!$C$5-1)/'Sect. 4 (coefficients)'!$C$6)^2 ) +
    ( A317/'Sect. 4 (coefficients)'!$C$3 )^2 * ( 'Sect. 4 (coefficients)'!$J$25 + 'Sect. 4 (coefficients)'!$J$26*((C317/'Sect. 4 (coefficients)'!$C$5-1)/'Sect. 4 (coefficients)'!$C$6) ) +
    ( A317/'Sect. 4 (coefficients)'!$C$3 )^3 * ( 'Sect. 4 (coefficients)'!$J$27 ) ) +
( (B317+273.15) / 'Sect. 4 (coefficients)'!$C$4 )^2*
    (                                                   ( 'Sect. 4 (coefficients)'!$J$28 + 'Sect. 4 (coefficients)'!$J$29*((C317/'Sect. 4 (coefficients)'!$C$5-1)/'Sect. 4 (coefficients)'!$C$6) + 'Sect. 4 (coefficients)'!$J$30*((C317/'Sect. 4 (coefficients)'!$C$5-1)/'Sect. 4 (coefficients)'!$C$6)^2 ) +
    ( A317/'Sect. 4 (coefficients)'!$C$3 )^1 * ( 'Sect. 4 (coefficients)'!$J$31 + 'Sect. 4 (coefficients)'!$J$32*((C317/'Sect. 4 (coefficients)'!$C$5-1)/'Sect. 4 (coefficients)'!$C$6) ) +
    ( A317/'Sect. 4 (coefficients)'!$C$3 )^2 * ( 'Sect. 4 (coefficients)'!$J$33 ) ) +
( (B317+273.15) / 'Sect. 4 (coefficients)'!$C$4 )^3*
    (                                                   ( 'Sect. 4 (coefficients)'!$J$34 + 'Sect. 4 (coefficients)'!$J$35*((C317/'Sect. 4 (coefficients)'!$C$5-1)/'Sect. 4 (coefficients)'!$C$6) ) +
    ( A317/'Sect. 4 (coefficients)'!$C$3 )^1 * ( 'Sect. 4 (coefficients)'!$J$36 ) ) +
( (B317+273.15) / 'Sect. 4 (coefficients)'!$C$4 )^4*
    (                                                   ( 'Sect. 4 (coefficients)'!$J$37 ) ) )</f>
        <v>-0.41626427772776892</v>
      </c>
      <c r="V317" s="32">
        <f t="shared" ref="V317:V380" si="94">U317+T317</f>
        <v>15.41440683108314</v>
      </c>
      <c r="W317" s="36">
        <f>('Sect. 4 (coefficients)'!$L$3+'Sect. 4 (coefficients)'!$L$4*(B317+'Sect. 4 (coefficients)'!$L$7)^-2.5+'Sect. 4 (coefficients)'!$L$5*(B317+'Sect. 4 (coefficients)'!$L$7)^3)/1000</f>
        <v>-3.9457825426968806E-3</v>
      </c>
      <c r="X317" s="36">
        <f t="shared" ref="X317:X380" si="95">Q317-V317</f>
        <v>1.7377584556736991E-3</v>
      </c>
      <c r="Y317" s="32">
        <f t="shared" ref="Y317:Y380" si="96">V317+W317</f>
        <v>15.410461048540443</v>
      </c>
      <c r="Z317" s="92">
        <v>6.0000000000000001E-3</v>
      </c>
    </row>
    <row r="318" spans="1:26" s="37" customFormat="1" ht="15" customHeight="1">
      <c r="A318" s="76">
        <v>20</v>
      </c>
      <c r="B318" s="30">
        <v>5</v>
      </c>
      <c r="C318" s="55">
        <v>33</v>
      </c>
      <c r="D318" s="32">
        <v>1015.5659768199999</v>
      </c>
      <c r="E318" s="32">
        <f t="shared" si="86"/>
        <v>1.52334896523E-2</v>
      </c>
      <c r="F318" s="54" t="s">
        <v>17</v>
      </c>
      <c r="G318" s="33">
        <v>1030.8741793729712</v>
      </c>
      <c r="H318" s="32">
        <v>1.5944288386432633E-2</v>
      </c>
      <c r="I318" s="62">
        <v>2811.4417928037542</v>
      </c>
      <c r="J318" s="33">
        <f t="shared" si="88"/>
        <v>15.308202552971238</v>
      </c>
      <c r="K318" s="32">
        <f t="shared" si="89"/>
        <v>4.7075604258468512E-3</v>
      </c>
      <c r="L318" s="50">
        <f t="shared" si="87"/>
        <v>21.364471106056538</v>
      </c>
      <c r="M318" s="35">
        <f t="shared" si="90"/>
        <v>9.4285714285714288</v>
      </c>
      <c r="N318" s="66">
        <f t="shared" si="91"/>
        <v>0.94285714285714295</v>
      </c>
      <c r="O318" s="70" t="s">
        <v>17</v>
      </c>
      <c r="P318" s="32">
        <f>('Sect. 4 (coefficients)'!$L$3+'Sect. 4 (coefficients)'!$L$4*(B318+'Sect. 4 (coefficients)'!$L$7)^-2.5+'Sect. 4 (coefficients)'!$L$5*(B318+'Sect. 4 (coefficients)'!$L$7)^3)/1000</f>
        <v>-3.9457825426968806E-3</v>
      </c>
      <c r="Q318" s="32">
        <f t="shared" si="92"/>
        <v>15.312148335513935</v>
      </c>
      <c r="R318" s="32">
        <f>LOOKUP(B318,'Sect. 4 (data)'!$B$33:$B$39,'Sect. 4 (data)'!$R$33:$R$39)</f>
        <v>15.830583512722566</v>
      </c>
      <c r="S318" s="36">
        <f t="shared" si="93"/>
        <v>-0.51843517720863019</v>
      </c>
      <c r="T318" s="32">
        <f>'Sect. 4 (coefficients)'!$C$7 * ( A318 / 'Sect. 4 (coefficients)'!$C$3 )*
  (
                                                        ( 'Sect. 4 (coefficients)'!$F$3   + 'Sect. 4 (coefficients)'!$F$4  *(A318/'Sect. 4 (coefficients)'!$C$3)^1 + 'Sect. 4 (coefficients)'!$F$5  *(A318/'Sect. 4 (coefficients)'!$C$3)^2 + 'Sect. 4 (coefficients)'!$F$6   *(A318/'Sect. 4 (coefficients)'!$C$3)^3 + 'Sect. 4 (coefficients)'!$F$7  *(A318/'Sect. 4 (coefficients)'!$C$3)^4 + 'Sect. 4 (coefficients)'!$F$8*(A318/'Sect. 4 (coefficients)'!$C$3)^5 ) +
    ( (B318+273.15) / 'Sect. 4 (coefficients)'!$C$4 )^1 * ( 'Sect. 4 (coefficients)'!$F$9   + 'Sect. 4 (coefficients)'!$F$10*(A318/'Sect. 4 (coefficients)'!$C$3)^1 + 'Sect. 4 (coefficients)'!$F$11*(A318/'Sect. 4 (coefficients)'!$C$3)^2 + 'Sect. 4 (coefficients)'!$F$12*(A318/'Sect. 4 (coefficients)'!$C$3)^3 + 'Sect. 4 (coefficients)'!$F$13*(A318/'Sect. 4 (coefficients)'!$C$3)^4 ) +
    ( (B318+273.15) / 'Sect. 4 (coefficients)'!$C$4 )^2 * ( 'Sect. 4 (coefficients)'!$F$14 + 'Sect. 4 (coefficients)'!$F$15*(A318/'Sect. 4 (coefficients)'!$C$3)^1 + 'Sect. 4 (coefficients)'!$F$16*(A318/'Sect. 4 (coefficients)'!$C$3)^2 + 'Sect. 4 (coefficients)'!$F$17*(A318/'Sect. 4 (coefficients)'!$C$3)^3 ) +
    ( (B318+273.15) / 'Sect. 4 (coefficients)'!$C$4 )^3 * ( 'Sect. 4 (coefficients)'!$F$18 + 'Sect. 4 (coefficients)'!$F$19*(A318/'Sect. 4 (coefficients)'!$C$3)^1 + 'Sect. 4 (coefficients)'!$F$20*(A318/'Sect. 4 (coefficients)'!$C$3)^2 ) +
    ( (B318+273.15) / 'Sect. 4 (coefficients)'!$C$4 )^4 * ( 'Sect. 4 (coefficients)'!$F$21 +'Sect. 4 (coefficients)'!$F$22*(A318/'Sect. 4 (coefficients)'!$C$3)^1 ) +
    ( (B318+273.15) / 'Sect. 4 (coefficients)'!$C$4 )^5 * ( 'Sect. 4 (coefficients)'!$F$23 )
  )</f>
        <v>15.830671108810909</v>
      </c>
      <c r="U318" s="91">
        <f xml:space="preserve"> 'Sect. 4 (coefficients)'!$C$8 * ( (C318/'Sect. 4 (coefficients)'!$C$5-1)/'Sect. 4 (coefficients)'!$C$6 ) * ( A318/'Sect. 4 (coefficients)'!$C$3 ) *
(                                                       ( 'Sect. 4 (coefficients)'!$J$3   + 'Sect. 4 (coefficients)'!$J$4  *((C318/'Sect. 4 (coefficients)'!$C$5-1)/'Sect. 4 (coefficients)'!$C$6)  + 'Sect. 4 (coefficients)'!$J$5  *((C318/'Sect. 4 (coefficients)'!$C$5-1)/'Sect. 4 (coefficients)'!$C$6)^2 + 'Sect. 4 (coefficients)'!$J$6   *((C318/'Sect. 4 (coefficients)'!$C$5-1)/'Sect. 4 (coefficients)'!$C$6)^3 + 'Sect. 4 (coefficients)'!$J$7*((C318/'Sect. 4 (coefficients)'!$C$5-1)/'Sect. 4 (coefficients)'!$C$6)^4 ) +
    ( A318/'Sect. 4 (coefficients)'!$C$3 )^1 * ( 'Sect. 4 (coefficients)'!$J$8   + 'Sect. 4 (coefficients)'!$J$9  *((C318/'Sect. 4 (coefficients)'!$C$5-1)/'Sect. 4 (coefficients)'!$C$6)  + 'Sect. 4 (coefficients)'!$J$10*((C318/'Sect. 4 (coefficients)'!$C$5-1)/'Sect. 4 (coefficients)'!$C$6)^2 + 'Sect. 4 (coefficients)'!$J$11 *((C318/'Sect. 4 (coefficients)'!$C$5-1)/'Sect. 4 (coefficients)'!$C$6)^3 ) +
    ( A318/'Sect. 4 (coefficients)'!$C$3 )^2 * ( 'Sect. 4 (coefficients)'!$J$12 + 'Sect. 4 (coefficients)'!$J$13*((C318/'Sect. 4 (coefficients)'!$C$5-1)/'Sect. 4 (coefficients)'!$C$6) + 'Sect. 4 (coefficients)'!$J$14*((C318/'Sect. 4 (coefficients)'!$C$5-1)/'Sect. 4 (coefficients)'!$C$6)^2 ) +
    ( A318/'Sect. 4 (coefficients)'!$C$3 )^3 * ( 'Sect. 4 (coefficients)'!$J$15 + 'Sect. 4 (coefficients)'!$J$16*((C318/'Sect. 4 (coefficients)'!$C$5-1)/'Sect. 4 (coefficients)'!$C$6) ) +
    ( A318/'Sect. 4 (coefficients)'!$C$3 )^4 * ( 'Sect. 4 (coefficients)'!$J$17 ) +
( (B318+273.15) / 'Sect. 4 (coefficients)'!$C$4 )^1*
    (                                                   ( 'Sect. 4 (coefficients)'!$J$18 + 'Sect. 4 (coefficients)'!$J$19*((C318/'Sect. 4 (coefficients)'!$C$5-1)/'Sect. 4 (coefficients)'!$C$6) + 'Sect. 4 (coefficients)'!$J$20*((C318/'Sect. 4 (coefficients)'!$C$5-1)/'Sect. 4 (coefficients)'!$C$6)^2 + 'Sect. 4 (coefficients)'!$J$21 * ((C318/'Sect. 4 (coefficients)'!$C$5-1)/'Sect. 4 (coefficients)'!$C$6)^3 ) +
    ( A318/'Sect. 4 (coefficients)'!$C$3 )^1 * ( 'Sect. 4 (coefficients)'!$J$22 + 'Sect. 4 (coefficients)'!$J$23*((C318/'Sect. 4 (coefficients)'!$C$5-1)/'Sect. 4 (coefficients)'!$C$6) + 'Sect. 4 (coefficients)'!$J$24*((C318/'Sect. 4 (coefficients)'!$C$5-1)/'Sect. 4 (coefficients)'!$C$6)^2 ) +
    ( A318/'Sect. 4 (coefficients)'!$C$3 )^2 * ( 'Sect. 4 (coefficients)'!$J$25 + 'Sect. 4 (coefficients)'!$J$26*((C318/'Sect. 4 (coefficients)'!$C$5-1)/'Sect. 4 (coefficients)'!$C$6) ) +
    ( A318/'Sect. 4 (coefficients)'!$C$3 )^3 * ( 'Sect. 4 (coefficients)'!$J$27 ) ) +
( (B318+273.15) / 'Sect. 4 (coefficients)'!$C$4 )^2*
    (                                                   ( 'Sect. 4 (coefficients)'!$J$28 + 'Sect. 4 (coefficients)'!$J$29*((C318/'Sect. 4 (coefficients)'!$C$5-1)/'Sect. 4 (coefficients)'!$C$6) + 'Sect. 4 (coefficients)'!$J$30*((C318/'Sect. 4 (coefficients)'!$C$5-1)/'Sect. 4 (coefficients)'!$C$6)^2 ) +
    ( A318/'Sect. 4 (coefficients)'!$C$3 )^1 * ( 'Sect. 4 (coefficients)'!$J$31 + 'Sect. 4 (coefficients)'!$J$32*((C318/'Sect. 4 (coefficients)'!$C$5-1)/'Sect. 4 (coefficients)'!$C$6) ) +
    ( A318/'Sect. 4 (coefficients)'!$C$3 )^2 * ( 'Sect. 4 (coefficients)'!$J$33 ) ) +
( (B318+273.15) / 'Sect. 4 (coefficients)'!$C$4 )^3*
    (                                                   ( 'Sect. 4 (coefficients)'!$J$34 + 'Sect. 4 (coefficients)'!$J$35*((C318/'Sect. 4 (coefficients)'!$C$5-1)/'Sect. 4 (coefficients)'!$C$6) ) +
    ( A318/'Sect. 4 (coefficients)'!$C$3 )^1 * ( 'Sect. 4 (coefficients)'!$J$36 ) ) +
( (B318+273.15) / 'Sect. 4 (coefficients)'!$C$4 )^4*
    (                                                   ( 'Sect. 4 (coefficients)'!$J$37 ) ) )</f>
        <v>-0.52123635077010788</v>
      </c>
      <c r="V318" s="32">
        <f t="shared" si="94"/>
        <v>15.309434758040801</v>
      </c>
      <c r="W318" s="36">
        <f>('Sect. 4 (coefficients)'!$L$3+'Sect. 4 (coefficients)'!$L$4*(B318+'Sect. 4 (coefficients)'!$L$7)^-2.5+'Sect. 4 (coefficients)'!$L$5*(B318+'Sect. 4 (coefficients)'!$L$7)^3)/1000</f>
        <v>-3.9457825426968806E-3</v>
      </c>
      <c r="X318" s="36">
        <f t="shared" si="95"/>
        <v>2.7135774731341655E-3</v>
      </c>
      <c r="Y318" s="32">
        <f t="shared" si="96"/>
        <v>15.305488975498104</v>
      </c>
      <c r="Z318" s="92">
        <v>6.0000000000000001E-3</v>
      </c>
    </row>
    <row r="319" spans="1:26" s="37" customFormat="1" ht="15" customHeight="1">
      <c r="A319" s="76">
        <v>20</v>
      </c>
      <c r="B319" s="30">
        <v>5</v>
      </c>
      <c r="C319" s="55">
        <v>41.5</v>
      </c>
      <c r="D319" s="32">
        <v>1019.41669741</v>
      </c>
      <c r="E319" s="32">
        <f t="shared" si="86"/>
        <v>1.5291250461149999E-2</v>
      </c>
      <c r="F319" s="54" t="s">
        <v>17</v>
      </c>
      <c r="G319" s="33">
        <v>1034.6006655148792</v>
      </c>
      <c r="H319" s="32">
        <v>1.6055078745303743E-2</v>
      </c>
      <c r="I319" s="62">
        <v>2106.857273216011</v>
      </c>
      <c r="J319" s="33">
        <f t="shared" si="88"/>
        <v>15.183968104879227</v>
      </c>
      <c r="K319" s="32">
        <f t="shared" si="89"/>
        <v>4.8931802390964436E-3</v>
      </c>
      <c r="L319" s="50">
        <f t="shared" si="87"/>
        <v>18.178172008948312</v>
      </c>
      <c r="M319" s="35">
        <f t="shared" si="90"/>
        <v>9.4285714285714288</v>
      </c>
      <c r="N319" s="66">
        <f t="shared" si="91"/>
        <v>0.94285714285714295</v>
      </c>
      <c r="O319" s="70" t="s">
        <v>17</v>
      </c>
      <c r="P319" s="32">
        <f>('Sect. 4 (coefficients)'!$L$3+'Sect. 4 (coefficients)'!$L$4*(B319+'Sect. 4 (coefficients)'!$L$7)^-2.5+'Sect. 4 (coefficients)'!$L$5*(B319+'Sect. 4 (coefficients)'!$L$7)^3)/1000</f>
        <v>-3.9457825426968806E-3</v>
      </c>
      <c r="Q319" s="32">
        <f t="shared" si="92"/>
        <v>15.187913887421924</v>
      </c>
      <c r="R319" s="32">
        <f>LOOKUP(B319,'Sect. 4 (data)'!$B$33:$B$39,'Sect. 4 (data)'!$R$33:$R$39)</f>
        <v>15.830583512722566</v>
      </c>
      <c r="S319" s="36">
        <f t="shared" si="93"/>
        <v>-0.6426696253006412</v>
      </c>
      <c r="T319" s="32">
        <f>'Sect. 4 (coefficients)'!$C$7 * ( A319 / 'Sect. 4 (coefficients)'!$C$3 )*
  (
                                                        ( 'Sect. 4 (coefficients)'!$F$3   + 'Sect. 4 (coefficients)'!$F$4  *(A319/'Sect. 4 (coefficients)'!$C$3)^1 + 'Sect. 4 (coefficients)'!$F$5  *(A319/'Sect. 4 (coefficients)'!$C$3)^2 + 'Sect. 4 (coefficients)'!$F$6   *(A319/'Sect. 4 (coefficients)'!$C$3)^3 + 'Sect. 4 (coefficients)'!$F$7  *(A319/'Sect. 4 (coefficients)'!$C$3)^4 + 'Sect. 4 (coefficients)'!$F$8*(A319/'Sect. 4 (coefficients)'!$C$3)^5 ) +
    ( (B319+273.15) / 'Sect. 4 (coefficients)'!$C$4 )^1 * ( 'Sect. 4 (coefficients)'!$F$9   + 'Sect. 4 (coefficients)'!$F$10*(A319/'Sect. 4 (coefficients)'!$C$3)^1 + 'Sect. 4 (coefficients)'!$F$11*(A319/'Sect. 4 (coefficients)'!$C$3)^2 + 'Sect. 4 (coefficients)'!$F$12*(A319/'Sect. 4 (coefficients)'!$C$3)^3 + 'Sect. 4 (coefficients)'!$F$13*(A319/'Sect. 4 (coefficients)'!$C$3)^4 ) +
    ( (B319+273.15) / 'Sect. 4 (coefficients)'!$C$4 )^2 * ( 'Sect. 4 (coefficients)'!$F$14 + 'Sect. 4 (coefficients)'!$F$15*(A319/'Sect. 4 (coefficients)'!$C$3)^1 + 'Sect. 4 (coefficients)'!$F$16*(A319/'Sect. 4 (coefficients)'!$C$3)^2 + 'Sect. 4 (coefficients)'!$F$17*(A319/'Sect. 4 (coefficients)'!$C$3)^3 ) +
    ( (B319+273.15) / 'Sect. 4 (coefficients)'!$C$4 )^3 * ( 'Sect. 4 (coefficients)'!$F$18 + 'Sect. 4 (coefficients)'!$F$19*(A319/'Sect. 4 (coefficients)'!$C$3)^1 + 'Sect. 4 (coefficients)'!$F$20*(A319/'Sect. 4 (coefficients)'!$C$3)^2 ) +
    ( (B319+273.15) / 'Sect. 4 (coefficients)'!$C$4 )^4 * ( 'Sect. 4 (coefficients)'!$F$21 +'Sect. 4 (coefficients)'!$F$22*(A319/'Sect. 4 (coefficients)'!$C$3)^1 ) +
    ( (B319+273.15) / 'Sect. 4 (coefficients)'!$C$4 )^5 * ( 'Sect. 4 (coefficients)'!$F$23 )
  )</f>
        <v>15.830671108810909</v>
      </c>
      <c r="U319" s="91">
        <f xml:space="preserve"> 'Sect. 4 (coefficients)'!$C$8 * ( (C319/'Sect. 4 (coefficients)'!$C$5-1)/'Sect. 4 (coefficients)'!$C$6 ) * ( A319/'Sect. 4 (coefficients)'!$C$3 ) *
(                                                       ( 'Sect. 4 (coefficients)'!$J$3   + 'Sect. 4 (coefficients)'!$J$4  *((C319/'Sect. 4 (coefficients)'!$C$5-1)/'Sect. 4 (coefficients)'!$C$6)  + 'Sect. 4 (coefficients)'!$J$5  *((C319/'Sect. 4 (coefficients)'!$C$5-1)/'Sect. 4 (coefficients)'!$C$6)^2 + 'Sect. 4 (coefficients)'!$J$6   *((C319/'Sect. 4 (coefficients)'!$C$5-1)/'Sect. 4 (coefficients)'!$C$6)^3 + 'Sect. 4 (coefficients)'!$J$7*((C319/'Sect. 4 (coefficients)'!$C$5-1)/'Sect. 4 (coefficients)'!$C$6)^4 ) +
    ( A319/'Sect. 4 (coefficients)'!$C$3 )^1 * ( 'Sect. 4 (coefficients)'!$J$8   + 'Sect. 4 (coefficients)'!$J$9  *((C319/'Sect. 4 (coefficients)'!$C$5-1)/'Sect. 4 (coefficients)'!$C$6)  + 'Sect. 4 (coefficients)'!$J$10*((C319/'Sect. 4 (coefficients)'!$C$5-1)/'Sect. 4 (coefficients)'!$C$6)^2 + 'Sect. 4 (coefficients)'!$J$11 *((C319/'Sect. 4 (coefficients)'!$C$5-1)/'Sect. 4 (coefficients)'!$C$6)^3 ) +
    ( A319/'Sect. 4 (coefficients)'!$C$3 )^2 * ( 'Sect. 4 (coefficients)'!$J$12 + 'Sect. 4 (coefficients)'!$J$13*((C319/'Sect. 4 (coefficients)'!$C$5-1)/'Sect. 4 (coefficients)'!$C$6) + 'Sect. 4 (coefficients)'!$J$14*((C319/'Sect. 4 (coefficients)'!$C$5-1)/'Sect. 4 (coefficients)'!$C$6)^2 ) +
    ( A319/'Sect. 4 (coefficients)'!$C$3 )^3 * ( 'Sect. 4 (coefficients)'!$J$15 + 'Sect. 4 (coefficients)'!$J$16*((C319/'Sect. 4 (coefficients)'!$C$5-1)/'Sect. 4 (coefficients)'!$C$6) ) +
    ( A319/'Sect. 4 (coefficients)'!$C$3 )^4 * ( 'Sect. 4 (coefficients)'!$J$17 ) +
( (B319+273.15) / 'Sect. 4 (coefficients)'!$C$4 )^1*
    (                                                   ( 'Sect. 4 (coefficients)'!$J$18 + 'Sect. 4 (coefficients)'!$J$19*((C319/'Sect. 4 (coefficients)'!$C$5-1)/'Sect. 4 (coefficients)'!$C$6) + 'Sect. 4 (coefficients)'!$J$20*((C319/'Sect. 4 (coefficients)'!$C$5-1)/'Sect. 4 (coefficients)'!$C$6)^2 + 'Sect. 4 (coefficients)'!$J$21 * ((C319/'Sect. 4 (coefficients)'!$C$5-1)/'Sect. 4 (coefficients)'!$C$6)^3 ) +
    ( A319/'Sect. 4 (coefficients)'!$C$3 )^1 * ( 'Sect. 4 (coefficients)'!$J$22 + 'Sect. 4 (coefficients)'!$J$23*((C319/'Sect. 4 (coefficients)'!$C$5-1)/'Sect. 4 (coefficients)'!$C$6) + 'Sect. 4 (coefficients)'!$J$24*((C319/'Sect. 4 (coefficients)'!$C$5-1)/'Sect. 4 (coefficients)'!$C$6)^2 ) +
    ( A319/'Sect. 4 (coefficients)'!$C$3 )^2 * ( 'Sect. 4 (coefficients)'!$J$25 + 'Sect. 4 (coefficients)'!$J$26*((C319/'Sect. 4 (coefficients)'!$C$5-1)/'Sect. 4 (coefficients)'!$C$6) ) +
    ( A319/'Sect. 4 (coefficients)'!$C$3 )^3 * ( 'Sect. 4 (coefficients)'!$J$27 ) ) +
( (B319+273.15) / 'Sect. 4 (coefficients)'!$C$4 )^2*
    (                                                   ( 'Sect. 4 (coefficients)'!$J$28 + 'Sect. 4 (coefficients)'!$J$29*((C319/'Sect. 4 (coefficients)'!$C$5-1)/'Sect. 4 (coefficients)'!$C$6) + 'Sect. 4 (coefficients)'!$J$30*((C319/'Sect. 4 (coefficients)'!$C$5-1)/'Sect. 4 (coefficients)'!$C$6)^2 ) +
    ( A319/'Sect. 4 (coefficients)'!$C$3 )^1 * ( 'Sect. 4 (coefficients)'!$J$31 + 'Sect. 4 (coefficients)'!$J$32*((C319/'Sect. 4 (coefficients)'!$C$5-1)/'Sect. 4 (coefficients)'!$C$6) ) +
    ( A319/'Sect. 4 (coefficients)'!$C$3 )^2 * ( 'Sect. 4 (coefficients)'!$J$33 ) ) +
( (B319+273.15) / 'Sect. 4 (coefficients)'!$C$4 )^3*
    (                                                   ( 'Sect. 4 (coefficients)'!$J$34 + 'Sect. 4 (coefficients)'!$J$35*((C319/'Sect. 4 (coefficients)'!$C$5-1)/'Sect. 4 (coefficients)'!$C$6) ) +
    ( A319/'Sect. 4 (coefficients)'!$C$3 )^1 * ( 'Sect. 4 (coefficients)'!$J$36 ) ) +
( (B319+273.15) / 'Sect. 4 (coefficients)'!$C$4 )^4*
    (                                                   ( 'Sect. 4 (coefficients)'!$J$37 ) ) )</f>
        <v>-0.64431878586198221</v>
      </c>
      <c r="V319" s="32">
        <f t="shared" si="94"/>
        <v>15.186352322948927</v>
      </c>
      <c r="W319" s="36">
        <f>('Sect. 4 (coefficients)'!$L$3+'Sect. 4 (coefficients)'!$L$4*(B319+'Sect. 4 (coefficients)'!$L$7)^-2.5+'Sect. 4 (coefficients)'!$L$5*(B319+'Sect. 4 (coefficients)'!$L$7)^3)/1000</f>
        <v>-3.9457825426968806E-3</v>
      </c>
      <c r="X319" s="36">
        <f t="shared" si="95"/>
        <v>1.5615644729969347E-3</v>
      </c>
      <c r="Y319" s="32">
        <f t="shared" si="96"/>
        <v>15.18240654040623</v>
      </c>
      <c r="Z319" s="92">
        <v>6.0000000000000001E-3</v>
      </c>
    </row>
    <row r="320" spans="1:26" s="37" customFormat="1" ht="15" customHeight="1">
      <c r="A320" s="76">
        <v>20</v>
      </c>
      <c r="B320" s="30">
        <v>5</v>
      </c>
      <c r="C320" s="55">
        <v>52</v>
      </c>
      <c r="D320" s="32">
        <v>1024.0765941100001</v>
      </c>
      <c r="E320" s="32">
        <f t="shared" si="86"/>
        <v>1.5361148911650002E-2</v>
      </c>
      <c r="F320" s="54" t="s">
        <v>17</v>
      </c>
      <c r="G320" s="33">
        <v>1039.1141610185143</v>
      </c>
      <c r="H320" s="32">
        <v>1.6206209812623558E-2</v>
      </c>
      <c r="I320" s="62">
        <v>1335.0835069897046</v>
      </c>
      <c r="J320" s="33">
        <f t="shared" si="88"/>
        <v>15.037566908514236</v>
      </c>
      <c r="K320" s="32">
        <f t="shared" si="89"/>
        <v>5.1649143850493861E-3</v>
      </c>
      <c r="L320" s="50">
        <f t="shared" si="87"/>
        <v>13.773208119540442</v>
      </c>
      <c r="M320" s="35">
        <f t="shared" si="90"/>
        <v>9.4285714285714288</v>
      </c>
      <c r="N320" s="66">
        <f t="shared" si="91"/>
        <v>0.94285714285714295</v>
      </c>
      <c r="O320" s="70" t="s">
        <v>17</v>
      </c>
      <c r="P320" s="32">
        <f>('Sect. 4 (coefficients)'!$L$3+'Sect. 4 (coefficients)'!$L$4*(B320+'Sect. 4 (coefficients)'!$L$7)^-2.5+'Sect. 4 (coefficients)'!$L$5*(B320+'Sect. 4 (coefficients)'!$L$7)^3)/1000</f>
        <v>-3.9457825426968806E-3</v>
      </c>
      <c r="Q320" s="32">
        <f t="shared" si="92"/>
        <v>15.041512691056933</v>
      </c>
      <c r="R320" s="32">
        <f>LOOKUP(B320,'Sect. 4 (data)'!$B$33:$B$39,'Sect. 4 (data)'!$R$33:$R$39)</f>
        <v>15.830583512722566</v>
      </c>
      <c r="S320" s="36">
        <f t="shared" si="93"/>
        <v>-0.78907082166563214</v>
      </c>
      <c r="T320" s="32">
        <f>'Sect. 4 (coefficients)'!$C$7 * ( A320 / 'Sect. 4 (coefficients)'!$C$3 )*
  (
                                                        ( 'Sect. 4 (coefficients)'!$F$3   + 'Sect. 4 (coefficients)'!$F$4  *(A320/'Sect. 4 (coefficients)'!$C$3)^1 + 'Sect. 4 (coefficients)'!$F$5  *(A320/'Sect. 4 (coefficients)'!$C$3)^2 + 'Sect. 4 (coefficients)'!$F$6   *(A320/'Sect. 4 (coefficients)'!$C$3)^3 + 'Sect. 4 (coefficients)'!$F$7  *(A320/'Sect. 4 (coefficients)'!$C$3)^4 + 'Sect. 4 (coefficients)'!$F$8*(A320/'Sect. 4 (coefficients)'!$C$3)^5 ) +
    ( (B320+273.15) / 'Sect. 4 (coefficients)'!$C$4 )^1 * ( 'Sect. 4 (coefficients)'!$F$9   + 'Sect. 4 (coefficients)'!$F$10*(A320/'Sect. 4 (coefficients)'!$C$3)^1 + 'Sect. 4 (coefficients)'!$F$11*(A320/'Sect. 4 (coefficients)'!$C$3)^2 + 'Sect. 4 (coefficients)'!$F$12*(A320/'Sect. 4 (coefficients)'!$C$3)^3 + 'Sect. 4 (coefficients)'!$F$13*(A320/'Sect. 4 (coefficients)'!$C$3)^4 ) +
    ( (B320+273.15) / 'Sect. 4 (coefficients)'!$C$4 )^2 * ( 'Sect. 4 (coefficients)'!$F$14 + 'Sect. 4 (coefficients)'!$F$15*(A320/'Sect. 4 (coefficients)'!$C$3)^1 + 'Sect. 4 (coefficients)'!$F$16*(A320/'Sect. 4 (coefficients)'!$C$3)^2 + 'Sect. 4 (coefficients)'!$F$17*(A320/'Sect. 4 (coefficients)'!$C$3)^3 ) +
    ( (B320+273.15) / 'Sect. 4 (coefficients)'!$C$4 )^3 * ( 'Sect. 4 (coefficients)'!$F$18 + 'Sect. 4 (coefficients)'!$F$19*(A320/'Sect. 4 (coefficients)'!$C$3)^1 + 'Sect. 4 (coefficients)'!$F$20*(A320/'Sect. 4 (coefficients)'!$C$3)^2 ) +
    ( (B320+273.15) / 'Sect. 4 (coefficients)'!$C$4 )^4 * ( 'Sect. 4 (coefficients)'!$F$21 +'Sect. 4 (coefficients)'!$F$22*(A320/'Sect. 4 (coefficients)'!$C$3)^1 ) +
    ( (B320+273.15) / 'Sect. 4 (coefficients)'!$C$4 )^5 * ( 'Sect. 4 (coefficients)'!$F$23 )
  )</f>
        <v>15.830671108810909</v>
      </c>
      <c r="U320" s="91">
        <f xml:space="preserve"> 'Sect. 4 (coefficients)'!$C$8 * ( (C320/'Sect. 4 (coefficients)'!$C$5-1)/'Sect. 4 (coefficients)'!$C$6 ) * ( A320/'Sect. 4 (coefficients)'!$C$3 ) *
(                                                       ( 'Sect. 4 (coefficients)'!$J$3   + 'Sect. 4 (coefficients)'!$J$4  *((C320/'Sect. 4 (coefficients)'!$C$5-1)/'Sect. 4 (coefficients)'!$C$6)  + 'Sect. 4 (coefficients)'!$J$5  *((C320/'Sect. 4 (coefficients)'!$C$5-1)/'Sect. 4 (coefficients)'!$C$6)^2 + 'Sect. 4 (coefficients)'!$J$6   *((C320/'Sect. 4 (coefficients)'!$C$5-1)/'Sect. 4 (coefficients)'!$C$6)^3 + 'Sect. 4 (coefficients)'!$J$7*((C320/'Sect. 4 (coefficients)'!$C$5-1)/'Sect. 4 (coefficients)'!$C$6)^4 ) +
    ( A320/'Sect. 4 (coefficients)'!$C$3 )^1 * ( 'Sect. 4 (coefficients)'!$J$8   + 'Sect. 4 (coefficients)'!$J$9  *((C320/'Sect. 4 (coefficients)'!$C$5-1)/'Sect. 4 (coefficients)'!$C$6)  + 'Sect. 4 (coefficients)'!$J$10*((C320/'Sect. 4 (coefficients)'!$C$5-1)/'Sect. 4 (coefficients)'!$C$6)^2 + 'Sect. 4 (coefficients)'!$J$11 *((C320/'Sect. 4 (coefficients)'!$C$5-1)/'Sect. 4 (coefficients)'!$C$6)^3 ) +
    ( A320/'Sect. 4 (coefficients)'!$C$3 )^2 * ( 'Sect. 4 (coefficients)'!$J$12 + 'Sect. 4 (coefficients)'!$J$13*((C320/'Sect. 4 (coefficients)'!$C$5-1)/'Sect. 4 (coefficients)'!$C$6) + 'Sect. 4 (coefficients)'!$J$14*((C320/'Sect. 4 (coefficients)'!$C$5-1)/'Sect. 4 (coefficients)'!$C$6)^2 ) +
    ( A320/'Sect. 4 (coefficients)'!$C$3 )^3 * ( 'Sect. 4 (coefficients)'!$J$15 + 'Sect. 4 (coefficients)'!$J$16*((C320/'Sect. 4 (coefficients)'!$C$5-1)/'Sect. 4 (coefficients)'!$C$6) ) +
    ( A320/'Sect. 4 (coefficients)'!$C$3 )^4 * ( 'Sect. 4 (coefficients)'!$J$17 ) +
( (B320+273.15) / 'Sect. 4 (coefficients)'!$C$4 )^1*
    (                                                   ( 'Sect. 4 (coefficients)'!$J$18 + 'Sect. 4 (coefficients)'!$J$19*((C320/'Sect. 4 (coefficients)'!$C$5-1)/'Sect. 4 (coefficients)'!$C$6) + 'Sect. 4 (coefficients)'!$J$20*((C320/'Sect. 4 (coefficients)'!$C$5-1)/'Sect. 4 (coefficients)'!$C$6)^2 + 'Sect. 4 (coefficients)'!$J$21 * ((C320/'Sect. 4 (coefficients)'!$C$5-1)/'Sect. 4 (coefficients)'!$C$6)^3 ) +
    ( A320/'Sect. 4 (coefficients)'!$C$3 )^1 * ( 'Sect. 4 (coefficients)'!$J$22 + 'Sect. 4 (coefficients)'!$J$23*((C320/'Sect. 4 (coefficients)'!$C$5-1)/'Sect. 4 (coefficients)'!$C$6) + 'Sect. 4 (coefficients)'!$J$24*((C320/'Sect. 4 (coefficients)'!$C$5-1)/'Sect. 4 (coefficients)'!$C$6)^2 ) +
    ( A320/'Sect. 4 (coefficients)'!$C$3 )^2 * ( 'Sect. 4 (coefficients)'!$J$25 + 'Sect. 4 (coefficients)'!$J$26*((C320/'Sect. 4 (coefficients)'!$C$5-1)/'Sect. 4 (coefficients)'!$C$6) ) +
    ( A320/'Sect. 4 (coefficients)'!$C$3 )^3 * ( 'Sect. 4 (coefficients)'!$J$27 ) ) +
( (B320+273.15) / 'Sect. 4 (coefficients)'!$C$4 )^2*
    (                                                   ( 'Sect. 4 (coefficients)'!$J$28 + 'Sect. 4 (coefficients)'!$J$29*((C320/'Sect. 4 (coefficients)'!$C$5-1)/'Sect. 4 (coefficients)'!$C$6) + 'Sect. 4 (coefficients)'!$J$30*((C320/'Sect. 4 (coefficients)'!$C$5-1)/'Sect. 4 (coefficients)'!$C$6)^2 ) +
    ( A320/'Sect. 4 (coefficients)'!$C$3 )^1 * ( 'Sect. 4 (coefficients)'!$J$31 + 'Sect. 4 (coefficients)'!$J$32*((C320/'Sect. 4 (coefficients)'!$C$5-1)/'Sect. 4 (coefficients)'!$C$6) ) +
    ( A320/'Sect. 4 (coefficients)'!$C$3 )^2 * ( 'Sect. 4 (coefficients)'!$J$33 ) ) +
( (B320+273.15) / 'Sect. 4 (coefficients)'!$C$4 )^3*
    (                                                   ( 'Sect. 4 (coefficients)'!$J$34 + 'Sect. 4 (coefficients)'!$J$35*((C320/'Sect. 4 (coefficients)'!$C$5-1)/'Sect. 4 (coefficients)'!$C$6) ) +
    ( A320/'Sect. 4 (coefficients)'!$C$3 )^1 * ( 'Sect. 4 (coefficients)'!$J$36 ) ) +
( (B320+273.15) / 'Sect. 4 (coefficients)'!$C$4 )^4*
    (                                                   ( 'Sect. 4 (coefficients)'!$J$37 ) ) )</f>
        <v>-0.78991892906326389</v>
      </c>
      <c r="V320" s="32">
        <f t="shared" si="94"/>
        <v>15.040752179747646</v>
      </c>
      <c r="W320" s="36">
        <f>('Sect. 4 (coefficients)'!$L$3+'Sect. 4 (coefficients)'!$L$4*(B320+'Sect. 4 (coefficients)'!$L$7)^-2.5+'Sect. 4 (coefficients)'!$L$5*(B320+'Sect. 4 (coefficients)'!$L$7)^3)/1000</f>
        <v>-3.9457825426968806E-3</v>
      </c>
      <c r="X320" s="36">
        <f t="shared" si="95"/>
        <v>7.6051130928789235E-4</v>
      </c>
      <c r="Y320" s="32">
        <f t="shared" si="96"/>
        <v>15.036806397204948</v>
      </c>
      <c r="Z320" s="92">
        <v>6.0000000000000001E-3</v>
      </c>
    </row>
    <row r="321" spans="1:26" s="46" customFormat="1" ht="15" customHeight="1">
      <c r="A321" s="82">
        <v>20</v>
      </c>
      <c r="B321" s="38">
        <v>5</v>
      </c>
      <c r="C321" s="57">
        <v>65</v>
      </c>
      <c r="D321" s="40">
        <v>1029.7020710500001</v>
      </c>
      <c r="E321" s="40">
        <f t="shared" si="86"/>
        <v>1.5445531065750001E-2</v>
      </c>
      <c r="F321" s="56" t="s">
        <v>17</v>
      </c>
      <c r="G321" s="42">
        <v>1044.568440992703</v>
      </c>
      <c r="H321" s="40">
        <v>1.6413452687250019E-2</v>
      </c>
      <c r="I321" s="63">
        <v>737.57370132590233</v>
      </c>
      <c r="J321" s="42">
        <f t="shared" si="88"/>
        <v>14.866369942702931</v>
      </c>
      <c r="K321" s="40">
        <f t="shared" si="89"/>
        <v>5.5531071674825884E-3</v>
      </c>
      <c r="L321" s="53">
        <f t="shared" si="87"/>
        <v>9.6638426990972413</v>
      </c>
      <c r="M321" s="44">
        <f t="shared" si="90"/>
        <v>9.4285714285714288</v>
      </c>
      <c r="N321" s="67">
        <f t="shared" si="91"/>
        <v>0.94285714285714295</v>
      </c>
      <c r="O321" s="71" t="s">
        <v>17</v>
      </c>
      <c r="P321" s="40">
        <f>('Sect. 4 (coefficients)'!$L$3+'Sect. 4 (coefficients)'!$L$4*(B321+'Sect. 4 (coefficients)'!$L$7)^-2.5+'Sect. 4 (coefficients)'!$L$5*(B321+'Sect. 4 (coefficients)'!$L$7)^3)/1000</f>
        <v>-3.9457825426968806E-3</v>
      </c>
      <c r="Q321" s="40">
        <f t="shared" si="92"/>
        <v>14.870315725245629</v>
      </c>
      <c r="R321" s="40">
        <f>LOOKUP(B321,'Sect. 4 (data)'!$B$33:$B$39,'Sect. 4 (data)'!$R$33:$R$39)</f>
        <v>15.830583512722566</v>
      </c>
      <c r="S321" s="45">
        <f t="shared" si="93"/>
        <v>-0.96026778747693697</v>
      </c>
      <c r="T321" s="40">
        <f>'Sect. 4 (coefficients)'!$C$7 * ( A321 / 'Sect. 4 (coefficients)'!$C$3 )*
  (
                                                        ( 'Sect. 4 (coefficients)'!$F$3   + 'Sect. 4 (coefficients)'!$F$4  *(A321/'Sect. 4 (coefficients)'!$C$3)^1 + 'Sect. 4 (coefficients)'!$F$5  *(A321/'Sect. 4 (coefficients)'!$C$3)^2 + 'Sect. 4 (coefficients)'!$F$6   *(A321/'Sect. 4 (coefficients)'!$C$3)^3 + 'Sect. 4 (coefficients)'!$F$7  *(A321/'Sect. 4 (coefficients)'!$C$3)^4 + 'Sect. 4 (coefficients)'!$F$8*(A321/'Sect. 4 (coefficients)'!$C$3)^5 ) +
    ( (B321+273.15) / 'Sect. 4 (coefficients)'!$C$4 )^1 * ( 'Sect. 4 (coefficients)'!$F$9   + 'Sect. 4 (coefficients)'!$F$10*(A321/'Sect. 4 (coefficients)'!$C$3)^1 + 'Sect. 4 (coefficients)'!$F$11*(A321/'Sect. 4 (coefficients)'!$C$3)^2 + 'Sect. 4 (coefficients)'!$F$12*(A321/'Sect. 4 (coefficients)'!$C$3)^3 + 'Sect. 4 (coefficients)'!$F$13*(A321/'Sect. 4 (coefficients)'!$C$3)^4 ) +
    ( (B321+273.15) / 'Sect. 4 (coefficients)'!$C$4 )^2 * ( 'Sect. 4 (coefficients)'!$F$14 + 'Sect. 4 (coefficients)'!$F$15*(A321/'Sect. 4 (coefficients)'!$C$3)^1 + 'Sect. 4 (coefficients)'!$F$16*(A321/'Sect. 4 (coefficients)'!$C$3)^2 + 'Sect. 4 (coefficients)'!$F$17*(A321/'Sect. 4 (coefficients)'!$C$3)^3 ) +
    ( (B321+273.15) / 'Sect. 4 (coefficients)'!$C$4 )^3 * ( 'Sect. 4 (coefficients)'!$F$18 + 'Sect. 4 (coefficients)'!$F$19*(A321/'Sect. 4 (coefficients)'!$C$3)^1 + 'Sect. 4 (coefficients)'!$F$20*(A321/'Sect. 4 (coefficients)'!$C$3)^2 ) +
    ( (B321+273.15) / 'Sect. 4 (coefficients)'!$C$4 )^4 * ( 'Sect. 4 (coefficients)'!$F$21 +'Sect. 4 (coefficients)'!$F$22*(A321/'Sect. 4 (coefficients)'!$C$3)^1 ) +
    ( (B321+273.15) / 'Sect. 4 (coefficients)'!$C$4 )^5 * ( 'Sect. 4 (coefficients)'!$F$23 )
  )</f>
        <v>15.830671108810909</v>
      </c>
      <c r="U321" s="93">
        <f xml:space="preserve"> 'Sect. 4 (coefficients)'!$C$8 * ( (C321/'Sect. 4 (coefficients)'!$C$5-1)/'Sect. 4 (coefficients)'!$C$6 ) * ( A321/'Sect. 4 (coefficients)'!$C$3 ) *
(                                                       ( 'Sect. 4 (coefficients)'!$J$3   + 'Sect. 4 (coefficients)'!$J$4  *((C321/'Sect. 4 (coefficients)'!$C$5-1)/'Sect. 4 (coefficients)'!$C$6)  + 'Sect. 4 (coefficients)'!$J$5  *((C321/'Sect. 4 (coefficients)'!$C$5-1)/'Sect. 4 (coefficients)'!$C$6)^2 + 'Sect. 4 (coefficients)'!$J$6   *((C321/'Sect. 4 (coefficients)'!$C$5-1)/'Sect. 4 (coefficients)'!$C$6)^3 + 'Sect. 4 (coefficients)'!$J$7*((C321/'Sect. 4 (coefficients)'!$C$5-1)/'Sect. 4 (coefficients)'!$C$6)^4 ) +
    ( A321/'Sect. 4 (coefficients)'!$C$3 )^1 * ( 'Sect. 4 (coefficients)'!$J$8   + 'Sect. 4 (coefficients)'!$J$9  *((C321/'Sect. 4 (coefficients)'!$C$5-1)/'Sect. 4 (coefficients)'!$C$6)  + 'Sect. 4 (coefficients)'!$J$10*((C321/'Sect. 4 (coefficients)'!$C$5-1)/'Sect. 4 (coefficients)'!$C$6)^2 + 'Sect. 4 (coefficients)'!$J$11 *((C321/'Sect. 4 (coefficients)'!$C$5-1)/'Sect. 4 (coefficients)'!$C$6)^3 ) +
    ( A321/'Sect. 4 (coefficients)'!$C$3 )^2 * ( 'Sect. 4 (coefficients)'!$J$12 + 'Sect. 4 (coefficients)'!$J$13*((C321/'Sect. 4 (coefficients)'!$C$5-1)/'Sect. 4 (coefficients)'!$C$6) + 'Sect. 4 (coefficients)'!$J$14*((C321/'Sect. 4 (coefficients)'!$C$5-1)/'Sect. 4 (coefficients)'!$C$6)^2 ) +
    ( A321/'Sect. 4 (coefficients)'!$C$3 )^3 * ( 'Sect. 4 (coefficients)'!$J$15 + 'Sect. 4 (coefficients)'!$J$16*((C321/'Sect. 4 (coefficients)'!$C$5-1)/'Sect. 4 (coefficients)'!$C$6) ) +
    ( A321/'Sect. 4 (coefficients)'!$C$3 )^4 * ( 'Sect. 4 (coefficients)'!$J$17 ) +
( (B321+273.15) / 'Sect. 4 (coefficients)'!$C$4 )^1*
    (                                                   ( 'Sect. 4 (coefficients)'!$J$18 + 'Sect. 4 (coefficients)'!$J$19*((C321/'Sect. 4 (coefficients)'!$C$5-1)/'Sect. 4 (coefficients)'!$C$6) + 'Sect. 4 (coefficients)'!$J$20*((C321/'Sect. 4 (coefficients)'!$C$5-1)/'Sect. 4 (coefficients)'!$C$6)^2 + 'Sect. 4 (coefficients)'!$J$21 * ((C321/'Sect. 4 (coefficients)'!$C$5-1)/'Sect. 4 (coefficients)'!$C$6)^3 ) +
    ( A321/'Sect. 4 (coefficients)'!$C$3 )^1 * ( 'Sect. 4 (coefficients)'!$J$22 + 'Sect. 4 (coefficients)'!$J$23*((C321/'Sect. 4 (coefficients)'!$C$5-1)/'Sect. 4 (coefficients)'!$C$6) + 'Sect. 4 (coefficients)'!$J$24*((C321/'Sect. 4 (coefficients)'!$C$5-1)/'Sect. 4 (coefficients)'!$C$6)^2 ) +
    ( A321/'Sect. 4 (coefficients)'!$C$3 )^2 * ( 'Sect. 4 (coefficients)'!$J$25 + 'Sect. 4 (coefficients)'!$J$26*((C321/'Sect. 4 (coefficients)'!$C$5-1)/'Sect. 4 (coefficients)'!$C$6) ) +
    ( A321/'Sect. 4 (coefficients)'!$C$3 )^3 * ( 'Sect. 4 (coefficients)'!$J$27 ) ) +
( (B321+273.15) / 'Sect. 4 (coefficients)'!$C$4 )^2*
    (                                                   ( 'Sect. 4 (coefficients)'!$J$28 + 'Sect. 4 (coefficients)'!$J$29*((C321/'Sect. 4 (coefficients)'!$C$5-1)/'Sect. 4 (coefficients)'!$C$6) + 'Sect. 4 (coefficients)'!$J$30*((C321/'Sect. 4 (coefficients)'!$C$5-1)/'Sect. 4 (coefficients)'!$C$6)^2 ) +
    ( A321/'Sect. 4 (coefficients)'!$C$3 )^1 * ( 'Sect. 4 (coefficients)'!$J$31 + 'Sect. 4 (coefficients)'!$J$32*((C321/'Sect. 4 (coefficients)'!$C$5-1)/'Sect. 4 (coefficients)'!$C$6) ) +
    ( A321/'Sect. 4 (coefficients)'!$C$3 )^2 * ( 'Sect. 4 (coefficients)'!$J$33 ) ) +
( (B321+273.15) / 'Sect. 4 (coefficients)'!$C$4 )^3*
    (                                                   ( 'Sect. 4 (coefficients)'!$J$34 + 'Sect. 4 (coefficients)'!$J$35*((C321/'Sect. 4 (coefficients)'!$C$5-1)/'Sect. 4 (coefficients)'!$C$6) ) +
    ( A321/'Sect. 4 (coefficients)'!$C$3 )^1 * ( 'Sect. 4 (coefficients)'!$J$36 ) ) +
( (B321+273.15) / 'Sect. 4 (coefficients)'!$C$4 )^4*
    (                                                   ( 'Sect. 4 (coefficients)'!$J$37 ) ) )</f>
        <v>-0.96090130523589212</v>
      </c>
      <c r="V321" s="40">
        <f t="shared" si="94"/>
        <v>14.869769803575018</v>
      </c>
      <c r="W321" s="45">
        <f>('Sect. 4 (coefficients)'!$L$3+'Sect. 4 (coefficients)'!$L$4*(B321+'Sect. 4 (coefficients)'!$L$7)^-2.5+'Sect. 4 (coefficients)'!$L$5*(B321+'Sect. 4 (coefficients)'!$L$7)^3)/1000</f>
        <v>-3.9457825426968806E-3</v>
      </c>
      <c r="X321" s="45">
        <f t="shared" si="95"/>
        <v>5.4592167061073837E-4</v>
      </c>
      <c r="Y321" s="40">
        <f t="shared" si="96"/>
        <v>14.865824021032321</v>
      </c>
      <c r="Z321" s="94">
        <v>6.0000000000000001E-3</v>
      </c>
    </row>
    <row r="322" spans="1:26" s="37" customFormat="1" ht="15" customHeight="1">
      <c r="A322" s="76">
        <v>20</v>
      </c>
      <c r="B322" s="30">
        <v>10</v>
      </c>
      <c r="C322" s="55">
        <v>5</v>
      </c>
      <c r="D322" s="32">
        <v>1002.0313406</v>
      </c>
      <c r="E322" s="32">
        <f>0.001/100*D322/2</f>
        <v>5.0101567030000002E-3</v>
      </c>
      <c r="F322" s="54" t="s">
        <v>17</v>
      </c>
      <c r="G322" s="33">
        <v>1017.512590332296</v>
      </c>
      <c r="H322" s="32">
        <v>6.6879295467657911E-3</v>
      </c>
      <c r="I322" s="62">
        <v>117.32579004329592</v>
      </c>
      <c r="J322" s="33">
        <f t="shared" si="88"/>
        <v>15.481249732295964</v>
      </c>
      <c r="K322" s="32">
        <f t="shared" si="89"/>
        <v>4.4302067032912862E-3</v>
      </c>
      <c r="L322" s="50">
        <f t="shared" si="87"/>
        <v>22.590335929092486</v>
      </c>
      <c r="M322" s="35">
        <f t="shared" si="90"/>
        <v>9.4285714285714288</v>
      </c>
      <c r="N322" s="66">
        <f t="shared" si="91"/>
        <v>0.94285714285714295</v>
      </c>
      <c r="O322" s="70" t="s">
        <v>17</v>
      </c>
      <c r="P322" s="32">
        <f>('Sect. 4 (coefficients)'!$L$3+'Sect. 4 (coefficients)'!$L$4*(B322+'Sect. 4 (coefficients)'!$L$7)^-2.5+'Sect. 4 (coefficients)'!$L$5*(B322+'Sect. 4 (coefficients)'!$L$7)^3)/1000</f>
        <v>-3.3446902568376059E-3</v>
      </c>
      <c r="Q322" s="32">
        <f t="shared" si="92"/>
        <v>15.484594422552801</v>
      </c>
      <c r="R322" s="32">
        <f>LOOKUP(B322,'Sect. 4 (data)'!$B$33:$B$39,'Sect. 4 (data)'!$R$33:$R$39)</f>
        <v>15.559554828161323</v>
      </c>
      <c r="S322" s="36">
        <f t="shared" si="93"/>
        <v>-7.4960405608521796E-2</v>
      </c>
      <c r="T322" s="32">
        <f>'Sect. 4 (coefficients)'!$C$7 * ( A322 / 'Sect. 4 (coefficients)'!$C$3 )*
  (
                                                        ( 'Sect. 4 (coefficients)'!$F$3   + 'Sect. 4 (coefficients)'!$F$4  *(A322/'Sect. 4 (coefficients)'!$C$3)^1 + 'Sect. 4 (coefficients)'!$F$5  *(A322/'Sect. 4 (coefficients)'!$C$3)^2 + 'Sect. 4 (coefficients)'!$F$6   *(A322/'Sect. 4 (coefficients)'!$C$3)^3 + 'Sect. 4 (coefficients)'!$F$7  *(A322/'Sect. 4 (coefficients)'!$C$3)^4 + 'Sect. 4 (coefficients)'!$F$8*(A322/'Sect. 4 (coefficients)'!$C$3)^5 ) +
    ( (B322+273.15) / 'Sect. 4 (coefficients)'!$C$4 )^1 * ( 'Sect. 4 (coefficients)'!$F$9   + 'Sect. 4 (coefficients)'!$F$10*(A322/'Sect. 4 (coefficients)'!$C$3)^1 + 'Sect. 4 (coefficients)'!$F$11*(A322/'Sect. 4 (coefficients)'!$C$3)^2 + 'Sect. 4 (coefficients)'!$F$12*(A322/'Sect. 4 (coefficients)'!$C$3)^3 + 'Sect. 4 (coefficients)'!$F$13*(A322/'Sect. 4 (coefficients)'!$C$3)^4 ) +
    ( (B322+273.15) / 'Sect. 4 (coefficients)'!$C$4 )^2 * ( 'Sect. 4 (coefficients)'!$F$14 + 'Sect. 4 (coefficients)'!$F$15*(A322/'Sect. 4 (coefficients)'!$C$3)^1 + 'Sect. 4 (coefficients)'!$F$16*(A322/'Sect. 4 (coefficients)'!$C$3)^2 + 'Sect. 4 (coefficients)'!$F$17*(A322/'Sect. 4 (coefficients)'!$C$3)^3 ) +
    ( (B322+273.15) / 'Sect. 4 (coefficients)'!$C$4 )^3 * ( 'Sect. 4 (coefficients)'!$F$18 + 'Sect. 4 (coefficients)'!$F$19*(A322/'Sect. 4 (coefficients)'!$C$3)^1 + 'Sect. 4 (coefficients)'!$F$20*(A322/'Sect. 4 (coefficients)'!$C$3)^2 ) +
    ( (B322+273.15) / 'Sect. 4 (coefficients)'!$C$4 )^4 * ( 'Sect. 4 (coefficients)'!$F$21 +'Sect. 4 (coefficients)'!$F$22*(A322/'Sect. 4 (coefficients)'!$C$3)^1 ) +
    ( (B322+273.15) / 'Sect. 4 (coefficients)'!$C$4 )^5 * ( 'Sect. 4 (coefficients)'!$F$23 )
  )</f>
        <v>15.558348072779445</v>
      </c>
      <c r="U322" s="91">
        <f xml:space="preserve"> 'Sect. 4 (coefficients)'!$C$8 * ( (C322/'Sect. 4 (coefficients)'!$C$5-1)/'Sect. 4 (coefficients)'!$C$6 ) * ( A322/'Sect. 4 (coefficients)'!$C$3 ) *
(                                                       ( 'Sect. 4 (coefficients)'!$J$3   + 'Sect. 4 (coefficients)'!$J$4  *((C322/'Sect. 4 (coefficients)'!$C$5-1)/'Sect. 4 (coefficients)'!$C$6)  + 'Sect. 4 (coefficients)'!$J$5  *((C322/'Sect. 4 (coefficients)'!$C$5-1)/'Sect. 4 (coefficients)'!$C$6)^2 + 'Sect. 4 (coefficients)'!$J$6   *((C322/'Sect. 4 (coefficients)'!$C$5-1)/'Sect. 4 (coefficients)'!$C$6)^3 + 'Sect. 4 (coefficients)'!$J$7*((C322/'Sect. 4 (coefficients)'!$C$5-1)/'Sect. 4 (coefficients)'!$C$6)^4 ) +
    ( A322/'Sect. 4 (coefficients)'!$C$3 )^1 * ( 'Sect. 4 (coefficients)'!$J$8   + 'Sect. 4 (coefficients)'!$J$9  *((C322/'Sect. 4 (coefficients)'!$C$5-1)/'Sect. 4 (coefficients)'!$C$6)  + 'Sect. 4 (coefficients)'!$J$10*((C322/'Sect. 4 (coefficients)'!$C$5-1)/'Sect. 4 (coefficients)'!$C$6)^2 + 'Sect. 4 (coefficients)'!$J$11 *((C322/'Sect. 4 (coefficients)'!$C$5-1)/'Sect. 4 (coefficients)'!$C$6)^3 ) +
    ( A322/'Sect. 4 (coefficients)'!$C$3 )^2 * ( 'Sect. 4 (coefficients)'!$J$12 + 'Sect. 4 (coefficients)'!$J$13*((C322/'Sect. 4 (coefficients)'!$C$5-1)/'Sect. 4 (coefficients)'!$C$6) + 'Sect. 4 (coefficients)'!$J$14*((C322/'Sect. 4 (coefficients)'!$C$5-1)/'Sect. 4 (coefficients)'!$C$6)^2 ) +
    ( A322/'Sect. 4 (coefficients)'!$C$3 )^3 * ( 'Sect. 4 (coefficients)'!$J$15 + 'Sect. 4 (coefficients)'!$J$16*((C322/'Sect. 4 (coefficients)'!$C$5-1)/'Sect. 4 (coefficients)'!$C$6) ) +
    ( A322/'Sect. 4 (coefficients)'!$C$3 )^4 * ( 'Sect. 4 (coefficients)'!$J$17 ) +
( (B322+273.15) / 'Sect. 4 (coefficients)'!$C$4 )^1*
    (                                                   ( 'Sect. 4 (coefficients)'!$J$18 + 'Sect. 4 (coefficients)'!$J$19*((C322/'Sect. 4 (coefficients)'!$C$5-1)/'Sect. 4 (coefficients)'!$C$6) + 'Sect. 4 (coefficients)'!$J$20*((C322/'Sect. 4 (coefficients)'!$C$5-1)/'Sect. 4 (coefficients)'!$C$6)^2 + 'Sect. 4 (coefficients)'!$J$21 * ((C322/'Sect. 4 (coefficients)'!$C$5-1)/'Sect. 4 (coefficients)'!$C$6)^3 ) +
    ( A322/'Sect. 4 (coefficients)'!$C$3 )^1 * ( 'Sect. 4 (coefficients)'!$J$22 + 'Sect. 4 (coefficients)'!$J$23*((C322/'Sect. 4 (coefficients)'!$C$5-1)/'Sect. 4 (coefficients)'!$C$6) + 'Sect. 4 (coefficients)'!$J$24*((C322/'Sect. 4 (coefficients)'!$C$5-1)/'Sect. 4 (coefficients)'!$C$6)^2 ) +
    ( A322/'Sect. 4 (coefficients)'!$C$3 )^2 * ( 'Sect. 4 (coefficients)'!$J$25 + 'Sect. 4 (coefficients)'!$J$26*((C322/'Sect. 4 (coefficients)'!$C$5-1)/'Sect. 4 (coefficients)'!$C$6) ) +
    ( A322/'Sect. 4 (coefficients)'!$C$3 )^3 * ( 'Sect. 4 (coefficients)'!$J$27 ) ) +
( (B322+273.15) / 'Sect. 4 (coefficients)'!$C$4 )^2*
    (                                                   ( 'Sect. 4 (coefficients)'!$J$28 + 'Sect. 4 (coefficients)'!$J$29*((C322/'Sect. 4 (coefficients)'!$C$5-1)/'Sect. 4 (coefficients)'!$C$6) + 'Sect. 4 (coefficients)'!$J$30*((C322/'Sect. 4 (coefficients)'!$C$5-1)/'Sect. 4 (coefficients)'!$C$6)^2 ) +
    ( A322/'Sect. 4 (coefficients)'!$C$3 )^1 * ( 'Sect. 4 (coefficients)'!$J$31 + 'Sect. 4 (coefficients)'!$J$32*((C322/'Sect. 4 (coefficients)'!$C$5-1)/'Sect. 4 (coefficients)'!$C$6) ) +
    ( A322/'Sect. 4 (coefficients)'!$C$3 )^2 * ( 'Sect. 4 (coefficients)'!$J$33 ) ) +
( (B322+273.15) / 'Sect. 4 (coefficients)'!$C$4 )^3*
    (                                                   ( 'Sect. 4 (coefficients)'!$J$34 + 'Sect. 4 (coefficients)'!$J$35*((C322/'Sect. 4 (coefficients)'!$C$5-1)/'Sect. 4 (coefficients)'!$C$6) ) +
    ( A322/'Sect. 4 (coefficients)'!$C$3 )^1 * ( 'Sect. 4 (coefficients)'!$J$36 ) ) +
( (B322+273.15) / 'Sect. 4 (coefficients)'!$C$4 )^4*
    (                                                   ( 'Sect. 4 (coefficients)'!$J$37 ) ) )</f>
        <v>-7.2941218165983937E-2</v>
      </c>
      <c r="V322" s="32">
        <f t="shared" si="94"/>
        <v>15.485406854613462</v>
      </c>
      <c r="W322" s="36">
        <f>('Sect. 4 (coefficients)'!$L$3+'Sect. 4 (coefficients)'!$L$4*(B322+'Sect. 4 (coefficients)'!$L$7)^-2.5+'Sect. 4 (coefficients)'!$L$5*(B322+'Sect. 4 (coefficients)'!$L$7)^3)/1000</f>
        <v>-3.3446902568376059E-3</v>
      </c>
      <c r="X322" s="36">
        <f t="shared" si="95"/>
        <v>-8.1243206066083928E-4</v>
      </c>
      <c r="Y322" s="32">
        <f t="shared" si="96"/>
        <v>15.482062164356625</v>
      </c>
      <c r="Z322" s="92">
        <v>6.0000000000000001E-3</v>
      </c>
    </row>
    <row r="323" spans="1:26" s="37" customFormat="1" ht="15" customHeight="1">
      <c r="A323" s="76">
        <v>20</v>
      </c>
      <c r="B323" s="30">
        <v>10</v>
      </c>
      <c r="C323" s="55">
        <v>10</v>
      </c>
      <c r="D323" s="32">
        <v>1004.3830732500001</v>
      </c>
      <c r="E323" s="32">
        <f>0.001/100*D323/2</f>
        <v>5.0219153662500009E-3</v>
      </c>
      <c r="F323" s="54" t="s">
        <v>17</v>
      </c>
      <c r="G323" s="33">
        <v>1019.7915511152611</v>
      </c>
      <c r="H323" s="32">
        <v>6.7138662476000166E-3</v>
      </c>
      <c r="I323" s="62">
        <v>118.81232898812189</v>
      </c>
      <c r="J323" s="33">
        <f t="shared" si="88"/>
        <v>15.408477865261034</v>
      </c>
      <c r="K323" s="32">
        <f t="shared" si="89"/>
        <v>4.4560482543263428E-3</v>
      </c>
      <c r="L323" s="50">
        <f t="shared" si="87"/>
        <v>23.055275140411737</v>
      </c>
      <c r="M323" s="35">
        <f t="shared" si="90"/>
        <v>9.4285714285714288</v>
      </c>
      <c r="N323" s="66">
        <f t="shared" si="91"/>
        <v>0.94285714285714295</v>
      </c>
      <c r="O323" s="70" t="s">
        <v>17</v>
      </c>
      <c r="P323" s="32">
        <f>('Sect. 4 (coefficients)'!$L$3+'Sect. 4 (coefficients)'!$L$4*(B323+'Sect. 4 (coefficients)'!$L$7)^-2.5+'Sect. 4 (coefficients)'!$L$5*(B323+'Sect. 4 (coefficients)'!$L$7)^3)/1000</f>
        <v>-3.3446902568376059E-3</v>
      </c>
      <c r="Q323" s="32">
        <f t="shared" si="92"/>
        <v>15.411822555517871</v>
      </c>
      <c r="R323" s="32">
        <f>LOOKUP(B323,'Sect. 4 (data)'!$B$33:$B$39,'Sect. 4 (data)'!$R$33:$R$39)</f>
        <v>15.559554828161323</v>
      </c>
      <c r="S323" s="36">
        <f t="shared" si="93"/>
        <v>-0.14773227264345223</v>
      </c>
      <c r="T323" s="32">
        <f>'Sect. 4 (coefficients)'!$C$7 * ( A323 / 'Sect. 4 (coefficients)'!$C$3 )*
  (
                                                        ( 'Sect. 4 (coefficients)'!$F$3   + 'Sect. 4 (coefficients)'!$F$4  *(A323/'Sect. 4 (coefficients)'!$C$3)^1 + 'Sect. 4 (coefficients)'!$F$5  *(A323/'Sect. 4 (coefficients)'!$C$3)^2 + 'Sect. 4 (coefficients)'!$F$6   *(A323/'Sect. 4 (coefficients)'!$C$3)^3 + 'Sect. 4 (coefficients)'!$F$7  *(A323/'Sect. 4 (coefficients)'!$C$3)^4 + 'Sect. 4 (coefficients)'!$F$8*(A323/'Sect. 4 (coefficients)'!$C$3)^5 ) +
    ( (B323+273.15) / 'Sect. 4 (coefficients)'!$C$4 )^1 * ( 'Sect. 4 (coefficients)'!$F$9   + 'Sect. 4 (coefficients)'!$F$10*(A323/'Sect. 4 (coefficients)'!$C$3)^1 + 'Sect. 4 (coefficients)'!$F$11*(A323/'Sect. 4 (coefficients)'!$C$3)^2 + 'Sect. 4 (coefficients)'!$F$12*(A323/'Sect. 4 (coefficients)'!$C$3)^3 + 'Sect. 4 (coefficients)'!$F$13*(A323/'Sect. 4 (coefficients)'!$C$3)^4 ) +
    ( (B323+273.15) / 'Sect. 4 (coefficients)'!$C$4 )^2 * ( 'Sect. 4 (coefficients)'!$F$14 + 'Sect. 4 (coefficients)'!$F$15*(A323/'Sect. 4 (coefficients)'!$C$3)^1 + 'Sect. 4 (coefficients)'!$F$16*(A323/'Sect. 4 (coefficients)'!$C$3)^2 + 'Sect. 4 (coefficients)'!$F$17*(A323/'Sect. 4 (coefficients)'!$C$3)^3 ) +
    ( (B323+273.15) / 'Sect. 4 (coefficients)'!$C$4 )^3 * ( 'Sect. 4 (coefficients)'!$F$18 + 'Sect. 4 (coefficients)'!$F$19*(A323/'Sect. 4 (coefficients)'!$C$3)^1 + 'Sect. 4 (coefficients)'!$F$20*(A323/'Sect. 4 (coefficients)'!$C$3)^2 ) +
    ( (B323+273.15) / 'Sect. 4 (coefficients)'!$C$4 )^4 * ( 'Sect. 4 (coefficients)'!$F$21 +'Sect. 4 (coefficients)'!$F$22*(A323/'Sect. 4 (coefficients)'!$C$3)^1 ) +
    ( (B323+273.15) / 'Sect. 4 (coefficients)'!$C$4 )^5 * ( 'Sect. 4 (coefficients)'!$F$23 )
  )</f>
        <v>15.558348072779445</v>
      </c>
      <c r="U323" s="91">
        <f xml:space="preserve"> 'Sect. 4 (coefficients)'!$C$8 * ( (C323/'Sect. 4 (coefficients)'!$C$5-1)/'Sect. 4 (coefficients)'!$C$6 ) * ( A323/'Sect. 4 (coefficients)'!$C$3 ) *
(                                                       ( 'Sect. 4 (coefficients)'!$J$3   + 'Sect. 4 (coefficients)'!$J$4  *((C323/'Sect. 4 (coefficients)'!$C$5-1)/'Sect. 4 (coefficients)'!$C$6)  + 'Sect. 4 (coefficients)'!$J$5  *((C323/'Sect. 4 (coefficients)'!$C$5-1)/'Sect. 4 (coefficients)'!$C$6)^2 + 'Sect. 4 (coefficients)'!$J$6   *((C323/'Sect. 4 (coefficients)'!$C$5-1)/'Sect. 4 (coefficients)'!$C$6)^3 + 'Sect. 4 (coefficients)'!$J$7*((C323/'Sect. 4 (coefficients)'!$C$5-1)/'Sect. 4 (coefficients)'!$C$6)^4 ) +
    ( A323/'Sect. 4 (coefficients)'!$C$3 )^1 * ( 'Sect. 4 (coefficients)'!$J$8   + 'Sect. 4 (coefficients)'!$J$9  *((C323/'Sect. 4 (coefficients)'!$C$5-1)/'Sect. 4 (coefficients)'!$C$6)  + 'Sect. 4 (coefficients)'!$J$10*((C323/'Sect. 4 (coefficients)'!$C$5-1)/'Sect. 4 (coefficients)'!$C$6)^2 + 'Sect. 4 (coefficients)'!$J$11 *((C323/'Sect. 4 (coefficients)'!$C$5-1)/'Sect. 4 (coefficients)'!$C$6)^3 ) +
    ( A323/'Sect. 4 (coefficients)'!$C$3 )^2 * ( 'Sect. 4 (coefficients)'!$J$12 + 'Sect. 4 (coefficients)'!$J$13*((C323/'Sect. 4 (coefficients)'!$C$5-1)/'Sect. 4 (coefficients)'!$C$6) + 'Sect. 4 (coefficients)'!$J$14*((C323/'Sect. 4 (coefficients)'!$C$5-1)/'Sect. 4 (coefficients)'!$C$6)^2 ) +
    ( A323/'Sect. 4 (coefficients)'!$C$3 )^3 * ( 'Sect. 4 (coefficients)'!$J$15 + 'Sect. 4 (coefficients)'!$J$16*((C323/'Sect. 4 (coefficients)'!$C$5-1)/'Sect. 4 (coefficients)'!$C$6) ) +
    ( A323/'Sect. 4 (coefficients)'!$C$3 )^4 * ( 'Sect. 4 (coefficients)'!$J$17 ) +
( (B323+273.15) / 'Sect. 4 (coefficients)'!$C$4 )^1*
    (                                                   ( 'Sect. 4 (coefficients)'!$J$18 + 'Sect. 4 (coefficients)'!$J$19*((C323/'Sect. 4 (coefficients)'!$C$5-1)/'Sect. 4 (coefficients)'!$C$6) + 'Sect. 4 (coefficients)'!$J$20*((C323/'Sect. 4 (coefficients)'!$C$5-1)/'Sect. 4 (coefficients)'!$C$6)^2 + 'Sect. 4 (coefficients)'!$J$21 * ((C323/'Sect. 4 (coefficients)'!$C$5-1)/'Sect. 4 (coefficients)'!$C$6)^3 ) +
    ( A323/'Sect. 4 (coefficients)'!$C$3 )^1 * ( 'Sect. 4 (coefficients)'!$J$22 + 'Sect. 4 (coefficients)'!$J$23*((C323/'Sect. 4 (coefficients)'!$C$5-1)/'Sect. 4 (coefficients)'!$C$6) + 'Sect. 4 (coefficients)'!$J$24*((C323/'Sect. 4 (coefficients)'!$C$5-1)/'Sect. 4 (coefficients)'!$C$6)^2 ) +
    ( A323/'Sect. 4 (coefficients)'!$C$3 )^2 * ( 'Sect. 4 (coefficients)'!$J$25 + 'Sect. 4 (coefficients)'!$J$26*((C323/'Sect. 4 (coefficients)'!$C$5-1)/'Sect. 4 (coefficients)'!$C$6) ) +
    ( A323/'Sect. 4 (coefficients)'!$C$3 )^3 * ( 'Sect. 4 (coefficients)'!$J$27 ) ) +
( (B323+273.15) / 'Sect. 4 (coefficients)'!$C$4 )^2*
    (                                                   ( 'Sect. 4 (coefficients)'!$J$28 + 'Sect. 4 (coefficients)'!$J$29*((C323/'Sect. 4 (coefficients)'!$C$5-1)/'Sect. 4 (coefficients)'!$C$6) + 'Sect. 4 (coefficients)'!$J$30*((C323/'Sect. 4 (coefficients)'!$C$5-1)/'Sect. 4 (coefficients)'!$C$6)^2 ) +
    ( A323/'Sect. 4 (coefficients)'!$C$3 )^1 * ( 'Sect. 4 (coefficients)'!$J$31 + 'Sect. 4 (coefficients)'!$J$32*((C323/'Sect. 4 (coefficients)'!$C$5-1)/'Sect. 4 (coefficients)'!$C$6) ) +
    ( A323/'Sect. 4 (coefficients)'!$C$3 )^2 * ( 'Sect. 4 (coefficients)'!$J$33 ) ) +
( (B323+273.15) / 'Sect. 4 (coefficients)'!$C$4 )^3*
    (                                                   ( 'Sect. 4 (coefficients)'!$J$34 + 'Sect. 4 (coefficients)'!$J$35*((C323/'Sect. 4 (coefficients)'!$C$5-1)/'Sect. 4 (coefficients)'!$C$6) ) +
    ( A323/'Sect. 4 (coefficients)'!$C$3 )^1 * ( 'Sect. 4 (coefficients)'!$J$36 ) ) +
( (B323+273.15) / 'Sect. 4 (coefficients)'!$C$4 )^4*
    (                                                   ( 'Sect. 4 (coefficients)'!$J$37 ) ) )</f>
        <v>-0.14616956519367511</v>
      </c>
      <c r="V323" s="32">
        <f t="shared" si="94"/>
        <v>15.41217850758577</v>
      </c>
      <c r="W323" s="36">
        <f>('Sect. 4 (coefficients)'!$L$3+'Sect. 4 (coefficients)'!$L$4*(B323+'Sect. 4 (coefficients)'!$L$7)^-2.5+'Sect. 4 (coefficients)'!$L$5*(B323+'Sect. 4 (coefficients)'!$L$7)^3)/1000</f>
        <v>-3.3446902568376059E-3</v>
      </c>
      <c r="X323" s="36">
        <f t="shared" si="95"/>
        <v>-3.5595206789906797E-4</v>
      </c>
      <c r="Y323" s="32">
        <f t="shared" si="96"/>
        <v>15.408833817328933</v>
      </c>
      <c r="Z323" s="92">
        <v>6.0000000000000001E-3</v>
      </c>
    </row>
    <row r="324" spans="1:26" s="37" customFormat="1" ht="15" customHeight="1">
      <c r="A324" s="76">
        <v>20</v>
      </c>
      <c r="B324" s="30">
        <v>10</v>
      </c>
      <c r="C324" s="55">
        <v>15</v>
      </c>
      <c r="D324" s="32">
        <v>1006.70964671</v>
      </c>
      <c r="E324" s="32">
        <f t="shared" ref="E324:E330" si="97">0.003/100*D324/2</f>
        <v>1.5100644700650001E-2</v>
      </c>
      <c r="F324" s="54" t="s">
        <v>17</v>
      </c>
      <c r="G324" s="33">
        <v>1022.0447107136362</v>
      </c>
      <c r="H324" s="32">
        <v>1.5746846875149462E-2</v>
      </c>
      <c r="I324" s="62">
        <v>3551.2142037992057</v>
      </c>
      <c r="J324" s="33">
        <f t="shared" si="88"/>
        <v>15.335064003636148</v>
      </c>
      <c r="K324" s="32">
        <f t="shared" si="89"/>
        <v>4.4647190431353449E-3</v>
      </c>
      <c r="L324" s="50">
        <f t="shared" si="87"/>
        <v>22.949804506642021</v>
      </c>
      <c r="M324" s="35">
        <f t="shared" si="90"/>
        <v>9.4285714285714288</v>
      </c>
      <c r="N324" s="66">
        <f t="shared" si="91"/>
        <v>0.94285714285714295</v>
      </c>
      <c r="O324" s="70" t="s">
        <v>17</v>
      </c>
      <c r="P324" s="32">
        <f>('Sect. 4 (coefficients)'!$L$3+'Sect. 4 (coefficients)'!$L$4*(B324+'Sect. 4 (coefficients)'!$L$7)^-2.5+'Sect. 4 (coefficients)'!$L$5*(B324+'Sect. 4 (coefficients)'!$L$7)^3)/1000</f>
        <v>-3.3446902568376059E-3</v>
      </c>
      <c r="Q324" s="32">
        <f t="shared" si="92"/>
        <v>15.338408693892985</v>
      </c>
      <c r="R324" s="32">
        <f>LOOKUP(B324,'Sect. 4 (data)'!$B$33:$B$39,'Sect. 4 (data)'!$R$33:$R$39)</f>
        <v>15.559554828161323</v>
      </c>
      <c r="S324" s="36">
        <f t="shared" si="93"/>
        <v>-0.22114613426833785</v>
      </c>
      <c r="T324" s="32">
        <f>'Sect. 4 (coefficients)'!$C$7 * ( A324 / 'Sect. 4 (coefficients)'!$C$3 )*
  (
                                                        ( 'Sect. 4 (coefficients)'!$F$3   + 'Sect. 4 (coefficients)'!$F$4  *(A324/'Sect. 4 (coefficients)'!$C$3)^1 + 'Sect. 4 (coefficients)'!$F$5  *(A324/'Sect. 4 (coefficients)'!$C$3)^2 + 'Sect. 4 (coefficients)'!$F$6   *(A324/'Sect. 4 (coefficients)'!$C$3)^3 + 'Sect. 4 (coefficients)'!$F$7  *(A324/'Sect. 4 (coefficients)'!$C$3)^4 + 'Sect. 4 (coefficients)'!$F$8*(A324/'Sect. 4 (coefficients)'!$C$3)^5 ) +
    ( (B324+273.15) / 'Sect. 4 (coefficients)'!$C$4 )^1 * ( 'Sect. 4 (coefficients)'!$F$9   + 'Sect. 4 (coefficients)'!$F$10*(A324/'Sect. 4 (coefficients)'!$C$3)^1 + 'Sect. 4 (coefficients)'!$F$11*(A324/'Sect. 4 (coefficients)'!$C$3)^2 + 'Sect. 4 (coefficients)'!$F$12*(A324/'Sect. 4 (coefficients)'!$C$3)^3 + 'Sect. 4 (coefficients)'!$F$13*(A324/'Sect. 4 (coefficients)'!$C$3)^4 ) +
    ( (B324+273.15) / 'Sect. 4 (coefficients)'!$C$4 )^2 * ( 'Sect. 4 (coefficients)'!$F$14 + 'Sect. 4 (coefficients)'!$F$15*(A324/'Sect. 4 (coefficients)'!$C$3)^1 + 'Sect. 4 (coefficients)'!$F$16*(A324/'Sect. 4 (coefficients)'!$C$3)^2 + 'Sect. 4 (coefficients)'!$F$17*(A324/'Sect. 4 (coefficients)'!$C$3)^3 ) +
    ( (B324+273.15) / 'Sect. 4 (coefficients)'!$C$4 )^3 * ( 'Sect. 4 (coefficients)'!$F$18 + 'Sect. 4 (coefficients)'!$F$19*(A324/'Sect. 4 (coefficients)'!$C$3)^1 + 'Sect. 4 (coefficients)'!$F$20*(A324/'Sect. 4 (coefficients)'!$C$3)^2 ) +
    ( (B324+273.15) / 'Sect. 4 (coefficients)'!$C$4 )^4 * ( 'Sect. 4 (coefficients)'!$F$21 +'Sect. 4 (coefficients)'!$F$22*(A324/'Sect. 4 (coefficients)'!$C$3)^1 ) +
    ( (B324+273.15) / 'Sect. 4 (coefficients)'!$C$4 )^5 * ( 'Sect. 4 (coefficients)'!$F$23 )
  )</f>
        <v>15.558348072779445</v>
      </c>
      <c r="U324" s="91">
        <f xml:space="preserve"> 'Sect. 4 (coefficients)'!$C$8 * ( (C324/'Sect. 4 (coefficients)'!$C$5-1)/'Sect. 4 (coefficients)'!$C$6 ) * ( A324/'Sect. 4 (coefficients)'!$C$3 ) *
(                                                       ( 'Sect. 4 (coefficients)'!$J$3   + 'Sect. 4 (coefficients)'!$J$4  *((C324/'Sect. 4 (coefficients)'!$C$5-1)/'Sect. 4 (coefficients)'!$C$6)  + 'Sect. 4 (coefficients)'!$J$5  *((C324/'Sect. 4 (coefficients)'!$C$5-1)/'Sect. 4 (coefficients)'!$C$6)^2 + 'Sect. 4 (coefficients)'!$J$6   *((C324/'Sect. 4 (coefficients)'!$C$5-1)/'Sect. 4 (coefficients)'!$C$6)^3 + 'Sect. 4 (coefficients)'!$J$7*((C324/'Sect. 4 (coefficients)'!$C$5-1)/'Sect. 4 (coefficients)'!$C$6)^4 ) +
    ( A324/'Sect. 4 (coefficients)'!$C$3 )^1 * ( 'Sect. 4 (coefficients)'!$J$8   + 'Sect. 4 (coefficients)'!$J$9  *((C324/'Sect. 4 (coefficients)'!$C$5-1)/'Sect. 4 (coefficients)'!$C$6)  + 'Sect. 4 (coefficients)'!$J$10*((C324/'Sect. 4 (coefficients)'!$C$5-1)/'Sect. 4 (coefficients)'!$C$6)^2 + 'Sect. 4 (coefficients)'!$J$11 *((C324/'Sect. 4 (coefficients)'!$C$5-1)/'Sect. 4 (coefficients)'!$C$6)^3 ) +
    ( A324/'Sect. 4 (coefficients)'!$C$3 )^2 * ( 'Sect. 4 (coefficients)'!$J$12 + 'Sect. 4 (coefficients)'!$J$13*((C324/'Sect. 4 (coefficients)'!$C$5-1)/'Sect. 4 (coefficients)'!$C$6) + 'Sect. 4 (coefficients)'!$J$14*((C324/'Sect. 4 (coefficients)'!$C$5-1)/'Sect. 4 (coefficients)'!$C$6)^2 ) +
    ( A324/'Sect. 4 (coefficients)'!$C$3 )^3 * ( 'Sect. 4 (coefficients)'!$J$15 + 'Sect. 4 (coefficients)'!$J$16*((C324/'Sect. 4 (coefficients)'!$C$5-1)/'Sect. 4 (coefficients)'!$C$6) ) +
    ( A324/'Sect. 4 (coefficients)'!$C$3 )^4 * ( 'Sect. 4 (coefficients)'!$J$17 ) +
( (B324+273.15) / 'Sect. 4 (coefficients)'!$C$4 )^1*
    (                                                   ( 'Sect. 4 (coefficients)'!$J$18 + 'Sect. 4 (coefficients)'!$J$19*((C324/'Sect. 4 (coefficients)'!$C$5-1)/'Sect. 4 (coefficients)'!$C$6) + 'Sect. 4 (coefficients)'!$J$20*((C324/'Sect. 4 (coefficients)'!$C$5-1)/'Sect. 4 (coefficients)'!$C$6)^2 + 'Sect. 4 (coefficients)'!$J$21 * ((C324/'Sect. 4 (coefficients)'!$C$5-1)/'Sect. 4 (coefficients)'!$C$6)^3 ) +
    ( A324/'Sect. 4 (coefficients)'!$C$3 )^1 * ( 'Sect. 4 (coefficients)'!$J$22 + 'Sect. 4 (coefficients)'!$J$23*((C324/'Sect. 4 (coefficients)'!$C$5-1)/'Sect. 4 (coefficients)'!$C$6) + 'Sect. 4 (coefficients)'!$J$24*((C324/'Sect. 4 (coefficients)'!$C$5-1)/'Sect. 4 (coefficients)'!$C$6)^2 ) +
    ( A324/'Sect. 4 (coefficients)'!$C$3 )^2 * ( 'Sect. 4 (coefficients)'!$J$25 + 'Sect. 4 (coefficients)'!$J$26*((C324/'Sect. 4 (coefficients)'!$C$5-1)/'Sect. 4 (coefficients)'!$C$6) ) +
    ( A324/'Sect. 4 (coefficients)'!$C$3 )^3 * ( 'Sect. 4 (coefficients)'!$J$27 ) ) +
( (B324+273.15) / 'Sect. 4 (coefficients)'!$C$4 )^2*
    (                                                   ( 'Sect. 4 (coefficients)'!$J$28 + 'Sect. 4 (coefficients)'!$J$29*((C324/'Sect. 4 (coefficients)'!$C$5-1)/'Sect. 4 (coefficients)'!$C$6) + 'Sect. 4 (coefficients)'!$J$30*((C324/'Sect. 4 (coefficients)'!$C$5-1)/'Sect. 4 (coefficients)'!$C$6)^2 ) +
    ( A324/'Sect. 4 (coefficients)'!$C$3 )^1 * ( 'Sect. 4 (coefficients)'!$J$31 + 'Sect. 4 (coefficients)'!$J$32*((C324/'Sect. 4 (coefficients)'!$C$5-1)/'Sect. 4 (coefficients)'!$C$6) ) +
    ( A324/'Sect. 4 (coefficients)'!$C$3 )^2 * ( 'Sect. 4 (coefficients)'!$J$33 ) ) +
( (B324+273.15) / 'Sect. 4 (coefficients)'!$C$4 )^3*
    (                                                   ( 'Sect. 4 (coefficients)'!$J$34 + 'Sect. 4 (coefficients)'!$J$35*((C324/'Sect. 4 (coefficients)'!$C$5-1)/'Sect. 4 (coefficients)'!$C$6) ) +
    ( A324/'Sect. 4 (coefficients)'!$C$3 )^1 * ( 'Sect. 4 (coefficients)'!$J$36 ) ) +
( (B324+273.15) / 'Sect. 4 (coefficients)'!$C$4 )^4*
    (                                                   ( 'Sect. 4 (coefficients)'!$J$37 ) ) )</f>
        <v>-0.21808379144909362</v>
      </c>
      <c r="V324" s="32">
        <f t="shared" si="94"/>
        <v>15.340264281330352</v>
      </c>
      <c r="W324" s="36">
        <f>('Sect. 4 (coefficients)'!$L$3+'Sect. 4 (coefficients)'!$L$4*(B324+'Sect. 4 (coefficients)'!$L$7)^-2.5+'Sect. 4 (coefficients)'!$L$5*(B324+'Sect. 4 (coefficients)'!$L$7)^3)/1000</f>
        <v>-3.3446902568376059E-3</v>
      </c>
      <c r="X324" s="36">
        <f t="shared" si="95"/>
        <v>-1.8555874373671344E-3</v>
      </c>
      <c r="Y324" s="32">
        <f t="shared" si="96"/>
        <v>15.336919591073515</v>
      </c>
      <c r="Z324" s="92">
        <v>6.0000000000000001E-3</v>
      </c>
    </row>
    <row r="325" spans="1:26" s="37" customFormat="1" ht="15" customHeight="1">
      <c r="A325" s="76">
        <v>20</v>
      </c>
      <c r="B325" s="30">
        <v>10</v>
      </c>
      <c r="C325" s="55">
        <v>20</v>
      </c>
      <c r="D325" s="32">
        <v>1009.01145442</v>
      </c>
      <c r="E325" s="32">
        <f t="shared" si="97"/>
        <v>1.5135171816299999E-2</v>
      </c>
      <c r="F325" s="54" t="s">
        <v>17</v>
      </c>
      <c r="G325" s="33">
        <v>1024.2731384258636</v>
      </c>
      <c r="H325" s="32">
        <v>1.5796225840350391E-2</v>
      </c>
      <c r="I325" s="62">
        <v>3482.4011315533244</v>
      </c>
      <c r="J325" s="33">
        <f t="shared" si="88"/>
        <v>15.261684005863685</v>
      </c>
      <c r="K325" s="32">
        <f t="shared" si="89"/>
        <v>4.5218718348081889E-3</v>
      </c>
      <c r="L325" s="50">
        <f t="shared" si="87"/>
        <v>23.385058109748414</v>
      </c>
      <c r="M325" s="35">
        <f t="shared" si="90"/>
        <v>9.4285714285714288</v>
      </c>
      <c r="N325" s="66">
        <f t="shared" si="91"/>
        <v>0.94285714285714295</v>
      </c>
      <c r="O325" s="70" t="s">
        <v>17</v>
      </c>
      <c r="P325" s="32">
        <f>('Sect. 4 (coefficients)'!$L$3+'Sect. 4 (coefficients)'!$L$4*(B325+'Sect. 4 (coefficients)'!$L$7)^-2.5+'Sect. 4 (coefficients)'!$L$5*(B325+'Sect. 4 (coefficients)'!$L$7)^3)/1000</f>
        <v>-3.3446902568376059E-3</v>
      </c>
      <c r="Q325" s="32">
        <f t="shared" si="92"/>
        <v>15.265028696120522</v>
      </c>
      <c r="R325" s="32">
        <f>LOOKUP(B325,'Sect. 4 (data)'!$B$33:$B$39,'Sect. 4 (data)'!$R$33:$R$39)</f>
        <v>15.559554828161323</v>
      </c>
      <c r="S325" s="36">
        <f t="shared" si="93"/>
        <v>-0.2945261320408008</v>
      </c>
      <c r="T325" s="32">
        <f>'Sect. 4 (coefficients)'!$C$7 * ( A325 / 'Sect. 4 (coefficients)'!$C$3 )*
  (
                                                        ( 'Sect. 4 (coefficients)'!$F$3   + 'Sect. 4 (coefficients)'!$F$4  *(A325/'Sect. 4 (coefficients)'!$C$3)^1 + 'Sect. 4 (coefficients)'!$F$5  *(A325/'Sect. 4 (coefficients)'!$C$3)^2 + 'Sect. 4 (coefficients)'!$F$6   *(A325/'Sect. 4 (coefficients)'!$C$3)^3 + 'Sect. 4 (coefficients)'!$F$7  *(A325/'Sect. 4 (coefficients)'!$C$3)^4 + 'Sect. 4 (coefficients)'!$F$8*(A325/'Sect. 4 (coefficients)'!$C$3)^5 ) +
    ( (B325+273.15) / 'Sect. 4 (coefficients)'!$C$4 )^1 * ( 'Sect. 4 (coefficients)'!$F$9   + 'Sect. 4 (coefficients)'!$F$10*(A325/'Sect. 4 (coefficients)'!$C$3)^1 + 'Sect. 4 (coefficients)'!$F$11*(A325/'Sect. 4 (coefficients)'!$C$3)^2 + 'Sect. 4 (coefficients)'!$F$12*(A325/'Sect. 4 (coefficients)'!$C$3)^3 + 'Sect. 4 (coefficients)'!$F$13*(A325/'Sect. 4 (coefficients)'!$C$3)^4 ) +
    ( (B325+273.15) / 'Sect. 4 (coefficients)'!$C$4 )^2 * ( 'Sect. 4 (coefficients)'!$F$14 + 'Sect. 4 (coefficients)'!$F$15*(A325/'Sect. 4 (coefficients)'!$C$3)^1 + 'Sect. 4 (coefficients)'!$F$16*(A325/'Sect. 4 (coefficients)'!$C$3)^2 + 'Sect. 4 (coefficients)'!$F$17*(A325/'Sect. 4 (coefficients)'!$C$3)^3 ) +
    ( (B325+273.15) / 'Sect. 4 (coefficients)'!$C$4 )^3 * ( 'Sect. 4 (coefficients)'!$F$18 + 'Sect. 4 (coefficients)'!$F$19*(A325/'Sect. 4 (coefficients)'!$C$3)^1 + 'Sect. 4 (coefficients)'!$F$20*(A325/'Sect. 4 (coefficients)'!$C$3)^2 ) +
    ( (B325+273.15) / 'Sect. 4 (coefficients)'!$C$4 )^4 * ( 'Sect. 4 (coefficients)'!$F$21 +'Sect. 4 (coefficients)'!$F$22*(A325/'Sect. 4 (coefficients)'!$C$3)^1 ) +
    ( (B325+273.15) / 'Sect. 4 (coefficients)'!$C$4 )^5 * ( 'Sect. 4 (coefficients)'!$F$23 )
  )</f>
        <v>15.558348072779445</v>
      </c>
      <c r="U325" s="91">
        <f xml:space="preserve"> 'Sect. 4 (coefficients)'!$C$8 * ( (C325/'Sect. 4 (coefficients)'!$C$5-1)/'Sect. 4 (coefficients)'!$C$6 ) * ( A325/'Sect. 4 (coefficients)'!$C$3 ) *
(                                                       ( 'Sect. 4 (coefficients)'!$J$3   + 'Sect. 4 (coefficients)'!$J$4  *((C325/'Sect. 4 (coefficients)'!$C$5-1)/'Sect. 4 (coefficients)'!$C$6)  + 'Sect. 4 (coefficients)'!$J$5  *((C325/'Sect. 4 (coefficients)'!$C$5-1)/'Sect. 4 (coefficients)'!$C$6)^2 + 'Sect. 4 (coefficients)'!$J$6   *((C325/'Sect. 4 (coefficients)'!$C$5-1)/'Sect. 4 (coefficients)'!$C$6)^3 + 'Sect. 4 (coefficients)'!$J$7*((C325/'Sect. 4 (coefficients)'!$C$5-1)/'Sect. 4 (coefficients)'!$C$6)^4 ) +
    ( A325/'Sect. 4 (coefficients)'!$C$3 )^1 * ( 'Sect. 4 (coefficients)'!$J$8   + 'Sect. 4 (coefficients)'!$J$9  *((C325/'Sect. 4 (coefficients)'!$C$5-1)/'Sect. 4 (coefficients)'!$C$6)  + 'Sect. 4 (coefficients)'!$J$10*((C325/'Sect. 4 (coefficients)'!$C$5-1)/'Sect. 4 (coefficients)'!$C$6)^2 + 'Sect. 4 (coefficients)'!$J$11 *((C325/'Sect. 4 (coefficients)'!$C$5-1)/'Sect. 4 (coefficients)'!$C$6)^3 ) +
    ( A325/'Sect. 4 (coefficients)'!$C$3 )^2 * ( 'Sect. 4 (coefficients)'!$J$12 + 'Sect. 4 (coefficients)'!$J$13*((C325/'Sect. 4 (coefficients)'!$C$5-1)/'Sect. 4 (coefficients)'!$C$6) + 'Sect. 4 (coefficients)'!$J$14*((C325/'Sect. 4 (coefficients)'!$C$5-1)/'Sect. 4 (coefficients)'!$C$6)^2 ) +
    ( A325/'Sect. 4 (coefficients)'!$C$3 )^3 * ( 'Sect. 4 (coefficients)'!$J$15 + 'Sect. 4 (coefficients)'!$J$16*((C325/'Sect. 4 (coefficients)'!$C$5-1)/'Sect. 4 (coefficients)'!$C$6) ) +
    ( A325/'Sect. 4 (coefficients)'!$C$3 )^4 * ( 'Sect. 4 (coefficients)'!$J$17 ) +
( (B325+273.15) / 'Sect. 4 (coefficients)'!$C$4 )^1*
    (                                                   ( 'Sect. 4 (coefficients)'!$J$18 + 'Sect. 4 (coefficients)'!$J$19*((C325/'Sect. 4 (coefficients)'!$C$5-1)/'Sect. 4 (coefficients)'!$C$6) + 'Sect. 4 (coefficients)'!$J$20*((C325/'Sect. 4 (coefficients)'!$C$5-1)/'Sect. 4 (coefficients)'!$C$6)^2 + 'Sect. 4 (coefficients)'!$J$21 * ((C325/'Sect. 4 (coefficients)'!$C$5-1)/'Sect. 4 (coefficients)'!$C$6)^3 ) +
    ( A325/'Sect. 4 (coefficients)'!$C$3 )^1 * ( 'Sect. 4 (coefficients)'!$J$22 + 'Sect. 4 (coefficients)'!$J$23*((C325/'Sect. 4 (coefficients)'!$C$5-1)/'Sect. 4 (coefficients)'!$C$6) + 'Sect. 4 (coefficients)'!$J$24*((C325/'Sect. 4 (coefficients)'!$C$5-1)/'Sect. 4 (coefficients)'!$C$6)^2 ) +
    ( A325/'Sect. 4 (coefficients)'!$C$3 )^2 * ( 'Sect. 4 (coefficients)'!$J$25 + 'Sect. 4 (coefficients)'!$J$26*((C325/'Sect. 4 (coefficients)'!$C$5-1)/'Sect. 4 (coefficients)'!$C$6) ) +
    ( A325/'Sect. 4 (coefficients)'!$C$3 )^3 * ( 'Sect. 4 (coefficients)'!$J$27 ) ) +
( (B325+273.15) / 'Sect. 4 (coefficients)'!$C$4 )^2*
    (                                                   ( 'Sect. 4 (coefficients)'!$J$28 + 'Sect. 4 (coefficients)'!$J$29*((C325/'Sect. 4 (coefficients)'!$C$5-1)/'Sect. 4 (coefficients)'!$C$6) + 'Sect. 4 (coefficients)'!$J$30*((C325/'Sect. 4 (coefficients)'!$C$5-1)/'Sect. 4 (coefficients)'!$C$6)^2 ) +
    ( A325/'Sect. 4 (coefficients)'!$C$3 )^1 * ( 'Sect. 4 (coefficients)'!$J$31 + 'Sect. 4 (coefficients)'!$J$32*((C325/'Sect. 4 (coefficients)'!$C$5-1)/'Sect. 4 (coefficients)'!$C$6) ) +
    ( A325/'Sect. 4 (coefficients)'!$C$3 )^2 * ( 'Sect. 4 (coefficients)'!$J$33 ) ) +
( (B325+273.15) / 'Sect. 4 (coefficients)'!$C$4 )^3*
    (                                                   ( 'Sect. 4 (coefficients)'!$J$34 + 'Sect. 4 (coefficients)'!$J$35*((C325/'Sect. 4 (coefficients)'!$C$5-1)/'Sect. 4 (coefficients)'!$C$6) ) +
    ( A325/'Sect. 4 (coefficients)'!$C$3 )^1 * ( 'Sect. 4 (coefficients)'!$J$36 ) ) +
( (B325+273.15) / 'Sect. 4 (coefficients)'!$C$4 )^4*
    (                                                   ( 'Sect. 4 (coefficients)'!$J$37 ) ) )</f>
        <v>-0.28862662262237504</v>
      </c>
      <c r="V325" s="32">
        <f t="shared" si="94"/>
        <v>15.269721450157069</v>
      </c>
      <c r="W325" s="36">
        <f>('Sect. 4 (coefficients)'!$L$3+'Sect. 4 (coefficients)'!$L$4*(B325+'Sect. 4 (coefficients)'!$L$7)^-2.5+'Sect. 4 (coefficients)'!$L$5*(B325+'Sect. 4 (coefficients)'!$L$7)^3)/1000</f>
        <v>-3.3446902568376059E-3</v>
      </c>
      <c r="X325" s="36">
        <f t="shared" si="95"/>
        <v>-4.6927540365473419E-3</v>
      </c>
      <c r="Y325" s="32">
        <f t="shared" si="96"/>
        <v>15.266376759900233</v>
      </c>
      <c r="Z325" s="92">
        <v>6.0000000000000001E-3</v>
      </c>
    </row>
    <row r="326" spans="1:26" s="37" customFormat="1" ht="15" customHeight="1">
      <c r="A326" s="76">
        <v>20</v>
      </c>
      <c r="B326" s="30">
        <v>10</v>
      </c>
      <c r="C326" s="55">
        <v>26</v>
      </c>
      <c r="D326" s="32">
        <v>1011.7414644200001</v>
      </c>
      <c r="E326" s="32">
        <f t="shared" si="97"/>
        <v>1.5176121966300001E-2</v>
      </c>
      <c r="F326" s="54" t="s">
        <v>17</v>
      </c>
      <c r="G326" s="33">
        <v>1026.920010996311</v>
      </c>
      <c r="H326" s="32">
        <v>1.5861039180473421E-2</v>
      </c>
      <c r="I326" s="62">
        <v>3265.203847183489</v>
      </c>
      <c r="J326" s="33">
        <f t="shared" si="88"/>
        <v>15.178546576310964</v>
      </c>
      <c r="K326" s="32">
        <f t="shared" si="89"/>
        <v>4.6106275005143868E-3</v>
      </c>
      <c r="L326" s="50">
        <f t="shared" si="87"/>
        <v>23.314381202384286</v>
      </c>
      <c r="M326" s="35">
        <f t="shared" si="90"/>
        <v>9.4285714285714288</v>
      </c>
      <c r="N326" s="66">
        <f t="shared" si="91"/>
        <v>0.94285714285714295</v>
      </c>
      <c r="O326" s="70" t="s">
        <v>17</v>
      </c>
      <c r="P326" s="32">
        <f>('Sect. 4 (coefficients)'!$L$3+'Sect. 4 (coefficients)'!$L$4*(B326+'Sect. 4 (coefficients)'!$L$7)^-2.5+'Sect. 4 (coefficients)'!$L$5*(B326+'Sect. 4 (coefficients)'!$L$7)^3)/1000</f>
        <v>-3.3446902568376059E-3</v>
      </c>
      <c r="Q326" s="32">
        <f t="shared" si="92"/>
        <v>15.181891266567801</v>
      </c>
      <c r="R326" s="32">
        <f>LOOKUP(B326,'Sect. 4 (data)'!$B$33:$B$39,'Sect. 4 (data)'!$R$33:$R$39)</f>
        <v>15.559554828161323</v>
      </c>
      <c r="S326" s="36">
        <f t="shared" si="93"/>
        <v>-0.37766356159352199</v>
      </c>
      <c r="T326" s="32">
        <f>'Sect. 4 (coefficients)'!$C$7 * ( A326 / 'Sect. 4 (coefficients)'!$C$3 )*
  (
                                                        ( 'Sect. 4 (coefficients)'!$F$3   + 'Sect. 4 (coefficients)'!$F$4  *(A326/'Sect. 4 (coefficients)'!$C$3)^1 + 'Sect. 4 (coefficients)'!$F$5  *(A326/'Sect. 4 (coefficients)'!$C$3)^2 + 'Sect. 4 (coefficients)'!$F$6   *(A326/'Sect. 4 (coefficients)'!$C$3)^3 + 'Sect. 4 (coefficients)'!$F$7  *(A326/'Sect. 4 (coefficients)'!$C$3)^4 + 'Sect. 4 (coefficients)'!$F$8*(A326/'Sect. 4 (coefficients)'!$C$3)^5 ) +
    ( (B326+273.15) / 'Sect. 4 (coefficients)'!$C$4 )^1 * ( 'Sect. 4 (coefficients)'!$F$9   + 'Sect. 4 (coefficients)'!$F$10*(A326/'Sect. 4 (coefficients)'!$C$3)^1 + 'Sect. 4 (coefficients)'!$F$11*(A326/'Sect. 4 (coefficients)'!$C$3)^2 + 'Sect. 4 (coefficients)'!$F$12*(A326/'Sect. 4 (coefficients)'!$C$3)^3 + 'Sect. 4 (coefficients)'!$F$13*(A326/'Sect. 4 (coefficients)'!$C$3)^4 ) +
    ( (B326+273.15) / 'Sect. 4 (coefficients)'!$C$4 )^2 * ( 'Sect. 4 (coefficients)'!$F$14 + 'Sect. 4 (coefficients)'!$F$15*(A326/'Sect. 4 (coefficients)'!$C$3)^1 + 'Sect. 4 (coefficients)'!$F$16*(A326/'Sect. 4 (coefficients)'!$C$3)^2 + 'Sect. 4 (coefficients)'!$F$17*(A326/'Sect. 4 (coefficients)'!$C$3)^3 ) +
    ( (B326+273.15) / 'Sect. 4 (coefficients)'!$C$4 )^3 * ( 'Sect. 4 (coefficients)'!$F$18 + 'Sect. 4 (coefficients)'!$F$19*(A326/'Sect. 4 (coefficients)'!$C$3)^1 + 'Sect. 4 (coefficients)'!$F$20*(A326/'Sect. 4 (coefficients)'!$C$3)^2 ) +
    ( (B326+273.15) / 'Sect. 4 (coefficients)'!$C$4 )^4 * ( 'Sect. 4 (coefficients)'!$F$21 +'Sect. 4 (coefficients)'!$F$22*(A326/'Sect. 4 (coefficients)'!$C$3)^1 ) +
    ( (B326+273.15) / 'Sect. 4 (coefficients)'!$C$4 )^5 * ( 'Sect. 4 (coefficients)'!$F$23 )
  )</f>
        <v>15.558348072779445</v>
      </c>
      <c r="U326" s="91">
        <f xml:space="preserve"> 'Sect. 4 (coefficients)'!$C$8 * ( (C326/'Sect. 4 (coefficients)'!$C$5-1)/'Sect. 4 (coefficients)'!$C$6 ) * ( A326/'Sect. 4 (coefficients)'!$C$3 ) *
(                                                       ( 'Sect. 4 (coefficients)'!$J$3   + 'Sect. 4 (coefficients)'!$J$4  *((C326/'Sect. 4 (coefficients)'!$C$5-1)/'Sect. 4 (coefficients)'!$C$6)  + 'Sect. 4 (coefficients)'!$J$5  *((C326/'Sect. 4 (coefficients)'!$C$5-1)/'Sect. 4 (coefficients)'!$C$6)^2 + 'Sect. 4 (coefficients)'!$J$6   *((C326/'Sect. 4 (coefficients)'!$C$5-1)/'Sect. 4 (coefficients)'!$C$6)^3 + 'Sect. 4 (coefficients)'!$J$7*((C326/'Sect. 4 (coefficients)'!$C$5-1)/'Sect. 4 (coefficients)'!$C$6)^4 ) +
    ( A326/'Sect. 4 (coefficients)'!$C$3 )^1 * ( 'Sect. 4 (coefficients)'!$J$8   + 'Sect. 4 (coefficients)'!$J$9  *((C326/'Sect. 4 (coefficients)'!$C$5-1)/'Sect. 4 (coefficients)'!$C$6)  + 'Sect. 4 (coefficients)'!$J$10*((C326/'Sect. 4 (coefficients)'!$C$5-1)/'Sect. 4 (coefficients)'!$C$6)^2 + 'Sect. 4 (coefficients)'!$J$11 *((C326/'Sect. 4 (coefficients)'!$C$5-1)/'Sect. 4 (coefficients)'!$C$6)^3 ) +
    ( A326/'Sect. 4 (coefficients)'!$C$3 )^2 * ( 'Sect. 4 (coefficients)'!$J$12 + 'Sect. 4 (coefficients)'!$J$13*((C326/'Sect. 4 (coefficients)'!$C$5-1)/'Sect. 4 (coefficients)'!$C$6) + 'Sect. 4 (coefficients)'!$J$14*((C326/'Sect. 4 (coefficients)'!$C$5-1)/'Sect. 4 (coefficients)'!$C$6)^2 ) +
    ( A326/'Sect. 4 (coefficients)'!$C$3 )^3 * ( 'Sect. 4 (coefficients)'!$J$15 + 'Sect. 4 (coefficients)'!$J$16*((C326/'Sect. 4 (coefficients)'!$C$5-1)/'Sect. 4 (coefficients)'!$C$6) ) +
    ( A326/'Sect. 4 (coefficients)'!$C$3 )^4 * ( 'Sect. 4 (coefficients)'!$J$17 ) +
( (B326+273.15) / 'Sect. 4 (coefficients)'!$C$4 )^1*
    (                                                   ( 'Sect. 4 (coefficients)'!$J$18 + 'Sect. 4 (coefficients)'!$J$19*((C326/'Sect. 4 (coefficients)'!$C$5-1)/'Sect. 4 (coefficients)'!$C$6) + 'Sect. 4 (coefficients)'!$J$20*((C326/'Sect. 4 (coefficients)'!$C$5-1)/'Sect. 4 (coefficients)'!$C$6)^2 + 'Sect. 4 (coefficients)'!$J$21 * ((C326/'Sect. 4 (coefficients)'!$C$5-1)/'Sect. 4 (coefficients)'!$C$6)^3 ) +
    ( A326/'Sect. 4 (coefficients)'!$C$3 )^1 * ( 'Sect. 4 (coefficients)'!$J$22 + 'Sect. 4 (coefficients)'!$J$23*((C326/'Sect. 4 (coefficients)'!$C$5-1)/'Sect. 4 (coefficients)'!$C$6) + 'Sect. 4 (coefficients)'!$J$24*((C326/'Sect. 4 (coefficients)'!$C$5-1)/'Sect. 4 (coefficients)'!$C$6)^2 ) +
    ( A326/'Sect. 4 (coefficients)'!$C$3 )^2 * ( 'Sect. 4 (coefficients)'!$J$25 + 'Sect. 4 (coefficients)'!$J$26*((C326/'Sect. 4 (coefficients)'!$C$5-1)/'Sect. 4 (coefficients)'!$C$6) ) +
    ( A326/'Sect. 4 (coefficients)'!$C$3 )^3 * ( 'Sect. 4 (coefficients)'!$J$27 ) ) +
( (B326+273.15) / 'Sect. 4 (coefficients)'!$C$4 )^2*
    (                                                   ( 'Sect. 4 (coefficients)'!$J$28 + 'Sect. 4 (coefficients)'!$J$29*((C326/'Sect. 4 (coefficients)'!$C$5-1)/'Sect. 4 (coefficients)'!$C$6) + 'Sect. 4 (coefficients)'!$J$30*((C326/'Sect. 4 (coefficients)'!$C$5-1)/'Sect. 4 (coefficients)'!$C$6)^2 ) +
    ( A326/'Sect. 4 (coefficients)'!$C$3 )^1 * ( 'Sect. 4 (coefficients)'!$J$31 + 'Sect. 4 (coefficients)'!$J$32*((C326/'Sect. 4 (coefficients)'!$C$5-1)/'Sect. 4 (coefficients)'!$C$6) ) +
    ( A326/'Sect. 4 (coefficients)'!$C$3 )^2 * ( 'Sect. 4 (coefficients)'!$J$33 ) ) +
( (B326+273.15) / 'Sect. 4 (coefficients)'!$C$4 )^3*
    (                                                   ( 'Sect. 4 (coefficients)'!$J$34 + 'Sect. 4 (coefficients)'!$J$35*((C326/'Sect. 4 (coefficients)'!$C$5-1)/'Sect. 4 (coefficients)'!$C$6) ) +
    ( A326/'Sect. 4 (coefficients)'!$C$3 )^1 * ( 'Sect. 4 (coefficients)'!$J$36 ) ) +
( (B326+273.15) / 'Sect. 4 (coefficients)'!$C$4 )^4*
    (                                                   ( 'Sect. 4 (coefficients)'!$J$37 ) ) )</f>
        <v>-0.37141806675454025</v>
      </c>
      <c r="V326" s="32">
        <f t="shared" si="94"/>
        <v>15.186930006024905</v>
      </c>
      <c r="W326" s="36">
        <f>('Sect. 4 (coefficients)'!$L$3+'Sect. 4 (coefficients)'!$L$4*(B326+'Sect. 4 (coefficients)'!$L$7)^-2.5+'Sect. 4 (coefficients)'!$L$5*(B326+'Sect. 4 (coefficients)'!$L$7)^3)/1000</f>
        <v>-3.3446902568376059E-3</v>
      </c>
      <c r="X326" s="36">
        <f t="shared" si="95"/>
        <v>-5.0387394571043131E-3</v>
      </c>
      <c r="Y326" s="32">
        <f t="shared" si="96"/>
        <v>15.183585315768068</v>
      </c>
      <c r="Z326" s="92">
        <v>6.0000000000000001E-3</v>
      </c>
    </row>
    <row r="327" spans="1:26" s="37" customFormat="1" ht="15" customHeight="1">
      <c r="A327" s="76">
        <v>20</v>
      </c>
      <c r="B327" s="30">
        <v>10</v>
      </c>
      <c r="C327" s="55">
        <v>33</v>
      </c>
      <c r="D327" s="32">
        <v>1014.88292802</v>
      </c>
      <c r="E327" s="32">
        <f t="shared" si="97"/>
        <v>1.52232439203E-2</v>
      </c>
      <c r="F327" s="54" t="s">
        <v>17</v>
      </c>
      <c r="G327" s="33">
        <v>1029.9701106272071</v>
      </c>
      <c r="H327" s="32">
        <v>1.5943988771141258E-2</v>
      </c>
      <c r="I327" s="62">
        <v>2811.2308823698463</v>
      </c>
      <c r="J327" s="33">
        <f t="shared" si="88"/>
        <v>15.087182607207069</v>
      </c>
      <c r="K327" s="32">
        <f t="shared" si="89"/>
        <v>4.7395804115266992E-3</v>
      </c>
      <c r="L327" s="50">
        <f t="shared" si="87"/>
        <v>21.951701033219347</v>
      </c>
      <c r="M327" s="35">
        <f t="shared" si="90"/>
        <v>9.4285714285714288</v>
      </c>
      <c r="N327" s="66">
        <f t="shared" si="91"/>
        <v>0.94285714285714295</v>
      </c>
      <c r="O327" s="70" t="s">
        <v>17</v>
      </c>
      <c r="P327" s="32">
        <f>('Sect. 4 (coefficients)'!$L$3+'Sect. 4 (coefficients)'!$L$4*(B327+'Sect. 4 (coefficients)'!$L$7)^-2.5+'Sect. 4 (coefficients)'!$L$5*(B327+'Sect. 4 (coefficients)'!$L$7)^3)/1000</f>
        <v>-3.3446902568376059E-3</v>
      </c>
      <c r="Q327" s="32">
        <f t="shared" si="92"/>
        <v>15.090527297463906</v>
      </c>
      <c r="R327" s="32">
        <f>LOOKUP(B327,'Sect. 4 (data)'!$B$33:$B$39,'Sect. 4 (data)'!$R$33:$R$39)</f>
        <v>15.559554828161323</v>
      </c>
      <c r="S327" s="36">
        <f t="shared" si="93"/>
        <v>-0.46902753069741721</v>
      </c>
      <c r="T327" s="32">
        <f>'Sect. 4 (coefficients)'!$C$7 * ( A327 / 'Sect. 4 (coefficients)'!$C$3 )*
  (
                                                        ( 'Sect. 4 (coefficients)'!$F$3   + 'Sect. 4 (coefficients)'!$F$4  *(A327/'Sect. 4 (coefficients)'!$C$3)^1 + 'Sect. 4 (coefficients)'!$F$5  *(A327/'Sect. 4 (coefficients)'!$C$3)^2 + 'Sect. 4 (coefficients)'!$F$6   *(A327/'Sect. 4 (coefficients)'!$C$3)^3 + 'Sect. 4 (coefficients)'!$F$7  *(A327/'Sect. 4 (coefficients)'!$C$3)^4 + 'Sect. 4 (coefficients)'!$F$8*(A327/'Sect. 4 (coefficients)'!$C$3)^5 ) +
    ( (B327+273.15) / 'Sect. 4 (coefficients)'!$C$4 )^1 * ( 'Sect. 4 (coefficients)'!$F$9   + 'Sect. 4 (coefficients)'!$F$10*(A327/'Sect. 4 (coefficients)'!$C$3)^1 + 'Sect. 4 (coefficients)'!$F$11*(A327/'Sect. 4 (coefficients)'!$C$3)^2 + 'Sect. 4 (coefficients)'!$F$12*(A327/'Sect. 4 (coefficients)'!$C$3)^3 + 'Sect. 4 (coefficients)'!$F$13*(A327/'Sect. 4 (coefficients)'!$C$3)^4 ) +
    ( (B327+273.15) / 'Sect. 4 (coefficients)'!$C$4 )^2 * ( 'Sect. 4 (coefficients)'!$F$14 + 'Sect. 4 (coefficients)'!$F$15*(A327/'Sect. 4 (coefficients)'!$C$3)^1 + 'Sect. 4 (coefficients)'!$F$16*(A327/'Sect. 4 (coefficients)'!$C$3)^2 + 'Sect. 4 (coefficients)'!$F$17*(A327/'Sect. 4 (coefficients)'!$C$3)^3 ) +
    ( (B327+273.15) / 'Sect. 4 (coefficients)'!$C$4 )^3 * ( 'Sect. 4 (coefficients)'!$F$18 + 'Sect. 4 (coefficients)'!$F$19*(A327/'Sect. 4 (coefficients)'!$C$3)^1 + 'Sect. 4 (coefficients)'!$F$20*(A327/'Sect. 4 (coefficients)'!$C$3)^2 ) +
    ( (B327+273.15) / 'Sect. 4 (coefficients)'!$C$4 )^4 * ( 'Sect. 4 (coefficients)'!$F$21 +'Sect. 4 (coefficients)'!$F$22*(A327/'Sect. 4 (coefficients)'!$C$3)^1 ) +
    ( (B327+273.15) / 'Sect. 4 (coefficients)'!$C$4 )^5 * ( 'Sect. 4 (coefficients)'!$F$23 )
  )</f>
        <v>15.558348072779445</v>
      </c>
      <c r="U327" s="91">
        <f xml:space="preserve"> 'Sect. 4 (coefficients)'!$C$8 * ( (C327/'Sect. 4 (coefficients)'!$C$5-1)/'Sect. 4 (coefficients)'!$C$6 ) * ( A327/'Sect. 4 (coefficients)'!$C$3 ) *
(                                                       ( 'Sect. 4 (coefficients)'!$J$3   + 'Sect. 4 (coefficients)'!$J$4  *((C327/'Sect. 4 (coefficients)'!$C$5-1)/'Sect. 4 (coefficients)'!$C$6)  + 'Sect. 4 (coefficients)'!$J$5  *((C327/'Sect. 4 (coefficients)'!$C$5-1)/'Sect. 4 (coefficients)'!$C$6)^2 + 'Sect. 4 (coefficients)'!$J$6   *((C327/'Sect. 4 (coefficients)'!$C$5-1)/'Sect. 4 (coefficients)'!$C$6)^3 + 'Sect. 4 (coefficients)'!$J$7*((C327/'Sect. 4 (coefficients)'!$C$5-1)/'Sect. 4 (coefficients)'!$C$6)^4 ) +
    ( A327/'Sect. 4 (coefficients)'!$C$3 )^1 * ( 'Sect. 4 (coefficients)'!$J$8   + 'Sect. 4 (coefficients)'!$J$9  *((C327/'Sect. 4 (coefficients)'!$C$5-1)/'Sect. 4 (coefficients)'!$C$6)  + 'Sect. 4 (coefficients)'!$J$10*((C327/'Sect. 4 (coefficients)'!$C$5-1)/'Sect. 4 (coefficients)'!$C$6)^2 + 'Sect. 4 (coefficients)'!$J$11 *((C327/'Sect. 4 (coefficients)'!$C$5-1)/'Sect. 4 (coefficients)'!$C$6)^3 ) +
    ( A327/'Sect. 4 (coefficients)'!$C$3 )^2 * ( 'Sect. 4 (coefficients)'!$J$12 + 'Sect. 4 (coefficients)'!$J$13*((C327/'Sect. 4 (coefficients)'!$C$5-1)/'Sect. 4 (coefficients)'!$C$6) + 'Sect. 4 (coefficients)'!$J$14*((C327/'Sect. 4 (coefficients)'!$C$5-1)/'Sect. 4 (coefficients)'!$C$6)^2 ) +
    ( A327/'Sect. 4 (coefficients)'!$C$3 )^3 * ( 'Sect. 4 (coefficients)'!$J$15 + 'Sect. 4 (coefficients)'!$J$16*((C327/'Sect. 4 (coefficients)'!$C$5-1)/'Sect. 4 (coefficients)'!$C$6) ) +
    ( A327/'Sect. 4 (coefficients)'!$C$3 )^4 * ( 'Sect. 4 (coefficients)'!$J$17 ) +
( (B327+273.15) / 'Sect. 4 (coefficients)'!$C$4 )^1*
    (                                                   ( 'Sect. 4 (coefficients)'!$J$18 + 'Sect. 4 (coefficients)'!$J$19*((C327/'Sect. 4 (coefficients)'!$C$5-1)/'Sect. 4 (coefficients)'!$C$6) + 'Sect. 4 (coefficients)'!$J$20*((C327/'Sect. 4 (coefficients)'!$C$5-1)/'Sect. 4 (coefficients)'!$C$6)^2 + 'Sect. 4 (coefficients)'!$J$21 * ((C327/'Sect. 4 (coefficients)'!$C$5-1)/'Sect. 4 (coefficients)'!$C$6)^3 ) +
    ( A327/'Sect. 4 (coefficients)'!$C$3 )^1 * ( 'Sect. 4 (coefficients)'!$J$22 + 'Sect. 4 (coefficients)'!$J$23*((C327/'Sect. 4 (coefficients)'!$C$5-1)/'Sect. 4 (coefficients)'!$C$6) + 'Sect. 4 (coefficients)'!$J$24*((C327/'Sect. 4 (coefficients)'!$C$5-1)/'Sect. 4 (coefficients)'!$C$6)^2 ) +
    ( A327/'Sect. 4 (coefficients)'!$C$3 )^2 * ( 'Sect. 4 (coefficients)'!$J$25 + 'Sect. 4 (coefficients)'!$J$26*((C327/'Sect. 4 (coefficients)'!$C$5-1)/'Sect. 4 (coefficients)'!$C$6) ) +
    ( A327/'Sect. 4 (coefficients)'!$C$3 )^3 * ( 'Sect. 4 (coefficients)'!$J$27 ) ) +
( (B327+273.15) / 'Sect. 4 (coefficients)'!$C$4 )^2*
    (                                                   ( 'Sect. 4 (coefficients)'!$J$28 + 'Sect. 4 (coefficients)'!$J$29*((C327/'Sect. 4 (coefficients)'!$C$5-1)/'Sect. 4 (coefficients)'!$C$6) + 'Sect. 4 (coefficients)'!$J$30*((C327/'Sect. 4 (coefficients)'!$C$5-1)/'Sect. 4 (coefficients)'!$C$6)^2 ) +
    ( A327/'Sect. 4 (coefficients)'!$C$3 )^1 * ( 'Sect. 4 (coefficients)'!$J$31 + 'Sect. 4 (coefficients)'!$J$32*((C327/'Sect. 4 (coefficients)'!$C$5-1)/'Sect. 4 (coefficients)'!$C$6) ) +
    ( A327/'Sect. 4 (coefficients)'!$C$3 )^2 * ( 'Sect. 4 (coefficients)'!$J$33 ) ) +
( (B327+273.15) / 'Sect. 4 (coefficients)'!$C$4 )^3*
    (                                                   ( 'Sect. 4 (coefficients)'!$J$34 + 'Sect. 4 (coefficients)'!$J$35*((C327/'Sect. 4 (coefficients)'!$C$5-1)/'Sect. 4 (coefficients)'!$C$6) ) +
    ( A327/'Sect. 4 (coefficients)'!$C$3 )^1 * ( 'Sect. 4 (coefficients)'!$J$36 ) ) +
( (B327+273.15) / 'Sect. 4 (coefficients)'!$C$4 )^4*
    (                                                   ( 'Sect. 4 (coefficients)'!$J$37 ) ) )</f>
        <v>-0.46541229633169906</v>
      </c>
      <c r="V327" s="32">
        <f t="shared" si="94"/>
        <v>15.092935776447746</v>
      </c>
      <c r="W327" s="36">
        <f>('Sect. 4 (coefficients)'!$L$3+'Sect. 4 (coefficients)'!$L$4*(B327+'Sect. 4 (coefficients)'!$L$7)^-2.5+'Sect. 4 (coefficients)'!$L$5*(B327+'Sect. 4 (coefficients)'!$L$7)^3)/1000</f>
        <v>-3.3446902568376059E-3</v>
      </c>
      <c r="X327" s="36">
        <f t="shared" si="95"/>
        <v>-2.4084789838401122E-3</v>
      </c>
      <c r="Y327" s="32">
        <f t="shared" si="96"/>
        <v>15.089591086190909</v>
      </c>
      <c r="Z327" s="92">
        <v>6.0000000000000001E-3</v>
      </c>
    </row>
    <row r="328" spans="1:26" s="37" customFormat="1" ht="15" customHeight="1">
      <c r="A328" s="76">
        <v>20</v>
      </c>
      <c r="B328" s="30">
        <v>10</v>
      </c>
      <c r="C328" s="55">
        <v>41.5</v>
      </c>
      <c r="D328" s="32">
        <v>1018.63583342</v>
      </c>
      <c r="E328" s="32">
        <f t="shared" si="97"/>
        <v>1.5279537501300001E-2</v>
      </c>
      <c r="F328" s="54" t="s">
        <v>17</v>
      </c>
      <c r="G328" s="33">
        <v>1033.6146186831545</v>
      </c>
      <c r="H328" s="32">
        <v>1.6054779183981259E-2</v>
      </c>
      <c r="I328" s="62">
        <v>2106.7002580849662</v>
      </c>
      <c r="J328" s="33">
        <f t="shared" si="88"/>
        <v>14.978785263154464</v>
      </c>
      <c r="K328" s="32">
        <f t="shared" si="89"/>
        <v>4.9286578693154282E-3</v>
      </c>
      <c r="L328" s="50">
        <f t="shared" si="87"/>
        <v>18.71113316011224</v>
      </c>
      <c r="M328" s="35">
        <f t="shared" si="90"/>
        <v>9.4285714285714288</v>
      </c>
      <c r="N328" s="66">
        <f t="shared" si="91"/>
        <v>0.94285714285714295</v>
      </c>
      <c r="O328" s="70" t="s">
        <v>17</v>
      </c>
      <c r="P328" s="32">
        <f>('Sect. 4 (coefficients)'!$L$3+'Sect. 4 (coefficients)'!$L$4*(B328+'Sect. 4 (coefficients)'!$L$7)^-2.5+'Sect. 4 (coefficients)'!$L$5*(B328+'Sect. 4 (coefficients)'!$L$7)^3)/1000</f>
        <v>-3.3446902568376059E-3</v>
      </c>
      <c r="Q328" s="32">
        <f t="shared" si="92"/>
        <v>14.982129953411301</v>
      </c>
      <c r="R328" s="32">
        <f>LOOKUP(B328,'Sect. 4 (data)'!$B$33:$B$39,'Sect. 4 (data)'!$R$33:$R$39)</f>
        <v>15.559554828161323</v>
      </c>
      <c r="S328" s="36">
        <f t="shared" si="93"/>
        <v>-0.57742487475002235</v>
      </c>
      <c r="T328" s="32">
        <f>'Sect. 4 (coefficients)'!$C$7 * ( A328 / 'Sect. 4 (coefficients)'!$C$3 )*
  (
                                                        ( 'Sect. 4 (coefficients)'!$F$3   + 'Sect. 4 (coefficients)'!$F$4  *(A328/'Sect. 4 (coefficients)'!$C$3)^1 + 'Sect. 4 (coefficients)'!$F$5  *(A328/'Sect. 4 (coefficients)'!$C$3)^2 + 'Sect. 4 (coefficients)'!$F$6   *(A328/'Sect. 4 (coefficients)'!$C$3)^3 + 'Sect. 4 (coefficients)'!$F$7  *(A328/'Sect. 4 (coefficients)'!$C$3)^4 + 'Sect. 4 (coefficients)'!$F$8*(A328/'Sect. 4 (coefficients)'!$C$3)^5 ) +
    ( (B328+273.15) / 'Sect. 4 (coefficients)'!$C$4 )^1 * ( 'Sect. 4 (coefficients)'!$F$9   + 'Sect. 4 (coefficients)'!$F$10*(A328/'Sect. 4 (coefficients)'!$C$3)^1 + 'Sect. 4 (coefficients)'!$F$11*(A328/'Sect. 4 (coefficients)'!$C$3)^2 + 'Sect. 4 (coefficients)'!$F$12*(A328/'Sect. 4 (coefficients)'!$C$3)^3 + 'Sect. 4 (coefficients)'!$F$13*(A328/'Sect. 4 (coefficients)'!$C$3)^4 ) +
    ( (B328+273.15) / 'Sect. 4 (coefficients)'!$C$4 )^2 * ( 'Sect. 4 (coefficients)'!$F$14 + 'Sect. 4 (coefficients)'!$F$15*(A328/'Sect. 4 (coefficients)'!$C$3)^1 + 'Sect. 4 (coefficients)'!$F$16*(A328/'Sect. 4 (coefficients)'!$C$3)^2 + 'Sect. 4 (coefficients)'!$F$17*(A328/'Sect. 4 (coefficients)'!$C$3)^3 ) +
    ( (B328+273.15) / 'Sect. 4 (coefficients)'!$C$4 )^3 * ( 'Sect. 4 (coefficients)'!$F$18 + 'Sect. 4 (coefficients)'!$F$19*(A328/'Sect. 4 (coefficients)'!$C$3)^1 + 'Sect. 4 (coefficients)'!$F$20*(A328/'Sect. 4 (coefficients)'!$C$3)^2 ) +
    ( (B328+273.15) / 'Sect. 4 (coefficients)'!$C$4 )^4 * ( 'Sect. 4 (coefficients)'!$F$21 +'Sect. 4 (coefficients)'!$F$22*(A328/'Sect. 4 (coefficients)'!$C$3)^1 ) +
    ( (B328+273.15) / 'Sect. 4 (coefficients)'!$C$4 )^5 * ( 'Sect. 4 (coefficients)'!$F$23 )
  )</f>
        <v>15.558348072779445</v>
      </c>
      <c r="U328" s="91">
        <f xml:space="preserve"> 'Sect. 4 (coefficients)'!$C$8 * ( (C328/'Sect. 4 (coefficients)'!$C$5-1)/'Sect. 4 (coefficients)'!$C$6 ) * ( A328/'Sect. 4 (coefficients)'!$C$3 ) *
(                                                       ( 'Sect. 4 (coefficients)'!$J$3   + 'Sect. 4 (coefficients)'!$J$4  *((C328/'Sect. 4 (coefficients)'!$C$5-1)/'Sect. 4 (coefficients)'!$C$6)  + 'Sect. 4 (coefficients)'!$J$5  *((C328/'Sect. 4 (coefficients)'!$C$5-1)/'Sect. 4 (coefficients)'!$C$6)^2 + 'Sect. 4 (coefficients)'!$J$6   *((C328/'Sect. 4 (coefficients)'!$C$5-1)/'Sect. 4 (coefficients)'!$C$6)^3 + 'Sect. 4 (coefficients)'!$J$7*((C328/'Sect. 4 (coefficients)'!$C$5-1)/'Sect. 4 (coefficients)'!$C$6)^4 ) +
    ( A328/'Sect. 4 (coefficients)'!$C$3 )^1 * ( 'Sect. 4 (coefficients)'!$J$8   + 'Sect. 4 (coefficients)'!$J$9  *((C328/'Sect. 4 (coefficients)'!$C$5-1)/'Sect. 4 (coefficients)'!$C$6)  + 'Sect. 4 (coefficients)'!$J$10*((C328/'Sect. 4 (coefficients)'!$C$5-1)/'Sect. 4 (coefficients)'!$C$6)^2 + 'Sect. 4 (coefficients)'!$J$11 *((C328/'Sect. 4 (coefficients)'!$C$5-1)/'Sect. 4 (coefficients)'!$C$6)^3 ) +
    ( A328/'Sect. 4 (coefficients)'!$C$3 )^2 * ( 'Sect. 4 (coefficients)'!$J$12 + 'Sect. 4 (coefficients)'!$J$13*((C328/'Sect. 4 (coefficients)'!$C$5-1)/'Sect. 4 (coefficients)'!$C$6) + 'Sect. 4 (coefficients)'!$J$14*((C328/'Sect. 4 (coefficients)'!$C$5-1)/'Sect. 4 (coefficients)'!$C$6)^2 ) +
    ( A328/'Sect. 4 (coefficients)'!$C$3 )^3 * ( 'Sect. 4 (coefficients)'!$J$15 + 'Sect. 4 (coefficients)'!$J$16*((C328/'Sect. 4 (coefficients)'!$C$5-1)/'Sect. 4 (coefficients)'!$C$6) ) +
    ( A328/'Sect. 4 (coefficients)'!$C$3 )^4 * ( 'Sect. 4 (coefficients)'!$J$17 ) +
( (B328+273.15) / 'Sect. 4 (coefficients)'!$C$4 )^1*
    (                                                   ( 'Sect. 4 (coefficients)'!$J$18 + 'Sect. 4 (coefficients)'!$J$19*((C328/'Sect. 4 (coefficients)'!$C$5-1)/'Sect. 4 (coefficients)'!$C$6) + 'Sect. 4 (coefficients)'!$J$20*((C328/'Sect. 4 (coefficients)'!$C$5-1)/'Sect. 4 (coefficients)'!$C$6)^2 + 'Sect. 4 (coefficients)'!$J$21 * ((C328/'Sect. 4 (coefficients)'!$C$5-1)/'Sect. 4 (coefficients)'!$C$6)^3 ) +
    ( A328/'Sect. 4 (coefficients)'!$C$3 )^1 * ( 'Sect. 4 (coefficients)'!$J$22 + 'Sect. 4 (coefficients)'!$J$23*((C328/'Sect. 4 (coefficients)'!$C$5-1)/'Sect. 4 (coefficients)'!$C$6) + 'Sect. 4 (coefficients)'!$J$24*((C328/'Sect. 4 (coefficients)'!$C$5-1)/'Sect. 4 (coefficients)'!$C$6)^2 ) +
    ( A328/'Sect. 4 (coefficients)'!$C$3 )^2 * ( 'Sect. 4 (coefficients)'!$J$25 + 'Sect. 4 (coefficients)'!$J$26*((C328/'Sect. 4 (coefficients)'!$C$5-1)/'Sect. 4 (coefficients)'!$C$6) ) +
    ( A328/'Sect. 4 (coefficients)'!$C$3 )^3 * ( 'Sect. 4 (coefficients)'!$J$27 ) ) +
( (B328+273.15) / 'Sect. 4 (coefficients)'!$C$4 )^2*
    (                                                   ( 'Sect. 4 (coefficients)'!$J$28 + 'Sect. 4 (coefficients)'!$J$29*((C328/'Sect. 4 (coefficients)'!$C$5-1)/'Sect. 4 (coefficients)'!$C$6) + 'Sect. 4 (coefficients)'!$J$30*((C328/'Sect. 4 (coefficients)'!$C$5-1)/'Sect. 4 (coefficients)'!$C$6)^2 ) +
    ( A328/'Sect. 4 (coefficients)'!$C$3 )^1 * ( 'Sect. 4 (coefficients)'!$J$31 + 'Sect. 4 (coefficients)'!$J$32*((C328/'Sect. 4 (coefficients)'!$C$5-1)/'Sect. 4 (coefficients)'!$C$6) ) +
    ( A328/'Sect. 4 (coefficients)'!$C$3 )^2 * ( 'Sect. 4 (coefficients)'!$J$33 ) ) +
( (B328+273.15) / 'Sect. 4 (coefficients)'!$C$4 )^3*
    (                                                   ( 'Sect. 4 (coefficients)'!$J$34 + 'Sect. 4 (coefficients)'!$J$35*((C328/'Sect. 4 (coefficients)'!$C$5-1)/'Sect. 4 (coefficients)'!$C$6) ) +
    ( A328/'Sect. 4 (coefficients)'!$C$3 )^1 * ( 'Sect. 4 (coefficients)'!$J$36 ) ) +
( (B328+273.15) / 'Sect. 4 (coefficients)'!$C$4 )^4*
    (                                                   ( 'Sect. 4 (coefficients)'!$J$37 ) ) )</f>
        <v>-0.57581195923401507</v>
      </c>
      <c r="V328" s="32">
        <f t="shared" si="94"/>
        <v>14.98253611354543</v>
      </c>
      <c r="W328" s="36">
        <f>('Sect. 4 (coefficients)'!$L$3+'Sect. 4 (coefficients)'!$L$4*(B328+'Sect. 4 (coefficients)'!$L$7)^-2.5+'Sect. 4 (coefficients)'!$L$5*(B328+'Sect. 4 (coefficients)'!$L$7)^3)/1000</f>
        <v>-3.3446902568376059E-3</v>
      </c>
      <c r="X328" s="36">
        <f t="shared" si="95"/>
        <v>-4.0616013412986263E-4</v>
      </c>
      <c r="Y328" s="32">
        <f t="shared" si="96"/>
        <v>14.979191423288594</v>
      </c>
      <c r="Z328" s="92">
        <v>6.0000000000000001E-3</v>
      </c>
    </row>
    <row r="329" spans="1:26" s="37" customFormat="1" ht="15" customHeight="1">
      <c r="A329" s="76">
        <v>20</v>
      </c>
      <c r="B329" s="30">
        <v>10</v>
      </c>
      <c r="C329" s="55">
        <v>52</v>
      </c>
      <c r="D329" s="32">
        <v>1023.1806348600001</v>
      </c>
      <c r="E329" s="32">
        <f t="shared" si="97"/>
        <v>1.53477095229E-2</v>
      </c>
      <c r="F329" s="54" t="s">
        <v>17</v>
      </c>
      <c r="G329" s="33">
        <v>1038.0289999973584</v>
      </c>
      <c r="H329" s="32">
        <v>1.6205910622715557E-2</v>
      </c>
      <c r="I329" s="62">
        <v>1334.9850055102804</v>
      </c>
      <c r="J329" s="33">
        <f t="shared" si="88"/>
        <v>14.848365137358314</v>
      </c>
      <c r="K329" s="32">
        <f t="shared" si="89"/>
        <v>5.2037824235962801E-3</v>
      </c>
      <c r="L329" s="50">
        <f t="shared" si="87"/>
        <v>14.192508066557895</v>
      </c>
      <c r="M329" s="35">
        <f t="shared" si="90"/>
        <v>9.4285714285714288</v>
      </c>
      <c r="N329" s="66">
        <f t="shared" si="91"/>
        <v>0.94285714285714295</v>
      </c>
      <c r="O329" s="70" t="s">
        <v>17</v>
      </c>
      <c r="P329" s="32">
        <f>('Sect. 4 (coefficients)'!$L$3+'Sect. 4 (coefficients)'!$L$4*(B329+'Sect. 4 (coefficients)'!$L$7)^-2.5+'Sect. 4 (coefficients)'!$L$5*(B329+'Sect. 4 (coefficients)'!$L$7)^3)/1000</f>
        <v>-3.3446902568376059E-3</v>
      </c>
      <c r="Q329" s="32">
        <f t="shared" si="92"/>
        <v>14.851709827615151</v>
      </c>
      <c r="R329" s="32">
        <f>LOOKUP(B329,'Sect. 4 (data)'!$B$33:$B$39,'Sect. 4 (data)'!$R$33:$R$39)</f>
        <v>15.559554828161323</v>
      </c>
      <c r="S329" s="36">
        <f t="shared" si="93"/>
        <v>-0.70784500054617183</v>
      </c>
      <c r="T329" s="32">
        <f>'Sect. 4 (coefficients)'!$C$7 * ( A329 / 'Sect. 4 (coefficients)'!$C$3 )*
  (
                                                        ( 'Sect. 4 (coefficients)'!$F$3   + 'Sect. 4 (coefficients)'!$F$4  *(A329/'Sect. 4 (coefficients)'!$C$3)^1 + 'Sect. 4 (coefficients)'!$F$5  *(A329/'Sect. 4 (coefficients)'!$C$3)^2 + 'Sect. 4 (coefficients)'!$F$6   *(A329/'Sect. 4 (coefficients)'!$C$3)^3 + 'Sect. 4 (coefficients)'!$F$7  *(A329/'Sect. 4 (coefficients)'!$C$3)^4 + 'Sect. 4 (coefficients)'!$F$8*(A329/'Sect. 4 (coefficients)'!$C$3)^5 ) +
    ( (B329+273.15) / 'Sect. 4 (coefficients)'!$C$4 )^1 * ( 'Sect. 4 (coefficients)'!$F$9   + 'Sect. 4 (coefficients)'!$F$10*(A329/'Sect. 4 (coefficients)'!$C$3)^1 + 'Sect. 4 (coefficients)'!$F$11*(A329/'Sect. 4 (coefficients)'!$C$3)^2 + 'Sect. 4 (coefficients)'!$F$12*(A329/'Sect. 4 (coefficients)'!$C$3)^3 + 'Sect. 4 (coefficients)'!$F$13*(A329/'Sect. 4 (coefficients)'!$C$3)^4 ) +
    ( (B329+273.15) / 'Sect. 4 (coefficients)'!$C$4 )^2 * ( 'Sect. 4 (coefficients)'!$F$14 + 'Sect. 4 (coefficients)'!$F$15*(A329/'Sect. 4 (coefficients)'!$C$3)^1 + 'Sect. 4 (coefficients)'!$F$16*(A329/'Sect. 4 (coefficients)'!$C$3)^2 + 'Sect. 4 (coefficients)'!$F$17*(A329/'Sect. 4 (coefficients)'!$C$3)^3 ) +
    ( (B329+273.15) / 'Sect. 4 (coefficients)'!$C$4 )^3 * ( 'Sect. 4 (coefficients)'!$F$18 + 'Sect. 4 (coefficients)'!$F$19*(A329/'Sect. 4 (coefficients)'!$C$3)^1 + 'Sect. 4 (coefficients)'!$F$20*(A329/'Sect. 4 (coefficients)'!$C$3)^2 ) +
    ( (B329+273.15) / 'Sect. 4 (coefficients)'!$C$4 )^4 * ( 'Sect. 4 (coefficients)'!$F$21 +'Sect. 4 (coefficients)'!$F$22*(A329/'Sect. 4 (coefficients)'!$C$3)^1 ) +
    ( (B329+273.15) / 'Sect. 4 (coefficients)'!$C$4 )^5 * ( 'Sect. 4 (coefficients)'!$F$23 )
  )</f>
        <v>15.558348072779445</v>
      </c>
      <c r="U329" s="91">
        <f xml:space="preserve"> 'Sect. 4 (coefficients)'!$C$8 * ( (C329/'Sect. 4 (coefficients)'!$C$5-1)/'Sect. 4 (coefficients)'!$C$6 ) * ( A329/'Sect. 4 (coefficients)'!$C$3 ) *
(                                                       ( 'Sect. 4 (coefficients)'!$J$3   + 'Sect. 4 (coefficients)'!$J$4  *((C329/'Sect. 4 (coefficients)'!$C$5-1)/'Sect. 4 (coefficients)'!$C$6)  + 'Sect. 4 (coefficients)'!$J$5  *((C329/'Sect. 4 (coefficients)'!$C$5-1)/'Sect. 4 (coefficients)'!$C$6)^2 + 'Sect. 4 (coefficients)'!$J$6   *((C329/'Sect. 4 (coefficients)'!$C$5-1)/'Sect. 4 (coefficients)'!$C$6)^3 + 'Sect. 4 (coefficients)'!$J$7*((C329/'Sect. 4 (coefficients)'!$C$5-1)/'Sect. 4 (coefficients)'!$C$6)^4 ) +
    ( A329/'Sect. 4 (coefficients)'!$C$3 )^1 * ( 'Sect. 4 (coefficients)'!$J$8   + 'Sect. 4 (coefficients)'!$J$9  *((C329/'Sect. 4 (coefficients)'!$C$5-1)/'Sect. 4 (coefficients)'!$C$6)  + 'Sect. 4 (coefficients)'!$J$10*((C329/'Sect. 4 (coefficients)'!$C$5-1)/'Sect. 4 (coefficients)'!$C$6)^2 + 'Sect. 4 (coefficients)'!$J$11 *((C329/'Sect. 4 (coefficients)'!$C$5-1)/'Sect. 4 (coefficients)'!$C$6)^3 ) +
    ( A329/'Sect. 4 (coefficients)'!$C$3 )^2 * ( 'Sect. 4 (coefficients)'!$J$12 + 'Sect. 4 (coefficients)'!$J$13*((C329/'Sect. 4 (coefficients)'!$C$5-1)/'Sect. 4 (coefficients)'!$C$6) + 'Sect. 4 (coefficients)'!$J$14*((C329/'Sect. 4 (coefficients)'!$C$5-1)/'Sect. 4 (coefficients)'!$C$6)^2 ) +
    ( A329/'Sect. 4 (coefficients)'!$C$3 )^3 * ( 'Sect. 4 (coefficients)'!$J$15 + 'Sect. 4 (coefficients)'!$J$16*((C329/'Sect. 4 (coefficients)'!$C$5-1)/'Sect. 4 (coefficients)'!$C$6) ) +
    ( A329/'Sect. 4 (coefficients)'!$C$3 )^4 * ( 'Sect. 4 (coefficients)'!$J$17 ) +
( (B329+273.15) / 'Sect. 4 (coefficients)'!$C$4 )^1*
    (                                                   ( 'Sect. 4 (coefficients)'!$J$18 + 'Sect. 4 (coefficients)'!$J$19*((C329/'Sect. 4 (coefficients)'!$C$5-1)/'Sect. 4 (coefficients)'!$C$6) + 'Sect. 4 (coefficients)'!$J$20*((C329/'Sect. 4 (coefficients)'!$C$5-1)/'Sect. 4 (coefficients)'!$C$6)^2 + 'Sect. 4 (coefficients)'!$J$21 * ((C329/'Sect. 4 (coefficients)'!$C$5-1)/'Sect. 4 (coefficients)'!$C$6)^3 ) +
    ( A329/'Sect. 4 (coefficients)'!$C$3 )^1 * ( 'Sect. 4 (coefficients)'!$J$22 + 'Sect. 4 (coefficients)'!$J$23*((C329/'Sect. 4 (coefficients)'!$C$5-1)/'Sect. 4 (coefficients)'!$C$6) + 'Sect. 4 (coefficients)'!$J$24*((C329/'Sect. 4 (coefficients)'!$C$5-1)/'Sect. 4 (coefficients)'!$C$6)^2 ) +
    ( A329/'Sect. 4 (coefficients)'!$C$3 )^2 * ( 'Sect. 4 (coefficients)'!$J$25 + 'Sect. 4 (coefficients)'!$J$26*((C329/'Sect. 4 (coefficients)'!$C$5-1)/'Sect. 4 (coefficients)'!$C$6) ) +
    ( A329/'Sect. 4 (coefficients)'!$C$3 )^3 * ( 'Sect. 4 (coefficients)'!$J$27 ) ) +
( (B329+273.15) / 'Sect. 4 (coefficients)'!$C$4 )^2*
    (                                                   ( 'Sect. 4 (coefficients)'!$J$28 + 'Sect. 4 (coefficients)'!$J$29*((C329/'Sect. 4 (coefficients)'!$C$5-1)/'Sect. 4 (coefficients)'!$C$6) + 'Sect. 4 (coefficients)'!$J$30*((C329/'Sect. 4 (coefficients)'!$C$5-1)/'Sect. 4 (coefficients)'!$C$6)^2 ) +
    ( A329/'Sect. 4 (coefficients)'!$C$3 )^1 * ( 'Sect. 4 (coefficients)'!$J$31 + 'Sect. 4 (coefficients)'!$J$32*((C329/'Sect. 4 (coefficients)'!$C$5-1)/'Sect. 4 (coefficients)'!$C$6) ) +
    ( A329/'Sect. 4 (coefficients)'!$C$3 )^2 * ( 'Sect. 4 (coefficients)'!$J$33 ) ) +
( (B329+273.15) / 'Sect. 4 (coefficients)'!$C$4 )^3*
    (                                                   ( 'Sect. 4 (coefficients)'!$J$34 + 'Sect. 4 (coefficients)'!$J$35*((C329/'Sect. 4 (coefficients)'!$C$5-1)/'Sect. 4 (coefficients)'!$C$6) ) +
    ( A329/'Sect. 4 (coefficients)'!$C$3 )^1 * ( 'Sect. 4 (coefficients)'!$J$36 ) ) +
( (B329+273.15) / 'Sect. 4 (coefficients)'!$C$4 )^4*
    (                                                   ( 'Sect. 4 (coefficients)'!$J$37 ) ) )</f>
        <v>-0.70669994883725917</v>
      </c>
      <c r="V329" s="32">
        <f t="shared" si="94"/>
        <v>14.851648123942185</v>
      </c>
      <c r="W329" s="36">
        <f>('Sect. 4 (coefficients)'!$L$3+'Sect. 4 (coefficients)'!$L$4*(B329+'Sect. 4 (coefficients)'!$L$7)^-2.5+'Sect. 4 (coefficients)'!$L$5*(B329+'Sect. 4 (coefficients)'!$L$7)^3)/1000</f>
        <v>-3.3446902568376059E-3</v>
      </c>
      <c r="X329" s="36">
        <f t="shared" si="95"/>
        <v>6.1703672965762735E-5</v>
      </c>
      <c r="Y329" s="32">
        <f t="shared" si="96"/>
        <v>14.848303433685349</v>
      </c>
      <c r="Z329" s="92">
        <v>6.0000000000000001E-3</v>
      </c>
    </row>
    <row r="330" spans="1:26" s="46" customFormat="1" ht="15" customHeight="1">
      <c r="A330" s="82">
        <v>20</v>
      </c>
      <c r="B330" s="38">
        <v>10</v>
      </c>
      <c r="C330" s="57">
        <v>65</v>
      </c>
      <c r="D330" s="40">
        <v>1028.6722212100001</v>
      </c>
      <c r="E330" s="40">
        <f t="shared" si="97"/>
        <v>1.5430083318150002E-2</v>
      </c>
      <c r="F330" s="56" t="s">
        <v>17</v>
      </c>
      <c r="G330" s="42">
        <v>1043.3657822278146</v>
      </c>
      <c r="H330" s="40">
        <v>1.6413154376502006E-2</v>
      </c>
      <c r="I330" s="63">
        <v>737.52010680913781</v>
      </c>
      <c r="J330" s="42">
        <f t="shared" si="88"/>
        <v>14.693561017814545</v>
      </c>
      <c r="K330" s="40">
        <f t="shared" si="89"/>
        <v>5.5950125452795879E-3</v>
      </c>
      <c r="L330" s="53">
        <f t="shared" si="87"/>
        <v>9.958866396188359</v>
      </c>
      <c r="M330" s="44">
        <f t="shared" si="90"/>
        <v>9.4285714285714288</v>
      </c>
      <c r="N330" s="67">
        <f t="shared" si="91"/>
        <v>0.94285714285714295</v>
      </c>
      <c r="O330" s="71" t="s">
        <v>17</v>
      </c>
      <c r="P330" s="40">
        <f>('Sect. 4 (coefficients)'!$L$3+'Sect. 4 (coefficients)'!$L$4*(B330+'Sect. 4 (coefficients)'!$L$7)^-2.5+'Sect. 4 (coefficients)'!$L$5*(B330+'Sect. 4 (coefficients)'!$L$7)^3)/1000</f>
        <v>-3.3446902568376059E-3</v>
      </c>
      <c r="Q330" s="40">
        <f t="shared" si="92"/>
        <v>14.696905708071382</v>
      </c>
      <c r="R330" s="40">
        <f>LOOKUP(B330,'Sect. 4 (data)'!$B$33:$B$39,'Sect. 4 (data)'!$R$33:$R$39)</f>
        <v>15.559554828161323</v>
      </c>
      <c r="S330" s="45">
        <f t="shared" si="93"/>
        <v>-0.86264912008994088</v>
      </c>
      <c r="T330" s="40">
        <f>'Sect. 4 (coefficients)'!$C$7 * ( A330 / 'Sect. 4 (coefficients)'!$C$3 )*
  (
                                                        ( 'Sect. 4 (coefficients)'!$F$3   + 'Sect. 4 (coefficients)'!$F$4  *(A330/'Sect. 4 (coefficients)'!$C$3)^1 + 'Sect. 4 (coefficients)'!$F$5  *(A330/'Sect. 4 (coefficients)'!$C$3)^2 + 'Sect. 4 (coefficients)'!$F$6   *(A330/'Sect. 4 (coefficients)'!$C$3)^3 + 'Sect. 4 (coefficients)'!$F$7  *(A330/'Sect. 4 (coefficients)'!$C$3)^4 + 'Sect. 4 (coefficients)'!$F$8*(A330/'Sect. 4 (coefficients)'!$C$3)^5 ) +
    ( (B330+273.15) / 'Sect. 4 (coefficients)'!$C$4 )^1 * ( 'Sect. 4 (coefficients)'!$F$9   + 'Sect. 4 (coefficients)'!$F$10*(A330/'Sect. 4 (coefficients)'!$C$3)^1 + 'Sect. 4 (coefficients)'!$F$11*(A330/'Sect. 4 (coefficients)'!$C$3)^2 + 'Sect. 4 (coefficients)'!$F$12*(A330/'Sect. 4 (coefficients)'!$C$3)^3 + 'Sect. 4 (coefficients)'!$F$13*(A330/'Sect. 4 (coefficients)'!$C$3)^4 ) +
    ( (B330+273.15) / 'Sect. 4 (coefficients)'!$C$4 )^2 * ( 'Sect. 4 (coefficients)'!$F$14 + 'Sect. 4 (coefficients)'!$F$15*(A330/'Sect. 4 (coefficients)'!$C$3)^1 + 'Sect. 4 (coefficients)'!$F$16*(A330/'Sect. 4 (coefficients)'!$C$3)^2 + 'Sect. 4 (coefficients)'!$F$17*(A330/'Sect. 4 (coefficients)'!$C$3)^3 ) +
    ( (B330+273.15) / 'Sect. 4 (coefficients)'!$C$4 )^3 * ( 'Sect. 4 (coefficients)'!$F$18 + 'Sect. 4 (coefficients)'!$F$19*(A330/'Sect. 4 (coefficients)'!$C$3)^1 + 'Sect. 4 (coefficients)'!$F$20*(A330/'Sect. 4 (coefficients)'!$C$3)^2 ) +
    ( (B330+273.15) / 'Sect. 4 (coefficients)'!$C$4 )^4 * ( 'Sect. 4 (coefficients)'!$F$21 +'Sect. 4 (coefficients)'!$F$22*(A330/'Sect. 4 (coefficients)'!$C$3)^1 ) +
    ( (B330+273.15) / 'Sect. 4 (coefficients)'!$C$4 )^5 * ( 'Sect. 4 (coefficients)'!$F$23 )
  )</f>
        <v>15.558348072779445</v>
      </c>
      <c r="U330" s="93">
        <f xml:space="preserve"> 'Sect. 4 (coefficients)'!$C$8 * ( (C330/'Sect. 4 (coefficients)'!$C$5-1)/'Sect. 4 (coefficients)'!$C$6 ) * ( A330/'Sect. 4 (coefficients)'!$C$3 ) *
(                                                       ( 'Sect. 4 (coefficients)'!$J$3   + 'Sect. 4 (coefficients)'!$J$4  *((C330/'Sect. 4 (coefficients)'!$C$5-1)/'Sect. 4 (coefficients)'!$C$6)  + 'Sect. 4 (coefficients)'!$J$5  *((C330/'Sect. 4 (coefficients)'!$C$5-1)/'Sect. 4 (coefficients)'!$C$6)^2 + 'Sect. 4 (coefficients)'!$J$6   *((C330/'Sect. 4 (coefficients)'!$C$5-1)/'Sect. 4 (coefficients)'!$C$6)^3 + 'Sect. 4 (coefficients)'!$J$7*((C330/'Sect. 4 (coefficients)'!$C$5-1)/'Sect. 4 (coefficients)'!$C$6)^4 ) +
    ( A330/'Sect. 4 (coefficients)'!$C$3 )^1 * ( 'Sect. 4 (coefficients)'!$J$8   + 'Sect. 4 (coefficients)'!$J$9  *((C330/'Sect. 4 (coefficients)'!$C$5-1)/'Sect. 4 (coefficients)'!$C$6)  + 'Sect. 4 (coefficients)'!$J$10*((C330/'Sect. 4 (coefficients)'!$C$5-1)/'Sect. 4 (coefficients)'!$C$6)^2 + 'Sect. 4 (coefficients)'!$J$11 *((C330/'Sect. 4 (coefficients)'!$C$5-1)/'Sect. 4 (coefficients)'!$C$6)^3 ) +
    ( A330/'Sect. 4 (coefficients)'!$C$3 )^2 * ( 'Sect. 4 (coefficients)'!$J$12 + 'Sect. 4 (coefficients)'!$J$13*((C330/'Sect. 4 (coefficients)'!$C$5-1)/'Sect. 4 (coefficients)'!$C$6) + 'Sect. 4 (coefficients)'!$J$14*((C330/'Sect. 4 (coefficients)'!$C$5-1)/'Sect. 4 (coefficients)'!$C$6)^2 ) +
    ( A330/'Sect. 4 (coefficients)'!$C$3 )^3 * ( 'Sect. 4 (coefficients)'!$J$15 + 'Sect. 4 (coefficients)'!$J$16*((C330/'Sect. 4 (coefficients)'!$C$5-1)/'Sect. 4 (coefficients)'!$C$6) ) +
    ( A330/'Sect. 4 (coefficients)'!$C$3 )^4 * ( 'Sect. 4 (coefficients)'!$J$17 ) +
( (B330+273.15) / 'Sect. 4 (coefficients)'!$C$4 )^1*
    (                                                   ( 'Sect. 4 (coefficients)'!$J$18 + 'Sect. 4 (coefficients)'!$J$19*((C330/'Sect. 4 (coefficients)'!$C$5-1)/'Sect. 4 (coefficients)'!$C$6) + 'Sect. 4 (coefficients)'!$J$20*((C330/'Sect. 4 (coefficients)'!$C$5-1)/'Sect. 4 (coefficients)'!$C$6)^2 + 'Sect. 4 (coefficients)'!$J$21 * ((C330/'Sect. 4 (coefficients)'!$C$5-1)/'Sect. 4 (coefficients)'!$C$6)^3 ) +
    ( A330/'Sect. 4 (coefficients)'!$C$3 )^1 * ( 'Sect. 4 (coefficients)'!$J$22 + 'Sect. 4 (coefficients)'!$J$23*((C330/'Sect. 4 (coefficients)'!$C$5-1)/'Sect. 4 (coefficients)'!$C$6) + 'Sect. 4 (coefficients)'!$J$24*((C330/'Sect. 4 (coefficients)'!$C$5-1)/'Sect. 4 (coefficients)'!$C$6)^2 ) +
    ( A330/'Sect. 4 (coefficients)'!$C$3 )^2 * ( 'Sect. 4 (coefficients)'!$J$25 + 'Sect. 4 (coefficients)'!$J$26*((C330/'Sect. 4 (coefficients)'!$C$5-1)/'Sect. 4 (coefficients)'!$C$6) ) +
    ( A330/'Sect. 4 (coefficients)'!$C$3 )^3 * ( 'Sect. 4 (coefficients)'!$J$27 ) ) +
( (B330+273.15) / 'Sect. 4 (coefficients)'!$C$4 )^2*
    (                                                   ( 'Sect. 4 (coefficients)'!$J$28 + 'Sect. 4 (coefficients)'!$J$29*((C330/'Sect. 4 (coefficients)'!$C$5-1)/'Sect. 4 (coefficients)'!$C$6) + 'Sect. 4 (coefficients)'!$J$30*((C330/'Sect. 4 (coefficients)'!$C$5-1)/'Sect. 4 (coefficients)'!$C$6)^2 ) +
    ( A330/'Sect. 4 (coefficients)'!$C$3 )^1 * ( 'Sect. 4 (coefficients)'!$J$31 + 'Sect. 4 (coefficients)'!$J$32*((C330/'Sect. 4 (coefficients)'!$C$5-1)/'Sect. 4 (coefficients)'!$C$6) ) +
    ( A330/'Sect. 4 (coefficients)'!$C$3 )^2 * ( 'Sect. 4 (coefficients)'!$J$33 ) ) +
( (B330+273.15) / 'Sect. 4 (coefficients)'!$C$4 )^3*
    (                                                   ( 'Sect. 4 (coefficients)'!$J$34 + 'Sect. 4 (coefficients)'!$J$35*((C330/'Sect. 4 (coefficients)'!$C$5-1)/'Sect. 4 (coefficients)'!$C$6) ) +
    ( A330/'Sect. 4 (coefficients)'!$C$3 )^1 * ( 'Sect. 4 (coefficients)'!$J$36 ) ) +
( (B330+273.15) / 'Sect. 4 (coefficients)'!$C$4 )^4*
    (                                                   ( 'Sect. 4 (coefficients)'!$J$37 ) ) )</f>
        <v>-0.86085381203705913</v>
      </c>
      <c r="V330" s="40">
        <f t="shared" si="94"/>
        <v>14.697494260742387</v>
      </c>
      <c r="W330" s="45">
        <f>('Sect. 4 (coefficients)'!$L$3+'Sect. 4 (coefficients)'!$L$4*(B330+'Sect. 4 (coefficients)'!$L$7)^-2.5+'Sect. 4 (coefficients)'!$L$5*(B330+'Sect. 4 (coefficients)'!$L$7)^3)/1000</f>
        <v>-3.3446902568376059E-3</v>
      </c>
      <c r="X330" s="45">
        <f t="shared" si="95"/>
        <v>-5.8855267100454967E-4</v>
      </c>
      <c r="Y330" s="40">
        <f t="shared" si="96"/>
        <v>14.69414957048555</v>
      </c>
      <c r="Z330" s="94">
        <v>6.0000000000000001E-3</v>
      </c>
    </row>
    <row r="331" spans="1:26" s="37" customFormat="1" ht="15" customHeight="1">
      <c r="A331" s="76">
        <v>20</v>
      </c>
      <c r="B331" s="30">
        <v>15</v>
      </c>
      <c r="C331" s="55">
        <v>5</v>
      </c>
      <c r="D331" s="32">
        <v>1001.37794832</v>
      </c>
      <c r="E331" s="32">
        <f>0.001/100*D331/2</f>
        <v>5.0068897416000006E-3</v>
      </c>
      <c r="F331" s="54" t="s">
        <v>17</v>
      </c>
      <c r="G331" s="33">
        <v>1016.6428141492105</v>
      </c>
      <c r="H331" s="32">
        <v>6.6885203434326728E-3</v>
      </c>
      <c r="I331" s="62">
        <v>117.36727102265206</v>
      </c>
      <c r="J331" s="33">
        <f t="shared" si="88"/>
        <v>15.264865829210521</v>
      </c>
      <c r="K331" s="32">
        <f t="shared" si="89"/>
        <v>4.4347896793391897E-3</v>
      </c>
      <c r="L331" s="50">
        <f t="shared" si="87"/>
        <v>22.683961942496662</v>
      </c>
      <c r="M331" s="35">
        <f t="shared" si="90"/>
        <v>9.4285714285714288</v>
      </c>
      <c r="N331" s="66">
        <f t="shared" si="91"/>
        <v>0.94285714285714295</v>
      </c>
      <c r="O331" s="70" t="s">
        <v>17</v>
      </c>
      <c r="P331" s="32">
        <f>('Sect. 4 (coefficients)'!$L$3+'Sect. 4 (coefficients)'!$L$4*(B331+'Sect. 4 (coefficients)'!$L$7)^-2.5+'Sect. 4 (coefficients)'!$L$5*(B331+'Sect. 4 (coefficients)'!$L$7)^3)/1000</f>
        <v>-2.8498200791190241E-3</v>
      </c>
      <c r="Q331" s="32">
        <f t="shared" si="92"/>
        <v>15.26771564928964</v>
      </c>
      <c r="R331" s="32">
        <f>LOOKUP(B331,'Sect. 4 (data)'!$B$33:$B$39,'Sect. 4 (data)'!$R$33:$R$39)</f>
        <v>15.333109877563343</v>
      </c>
      <c r="S331" s="36">
        <f t="shared" si="93"/>
        <v>-6.5394228273703447E-2</v>
      </c>
      <c r="T331" s="32">
        <f>'Sect. 4 (coefficients)'!$C$7 * ( A331 / 'Sect. 4 (coefficients)'!$C$3 )*
  (
                                                        ( 'Sect. 4 (coefficients)'!$F$3   + 'Sect. 4 (coefficients)'!$F$4  *(A331/'Sect. 4 (coefficients)'!$C$3)^1 + 'Sect. 4 (coefficients)'!$F$5  *(A331/'Sect. 4 (coefficients)'!$C$3)^2 + 'Sect. 4 (coefficients)'!$F$6   *(A331/'Sect. 4 (coefficients)'!$C$3)^3 + 'Sect. 4 (coefficients)'!$F$7  *(A331/'Sect. 4 (coefficients)'!$C$3)^4 + 'Sect. 4 (coefficients)'!$F$8*(A331/'Sect. 4 (coefficients)'!$C$3)^5 ) +
    ( (B331+273.15) / 'Sect. 4 (coefficients)'!$C$4 )^1 * ( 'Sect. 4 (coefficients)'!$F$9   + 'Sect. 4 (coefficients)'!$F$10*(A331/'Sect. 4 (coefficients)'!$C$3)^1 + 'Sect. 4 (coefficients)'!$F$11*(A331/'Sect. 4 (coefficients)'!$C$3)^2 + 'Sect. 4 (coefficients)'!$F$12*(A331/'Sect. 4 (coefficients)'!$C$3)^3 + 'Sect. 4 (coefficients)'!$F$13*(A331/'Sect. 4 (coefficients)'!$C$3)^4 ) +
    ( (B331+273.15) / 'Sect. 4 (coefficients)'!$C$4 )^2 * ( 'Sect. 4 (coefficients)'!$F$14 + 'Sect. 4 (coefficients)'!$F$15*(A331/'Sect. 4 (coefficients)'!$C$3)^1 + 'Sect. 4 (coefficients)'!$F$16*(A331/'Sect. 4 (coefficients)'!$C$3)^2 + 'Sect. 4 (coefficients)'!$F$17*(A331/'Sect. 4 (coefficients)'!$C$3)^3 ) +
    ( (B331+273.15) / 'Sect. 4 (coefficients)'!$C$4 )^3 * ( 'Sect. 4 (coefficients)'!$F$18 + 'Sect. 4 (coefficients)'!$F$19*(A331/'Sect. 4 (coefficients)'!$C$3)^1 + 'Sect. 4 (coefficients)'!$F$20*(A331/'Sect. 4 (coefficients)'!$C$3)^2 ) +
    ( (B331+273.15) / 'Sect. 4 (coefficients)'!$C$4 )^4 * ( 'Sect. 4 (coefficients)'!$F$21 +'Sect. 4 (coefficients)'!$F$22*(A331/'Sect. 4 (coefficients)'!$C$3)^1 ) +
    ( (B331+273.15) / 'Sect. 4 (coefficients)'!$C$4 )^5 * ( 'Sect. 4 (coefficients)'!$F$23 )
  )</f>
        <v>15.333930916202364</v>
      </c>
      <c r="U331" s="91">
        <f xml:space="preserve"> 'Sect. 4 (coefficients)'!$C$8 * ( (C331/'Sect. 4 (coefficients)'!$C$5-1)/'Sect. 4 (coefficients)'!$C$6 ) * ( A331/'Sect. 4 (coefficients)'!$C$3 ) *
(                                                       ( 'Sect. 4 (coefficients)'!$J$3   + 'Sect. 4 (coefficients)'!$J$4  *((C331/'Sect. 4 (coefficients)'!$C$5-1)/'Sect. 4 (coefficients)'!$C$6)  + 'Sect. 4 (coefficients)'!$J$5  *((C331/'Sect. 4 (coefficients)'!$C$5-1)/'Sect. 4 (coefficients)'!$C$6)^2 + 'Sect. 4 (coefficients)'!$J$6   *((C331/'Sect. 4 (coefficients)'!$C$5-1)/'Sect. 4 (coefficients)'!$C$6)^3 + 'Sect. 4 (coefficients)'!$J$7*((C331/'Sect. 4 (coefficients)'!$C$5-1)/'Sect. 4 (coefficients)'!$C$6)^4 ) +
    ( A331/'Sect. 4 (coefficients)'!$C$3 )^1 * ( 'Sect. 4 (coefficients)'!$J$8   + 'Sect. 4 (coefficients)'!$J$9  *((C331/'Sect. 4 (coefficients)'!$C$5-1)/'Sect. 4 (coefficients)'!$C$6)  + 'Sect. 4 (coefficients)'!$J$10*((C331/'Sect. 4 (coefficients)'!$C$5-1)/'Sect. 4 (coefficients)'!$C$6)^2 + 'Sect. 4 (coefficients)'!$J$11 *((C331/'Sect. 4 (coefficients)'!$C$5-1)/'Sect. 4 (coefficients)'!$C$6)^3 ) +
    ( A331/'Sect. 4 (coefficients)'!$C$3 )^2 * ( 'Sect. 4 (coefficients)'!$J$12 + 'Sect. 4 (coefficients)'!$J$13*((C331/'Sect. 4 (coefficients)'!$C$5-1)/'Sect. 4 (coefficients)'!$C$6) + 'Sect. 4 (coefficients)'!$J$14*((C331/'Sect. 4 (coefficients)'!$C$5-1)/'Sect. 4 (coefficients)'!$C$6)^2 ) +
    ( A331/'Sect. 4 (coefficients)'!$C$3 )^3 * ( 'Sect. 4 (coefficients)'!$J$15 + 'Sect. 4 (coefficients)'!$J$16*((C331/'Sect. 4 (coefficients)'!$C$5-1)/'Sect. 4 (coefficients)'!$C$6) ) +
    ( A331/'Sect. 4 (coefficients)'!$C$3 )^4 * ( 'Sect. 4 (coefficients)'!$J$17 ) +
( (B331+273.15) / 'Sect. 4 (coefficients)'!$C$4 )^1*
    (                                                   ( 'Sect. 4 (coefficients)'!$J$18 + 'Sect. 4 (coefficients)'!$J$19*((C331/'Sect. 4 (coefficients)'!$C$5-1)/'Sect. 4 (coefficients)'!$C$6) + 'Sect. 4 (coefficients)'!$J$20*((C331/'Sect. 4 (coefficients)'!$C$5-1)/'Sect. 4 (coefficients)'!$C$6)^2 + 'Sect. 4 (coefficients)'!$J$21 * ((C331/'Sect. 4 (coefficients)'!$C$5-1)/'Sect. 4 (coefficients)'!$C$6)^3 ) +
    ( A331/'Sect. 4 (coefficients)'!$C$3 )^1 * ( 'Sect. 4 (coefficients)'!$J$22 + 'Sect. 4 (coefficients)'!$J$23*((C331/'Sect. 4 (coefficients)'!$C$5-1)/'Sect. 4 (coefficients)'!$C$6) + 'Sect. 4 (coefficients)'!$J$24*((C331/'Sect. 4 (coefficients)'!$C$5-1)/'Sect. 4 (coefficients)'!$C$6)^2 ) +
    ( A331/'Sect. 4 (coefficients)'!$C$3 )^2 * ( 'Sect. 4 (coefficients)'!$J$25 + 'Sect. 4 (coefficients)'!$J$26*((C331/'Sect. 4 (coefficients)'!$C$5-1)/'Sect. 4 (coefficients)'!$C$6) ) +
    ( A331/'Sect. 4 (coefficients)'!$C$3 )^3 * ( 'Sect. 4 (coefficients)'!$J$27 ) ) +
( (B331+273.15) / 'Sect. 4 (coefficients)'!$C$4 )^2*
    (                                                   ( 'Sect. 4 (coefficients)'!$J$28 + 'Sect. 4 (coefficients)'!$J$29*((C331/'Sect. 4 (coefficients)'!$C$5-1)/'Sect. 4 (coefficients)'!$C$6) + 'Sect. 4 (coefficients)'!$J$30*((C331/'Sect. 4 (coefficients)'!$C$5-1)/'Sect. 4 (coefficients)'!$C$6)^2 ) +
    ( A331/'Sect. 4 (coefficients)'!$C$3 )^1 * ( 'Sect. 4 (coefficients)'!$J$31 + 'Sect. 4 (coefficients)'!$J$32*((C331/'Sect. 4 (coefficients)'!$C$5-1)/'Sect. 4 (coefficients)'!$C$6) ) +
    ( A331/'Sect. 4 (coefficients)'!$C$3 )^2 * ( 'Sect. 4 (coefficients)'!$J$33 ) ) +
( (B331+273.15) / 'Sect. 4 (coefficients)'!$C$4 )^3*
    (                                                   ( 'Sect. 4 (coefficients)'!$J$34 + 'Sect. 4 (coefficients)'!$J$35*((C331/'Sect. 4 (coefficients)'!$C$5-1)/'Sect. 4 (coefficients)'!$C$6) ) +
    ( A331/'Sect. 4 (coefficients)'!$C$3 )^1 * ( 'Sect. 4 (coefficients)'!$J$36 ) ) +
( (B331+273.15) / 'Sect. 4 (coefficients)'!$C$4 )^4*
    (                                                   ( 'Sect. 4 (coefficients)'!$J$37 ) ) )</f>
        <v>-6.587805052784193E-2</v>
      </c>
      <c r="V331" s="32">
        <f t="shared" si="94"/>
        <v>15.268052865674523</v>
      </c>
      <c r="W331" s="36">
        <f>('Sect. 4 (coefficients)'!$L$3+'Sect. 4 (coefficients)'!$L$4*(B331+'Sect. 4 (coefficients)'!$L$7)^-2.5+'Sect. 4 (coefficients)'!$L$5*(B331+'Sect. 4 (coefficients)'!$L$7)^3)/1000</f>
        <v>-2.8498200791190241E-3</v>
      </c>
      <c r="X331" s="36">
        <f t="shared" si="95"/>
        <v>-3.3721638488337646E-4</v>
      </c>
      <c r="Y331" s="32">
        <f t="shared" si="96"/>
        <v>15.265203045595404</v>
      </c>
      <c r="Z331" s="92">
        <v>6.0000000000000001E-3</v>
      </c>
    </row>
    <row r="332" spans="1:26" s="37" customFormat="1" ht="15" customHeight="1">
      <c r="A332" s="76">
        <v>20</v>
      </c>
      <c r="B332" s="30">
        <v>15</v>
      </c>
      <c r="C332" s="55">
        <v>10</v>
      </c>
      <c r="D332" s="32">
        <v>1003.67605601</v>
      </c>
      <c r="E332" s="32">
        <f>0.001/100*D332/2</f>
        <v>5.0183802800500008E-3</v>
      </c>
      <c r="F332" s="54" t="s">
        <v>17</v>
      </c>
      <c r="G332" s="33">
        <v>1018.8755573900503</v>
      </c>
      <c r="H332" s="32">
        <v>6.7144574536230845E-3</v>
      </c>
      <c r="I332" s="62">
        <v>118.85420224227092</v>
      </c>
      <c r="J332" s="33">
        <f t="shared" si="88"/>
        <v>15.199501380050265</v>
      </c>
      <c r="K332" s="32">
        <f t="shared" si="89"/>
        <v>4.4609189929116473E-3</v>
      </c>
      <c r="L332" s="50">
        <f t="shared" si="87"/>
        <v>23.156247550531862</v>
      </c>
      <c r="M332" s="35">
        <f t="shared" si="90"/>
        <v>9.4285714285714288</v>
      </c>
      <c r="N332" s="66">
        <f t="shared" si="91"/>
        <v>0.94285714285714295</v>
      </c>
      <c r="O332" s="70" t="s">
        <v>17</v>
      </c>
      <c r="P332" s="32">
        <f>('Sect. 4 (coefficients)'!$L$3+'Sect. 4 (coefficients)'!$L$4*(B332+'Sect. 4 (coefficients)'!$L$7)^-2.5+'Sect. 4 (coefficients)'!$L$5*(B332+'Sect. 4 (coefficients)'!$L$7)^3)/1000</f>
        <v>-2.8498200791190241E-3</v>
      </c>
      <c r="Q332" s="32">
        <f t="shared" si="92"/>
        <v>15.202351200129383</v>
      </c>
      <c r="R332" s="32">
        <f>LOOKUP(B332,'Sect. 4 (data)'!$B$33:$B$39,'Sect. 4 (data)'!$R$33:$R$39)</f>
        <v>15.333109877563343</v>
      </c>
      <c r="S332" s="36">
        <f t="shared" si="93"/>
        <v>-0.13075867743395975</v>
      </c>
      <c r="T332" s="32">
        <f>'Sect. 4 (coefficients)'!$C$7 * ( A332 / 'Sect. 4 (coefficients)'!$C$3 )*
  (
                                                        ( 'Sect. 4 (coefficients)'!$F$3   + 'Sect. 4 (coefficients)'!$F$4  *(A332/'Sect. 4 (coefficients)'!$C$3)^1 + 'Sect. 4 (coefficients)'!$F$5  *(A332/'Sect. 4 (coefficients)'!$C$3)^2 + 'Sect. 4 (coefficients)'!$F$6   *(A332/'Sect. 4 (coefficients)'!$C$3)^3 + 'Sect. 4 (coefficients)'!$F$7  *(A332/'Sect. 4 (coefficients)'!$C$3)^4 + 'Sect. 4 (coefficients)'!$F$8*(A332/'Sect. 4 (coefficients)'!$C$3)^5 ) +
    ( (B332+273.15) / 'Sect. 4 (coefficients)'!$C$4 )^1 * ( 'Sect. 4 (coefficients)'!$F$9   + 'Sect. 4 (coefficients)'!$F$10*(A332/'Sect. 4 (coefficients)'!$C$3)^1 + 'Sect. 4 (coefficients)'!$F$11*(A332/'Sect. 4 (coefficients)'!$C$3)^2 + 'Sect. 4 (coefficients)'!$F$12*(A332/'Sect. 4 (coefficients)'!$C$3)^3 + 'Sect. 4 (coefficients)'!$F$13*(A332/'Sect. 4 (coefficients)'!$C$3)^4 ) +
    ( (B332+273.15) / 'Sect. 4 (coefficients)'!$C$4 )^2 * ( 'Sect. 4 (coefficients)'!$F$14 + 'Sect. 4 (coefficients)'!$F$15*(A332/'Sect. 4 (coefficients)'!$C$3)^1 + 'Sect. 4 (coefficients)'!$F$16*(A332/'Sect. 4 (coefficients)'!$C$3)^2 + 'Sect. 4 (coefficients)'!$F$17*(A332/'Sect. 4 (coefficients)'!$C$3)^3 ) +
    ( (B332+273.15) / 'Sect. 4 (coefficients)'!$C$4 )^3 * ( 'Sect. 4 (coefficients)'!$F$18 + 'Sect. 4 (coefficients)'!$F$19*(A332/'Sect. 4 (coefficients)'!$C$3)^1 + 'Sect. 4 (coefficients)'!$F$20*(A332/'Sect. 4 (coefficients)'!$C$3)^2 ) +
    ( (B332+273.15) / 'Sect. 4 (coefficients)'!$C$4 )^4 * ( 'Sect. 4 (coefficients)'!$F$21 +'Sect. 4 (coefficients)'!$F$22*(A332/'Sect. 4 (coefficients)'!$C$3)^1 ) +
    ( (B332+273.15) / 'Sect. 4 (coefficients)'!$C$4 )^5 * ( 'Sect. 4 (coefficients)'!$F$23 )
  )</f>
        <v>15.333930916202364</v>
      </c>
      <c r="U332" s="91">
        <f xml:space="preserve"> 'Sect. 4 (coefficients)'!$C$8 * ( (C332/'Sect. 4 (coefficients)'!$C$5-1)/'Sect. 4 (coefficients)'!$C$6 ) * ( A332/'Sect. 4 (coefficients)'!$C$3 ) *
(                                                       ( 'Sect. 4 (coefficients)'!$J$3   + 'Sect. 4 (coefficients)'!$J$4  *((C332/'Sect. 4 (coefficients)'!$C$5-1)/'Sect. 4 (coefficients)'!$C$6)  + 'Sect. 4 (coefficients)'!$J$5  *((C332/'Sect. 4 (coefficients)'!$C$5-1)/'Sect. 4 (coefficients)'!$C$6)^2 + 'Sect. 4 (coefficients)'!$J$6   *((C332/'Sect. 4 (coefficients)'!$C$5-1)/'Sect. 4 (coefficients)'!$C$6)^3 + 'Sect. 4 (coefficients)'!$J$7*((C332/'Sect. 4 (coefficients)'!$C$5-1)/'Sect. 4 (coefficients)'!$C$6)^4 ) +
    ( A332/'Sect. 4 (coefficients)'!$C$3 )^1 * ( 'Sect. 4 (coefficients)'!$J$8   + 'Sect. 4 (coefficients)'!$J$9  *((C332/'Sect. 4 (coefficients)'!$C$5-1)/'Sect. 4 (coefficients)'!$C$6)  + 'Sect. 4 (coefficients)'!$J$10*((C332/'Sect. 4 (coefficients)'!$C$5-1)/'Sect. 4 (coefficients)'!$C$6)^2 + 'Sect. 4 (coefficients)'!$J$11 *((C332/'Sect. 4 (coefficients)'!$C$5-1)/'Sect. 4 (coefficients)'!$C$6)^3 ) +
    ( A332/'Sect. 4 (coefficients)'!$C$3 )^2 * ( 'Sect. 4 (coefficients)'!$J$12 + 'Sect. 4 (coefficients)'!$J$13*((C332/'Sect. 4 (coefficients)'!$C$5-1)/'Sect. 4 (coefficients)'!$C$6) + 'Sect. 4 (coefficients)'!$J$14*((C332/'Sect. 4 (coefficients)'!$C$5-1)/'Sect. 4 (coefficients)'!$C$6)^2 ) +
    ( A332/'Sect. 4 (coefficients)'!$C$3 )^3 * ( 'Sect. 4 (coefficients)'!$J$15 + 'Sect. 4 (coefficients)'!$J$16*((C332/'Sect. 4 (coefficients)'!$C$5-1)/'Sect. 4 (coefficients)'!$C$6) ) +
    ( A332/'Sect. 4 (coefficients)'!$C$3 )^4 * ( 'Sect. 4 (coefficients)'!$J$17 ) +
( (B332+273.15) / 'Sect. 4 (coefficients)'!$C$4 )^1*
    (                                                   ( 'Sect. 4 (coefficients)'!$J$18 + 'Sect. 4 (coefficients)'!$J$19*((C332/'Sect. 4 (coefficients)'!$C$5-1)/'Sect. 4 (coefficients)'!$C$6) + 'Sect. 4 (coefficients)'!$J$20*((C332/'Sect. 4 (coefficients)'!$C$5-1)/'Sect. 4 (coefficients)'!$C$6)^2 + 'Sect. 4 (coefficients)'!$J$21 * ((C332/'Sect. 4 (coefficients)'!$C$5-1)/'Sect. 4 (coefficients)'!$C$6)^3 ) +
    ( A332/'Sect. 4 (coefficients)'!$C$3 )^1 * ( 'Sect. 4 (coefficients)'!$J$22 + 'Sect. 4 (coefficients)'!$J$23*((C332/'Sect. 4 (coefficients)'!$C$5-1)/'Sect. 4 (coefficients)'!$C$6) + 'Sect. 4 (coefficients)'!$J$24*((C332/'Sect. 4 (coefficients)'!$C$5-1)/'Sect. 4 (coefficients)'!$C$6)^2 ) +
    ( A332/'Sect. 4 (coefficients)'!$C$3 )^2 * ( 'Sect. 4 (coefficients)'!$J$25 + 'Sect. 4 (coefficients)'!$J$26*((C332/'Sect. 4 (coefficients)'!$C$5-1)/'Sect. 4 (coefficients)'!$C$6) ) +
    ( A332/'Sect. 4 (coefficients)'!$C$3 )^3 * ( 'Sect. 4 (coefficients)'!$J$27 ) ) +
( (B332+273.15) / 'Sect. 4 (coefficients)'!$C$4 )^2*
    (                                                   ( 'Sect. 4 (coefficients)'!$J$28 + 'Sect. 4 (coefficients)'!$J$29*((C332/'Sect. 4 (coefficients)'!$C$5-1)/'Sect. 4 (coefficients)'!$C$6) + 'Sect. 4 (coefficients)'!$J$30*((C332/'Sect. 4 (coefficients)'!$C$5-1)/'Sect. 4 (coefficients)'!$C$6)^2 ) +
    ( A332/'Sect. 4 (coefficients)'!$C$3 )^1 * ( 'Sect. 4 (coefficients)'!$J$31 + 'Sect. 4 (coefficients)'!$J$32*((C332/'Sect. 4 (coefficients)'!$C$5-1)/'Sect. 4 (coefficients)'!$C$6) ) +
    ( A332/'Sect. 4 (coefficients)'!$C$3 )^2 * ( 'Sect. 4 (coefficients)'!$J$33 ) ) +
( (B332+273.15) / 'Sect. 4 (coefficients)'!$C$4 )^3*
    (                                                   ( 'Sect. 4 (coefficients)'!$J$34 + 'Sect. 4 (coefficients)'!$J$35*((C332/'Sect. 4 (coefficients)'!$C$5-1)/'Sect. 4 (coefficients)'!$C$6) ) +
    ( A332/'Sect. 4 (coefficients)'!$C$3 )^1 * ( 'Sect. 4 (coefficients)'!$J$36 ) ) +
( (B332+273.15) / 'Sect. 4 (coefficients)'!$C$4 )^4*
    (                                                   ( 'Sect. 4 (coefficients)'!$J$37 ) ) )</f>
        <v>-0.13207262273924342</v>
      </c>
      <c r="V332" s="32">
        <f t="shared" si="94"/>
        <v>15.20185829346312</v>
      </c>
      <c r="W332" s="36">
        <f>('Sect. 4 (coefficients)'!$L$3+'Sect. 4 (coefficients)'!$L$4*(B332+'Sect. 4 (coefficients)'!$L$7)^-2.5+'Sect. 4 (coefficients)'!$L$5*(B332+'Sect. 4 (coefficients)'!$L$7)^3)/1000</f>
        <v>-2.8498200791190241E-3</v>
      </c>
      <c r="X332" s="36">
        <f t="shared" si="95"/>
        <v>4.9290666626333746E-4</v>
      </c>
      <c r="Y332" s="32">
        <f t="shared" si="96"/>
        <v>15.199008473384001</v>
      </c>
      <c r="Z332" s="92">
        <v>6.0000000000000001E-3</v>
      </c>
    </row>
    <row r="333" spans="1:26" s="37" customFormat="1" ht="15" customHeight="1">
      <c r="A333" s="76">
        <v>20</v>
      </c>
      <c r="B333" s="30">
        <v>15</v>
      </c>
      <c r="C333" s="55">
        <v>15</v>
      </c>
      <c r="D333" s="32">
        <v>1005.95004324</v>
      </c>
      <c r="E333" s="32">
        <f t="shared" ref="E333:E339" si="98">0.003/100*D333/2</f>
        <v>1.50892506486E-2</v>
      </c>
      <c r="F333" s="54" t="s">
        <v>17</v>
      </c>
      <c r="G333" s="33">
        <v>1021.0852980771299</v>
      </c>
      <c r="H333" s="32">
        <v>1.5747100091086305E-2</v>
      </c>
      <c r="I333" s="62">
        <v>3551.4431747315457</v>
      </c>
      <c r="J333" s="33">
        <f t="shared" si="88"/>
        <v>15.135254837129878</v>
      </c>
      <c r="K333" s="32">
        <f t="shared" si="89"/>
        <v>4.503962271424437E-3</v>
      </c>
      <c r="L333" s="50">
        <f t="shared" si="87"/>
        <v>23.767390068661815</v>
      </c>
      <c r="M333" s="35">
        <f t="shared" si="90"/>
        <v>9.4285714285714288</v>
      </c>
      <c r="N333" s="66">
        <f t="shared" si="91"/>
        <v>0.94285714285714295</v>
      </c>
      <c r="O333" s="70" t="s">
        <v>17</v>
      </c>
      <c r="P333" s="32">
        <f>('Sect. 4 (coefficients)'!$L$3+'Sect. 4 (coefficients)'!$L$4*(B333+'Sect. 4 (coefficients)'!$L$7)^-2.5+'Sect. 4 (coefficients)'!$L$5*(B333+'Sect. 4 (coefficients)'!$L$7)^3)/1000</f>
        <v>-2.8498200791190241E-3</v>
      </c>
      <c r="Q333" s="32">
        <f t="shared" si="92"/>
        <v>15.138104657208997</v>
      </c>
      <c r="R333" s="32">
        <f>LOOKUP(B333,'Sect. 4 (data)'!$B$33:$B$39,'Sect. 4 (data)'!$R$33:$R$39)</f>
        <v>15.333109877563343</v>
      </c>
      <c r="S333" s="36">
        <f t="shared" si="93"/>
        <v>-0.19500522035434642</v>
      </c>
      <c r="T333" s="32">
        <f>'Sect. 4 (coefficients)'!$C$7 * ( A333 / 'Sect. 4 (coefficients)'!$C$3 )*
  (
                                                        ( 'Sect. 4 (coefficients)'!$F$3   + 'Sect. 4 (coefficients)'!$F$4  *(A333/'Sect. 4 (coefficients)'!$C$3)^1 + 'Sect. 4 (coefficients)'!$F$5  *(A333/'Sect. 4 (coefficients)'!$C$3)^2 + 'Sect. 4 (coefficients)'!$F$6   *(A333/'Sect. 4 (coefficients)'!$C$3)^3 + 'Sect. 4 (coefficients)'!$F$7  *(A333/'Sect. 4 (coefficients)'!$C$3)^4 + 'Sect. 4 (coefficients)'!$F$8*(A333/'Sect. 4 (coefficients)'!$C$3)^5 ) +
    ( (B333+273.15) / 'Sect. 4 (coefficients)'!$C$4 )^1 * ( 'Sect. 4 (coefficients)'!$F$9   + 'Sect. 4 (coefficients)'!$F$10*(A333/'Sect. 4 (coefficients)'!$C$3)^1 + 'Sect. 4 (coefficients)'!$F$11*(A333/'Sect. 4 (coefficients)'!$C$3)^2 + 'Sect. 4 (coefficients)'!$F$12*(A333/'Sect. 4 (coefficients)'!$C$3)^3 + 'Sect. 4 (coefficients)'!$F$13*(A333/'Sect. 4 (coefficients)'!$C$3)^4 ) +
    ( (B333+273.15) / 'Sect. 4 (coefficients)'!$C$4 )^2 * ( 'Sect. 4 (coefficients)'!$F$14 + 'Sect. 4 (coefficients)'!$F$15*(A333/'Sect. 4 (coefficients)'!$C$3)^1 + 'Sect. 4 (coefficients)'!$F$16*(A333/'Sect. 4 (coefficients)'!$C$3)^2 + 'Sect. 4 (coefficients)'!$F$17*(A333/'Sect. 4 (coefficients)'!$C$3)^3 ) +
    ( (B333+273.15) / 'Sect. 4 (coefficients)'!$C$4 )^3 * ( 'Sect. 4 (coefficients)'!$F$18 + 'Sect. 4 (coefficients)'!$F$19*(A333/'Sect. 4 (coefficients)'!$C$3)^1 + 'Sect. 4 (coefficients)'!$F$20*(A333/'Sect. 4 (coefficients)'!$C$3)^2 ) +
    ( (B333+273.15) / 'Sect. 4 (coefficients)'!$C$4 )^4 * ( 'Sect. 4 (coefficients)'!$F$21 +'Sect. 4 (coefficients)'!$F$22*(A333/'Sect. 4 (coefficients)'!$C$3)^1 ) +
    ( (B333+273.15) / 'Sect. 4 (coefficients)'!$C$4 )^5 * ( 'Sect. 4 (coefficients)'!$F$23 )
  )</f>
        <v>15.333930916202364</v>
      </c>
      <c r="U333" s="91">
        <f xml:space="preserve"> 'Sect. 4 (coefficients)'!$C$8 * ( (C333/'Sect. 4 (coefficients)'!$C$5-1)/'Sect. 4 (coefficients)'!$C$6 ) * ( A333/'Sect. 4 (coefficients)'!$C$3 ) *
(                                                       ( 'Sect. 4 (coefficients)'!$J$3   + 'Sect. 4 (coefficients)'!$J$4  *((C333/'Sect. 4 (coefficients)'!$C$5-1)/'Sect. 4 (coefficients)'!$C$6)  + 'Sect. 4 (coefficients)'!$J$5  *((C333/'Sect. 4 (coefficients)'!$C$5-1)/'Sect. 4 (coefficients)'!$C$6)^2 + 'Sect. 4 (coefficients)'!$J$6   *((C333/'Sect. 4 (coefficients)'!$C$5-1)/'Sect. 4 (coefficients)'!$C$6)^3 + 'Sect. 4 (coefficients)'!$J$7*((C333/'Sect. 4 (coefficients)'!$C$5-1)/'Sect. 4 (coefficients)'!$C$6)^4 ) +
    ( A333/'Sect. 4 (coefficients)'!$C$3 )^1 * ( 'Sect. 4 (coefficients)'!$J$8   + 'Sect. 4 (coefficients)'!$J$9  *((C333/'Sect. 4 (coefficients)'!$C$5-1)/'Sect. 4 (coefficients)'!$C$6)  + 'Sect. 4 (coefficients)'!$J$10*((C333/'Sect. 4 (coefficients)'!$C$5-1)/'Sect. 4 (coefficients)'!$C$6)^2 + 'Sect. 4 (coefficients)'!$J$11 *((C333/'Sect. 4 (coefficients)'!$C$5-1)/'Sect. 4 (coefficients)'!$C$6)^3 ) +
    ( A333/'Sect. 4 (coefficients)'!$C$3 )^2 * ( 'Sect. 4 (coefficients)'!$J$12 + 'Sect. 4 (coefficients)'!$J$13*((C333/'Sect. 4 (coefficients)'!$C$5-1)/'Sect. 4 (coefficients)'!$C$6) + 'Sect. 4 (coefficients)'!$J$14*((C333/'Sect. 4 (coefficients)'!$C$5-1)/'Sect. 4 (coefficients)'!$C$6)^2 ) +
    ( A333/'Sect. 4 (coefficients)'!$C$3 )^3 * ( 'Sect. 4 (coefficients)'!$J$15 + 'Sect. 4 (coefficients)'!$J$16*((C333/'Sect. 4 (coefficients)'!$C$5-1)/'Sect. 4 (coefficients)'!$C$6) ) +
    ( A333/'Sect. 4 (coefficients)'!$C$3 )^4 * ( 'Sect. 4 (coefficients)'!$J$17 ) +
( (B333+273.15) / 'Sect. 4 (coefficients)'!$C$4 )^1*
    (                                                   ( 'Sect. 4 (coefficients)'!$J$18 + 'Sect. 4 (coefficients)'!$J$19*((C333/'Sect. 4 (coefficients)'!$C$5-1)/'Sect. 4 (coefficients)'!$C$6) + 'Sect. 4 (coefficients)'!$J$20*((C333/'Sect. 4 (coefficients)'!$C$5-1)/'Sect. 4 (coefficients)'!$C$6)^2 + 'Sect. 4 (coefficients)'!$J$21 * ((C333/'Sect. 4 (coefficients)'!$C$5-1)/'Sect. 4 (coefficients)'!$C$6)^3 ) +
    ( A333/'Sect. 4 (coefficients)'!$C$3 )^1 * ( 'Sect. 4 (coefficients)'!$J$22 + 'Sect. 4 (coefficients)'!$J$23*((C333/'Sect. 4 (coefficients)'!$C$5-1)/'Sect. 4 (coefficients)'!$C$6) + 'Sect. 4 (coefficients)'!$J$24*((C333/'Sect. 4 (coefficients)'!$C$5-1)/'Sect. 4 (coefficients)'!$C$6)^2 ) +
    ( A333/'Sect. 4 (coefficients)'!$C$3 )^2 * ( 'Sect. 4 (coefficients)'!$J$25 + 'Sect. 4 (coefficients)'!$J$26*((C333/'Sect. 4 (coefficients)'!$C$5-1)/'Sect. 4 (coefficients)'!$C$6) ) +
    ( A333/'Sect. 4 (coefficients)'!$C$3 )^3 * ( 'Sect. 4 (coefficients)'!$J$27 ) ) +
( (B333+273.15) / 'Sect. 4 (coefficients)'!$C$4 )^2*
    (                                                   ( 'Sect. 4 (coefficients)'!$J$28 + 'Sect. 4 (coefficients)'!$J$29*((C333/'Sect. 4 (coefficients)'!$C$5-1)/'Sect. 4 (coefficients)'!$C$6) + 'Sect. 4 (coefficients)'!$J$30*((C333/'Sect. 4 (coefficients)'!$C$5-1)/'Sect. 4 (coefficients)'!$C$6)^2 ) +
    ( A333/'Sect. 4 (coefficients)'!$C$3 )^1 * ( 'Sect. 4 (coefficients)'!$J$31 + 'Sect. 4 (coefficients)'!$J$32*((C333/'Sect. 4 (coefficients)'!$C$5-1)/'Sect. 4 (coefficients)'!$C$6) ) +
    ( A333/'Sect. 4 (coefficients)'!$C$3 )^2 * ( 'Sect. 4 (coefficients)'!$J$33 ) ) +
( (B333+273.15) / 'Sect. 4 (coefficients)'!$C$4 )^3*
    (                                                   ( 'Sect. 4 (coefficients)'!$J$34 + 'Sect. 4 (coefficients)'!$J$35*((C333/'Sect. 4 (coefficients)'!$C$5-1)/'Sect. 4 (coefficients)'!$C$6) ) +
    ( A333/'Sect. 4 (coefficients)'!$C$3 )^1 * ( 'Sect. 4 (coefficients)'!$J$36 ) ) +
( (B333+273.15) / 'Sect. 4 (coefficients)'!$C$4 )^4*
    (                                                   ( 'Sect. 4 (coefficients)'!$J$37 ) ) )</f>
        <v>-0.19713459395014851</v>
      </c>
      <c r="V333" s="32">
        <f t="shared" si="94"/>
        <v>15.136796322252216</v>
      </c>
      <c r="W333" s="36">
        <f>('Sect. 4 (coefficients)'!$L$3+'Sect. 4 (coefficients)'!$L$4*(B333+'Sect. 4 (coefficients)'!$L$7)^-2.5+'Sect. 4 (coefficients)'!$L$5*(B333+'Sect. 4 (coefficients)'!$L$7)^3)/1000</f>
        <v>-2.8498200791190241E-3</v>
      </c>
      <c r="X333" s="36">
        <f t="shared" si="95"/>
        <v>1.3083349567803992E-3</v>
      </c>
      <c r="Y333" s="32">
        <f t="shared" si="96"/>
        <v>15.133946502173098</v>
      </c>
      <c r="Z333" s="92">
        <v>6.0000000000000001E-3</v>
      </c>
    </row>
    <row r="334" spans="1:26" s="37" customFormat="1" ht="15" customHeight="1">
      <c r="A334" s="76">
        <v>20</v>
      </c>
      <c r="B334" s="30">
        <v>15</v>
      </c>
      <c r="C334" s="55">
        <v>20</v>
      </c>
      <c r="D334" s="32">
        <v>1008.20030563</v>
      </c>
      <c r="E334" s="32">
        <f t="shared" si="98"/>
        <v>1.5123004584450001E-2</v>
      </c>
      <c r="F334" s="54" t="s">
        <v>17</v>
      </c>
      <c r="G334" s="33">
        <v>1023.2718139443325</v>
      </c>
      <c r="H334" s="32">
        <v>1.5796479391173689E-2</v>
      </c>
      <c r="I334" s="62">
        <v>3482.6252438392603</v>
      </c>
      <c r="J334" s="33">
        <f t="shared" si="88"/>
        <v>15.071508314332505</v>
      </c>
      <c r="K334" s="32">
        <f t="shared" si="89"/>
        <v>4.5632766182294197E-3</v>
      </c>
      <c r="L334" s="50">
        <f t="shared" si="87"/>
        <v>24.253404270194572</v>
      </c>
      <c r="M334" s="35">
        <f t="shared" si="90"/>
        <v>9.4285714285714288</v>
      </c>
      <c r="N334" s="66">
        <f t="shared" si="91"/>
        <v>0.94285714285714295</v>
      </c>
      <c r="O334" s="70" t="s">
        <v>17</v>
      </c>
      <c r="P334" s="32">
        <f>('Sect. 4 (coefficients)'!$L$3+'Sect. 4 (coefficients)'!$L$4*(B334+'Sect. 4 (coefficients)'!$L$7)^-2.5+'Sect. 4 (coefficients)'!$L$5*(B334+'Sect. 4 (coefficients)'!$L$7)^3)/1000</f>
        <v>-2.8498200791190241E-3</v>
      </c>
      <c r="Q334" s="32">
        <f t="shared" si="92"/>
        <v>15.074358134411623</v>
      </c>
      <c r="R334" s="32">
        <f>LOOKUP(B334,'Sect. 4 (data)'!$B$33:$B$39,'Sect. 4 (data)'!$R$33:$R$39)</f>
        <v>15.333109877563343</v>
      </c>
      <c r="S334" s="36">
        <f t="shared" si="93"/>
        <v>-0.25875174315171989</v>
      </c>
      <c r="T334" s="32">
        <f>'Sect. 4 (coefficients)'!$C$7 * ( A334 / 'Sect. 4 (coefficients)'!$C$3 )*
  (
                                                        ( 'Sect. 4 (coefficients)'!$F$3   + 'Sect. 4 (coefficients)'!$F$4  *(A334/'Sect. 4 (coefficients)'!$C$3)^1 + 'Sect. 4 (coefficients)'!$F$5  *(A334/'Sect. 4 (coefficients)'!$C$3)^2 + 'Sect. 4 (coefficients)'!$F$6   *(A334/'Sect. 4 (coefficients)'!$C$3)^3 + 'Sect. 4 (coefficients)'!$F$7  *(A334/'Sect. 4 (coefficients)'!$C$3)^4 + 'Sect. 4 (coefficients)'!$F$8*(A334/'Sect. 4 (coefficients)'!$C$3)^5 ) +
    ( (B334+273.15) / 'Sect. 4 (coefficients)'!$C$4 )^1 * ( 'Sect. 4 (coefficients)'!$F$9   + 'Sect. 4 (coefficients)'!$F$10*(A334/'Sect. 4 (coefficients)'!$C$3)^1 + 'Sect. 4 (coefficients)'!$F$11*(A334/'Sect. 4 (coefficients)'!$C$3)^2 + 'Sect. 4 (coefficients)'!$F$12*(A334/'Sect. 4 (coefficients)'!$C$3)^3 + 'Sect. 4 (coefficients)'!$F$13*(A334/'Sect. 4 (coefficients)'!$C$3)^4 ) +
    ( (B334+273.15) / 'Sect. 4 (coefficients)'!$C$4 )^2 * ( 'Sect. 4 (coefficients)'!$F$14 + 'Sect. 4 (coefficients)'!$F$15*(A334/'Sect. 4 (coefficients)'!$C$3)^1 + 'Sect. 4 (coefficients)'!$F$16*(A334/'Sect. 4 (coefficients)'!$C$3)^2 + 'Sect. 4 (coefficients)'!$F$17*(A334/'Sect. 4 (coefficients)'!$C$3)^3 ) +
    ( (B334+273.15) / 'Sect. 4 (coefficients)'!$C$4 )^3 * ( 'Sect. 4 (coefficients)'!$F$18 + 'Sect. 4 (coefficients)'!$F$19*(A334/'Sect. 4 (coefficients)'!$C$3)^1 + 'Sect. 4 (coefficients)'!$F$20*(A334/'Sect. 4 (coefficients)'!$C$3)^2 ) +
    ( (B334+273.15) / 'Sect. 4 (coefficients)'!$C$4 )^4 * ( 'Sect. 4 (coefficients)'!$F$21 +'Sect. 4 (coefficients)'!$F$22*(A334/'Sect. 4 (coefficients)'!$C$3)^1 ) +
    ( (B334+273.15) / 'Sect. 4 (coefficients)'!$C$4 )^5 * ( 'Sect. 4 (coefficients)'!$F$23 )
  )</f>
        <v>15.333930916202364</v>
      </c>
      <c r="U334" s="91">
        <f xml:space="preserve"> 'Sect. 4 (coefficients)'!$C$8 * ( (C334/'Sect. 4 (coefficients)'!$C$5-1)/'Sect. 4 (coefficients)'!$C$6 ) * ( A334/'Sect. 4 (coefficients)'!$C$3 ) *
(                                                       ( 'Sect. 4 (coefficients)'!$J$3   + 'Sect. 4 (coefficients)'!$J$4  *((C334/'Sect. 4 (coefficients)'!$C$5-1)/'Sect. 4 (coefficients)'!$C$6)  + 'Sect. 4 (coefficients)'!$J$5  *((C334/'Sect. 4 (coefficients)'!$C$5-1)/'Sect. 4 (coefficients)'!$C$6)^2 + 'Sect. 4 (coefficients)'!$J$6   *((C334/'Sect. 4 (coefficients)'!$C$5-1)/'Sect. 4 (coefficients)'!$C$6)^3 + 'Sect. 4 (coefficients)'!$J$7*((C334/'Sect. 4 (coefficients)'!$C$5-1)/'Sect. 4 (coefficients)'!$C$6)^4 ) +
    ( A334/'Sect. 4 (coefficients)'!$C$3 )^1 * ( 'Sect. 4 (coefficients)'!$J$8   + 'Sect. 4 (coefficients)'!$J$9  *((C334/'Sect. 4 (coefficients)'!$C$5-1)/'Sect. 4 (coefficients)'!$C$6)  + 'Sect. 4 (coefficients)'!$J$10*((C334/'Sect. 4 (coefficients)'!$C$5-1)/'Sect. 4 (coefficients)'!$C$6)^2 + 'Sect. 4 (coefficients)'!$J$11 *((C334/'Sect. 4 (coefficients)'!$C$5-1)/'Sect. 4 (coefficients)'!$C$6)^3 ) +
    ( A334/'Sect. 4 (coefficients)'!$C$3 )^2 * ( 'Sect. 4 (coefficients)'!$J$12 + 'Sect. 4 (coefficients)'!$J$13*((C334/'Sect. 4 (coefficients)'!$C$5-1)/'Sect. 4 (coefficients)'!$C$6) + 'Sect. 4 (coefficients)'!$J$14*((C334/'Sect. 4 (coefficients)'!$C$5-1)/'Sect. 4 (coefficients)'!$C$6)^2 ) +
    ( A334/'Sect. 4 (coefficients)'!$C$3 )^3 * ( 'Sect. 4 (coefficients)'!$J$15 + 'Sect. 4 (coefficients)'!$J$16*((C334/'Sect. 4 (coefficients)'!$C$5-1)/'Sect. 4 (coefficients)'!$C$6) ) +
    ( A334/'Sect. 4 (coefficients)'!$C$3 )^4 * ( 'Sect. 4 (coefficients)'!$J$17 ) +
( (B334+273.15) / 'Sect. 4 (coefficients)'!$C$4 )^1*
    (                                                   ( 'Sect. 4 (coefficients)'!$J$18 + 'Sect. 4 (coefficients)'!$J$19*((C334/'Sect. 4 (coefficients)'!$C$5-1)/'Sect. 4 (coefficients)'!$C$6) + 'Sect. 4 (coefficients)'!$J$20*((C334/'Sect. 4 (coefficients)'!$C$5-1)/'Sect. 4 (coefficients)'!$C$6)^2 + 'Sect. 4 (coefficients)'!$J$21 * ((C334/'Sect. 4 (coefficients)'!$C$5-1)/'Sect. 4 (coefficients)'!$C$6)^3 ) +
    ( A334/'Sect. 4 (coefficients)'!$C$3 )^1 * ( 'Sect. 4 (coefficients)'!$J$22 + 'Sect. 4 (coefficients)'!$J$23*((C334/'Sect. 4 (coefficients)'!$C$5-1)/'Sect. 4 (coefficients)'!$C$6) + 'Sect. 4 (coefficients)'!$J$24*((C334/'Sect. 4 (coefficients)'!$C$5-1)/'Sect. 4 (coefficients)'!$C$6)^2 ) +
    ( A334/'Sect. 4 (coefficients)'!$C$3 )^2 * ( 'Sect. 4 (coefficients)'!$J$25 + 'Sect. 4 (coefficients)'!$J$26*((C334/'Sect. 4 (coefficients)'!$C$5-1)/'Sect. 4 (coefficients)'!$C$6) ) +
    ( A334/'Sect. 4 (coefficients)'!$C$3 )^3 * ( 'Sect. 4 (coefficients)'!$J$27 ) ) +
( (B334+273.15) / 'Sect. 4 (coefficients)'!$C$4 )^2*
    (                                                   ( 'Sect. 4 (coefficients)'!$J$28 + 'Sect. 4 (coefficients)'!$J$29*((C334/'Sect. 4 (coefficients)'!$C$5-1)/'Sect. 4 (coefficients)'!$C$6) + 'Sect. 4 (coefficients)'!$J$30*((C334/'Sect. 4 (coefficients)'!$C$5-1)/'Sect. 4 (coefficients)'!$C$6)^2 ) +
    ( A334/'Sect. 4 (coefficients)'!$C$3 )^1 * ( 'Sect. 4 (coefficients)'!$J$31 + 'Sect. 4 (coefficients)'!$J$32*((C334/'Sect. 4 (coefficients)'!$C$5-1)/'Sect. 4 (coefficients)'!$C$6) ) +
    ( A334/'Sect. 4 (coefficients)'!$C$3 )^2 * ( 'Sect. 4 (coefficients)'!$J$33 ) ) +
( (B334+273.15) / 'Sect. 4 (coefficients)'!$C$4 )^3*
    (                                                   ( 'Sect. 4 (coefficients)'!$J$34 + 'Sect. 4 (coefficients)'!$J$35*((C334/'Sect. 4 (coefficients)'!$C$5-1)/'Sect. 4 (coefficients)'!$C$6) ) +
    ( A334/'Sect. 4 (coefficients)'!$C$3 )^1 * ( 'Sect. 4 (coefficients)'!$J$36 ) ) +
( (B334+273.15) / 'Sect. 4 (coefficients)'!$C$4 )^4*
    (                                                   ( 'Sect. 4 (coefficients)'!$J$37 ) ) )</f>
        <v>-0.26100988476078307</v>
      </c>
      <c r="V334" s="32">
        <f t="shared" si="94"/>
        <v>15.072921031441581</v>
      </c>
      <c r="W334" s="36">
        <f>('Sect. 4 (coefficients)'!$L$3+'Sect. 4 (coefficients)'!$L$4*(B334+'Sect. 4 (coefficients)'!$L$7)^-2.5+'Sect. 4 (coefficients)'!$L$5*(B334+'Sect. 4 (coefficients)'!$L$7)^3)/1000</f>
        <v>-2.8498200791190241E-3</v>
      </c>
      <c r="X334" s="36">
        <f t="shared" si="95"/>
        <v>1.4371029700424032E-3</v>
      </c>
      <c r="Y334" s="32">
        <f t="shared" si="96"/>
        <v>15.070071211362462</v>
      </c>
      <c r="Z334" s="92">
        <v>6.0000000000000001E-3</v>
      </c>
    </row>
    <row r="335" spans="1:26" s="37" customFormat="1" ht="15" customHeight="1">
      <c r="A335" s="76">
        <v>20</v>
      </c>
      <c r="B335" s="30">
        <v>15</v>
      </c>
      <c r="C335" s="55">
        <v>26</v>
      </c>
      <c r="D335" s="32">
        <v>1010.86983823</v>
      </c>
      <c r="E335" s="32">
        <f t="shared" si="98"/>
        <v>1.516304757345E-2</v>
      </c>
      <c r="F335" s="54" t="s">
        <v>17</v>
      </c>
      <c r="G335" s="33">
        <v>1025.8658364183023</v>
      </c>
      <c r="H335" s="32">
        <v>1.5861293030088996E-2</v>
      </c>
      <c r="I335" s="62">
        <v>3265.4133332483843</v>
      </c>
      <c r="J335" s="33">
        <f t="shared" si="88"/>
        <v>14.995998188302224</v>
      </c>
      <c r="K335" s="32">
        <f t="shared" si="89"/>
        <v>4.6543103540311742E-3</v>
      </c>
      <c r="L335" s="50">
        <f t="shared" si="87"/>
        <v>24.210578330000811</v>
      </c>
      <c r="M335" s="35">
        <f t="shared" si="90"/>
        <v>9.4285714285714288</v>
      </c>
      <c r="N335" s="66">
        <f t="shared" si="91"/>
        <v>0.94285714285714295</v>
      </c>
      <c r="O335" s="70" t="s">
        <v>17</v>
      </c>
      <c r="P335" s="32">
        <f>('Sect. 4 (coefficients)'!$L$3+'Sect. 4 (coefficients)'!$L$4*(B335+'Sect. 4 (coefficients)'!$L$7)^-2.5+'Sect. 4 (coefficients)'!$L$5*(B335+'Sect. 4 (coefficients)'!$L$7)^3)/1000</f>
        <v>-2.8498200791190241E-3</v>
      </c>
      <c r="Q335" s="32">
        <f t="shared" si="92"/>
        <v>14.998848008381342</v>
      </c>
      <c r="R335" s="32">
        <f>LOOKUP(B335,'Sect. 4 (data)'!$B$33:$B$39,'Sect. 4 (data)'!$R$33:$R$39)</f>
        <v>15.333109877563343</v>
      </c>
      <c r="S335" s="36">
        <f t="shared" si="93"/>
        <v>-0.33426186918200074</v>
      </c>
      <c r="T335" s="32">
        <f>'Sect. 4 (coefficients)'!$C$7 * ( A335 / 'Sect. 4 (coefficients)'!$C$3 )*
  (
                                                        ( 'Sect. 4 (coefficients)'!$F$3   + 'Sect. 4 (coefficients)'!$F$4  *(A335/'Sect. 4 (coefficients)'!$C$3)^1 + 'Sect. 4 (coefficients)'!$F$5  *(A335/'Sect. 4 (coefficients)'!$C$3)^2 + 'Sect. 4 (coefficients)'!$F$6   *(A335/'Sect. 4 (coefficients)'!$C$3)^3 + 'Sect. 4 (coefficients)'!$F$7  *(A335/'Sect. 4 (coefficients)'!$C$3)^4 + 'Sect. 4 (coefficients)'!$F$8*(A335/'Sect. 4 (coefficients)'!$C$3)^5 ) +
    ( (B335+273.15) / 'Sect. 4 (coefficients)'!$C$4 )^1 * ( 'Sect. 4 (coefficients)'!$F$9   + 'Sect. 4 (coefficients)'!$F$10*(A335/'Sect. 4 (coefficients)'!$C$3)^1 + 'Sect. 4 (coefficients)'!$F$11*(A335/'Sect. 4 (coefficients)'!$C$3)^2 + 'Sect. 4 (coefficients)'!$F$12*(A335/'Sect. 4 (coefficients)'!$C$3)^3 + 'Sect. 4 (coefficients)'!$F$13*(A335/'Sect. 4 (coefficients)'!$C$3)^4 ) +
    ( (B335+273.15) / 'Sect. 4 (coefficients)'!$C$4 )^2 * ( 'Sect. 4 (coefficients)'!$F$14 + 'Sect. 4 (coefficients)'!$F$15*(A335/'Sect. 4 (coefficients)'!$C$3)^1 + 'Sect. 4 (coefficients)'!$F$16*(A335/'Sect. 4 (coefficients)'!$C$3)^2 + 'Sect. 4 (coefficients)'!$F$17*(A335/'Sect. 4 (coefficients)'!$C$3)^3 ) +
    ( (B335+273.15) / 'Sect. 4 (coefficients)'!$C$4 )^3 * ( 'Sect. 4 (coefficients)'!$F$18 + 'Sect. 4 (coefficients)'!$F$19*(A335/'Sect. 4 (coefficients)'!$C$3)^1 + 'Sect. 4 (coefficients)'!$F$20*(A335/'Sect. 4 (coefficients)'!$C$3)^2 ) +
    ( (B335+273.15) / 'Sect. 4 (coefficients)'!$C$4 )^4 * ( 'Sect. 4 (coefficients)'!$F$21 +'Sect. 4 (coefficients)'!$F$22*(A335/'Sect. 4 (coefficients)'!$C$3)^1 ) +
    ( (B335+273.15) / 'Sect. 4 (coefficients)'!$C$4 )^5 * ( 'Sect. 4 (coefficients)'!$F$23 )
  )</f>
        <v>15.333930916202364</v>
      </c>
      <c r="U335" s="91">
        <f xml:space="preserve"> 'Sect. 4 (coefficients)'!$C$8 * ( (C335/'Sect. 4 (coefficients)'!$C$5-1)/'Sect. 4 (coefficients)'!$C$6 ) * ( A335/'Sect. 4 (coefficients)'!$C$3 ) *
(                                                       ( 'Sect. 4 (coefficients)'!$J$3   + 'Sect. 4 (coefficients)'!$J$4  *((C335/'Sect. 4 (coefficients)'!$C$5-1)/'Sect. 4 (coefficients)'!$C$6)  + 'Sect. 4 (coefficients)'!$J$5  *((C335/'Sect. 4 (coefficients)'!$C$5-1)/'Sect. 4 (coefficients)'!$C$6)^2 + 'Sect. 4 (coefficients)'!$J$6   *((C335/'Sect. 4 (coefficients)'!$C$5-1)/'Sect. 4 (coefficients)'!$C$6)^3 + 'Sect. 4 (coefficients)'!$J$7*((C335/'Sect. 4 (coefficients)'!$C$5-1)/'Sect. 4 (coefficients)'!$C$6)^4 ) +
    ( A335/'Sect. 4 (coefficients)'!$C$3 )^1 * ( 'Sect. 4 (coefficients)'!$J$8   + 'Sect. 4 (coefficients)'!$J$9  *((C335/'Sect. 4 (coefficients)'!$C$5-1)/'Sect. 4 (coefficients)'!$C$6)  + 'Sect. 4 (coefficients)'!$J$10*((C335/'Sect. 4 (coefficients)'!$C$5-1)/'Sect. 4 (coefficients)'!$C$6)^2 + 'Sect. 4 (coefficients)'!$J$11 *((C335/'Sect. 4 (coefficients)'!$C$5-1)/'Sect. 4 (coefficients)'!$C$6)^3 ) +
    ( A335/'Sect. 4 (coefficients)'!$C$3 )^2 * ( 'Sect. 4 (coefficients)'!$J$12 + 'Sect. 4 (coefficients)'!$J$13*((C335/'Sect. 4 (coefficients)'!$C$5-1)/'Sect. 4 (coefficients)'!$C$6) + 'Sect. 4 (coefficients)'!$J$14*((C335/'Sect. 4 (coefficients)'!$C$5-1)/'Sect. 4 (coefficients)'!$C$6)^2 ) +
    ( A335/'Sect. 4 (coefficients)'!$C$3 )^3 * ( 'Sect. 4 (coefficients)'!$J$15 + 'Sect. 4 (coefficients)'!$J$16*((C335/'Sect. 4 (coefficients)'!$C$5-1)/'Sect. 4 (coefficients)'!$C$6) ) +
    ( A335/'Sect. 4 (coefficients)'!$C$3 )^4 * ( 'Sect. 4 (coefficients)'!$J$17 ) +
( (B335+273.15) / 'Sect. 4 (coefficients)'!$C$4 )^1*
    (                                                   ( 'Sect. 4 (coefficients)'!$J$18 + 'Sect. 4 (coefficients)'!$J$19*((C335/'Sect. 4 (coefficients)'!$C$5-1)/'Sect. 4 (coefficients)'!$C$6) + 'Sect. 4 (coefficients)'!$J$20*((C335/'Sect. 4 (coefficients)'!$C$5-1)/'Sect. 4 (coefficients)'!$C$6)^2 + 'Sect. 4 (coefficients)'!$J$21 * ((C335/'Sect. 4 (coefficients)'!$C$5-1)/'Sect. 4 (coefficients)'!$C$6)^3 ) +
    ( A335/'Sect. 4 (coefficients)'!$C$3 )^1 * ( 'Sect. 4 (coefficients)'!$J$22 + 'Sect. 4 (coefficients)'!$J$23*((C335/'Sect. 4 (coefficients)'!$C$5-1)/'Sect. 4 (coefficients)'!$C$6) + 'Sect. 4 (coefficients)'!$J$24*((C335/'Sect. 4 (coefficients)'!$C$5-1)/'Sect. 4 (coefficients)'!$C$6)^2 ) +
    ( A335/'Sect. 4 (coefficients)'!$C$3 )^2 * ( 'Sect. 4 (coefficients)'!$J$25 + 'Sect. 4 (coefficients)'!$J$26*((C335/'Sect. 4 (coefficients)'!$C$5-1)/'Sect. 4 (coefficients)'!$C$6) ) +
    ( A335/'Sect. 4 (coefficients)'!$C$3 )^3 * ( 'Sect. 4 (coefficients)'!$J$27 ) ) +
( (B335+273.15) / 'Sect. 4 (coefficients)'!$C$4 )^2*
    (                                                   ( 'Sect. 4 (coefficients)'!$J$28 + 'Sect. 4 (coefficients)'!$J$29*((C335/'Sect. 4 (coefficients)'!$C$5-1)/'Sect. 4 (coefficients)'!$C$6) + 'Sect. 4 (coefficients)'!$J$30*((C335/'Sect. 4 (coefficients)'!$C$5-1)/'Sect. 4 (coefficients)'!$C$6)^2 ) +
    ( A335/'Sect. 4 (coefficients)'!$C$3 )^1 * ( 'Sect. 4 (coefficients)'!$J$31 + 'Sect. 4 (coefficients)'!$J$32*((C335/'Sect. 4 (coefficients)'!$C$5-1)/'Sect. 4 (coefficients)'!$C$6) ) +
    ( A335/'Sect. 4 (coefficients)'!$C$3 )^2 * ( 'Sect. 4 (coefficients)'!$J$33 ) ) +
( (B335+273.15) / 'Sect. 4 (coefficients)'!$C$4 )^3*
    (                                                   ( 'Sect. 4 (coefficients)'!$J$34 + 'Sect. 4 (coefficients)'!$J$35*((C335/'Sect. 4 (coefficients)'!$C$5-1)/'Sect. 4 (coefficients)'!$C$6) ) +
    ( A335/'Sect. 4 (coefficients)'!$C$3 )^1 * ( 'Sect. 4 (coefficients)'!$J$36 ) ) +
( (B335+273.15) / 'Sect. 4 (coefficients)'!$C$4 )^4*
    (                                                   ( 'Sect. 4 (coefficients)'!$J$37 ) ) )</f>
        <v>-0.33604701414228361</v>
      </c>
      <c r="V335" s="32">
        <f t="shared" si="94"/>
        <v>14.99788390206008</v>
      </c>
      <c r="W335" s="36">
        <f>('Sect. 4 (coefficients)'!$L$3+'Sect. 4 (coefficients)'!$L$4*(B335+'Sect. 4 (coefficients)'!$L$7)^-2.5+'Sect. 4 (coefficients)'!$L$5*(B335+'Sect. 4 (coefficients)'!$L$7)^3)/1000</f>
        <v>-2.8498200791190241E-3</v>
      </c>
      <c r="X335" s="36">
        <f t="shared" si="95"/>
        <v>9.6410632126264773E-4</v>
      </c>
      <c r="Y335" s="32">
        <f t="shared" si="96"/>
        <v>14.995034081980961</v>
      </c>
      <c r="Z335" s="92">
        <v>6.0000000000000001E-3</v>
      </c>
    </row>
    <row r="336" spans="1:26" s="37" customFormat="1" ht="15" customHeight="1">
      <c r="A336" s="76">
        <v>20</v>
      </c>
      <c r="B336" s="30">
        <v>15</v>
      </c>
      <c r="C336" s="55">
        <v>33</v>
      </c>
      <c r="D336" s="32">
        <v>1013.94264737</v>
      </c>
      <c r="E336" s="32">
        <f t="shared" si="98"/>
        <v>1.5209139710550001E-2</v>
      </c>
      <c r="F336" s="54" t="s">
        <v>17</v>
      </c>
      <c r="G336" s="33">
        <v>1028.8528134925807</v>
      </c>
      <c r="H336" s="32">
        <v>1.594424283408255E-2</v>
      </c>
      <c r="I336" s="62">
        <v>2811.4103964759706</v>
      </c>
      <c r="J336" s="33">
        <f t="shared" si="88"/>
        <v>14.910166122580677</v>
      </c>
      <c r="K336" s="32">
        <f t="shared" si="89"/>
        <v>4.7854935813522719E-3</v>
      </c>
      <c r="L336" s="50">
        <f t="shared" si="87"/>
        <v>22.814743905100851</v>
      </c>
      <c r="M336" s="35">
        <f t="shared" si="90"/>
        <v>9.4285714285714288</v>
      </c>
      <c r="N336" s="66">
        <f t="shared" si="91"/>
        <v>0.94285714285714295</v>
      </c>
      <c r="O336" s="70" t="s">
        <v>17</v>
      </c>
      <c r="P336" s="32">
        <f>('Sect. 4 (coefficients)'!$L$3+'Sect. 4 (coefficients)'!$L$4*(B336+'Sect. 4 (coefficients)'!$L$7)^-2.5+'Sect. 4 (coefficients)'!$L$5*(B336+'Sect. 4 (coefficients)'!$L$7)^3)/1000</f>
        <v>-2.8498200791190241E-3</v>
      </c>
      <c r="Q336" s="32">
        <f t="shared" si="92"/>
        <v>14.913015942659795</v>
      </c>
      <c r="R336" s="32">
        <f>LOOKUP(B336,'Sect. 4 (data)'!$B$33:$B$39,'Sect. 4 (data)'!$R$33:$R$39)</f>
        <v>15.333109877563343</v>
      </c>
      <c r="S336" s="36">
        <f t="shared" si="93"/>
        <v>-0.42009393490354796</v>
      </c>
      <c r="T336" s="32">
        <f>'Sect. 4 (coefficients)'!$C$7 * ( A336 / 'Sect. 4 (coefficients)'!$C$3 )*
  (
                                                        ( 'Sect. 4 (coefficients)'!$F$3   + 'Sect. 4 (coefficients)'!$F$4  *(A336/'Sect. 4 (coefficients)'!$C$3)^1 + 'Sect. 4 (coefficients)'!$F$5  *(A336/'Sect. 4 (coefficients)'!$C$3)^2 + 'Sect. 4 (coefficients)'!$F$6   *(A336/'Sect. 4 (coefficients)'!$C$3)^3 + 'Sect. 4 (coefficients)'!$F$7  *(A336/'Sect. 4 (coefficients)'!$C$3)^4 + 'Sect. 4 (coefficients)'!$F$8*(A336/'Sect. 4 (coefficients)'!$C$3)^5 ) +
    ( (B336+273.15) / 'Sect. 4 (coefficients)'!$C$4 )^1 * ( 'Sect. 4 (coefficients)'!$F$9   + 'Sect. 4 (coefficients)'!$F$10*(A336/'Sect. 4 (coefficients)'!$C$3)^1 + 'Sect. 4 (coefficients)'!$F$11*(A336/'Sect. 4 (coefficients)'!$C$3)^2 + 'Sect. 4 (coefficients)'!$F$12*(A336/'Sect. 4 (coefficients)'!$C$3)^3 + 'Sect. 4 (coefficients)'!$F$13*(A336/'Sect. 4 (coefficients)'!$C$3)^4 ) +
    ( (B336+273.15) / 'Sect. 4 (coefficients)'!$C$4 )^2 * ( 'Sect. 4 (coefficients)'!$F$14 + 'Sect. 4 (coefficients)'!$F$15*(A336/'Sect. 4 (coefficients)'!$C$3)^1 + 'Sect. 4 (coefficients)'!$F$16*(A336/'Sect. 4 (coefficients)'!$C$3)^2 + 'Sect. 4 (coefficients)'!$F$17*(A336/'Sect. 4 (coefficients)'!$C$3)^3 ) +
    ( (B336+273.15) / 'Sect. 4 (coefficients)'!$C$4 )^3 * ( 'Sect. 4 (coefficients)'!$F$18 + 'Sect. 4 (coefficients)'!$F$19*(A336/'Sect. 4 (coefficients)'!$C$3)^1 + 'Sect. 4 (coefficients)'!$F$20*(A336/'Sect. 4 (coefficients)'!$C$3)^2 ) +
    ( (B336+273.15) / 'Sect. 4 (coefficients)'!$C$4 )^4 * ( 'Sect. 4 (coefficients)'!$F$21 +'Sect. 4 (coefficients)'!$F$22*(A336/'Sect. 4 (coefficients)'!$C$3)^1 ) +
    ( (B336+273.15) / 'Sect. 4 (coefficients)'!$C$4 )^5 * ( 'Sect. 4 (coefficients)'!$F$23 )
  )</f>
        <v>15.333930916202364</v>
      </c>
      <c r="U336" s="91">
        <f xml:space="preserve"> 'Sect. 4 (coefficients)'!$C$8 * ( (C336/'Sect. 4 (coefficients)'!$C$5-1)/'Sect. 4 (coefficients)'!$C$6 ) * ( A336/'Sect. 4 (coefficients)'!$C$3 ) *
(                                                       ( 'Sect. 4 (coefficients)'!$J$3   + 'Sect. 4 (coefficients)'!$J$4  *((C336/'Sect. 4 (coefficients)'!$C$5-1)/'Sect. 4 (coefficients)'!$C$6)  + 'Sect. 4 (coefficients)'!$J$5  *((C336/'Sect. 4 (coefficients)'!$C$5-1)/'Sect. 4 (coefficients)'!$C$6)^2 + 'Sect. 4 (coefficients)'!$J$6   *((C336/'Sect. 4 (coefficients)'!$C$5-1)/'Sect. 4 (coefficients)'!$C$6)^3 + 'Sect. 4 (coefficients)'!$J$7*((C336/'Sect. 4 (coefficients)'!$C$5-1)/'Sect. 4 (coefficients)'!$C$6)^4 ) +
    ( A336/'Sect. 4 (coefficients)'!$C$3 )^1 * ( 'Sect. 4 (coefficients)'!$J$8   + 'Sect. 4 (coefficients)'!$J$9  *((C336/'Sect. 4 (coefficients)'!$C$5-1)/'Sect. 4 (coefficients)'!$C$6)  + 'Sect. 4 (coefficients)'!$J$10*((C336/'Sect. 4 (coefficients)'!$C$5-1)/'Sect. 4 (coefficients)'!$C$6)^2 + 'Sect. 4 (coefficients)'!$J$11 *((C336/'Sect. 4 (coefficients)'!$C$5-1)/'Sect. 4 (coefficients)'!$C$6)^3 ) +
    ( A336/'Sect. 4 (coefficients)'!$C$3 )^2 * ( 'Sect. 4 (coefficients)'!$J$12 + 'Sect. 4 (coefficients)'!$J$13*((C336/'Sect. 4 (coefficients)'!$C$5-1)/'Sect. 4 (coefficients)'!$C$6) + 'Sect. 4 (coefficients)'!$J$14*((C336/'Sect. 4 (coefficients)'!$C$5-1)/'Sect. 4 (coefficients)'!$C$6)^2 ) +
    ( A336/'Sect. 4 (coefficients)'!$C$3 )^3 * ( 'Sect. 4 (coefficients)'!$J$15 + 'Sect. 4 (coefficients)'!$J$16*((C336/'Sect. 4 (coefficients)'!$C$5-1)/'Sect. 4 (coefficients)'!$C$6) ) +
    ( A336/'Sect. 4 (coefficients)'!$C$3 )^4 * ( 'Sect. 4 (coefficients)'!$J$17 ) +
( (B336+273.15) / 'Sect. 4 (coefficients)'!$C$4 )^1*
    (                                                   ( 'Sect. 4 (coefficients)'!$J$18 + 'Sect. 4 (coefficients)'!$J$19*((C336/'Sect. 4 (coefficients)'!$C$5-1)/'Sect. 4 (coefficients)'!$C$6) + 'Sect. 4 (coefficients)'!$J$20*((C336/'Sect. 4 (coefficients)'!$C$5-1)/'Sect. 4 (coefficients)'!$C$6)^2 + 'Sect. 4 (coefficients)'!$J$21 * ((C336/'Sect. 4 (coefficients)'!$C$5-1)/'Sect. 4 (coefficients)'!$C$6)^3 ) +
    ( A336/'Sect. 4 (coefficients)'!$C$3 )^1 * ( 'Sect. 4 (coefficients)'!$J$22 + 'Sect. 4 (coefficients)'!$J$23*((C336/'Sect. 4 (coefficients)'!$C$5-1)/'Sect. 4 (coefficients)'!$C$6) + 'Sect. 4 (coefficients)'!$J$24*((C336/'Sect. 4 (coefficients)'!$C$5-1)/'Sect. 4 (coefficients)'!$C$6)^2 ) +
    ( A336/'Sect. 4 (coefficients)'!$C$3 )^2 * ( 'Sect. 4 (coefficients)'!$J$25 + 'Sect. 4 (coefficients)'!$J$26*((C336/'Sect. 4 (coefficients)'!$C$5-1)/'Sect. 4 (coefficients)'!$C$6) ) +
    ( A336/'Sect. 4 (coefficients)'!$C$3 )^3 * ( 'Sect. 4 (coefficients)'!$J$27 ) ) +
( (B336+273.15) / 'Sect. 4 (coefficients)'!$C$4 )^2*
    (                                                   ( 'Sect. 4 (coefficients)'!$J$28 + 'Sect. 4 (coefficients)'!$J$29*((C336/'Sect. 4 (coefficients)'!$C$5-1)/'Sect. 4 (coefficients)'!$C$6) + 'Sect. 4 (coefficients)'!$J$30*((C336/'Sect. 4 (coefficients)'!$C$5-1)/'Sect. 4 (coefficients)'!$C$6)^2 ) +
    ( A336/'Sect. 4 (coefficients)'!$C$3 )^1 * ( 'Sect. 4 (coefficients)'!$J$31 + 'Sect. 4 (coefficients)'!$J$32*((C336/'Sect. 4 (coefficients)'!$C$5-1)/'Sect. 4 (coefficients)'!$C$6) ) +
    ( A336/'Sect. 4 (coefficients)'!$C$3 )^2 * ( 'Sect. 4 (coefficients)'!$J$33 ) ) +
( (B336+273.15) / 'Sect. 4 (coefficients)'!$C$4 )^3*
    (                                                   ( 'Sect. 4 (coefficients)'!$J$34 + 'Sect. 4 (coefficients)'!$J$35*((C336/'Sect. 4 (coefficients)'!$C$5-1)/'Sect. 4 (coefficients)'!$C$6) ) +
    ( A336/'Sect. 4 (coefficients)'!$C$3 )^1 * ( 'Sect. 4 (coefficients)'!$J$36 ) ) +
( (B336+273.15) / 'Sect. 4 (coefficients)'!$C$4 )^4*
    (                                                   ( 'Sect. 4 (coefficients)'!$J$37 ) ) )</f>
        <v>-0.42133655285362992</v>
      </c>
      <c r="V336" s="32">
        <f t="shared" si="94"/>
        <v>14.912594363348735</v>
      </c>
      <c r="W336" s="36">
        <f>('Sect. 4 (coefficients)'!$L$3+'Sect. 4 (coefficients)'!$L$4*(B336+'Sect. 4 (coefficients)'!$L$7)^-2.5+'Sect. 4 (coefficients)'!$L$5*(B336+'Sect. 4 (coefficients)'!$L$7)^3)/1000</f>
        <v>-2.8498200791190241E-3</v>
      </c>
      <c r="X336" s="36">
        <f t="shared" si="95"/>
        <v>4.2157931106068247E-4</v>
      </c>
      <c r="Y336" s="32">
        <f t="shared" si="96"/>
        <v>14.909744543269616</v>
      </c>
      <c r="Z336" s="92">
        <v>6.0000000000000001E-3</v>
      </c>
    </row>
    <row r="337" spans="1:26" s="37" customFormat="1" ht="15" customHeight="1">
      <c r="A337" s="76">
        <v>20</v>
      </c>
      <c r="B337" s="30">
        <v>15</v>
      </c>
      <c r="C337" s="55">
        <v>41.5</v>
      </c>
      <c r="D337" s="32">
        <v>1017.61494547</v>
      </c>
      <c r="E337" s="32">
        <f t="shared" si="98"/>
        <v>1.526422418205E-2</v>
      </c>
      <c r="F337" s="54" t="s">
        <v>17</v>
      </c>
      <c r="G337" s="33">
        <v>1032.4247643450537</v>
      </c>
      <c r="H337" s="32">
        <v>1.6055033322019123E-2</v>
      </c>
      <c r="I337" s="62">
        <v>2106.8338303395772</v>
      </c>
      <c r="J337" s="33">
        <f t="shared" si="88"/>
        <v>14.809818875053793</v>
      </c>
      <c r="K337" s="32">
        <f t="shared" si="89"/>
        <v>4.9767012258386985E-3</v>
      </c>
      <c r="L337" s="50">
        <f t="shared" si="87"/>
        <v>19.451438018496638</v>
      </c>
      <c r="M337" s="35">
        <f t="shared" si="90"/>
        <v>9.4285714285714288</v>
      </c>
      <c r="N337" s="66">
        <f t="shared" si="91"/>
        <v>0.94285714285714295</v>
      </c>
      <c r="O337" s="70" t="s">
        <v>17</v>
      </c>
      <c r="P337" s="32">
        <f>('Sect. 4 (coefficients)'!$L$3+'Sect. 4 (coefficients)'!$L$4*(B337+'Sect. 4 (coefficients)'!$L$7)^-2.5+'Sect. 4 (coefficients)'!$L$5*(B337+'Sect. 4 (coefficients)'!$L$7)^3)/1000</f>
        <v>-2.8498200791190241E-3</v>
      </c>
      <c r="Q337" s="32">
        <f t="shared" si="92"/>
        <v>14.812668695132912</v>
      </c>
      <c r="R337" s="32">
        <f>LOOKUP(B337,'Sect. 4 (data)'!$B$33:$B$39,'Sect. 4 (data)'!$R$33:$R$39)</f>
        <v>15.333109877563343</v>
      </c>
      <c r="S337" s="36">
        <f t="shared" si="93"/>
        <v>-0.52044118243043158</v>
      </c>
      <c r="T337" s="32">
        <f>'Sect. 4 (coefficients)'!$C$7 * ( A337 / 'Sect. 4 (coefficients)'!$C$3 )*
  (
                                                        ( 'Sect. 4 (coefficients)'!$F$3   + 'Sect. 4 (coefficients)'!$F$4  *(A337/'Sect. 4 (coefficients)'!$C$3)^1 + 'Sect. 4 (coefficients)'!$F$5  *(A337/'Sect. 4 (coefficients)'!$C$3)^2 + 'Sect. 4 (coefficients)'!$F$6   *(A337/'Sect. 4 (coefficients)'!$C$3)^3 + 'Sect. 4 (coefficients)'!$F$7  *(A337/'Sect. 4 (coefficients)'!$C$3)^4 + 'Sect. 4 (coefficients)'!$F$8*(A337/'Sect. 4 (coefficients)'!$C$3)^5 ) +
    ( (B337+273.15) / 'Sect. 4 (coefficients)'!$C$4 )^1 * ( 'Sect. 4 (coefficients)'!$F$9   + 'Sect. 4 (coefficients)'!$F$10*(A337/'Sect. 4 (coefficients)'!$C$3)^1 + 'Sect. 4 (coefficients)'!$F$11*(A337/'Sect. 4 (coefficients)'!$C$3)^2 + 'Sect. 4 (coefficients)'!$F$12*(A337/'Sect. 4 (coefficients)'!$C$3)^3 + 'Sect. 4 (coefficients)'!$F$13*(A337/'Sect. 4 (coefficients)'!$C$3)^4 ) +
    ( (B337+273.15) / 'Sect. 4 (coefficients)'!$C$4 )^2 * ( 'Sect. 4 (coefficients)'!$F$14 + 'Sect. 4 (coefficients)'!$F$15*(A337/'Sect. 4 (coefficients)'!$C$3)^1 + 'Sect. 4 (coefficients)'!$F$16*(A337/'Sect. 4 (coefficients)'!$C$3)^2 + 'Sect. 4 (coefficients)'!$F$17*(A337/'Sect. 4 (coefficients)'!$C$3)^3 ) +
    ( (B337+273.15) / 'Sect. 4 (coefficients)'!$C$4 )^3 * ( 'Sect. 4 (coefficients)'!$F$18 + 'Sect. 4 (coefficients)'!$F$19*(A337/'Sect. 4 (coefficients)'!$C$3)^1 + 'Sect. 4 (coefficients)'!$F$20*(A337/'Sect. 4 (coefficients)'!$C$3)^2 ) +
    ( (B337+273.15) / 'Sect. 4 (coefficients)'!$C$4 )^4 * ( 'Sect. 4 (coefficients)'!$F$21 +'Sect. 4 (coefficients)'!$F$22*(A337/'Sect. 4 (coefficients)'!$C$3)^1 ) +
    ( (B337+273.15) / 'Sect. 4 (coefficients)'!$C$4 )^5 * ( 'Sect. 4 (coefficients)'!$F$23 )
  )</f>
        <v>15.333930916202364</v>
      </c>
      <c r="U337" s="91">
        <f xml:space="preserve"> 'Sect. 4 (coefficients)'!$C$8 * ( (C337/'Sect. 4 (coefficients)'!$C$5-1)/'Sect. 4 (coefficients)'!$C$6 ) * ( A337/'Sect. 4 (coefficients)'!$C$3 ) *
(                                                       ( 'Sect. 4 (coefficients)'!$J$3   + 'Sect. 4 (coefficients)'!$J$4  *((C337/'Sect. 4 (coefficients)'!$C$5-1)/'Sect. 4 (coefficients)'!$C$6)  + 'Sect. 4 (coefficients)'!$J$5  *((C337/'Sect. 4 (coefficients)'!$C$5-1)/'Sect. 4 (coefficients)'!$C$6)^2 + 'Sect. 4 (coefficients)'!$J$6   *((C337/'Sect. 4 (coefficients)'!$C$5-1)/'Sect. 4 (coefficients)'!$C$6)^3 + 'Sect. 4 (coefficients)'!$J$7*((C337/'Sect. 4 (coefficients)'!$C$5-1)/'Sect. 4 (coefficients)'!$C$6)^4 ) +
    ( A337/'Sect. 4 (coefficients)'!$C$3 )^1 * ( 'Sect. 4 (coefficients)'!$J$8   + 'Sect. 4 (coefficients)'!$J$9  *((C337/'Sect. 4 (coefficients)'!$C$5-1)/'Sect. 4 (coefficients)'!$C$6)  + 'Sect. 4 (coefficients)'!$J$10*((C337/'Sect. 4 (coefficients)'!$C$5-1)/'Sect. 4 (coefficients)'!$C$6)^2 + 'Sect. 4 (coefficients)'!$J$11 *((C337/'Sect. 4 (coefficients)'!$C$5-1)/'Sect. 4 (coefficients)'!$C$6)^3 ) +
    ( A337/'Sect. 4 (coefficients)'!$C$3 )^2 * ( 'Sect. 4 (coefficients)'!$J$12 + 'Sect. 4 (coefficients)'!$J$13*((C337/'Sect. 4 (coefficients)'!$C$5-1)/'Sect. 4 (coefficients)'!$C$6) + 'Sect. 4 (coefficients)'!$J$14*((C337/'Sect. 4 (coefficients)'!$C$5-1)/'Sect. 4 (coefficients)'!$C$6)^2 ) +
    ( A337/'Sect. 4 (coefficients)'!$C$3 )^3 * ( 'Sect. 4 (coefficients)'!$J$15 + 'Sect. 4 (coefficients)'!$J$16*((C337/'Sect. 4 (coefficients)'!$C$5-1)/'Sect. 4 (coefficients)'!$C$6) ) +
    ( A337/'Sect. 4 (coefficients)'!$C$3 )^4 * ( 'Sect. 4 (coefficients)'!$J$17 ) +
( (B337+273.15) / 'Sect. 4 (coefficients)'!$C$4 )^1*
    (                                                   ( 'Sect. 4 (coefficients)'!$J$18 + 'Sect. 4 (coefficients)'!$J$19*((C337/'Sect. 4 (coefficients)'!$C$5-1)/'Sect. 4 (coefficients)'!$C$6) + 'Sect. 4 (coefficients)'!$J$20*((C337/'Sect. 4 (coefficients)'!$C$5-1)/'Sect. 4 (coefficients)'!$C$6)^2 + 'Sect. 4 (coefficients)'!$J$21 * ((C337/'Sect. 4 (coefficients)'!$C$5-1)/'Sect. 4 (coefficients)'!$C$6)^3 ) +
    ( A337/'Sect. 4 (coefficients)'!$C$3 )^1 * ( 'Sect. 4 (coefficients)'!$J$22 + 'Sect. 4 (coefficients)'!$J$23*((C337/'Sect. 4 (coefficients)'!$C$5-1)/'Sect. 4 (coefficients)'!$C$6) + 'Sect. 4 (coefficients)'!$J$24*((C337/'Sect. 4 (coefficients)'!$C$5-1)/'Sect. 4 (coefficients)'!$C$6)^2 ) +
    ( A337/'Sect. 4 (coefficients)'!$C$3 )^2 * ( 'Sect. 4 (coefficients)'!$J$25 + 'Sect. 4 (coefficients)'!$J$26*((C337/'Sect. 4 (coefficients)'!$C$5-1)/'Sect. 4 (coefficients)'!$C$6) ) +
    ( A337/'Sect. 4 (coefficients)'!$C$3 )^3 * ( 'Sect. 4 (coefficients)'!$J$27 ) ) +
( (B337+273.15) / 'Sect. 4 (coefficients)'!$C$4 )^2*
    (                                                   ( 'Sect. 4 (coefficients)'!$J$28 + 'Sect. 4 (coefficients)'!$J$29*((C337/'Sect. 4 (coefficients)'!$C$5-1)/'Sect. 4 (coefficients)'!$C$6) + 'Sect. 4 (coefficients)'!$J$30*((C337/'Sect. 4 (coefficients)'!$C$5-1)/'Sect. 4 (coefficients)'!$C$6)^2 ) +
    ( A337/'Sect. 4 (coefficients)'!$C$3 )^1 * ( 'Sect. 4 (coefficients)'!$J$31 + 'Sect. 4 (coefficients)'!$J$32*((C337/'Sect. 4 (coefficients)'!$C$5-1)/'Sect. 4 (coefficients)'!$C$6) ) +
    ( A337/'Sect. 4 (coefficients)'!$C$3 )^2 * ( 'Sect. 4 (coefficients)'!$J$33 ) ) +
( (B337+273.15) / 'Sect. 4 (coefficients)'!$C$4 )^3*
    (                                                   ( 'Sect. 4 (coefficients)'!$J$34 + 'Sect. 4 (coefficients)'!$J$35*((C337/'Sect. 4 (coefficients)'!$C$5-1)/'Sect. 4 (coefficients)'!$C$6) ) +
    ( A337/'Sect. 4 (coefficients)'!$C$3 )^1 * ( 'Sect. 4 (coefficients)'!$J$36 ) ) +
( (B337+273.15) / 'Sect. 4 (coefficients)'!$C$4 )^4*
    (                                                   ( 'Sect. 4 (coefficients)'!$J$37 ) ) )</f>
        <v>-0.52165916151863989</v>
      </c>
      <c r="V337" s="32">
        <f t="shared" si="94"/>
        <v>14.812271754683724</v>
      </c>
      <c r="W337" s="36">
        <f>('Sect. 4 (coefficients)'!$L$3+'Sect. 4 (coefficients)'!$L$4*(B337+'Sect. 4 (coefficients)'!$L$7)^-2.5+'Sect. 4 (coefficients)'!$L$5*(B337+'Sect. 4 (coefficients)'!$L$7)^3)/1000</f>
        <v>-2.8498200791190241E-3</v>
      </c>
      <c r="X337" s="36">
        <f t="shared" si="95"/>
        <v>3.9694044918725524E-4</v>
      </c>
      <c r="Y337" s="32">
        <f t="shared" si="96"/>
        <v>14.809421934604606</v>
      </c>
      <c r="Z337" s="92">
        <v>6.0000000000000001E-3</v>
      </c>
    </row>
    <row r="338" spans="1:26" s="37" customFormat="1" ht="15" customHeight="1">
      <c r="A338" s="76">
        <v>20</v>
      </c>
      <c r="B338" s="30">
        <v>15</v>
      </c>
      <c r="C338" s="55">
        <v>52</v>
      </c>
      <c r="D338" s="32">
        <v>1022.0643506500001</v>
      </c>
      <c r="E338" s="32">
        <f t="shared" si="98"/>
        <v>1.5330965259750001E-2</v>
      </c>
      <c r="F338" s="54" t="s">
        <v>17</v>
      </c>
      <c r="G338" s="33">
        <v>1036.7550962647929</v>
      </c>
      <c r="H338" s="32">
        <v>1.6206164596642997E-2</v>
      </c>
      <c r="I338" s="62">
        <v>1335.0687620336646</v>
      </c>
      <c r="J338" s="33">
        <f t="shared" si="88"/>
        <v>14.690745614792831</v>
      </c>
      <c r="K338" s="32">
        <f t="shared" si="89"/>
        <v>5.2536915723920743E-3</v>
      </c>
      <c r="L338" s="50">
        <f t="shared" si="87"/>
        <v>14.74486990452144</v>
      </c>
      <c r="M338" s="35">
        <f t="shared" si="90"/>
        <v>9.4285714285714288</v>
      </c>
      <c r="N338" s="66">
        <f t="shared" si="91"/>
        <v>0.94285714285714295</v>
      </c>
      <c r="O338" s="70" t="s">
        <v>17</v>
      </c>
      <c r="P338" s="32">
        <f>('Sect. 4 (coefficients)'!$L$3+'Sect. 4 (coefficients)'!$L$4*(B338+'Sect. 4 (coefficients)'!$L$7)^-2.5+'Sect. 4 (coefficients)'!$L$5*(B338+'Sect. 4 (coefficients)'!$L$7)^3)/1000</f>
        <v>-2.8498200791190241E-3</v>
      </c>
      <c r="Q338" s="32">
        <f t="shared" si="92"/>
        <v>14.69359543487195</v>
      </c>
      <c r="R338" s="32">
        <f>LOOKUP(B338,'Sect. 4 (data)'!$B$33:$B$39,'Sect. 4 (data)'!$R$33:$R$39)</f>
        <v>15.333109877563343</v>
      </c>
      <c r="S338" s="36">
        <f t="shared" si="93"/>
        <v>-0.63951444269139301</v>
      </c>
      <c r="T338" s="32">
        <f>'Sect. 4 (coefficients)'!$C$7 * ( A338 / 'Sect. 4 (coefficients)'!$C$3 )*
  (
                                                        ( 'Sect. 4 (coefficients)'!$F$3   + 'Sect. 4 (coefficients)'!$F$4  *(A338/'Sect. 4 (coefficients)'!$C$3)^1 + 'Sect. 4 (coefficients)'!$F$5  *(A338/'Sect. 4 (coefficients)'!$C$3)^2 + 'Sect. 4 (coefficients)'!$F$6   *(A338/'Sect. 4 (coefficients)'!$C$3)^3 + 'Sect. 4 (coefficients)'!$F$7  *(A338/'Sect. 4 (coefficients)'!$C$3)^4 + 'Sect. 4 (coefficients)'!$F$8*(A338/'Sect. 4 (coefficients)'!$C$3)^5 ) +
    ( (B338+273.15) / 'Sect. 4 (coefficients)'!$C$4 )^1 * ( 'Sect. 4 (coefficients)'!$F$9   + 'Sect. 4 (coefficients)'!$F$10*(A338/'Sect. 4 (coefficients)'!$C$3)^1 + 'Sect. 4 (coefficients)'!$F$11*(A338/'Sect. 4 (coefficients)'!$C$3)^2 + 'Sect. 4 (coefficients)'!$F$12*(A338/'Sect. 4 (coefficients)'!$C$3)^3 + 'Sect. 4 (coefficients)'!$F$13*(A338/'Sect. 4 (coefficients)'!$C$3)^4 ) +
    ( (B338+273.15) / 'Sect. 4 (coefficients)'!$C$4 )^2 * ( 'Sect. 4 (coefficients)'!$F$14 + 'Sect. 4 (coefficients)'!$F$15*(A338/'Sect. 4 (coefficients)'!$C$3)^1 + 'Sect. 4 (coefficients)'!$F$16*(A338/'Sect. 4 (coefficients)'!$C$3)^2 + 'Sect. 4 (coefficients)'!$F$17*(A338/'Sect. 4 (coefficients)'!$C$3)^3 ) +
    ( (B338+273.15) / 'Sect. 4 (coefficients)'!$C$4 )^3 * ( 'Sect. 4 (coefficients)'!$F$18 + 'Sect. 4 (coefficients)'!$F$19*(A338/'Sect. 4 (coefficients)'!$C$3)^1 + 'Sect. 4 (coefficients)'!$F$20*(A338/'Sect. 4 (coefficients)'!$C$3)^2 ) +
    ( (B338+273.15) / 'Sect. 4 (coefficients)'!$C$4 )^4 * ( 'Sect. 4 (coefficients)'!$F$21 +'Sect. 4 (coefficients)'!$F$22*(A338/'Sect. 4 (coefficients)'!$C$3)^1 ) +
    ( (B338+273.15) / 'Sect. 4 (coefficients)'!$C$4 )^5 * ( 'Sect. 4 (coefficients)'!$F$23 )
  )</f>
        <v>15.333930916202364</v>
      </c>
      <c r="U338" s="91">
        <f xml:space="preserve"> 'Sect. 4 (coefficients)'!$C$8 * ( (C338/'Sect. 4 (coefficients)'!$C$5-1)/'Sect. 4 (coefficients)'!$C$6 ) * ( A338/'Sect. 4 (coefficients)'!$C$3 ) *
(                                                       ( 'Sect. 4 (coefficients)'!$J$3   + 'Sect. 4 (coefficients)'!$J$4  *((C338/'Sect. 4 (coefficients)'!$C$5-1)/'Sect. 4 (coefficients)'!$C$6)  + 'Sect. 4 (coefficients)'!$J$5  *((C338/'Sect. 4 (coefficients)'!$C$5-1)/'Sect. 4 (coefficients)'!$C$6)^2 + 'Sect. 4 (coefficients)'!$J$6   *((C338/'Sect. 4 (coefficients)'!$C$5-1)/'Sect. 4 (coefficients)'!$C$6)^3 + 'Sect. 4 (coefficients)'!$J$7*((C338/'Sect. 4 (coefficients)'!$C$5-1)/'Sect. 4 (coefficients)'!$C$6)^4 ) +
    ( A338/'Sect. 4 (coefficients)'!$C$3 )^1 * ( 'Sect. 4 (coefficients)'!$J$8   + 'Sect. 4 (coefficients)'!$J$9  *((C338/'Sect. 4 (coefficients)'!$C$5-1)/'Sect. 4 (coefficients)'!$C$6)  + 'Sect. 4 (coefficients)'!$J$10*((C338/'Sect. 4 (coefficients)'!$C$5-1)/'Sect. 4 (coefficients)'!$C$6)^2 + 'Sect. 4 (coefficients)'!$J$11 *((C338/'Sect. 4 (coefficients)'!$C$5-1)/'Sect. 4 (coefficients)'!$C$6)^3 ) +
    ( A338/'Sect. 4 (coefficients)'!$C$3 )^2 * ( 'Sect. 4 (coefficients)'!$J$12 + 'Sect. 4 (coefficients)'!$J$13*((C338/'Sect. 4 (coefficients)'!$C$5-1)/'Sect. 4 (coefficients)'!$C$6) + 'Sect. 4 (coefficients)'!$J$14*((C338/'Sect. 4 (coefficients)'!$C$5-1)/'Sect. 4 (coefficients)'!$C$6)^2 ) +
    ( A338/'Sect. 4 (coefficients)'!$C$3 )^3 * ( 'Sect. 4 (coefficients)'!$J$15 + 'Sect. 4 (coefficients)'!$J$16*((C338/'Sect. 4 (coefficients)'!$C$5-1)/'Sect. 4 (coefficients)'!$C$6) ) +
    ( A338/'Sect. 4 (coefficients)'!$C$3 )^4 * ( 'Sect. 4 (coefficients)'!$J$17 ) +
( (B338+273.15) / 'Sect. 4 (coefficients)'!$C$4 )^1*
    (                                                   ( 'Sect. 4 (coefficients)'!$J$18 + 'Sect. 4 (coefficients)'!$J$19*((C338/'Sect. 4 (coefficients)'!$C$5-1)/'Sect. 4 (coefficients)'!$C$6) + 'Sect. 4 (coefficients)'!$J$20*((C338/'Sect. 4 (coefficients)'!$C$5-1)/'Sect. 4 (coefficients)'!$C$6)^2 + 'Sect. 4 (coefficients)'!$J$21 * ((C338/'Sect. 4 (coefficients)'!$C$5-1)/'Sect. 4 (coefficients)'!$C$6)^3 ) +
    ( A338/'Sect. 4 (coefficients)'!$C$3 )^1 * ( 'Sect. 4 (coefficients)'!$J$22 + 'Sect. 4 (coefficients)'!$J$23*((C338/'Sect. 4 (coefficients)'!$C$5-1)/'Sect. 4 (coefficients)'!$C$6) + 'Sect. 4 (coefficients)'!$J$24*((C338/'Sect. 4 (coefficients)'!$C$5-1)/'Sect. 4 (coefficients)'!$C$6)^2 ) +
    ( A338/'Sect. 4 (coefficients)'!$C$3 )^2 * ( 'Sect. 4 (coefficients)'!$J$25 + 'Sect. 4 (coefficients)'!$J$26*((C338/'Sect. 4 (coefficients)'!$C$5-1)/'Sect. 4 (coefficients)'!$C$6) ) +
    ( A338/'Sect. 4 (coefficients)'!$C$3 )^3 * ( 'Sect. 4 (coefficients)'!$J$27 ) ) +
( (B338+273.15) / 'Sect. 4 (coefficients)'!$C$4 )^2*
    (                                                   ( 'Sect. 4 (coefficients)'!$J$28 + 'Sect. 4 (coefficients)'!$J$29*((C338/'Sect. 4 (coefficients)'!$C$5-1)/'Sect. 4 (coefficients)'!$C$6) + 'Sect. 4 (coefficients)'!$J$30*((C338/'Sect. 4 (coefficients)'!$C$5-1)/'Sect. 4 (coefficients)'!$C$6)^2 ) +
    ( A338/'Sect. 4 (coefficients)'!$C$3 )^1 * ( 'Sect. 4 (coefficients)'!$J$31 + 'Sect. 4 (coefficients)'!$J$32*((C338/'Sect. 4 (coefficients)'!$C$5-1)/'Sect. 4 (coefficients)'!$C$6) ) +
    ( A338/'Sect. 4 (coefficients)'!$C$3 )^2 * ( 'Sect. 4 (coefficients)'!$J$33 ) ) +
( (B338+273.15) / 'Sect. 4 (coefficients)'!$C$4 )^3*
    (                                                   ( 'Sect. 4 (coefficients)'!$J$34 + 'Sect. 4 (coefficients)'!$J$35*((C338/'Sect. 4 (coefficients)'!$C$5-1)/'Sect. 4 (coefficients)'!$C$6) ) +
    ( A338/'Sect. 4 (coefficients)'!$C$3 )^1 * ( 'Sect. 4 (coefficients)'!$J$36 ) ) +
( (B338+273.15) / 'Sect. 4 (coefficients)'!$C$4 )^4*
    (                                                   ( 'Sect. 4 (coefficients)'!$J$37 ) ) )</f>
        <v>-0.64082945243289413</v>
      </c>
      <c r="V338" s="32">
        <f t="shared" si="94"/>
        <v>14.693101463769469</v>
      </c>
      <c r="W338" s="36">
        <f>('Sect. 4 (coefficients)'!$L$3+'Sect. 4 (coefficients)'!$L$4*(B338+'Sect. 4 (coefficients)'!$L$7)^-2.5+'Sect. 4 (coefficients)'!$L$5*(B338+'Sect. 4 (coefficients)'!$L$7)^3)/1000</f>
        <v>-2.8498200791190241E-3</v>
      </c>
      <c r="X338" s="36">
        <f t="shared" si="95"/>
        <v>4.9397110248072806E-4</v>
      </c>
      <c r="Y338" s="32">
        <f t="shared" si="96"/>
        <v>14.690251643690351</v>
      </c>
      <c r="Z338" s="92">
        <v>6.0000000000000001E-3</v>
      </c>
    </row>
    <row r="339" spans="1:26" s="46" customFormat="1" ht="15" customHeight="1">
      <c r="A339" s="82">
        <v>20</v>
      </c>
      <c r="B339" s="38">
        <v>15</v>
      </c>
      <c r="C339" s="57">
        <v>65</v>
      </c>
      <c r="D339" s="40">
        <v>1027.44420001</v>
      </c>
      <c r="E339" s="40">
        <f t="shared" si="98"/>
        <v>1.5411663000150001E-2</v>
      </c>
      <c r="F339" s="56" t="s">
        <v>17</v>
      </c>
      <c r="G339" s="42">
        <v>1041.9937576519378</v>
      </c>
      <c r="H339" s="40">
        <v>1.6413407793800475E-2</v>
      </c>
      <c r="I339" s="63">
        <v>737.56567670937432</v>
      </c>
      <c r="J339" s="42">
        <f t="shared" si="88"/>
        <v>14.549557641937781</v>
      </c>
      <c r="K339" s="40">
        <f t="shared" si="89"/>
        <v>5.6462907271409299E-3</v>
      </c>
      <c r="L339" s="53">
        <f t="shared" si="87"/>
        <v>10.329007766053271</v>
      </c>
      <c r="M339" s="44">
        <f t="shared" si="90"/>
        <v>9.4285714285714288</v>
      </c>
      <c r="N339" s="67">
        <f t="shared" si="91"/>
        <v>0.94285714285714295</v>
      </c>
      <c r="O339" s="71" t="s">
        <v>17</v>
      </c>
      <c r="P339" s="40">
        <f>('Sect. 4 (coefficients)'!$L$3+'Sect. 4 (coefficients)'!$L$4*(B339+'Sect. 4 (coefficients)'!$L$7)^-2.5+'Sect. 4 (coefficients)'!$L$5*(B339+'Sect. 4 (coefficients)'!$L$7)^3)/1000</f>
        <v>-2.8498200791190241E-3</v>
      </c>
      <c r="Q339" s="40">
        <f t="shared" si="92"/>
        <v>14.5524074620169</v>
      </c>
      <c r="R339" s="40">
        <f>LOOKUP(B339,'Sect. 4 (data)'!$B$33:$B$39,'Sect. 4 (data)'!$R$33:$R$39)</f>
        <v>15.333109877563343</v>
      </c>
      <c r="S339" s="45">
        <f t="shared" si="93"/>
        <v>-0.78070241554644326</v>
      </c>
      <c r="T339" s="40">
        <f>'Sect. 4 (coefficients)'!$C$7 * ( A339 / 'Sect. 4 (coefficients)'!$C$3 )*
  (
                                                        ( 'Sect. 4 (coefficients)'!$F$3   + 'Sect. 4 (coefficients)'!$F$4  *(A339/'Sect. 4 (coefficients)'!$C$3)^1 + 'Sect. 4 (coefficients)'!$F$5  *(A339/'Sect. 4 (coefficients)'!$C$3)^2 + 'Sect. 4 (coefficients)'!$F$6   *(A339/'Sect. 4 (coefficients)'!$C$3)^3 + 'Sect. 4 (coefficients)'!$F$7  *(A339/'Sect. 4 (coefficients)'!$C$3)^4 + 'Sect. 4 (coefficients)'!$F$8*(A339/'Sect. 4 (coefficients)'!$C$3)^5 ) +
    ( (B339+273.15) / 'Sect. 4 (coefficients)'!$C$4 )^1 * ( 'Sect. 4 (coefficients)'!$F$9   + 'Sect. 4 (coefficients)'!$F$10*(A339/'Sect. 4 (coefficients)'!$C$3)^1 + 'Sect. 4 (coefficients)'!$F$11*(A339/'Sect. 4 (coefficients)'!$C$3)^2 + 'Sect. 4 (coefficients)'!$F$12*(A339/'Sect. 4 (coefficients)'!$C$3)^3 + 'Sect. 4 (coefficients)'!$F$13*(A339/'Sect. 4 (coefficients)'!$C$3)^4 ) +
    ( (B339+273.15) / 'Sect. 4 (coefficients)'!$C$4 )^2 * ( 'Sect. 4 (coefficients)'!$F$14 + 'Sect. 4 (coefficients)'!$F$15*(A339/'Sect. 4 (coefficients)'!$C$3)^1 + 'Sect. 4 (coefficients)'!$F$16*(A339/'Sect. 4 (coefficients)'!$C$3)^2 + 'Sect. 4 (coefficients)'!$F$17*(A339/'Sect. 4 (coefficients)'!$C$3)^3 ) +
    ( (B339+273.15) / 'Sect. 4 (coefficients)'!$C$4 )^3 * ( 'Sect. 4 (coefficients)'!$F$18 + 'Sect. 4 (coefficients)'!$F$19*(A339/'Sect. 4 (coefficients)'!$C$3)^1 + 'Sect. 4 (coefficients)'!$F$20*(A339/'Sect. 4 (coefficients)'!$C$3)^2 ) +
    ( (B339+273.15) / 'Sect. 4 (coefficients)'!$C$4 )^4 * ( 'Sect. 4 (coefficients)'!$F$21 +'Sect. 4 (coefficients)'!$F$22*(A339/'Sect. 4 (coefficients)'!$C$3)^1 ) +
    ( (B339+273.15) / 'Sect. 4 (coefficients)'!$C$4 )^5 * ( 'Sect. 4 (coefficients)'!$F$23 )
  )</f>
        <v>15.333930916202364</v>
      </c>
      <c r="U339" s="93">
        <f xml:space="preserve"> 'Sect. 4 (coefficients)'!$C$8 * ( (C339/'Sect. 4 (coefficients)'!$C$5-1)/'Sect. 4 (coefficients)'!$C$6 ) * ( A339/'Sect. 4 (coefficients)'!$C$3 ) *
(                                                       ( 'Sect. 4 (coefficients)'!$J$3   + 'Sect. 4 (coefficients)'!$J$4  *((C339/'Sect. 4 (coefficients)'!$C$5-1)/'Sect. 4 (coefficients)'!$C$6)  + 'Sect. 4 (coefficients)'!$J$5  *((C339/'Sect. 4 (coefficients)'!$C$5-1)/'Sect. 4 (coefficients)'!$C$6)^2 + 'Sect. 4 (coefficients)'!$J$6   *((C339/'Sect. 4 (coefficients)'!$C$5-1)/'Sect. 4 (coefficients)'!$C$6)^3 + 'Sect. 4 (coefficients)'!$J$7*((C339/'Sect. 4 (coefficients)'!$C$5-1)/'Sect. 4 (coefficients)'!$C$6)^4 ) +
    ( A339/'Sect. 4 (coefficients)'!$C$3 )^1 * ( 'Sect. 4 (coefficients)'!$J$8   + 'Sect. 4 (coefficients)'!$J$9  *((C339/'Sect. 4 (coefficients)'!$C$5-1)/'Sect. 4 (coefficients)'!$C$6)  + 'Sect. 4 (coefficients)'!$J$10*((C339/'Sect. 4 (coefficients)'!$C$5-1)/'Sect. 4 (coefficients)'!$C$6)^2 + 'Sect. 4 (coefficients)'!$J$11 *((C339/'Sect. 4 (coefficients)'!$C$5-1)/'Sect. 4 (coefficients)'!$C$6)^3 ) +
    ( A339/'Sect. 4 (coefficients)'!$C$3 )^2 * ( 'Sect. 4 (coefficients)'!$J$12 + 'Sect. 4 (coefficients)'!$J$13*((C339/'Sect. 4 (coefficients)'!$C$5-1)/'Sect. 4 (coefficients)'!$C$6) + 'Sect. 4 (coefficients)'!$J$14*((C339/'Sect. 4 (coefficients)'!$C$5-1)/'Sect. 4 (coefficients)'!$C$6)^2 ) +
    ( A339/'Sect. 4 (coefficients)'!$C$3 )^3 * ( 'Sect. 4 (coefficients)'!$J$15 + 'Sect. 4 (coefficients)'!$J$16*((C339/'Sect. 4 (coefficients)'!$C$5-1)/'Sect. 4 (coefficients)'!$C$6) ) +
    ( A339/'Sect. 4 (coefficients)'!$C$3 )^4 * ( 'Sect. 4 (coefficients)'!$J$17 ) +
( (B339+273.15) / 'Sect. 4 (coefficients)'!$C$4 )^1*
    (                                                   ( 'Sect. 4 (coefficients)'!$J$18 + 'Sect. 4 (coefficients)'!$J$19*((C339/'Sect. 4 (coefficients)'!$C$5-1)/'Sect. 4 (coefficients)'!$C$6) + 'Sect. 4 (coefficients)'!$J$20*((C339/'Sect. 4 (coefficients)'!$C$5-1)/'Sect. 4 (coefficients)'!$C$6)^2 + 'Sect. 4 (coefficients)'!$J$21 * ((C339/'Sect. 4 (coefficients)'!$C$5-1)/'Sect. 4 (coefficients)'!$C$6)^3 ) +
    ( A339/'Sect. 4 (coefficients)'!$C$3 )^1 * ( 'Sect. 4 (coefficients)'!$J$22 + 'Sect. 4 (coefficients)'!$J$23*((C339/'Sect. 4 (coefficients)'!$C$5-1)/'Sect. 4 (coefficients)'!$C$6) + 'Sect. 4 (coefficients)'!$J$24*((C339/'Sect. 4 (coefficients)'!$C$5-1)/'Sect. 4 (coefficients)'!$C$6)^2 ) +
    ( A339/'Sect. 4 (coefficients)'!$C$3 )^2 * ( 'Sect. 4 (coefficients)'!$J$25 + 'Sect. 4 (coefficients)'!$J$26*((C339/'Sect. 4 (coefficients)'!$C$5-1)/'Sect. 4 (coefficients)'!$C$6) ) +
    ( A339/'Sect. 4 (coefficients)'!$C$3 )^3 * ( 'Sect. 4 (coefficients)'!$J$27 ) ) +
( (B339+273.15) / 'Sect. 4 (coefficients)'!$C$4 )^2*
    (                                                   ( 'Sect. 4 (coefficients)'!$J$28 + 'Sect. 4 (coefficients)'!$J$29*((C339/'Sect. 4 (coefficients)'!$C$5-1)/'Sect. 4 (coefficients)'!$C$6) + 'Sect. 4 (coefficients)'!$J$30*((C339/'Sect. 4 (coefficients)'!$C$5-1)/'Sect. 4 (coefficients)'!$C$6)^2 ) +
    ( A339/'Sect. 4 (coefficients)'!$C$3 )^1 * ( 'Sect. 4 (coefficients)'!$J$31 + 'Sect. 4 (coefficients)'!$J$32*((C339/'Sect. 4 (coefficients)'!$C$5-1)/'Sect. 4 (coefficients)'!$C$6) ) +
    ( A339/'Sect. 4 (coefficients)'!$C$3 )^2 * ( 'Sect. 4 (coefficients)'!$J$33 ) ) +
( (B339+273.15) / 'Sect. 4 (coefficients)'!$C$4 )^3*
    (                                                   ( 'Sect. 4 (coefficients)'!$J$34 + 'Sect. 4 (coefficients)'!$J$35*((C339/'Sect. 4 (coefficients)'!$C$5-1)/'Sect. 4 (coefficients)'!$C$6) ) +
    ( A339/'Sect. 4 (coefficients)'!$C$3 )^1 * ( 'Sect. 4 (coefficients)'!$J$36 ) ) +
( (B339+273.15) / 'Sect. 4 (coefficients)'!$C$4 )^4*
    (                                                   ( 'Sect. 4 (coefficients)'!$J$37 ) ) )</f>
        <v>-0.78153679201019743</v>
      </c>
      <c r="V339" s="40">
        <f t="shared" si="94"/>
        <v>14.552394124192167</v>
      </c>
      <c r="W339" s="45">
        <f>('Sect. 4 (coefficients)'!$L$3+'Sect. 4 (coefficients)'!$L$4*(B339+'Sect. 4 (coefficients)'!$L$7)^-2.5+'Sect. 4 (coefficients)'!$L$5*(B339+'Sect. 4 (coefficients)'!$L$7)^3)/1000</f>
        <v>-2.8498200791190241E-3</v>
      </c>
      <c r="X339" s="45">
        <f t="shared" si="95"/>
        <v>1.3337824732673198E-5</v>
      </c>
      <c r="Y339" s="40">
        <f t="shared" si="96"/>
        <v>14.549544304113049</v>
      </c>
      <c r="Z339" s="94">
        <v>6.0000000000000001E-3</v>
      </c>
    </row>
    <row r="340" spans="1:26" s="37" customFormat="1" ht="15" customHeight="1">
      <c r="A340" s="76">
        <v>20</v>
      </c>
      <c r="B340" s="30">
        <v>20</v>
      </c>
      <c r="C340" s="55">
        <v>5</v>
      </c>
      <c r="D340" s="32">
        <v>1000.43959904</v>
      </c>
      <c r="E340" s="32">
        <f>0.001/100*D340/2</f>
        <v>5.0021979952000004E-3</v>
      </c>
      <c r="F340" s="54" t="s">
        <v>17</v>
      </c>
      <c r="G340" s="33">
        <v>1015.5268053948117</v>
      </c>
      <c r="H340" s="32">
        <v>6.6855377383720242E-3</v>
      </c>
      <c r="I340" s="62">
        <v>117.1580758125998</v>
      </c>
      <c r="J340" s="33">
        <f t="shared" si="88"/>
        <v>15.087206354811769</v>
      </c>
      <c r="K340" s="32">
        <f t="shared" si="89"/>
        <v>4.4355867783207239E-3</v>
      </c>
      <c r="L340" s="50">
        <f t="shared" si="87"/>
        <v>22.700277836502792</v>
      </c>
      <c r="M340" s="35">
        <f t="shared" si="90"/>
        <v>9.4285714285714288</v>
      </c>
      <c r="N340" s="66">
        <f t="shared" si="91"/>
        <v>0.94285714285714295</v>
      </c>
      <c r="O340" s="70" t="s">
        <v>17</v>
      </c>
      <c r="P340" s="32">
        <f>('Sect. 4 (coefficients)'!$L$3+'Sect. 4 (coefficients)'!$L$4*(B340+'Sect. 4 (coefficients)'!$L$7)^-2.5+'Sect. 4 (coefficients)'!$L$5*(B340+'Sect. 4 (coefficients)'!$L$7)^3)/1000</f>
        <v>-2.4363535093284202E-3</v>
      </c>
      <c r="Q340" s="32">
        <f t="shared" si="92"/>
        <v>15.089642708321097</v>
      </c>
      <c r="R340" s="32">
        <f>LOOKUP(B340,'Sect. 4 (data)'!$B$33:$B$39,'Sect. 4 (data)'!$R$33:$R$39)</f>
        <v>15.149469513356738</v>
      </c>
      <c r="S340" s="36">
        <f t="shared" si="93"/>
        <v>-5.9826805035640973E-2</v>
      </c>
      <c r="T340" s="32">
        <f>'Sect. 4 (coefficients)'!$C$7 * ( A340 / 'Sect. 4 (coefficients)'!$C$3 )*
  (
                                                        ( 'Sect. 4 (coefficients)'!$F$3   + 'Sect. 4 (coefficients)'!$F$4  *(A340/'Sect. 4 (coefficients)'!$C$3)^1 + 'Sect. 4 (coefficients)'!$F$5  *(A340/'Sect. 4 (coefficients)'!$C$3)^2 + 'Sect. 4 (coefficients)'!$F$6   *(A340/'Sect. 4 (coefficients)'!$C$3)^3 + 'Sect. 4 (coefficients)'!$F$7  *(A340/'Sect. 4 (coefficients)'!$C$3)^4 + 'Sect. 4 (coefficients)'!$F$8*(A340/'Sect. 4 (coefficients)'!$C$3)^5 ) +
    ( (B340+273.15) / 'Sect. 4 (coefficients)'!$C$4 )^1 * ( 'Sect. 4 (coefficients)'!$F$9   + 'Sect. 4 (coefficients)'!$F$10*(A340/'Sect. 4 (coefficients)'!$C$3)^1 + 'Sect. 4 (coefficients)'!$F$11*(A340/'Sect. 4 (coefficients)'!$C$3)^2 + 'Sect. 4 (coefficients)'!$F$12*(A340/'Sect. 4 (coefficients)'!$C$3)^3 + 'Sect. 4 (coefficients)'!$F$13*(A340/'Sect. 4 (coefficients)'!$C$3)^4 ) +
    ( (B340+273.15) / 'Sect. 4 (coefficients)'!$C$4 )^2 * ( 'Sect. 4 (coefficients)'!$F$14 + 'Sect. 4 (coefficients)'!$F$15*(A340/'Sect. 4 (coefficients)'!$C$3)^1 + 'Sect. 4 (coefficients)'!$F$16*(A340/'Sect. 4 (coefficients)'!$C$3)^2 + 'Sect. 4 (coefficients)'!$F$17*(A340/'Sect. 4 (coefficients)'!$C$3)^3 ) +
    ( (B340+273.15) / 'Sect. 4 (coefficients)'!$C$4 )^3 * ( 'Sect. 4 (coefficients)'!$F$18 + 'Sect. 4 (coefficients)'!$F$19*(A340/'Sect. 4 (coefficients)'!$C$3)^1 + 'Sect. 4 (coefficients)'!$F$20*(A340/'Sect. 4 (coefficients)'!$C$3)^2 ) +
    ( (B340+273.15) / 'Sect. 4 (coefficients)'!$C$4 )^4 * ( 'Sect. 4 (coefficients)'!$F$21 +'Sect. 4 (coefficients)'!$F$22*(A340/'Sect. 4 (coefficients)'!$C$3)^1 ) +
    ( (B340+273.15) / 'Sect. 4 (coefficients)'!$C$4 )^5 * ( 'Sect. 4 (coefficients)'!$F$23 )
  )</f>
        <v>15.148066904504924</v>
      </c>
      <c r="U340" s="91">
        <f xml:space="preserve"> 'Sect. 4 (coefficients)'!$C$8 * ( (C340/'Sect. 4 (coefficients)'!$C$5-1)/'Sect. 4 (coefficients)'!$C$6 ) * ( A340/'Sect. 4 (coefficients)'!$C$3 ) *
(                                                       ( 'Sect. 4 (coefficients)'!$J$3   + 'Sect. 4 (coefficients)'!$J$4  *((C340/'Sect. 4 (coefficients)'!$C$5-1)/'Sect. 4 (coefficients)'!$C$6)  + 'Sect. 4 (coefficients)'!$J$5  *((C340/'Sect. 4 (coefficients)'!$C$5-1)/'Sect. 4 (coefficients)'!$C$6)^2 + 'Sect. 4 (coefficients)'!$J$6   *((C340/'Sect. 4 (coefficients)'!$C$5-1)/'Sect. 4 (coefficients)'!$C$6)^3 + 'Sect. 4 (coefficients)'!$J$7*((C340/'Sect. 4 (coefficients)'!$C$5-1)/'Sect. 4 (coefficients)'!$C$6)^4 ) +
    ( A340/'Sect. 4 (coefficients)'!$C$3 )^1 * ( 'Sect. 4 (coefficients)'!$J$8   + 'Sect. 4 (coefficients)'!$J$9  *((C340/'Sect. 4 (coefficients)'!$C$5-1)/'Sect. 4 (coefficients)'!$C$6)  + 'Sect. 4 (coefficients)'!$J$10*((C340/'Sect. 4 (coefficients)'!$C$5-1)/'Sect. 4 (coefficients)'!$C$6)^2 + 'Sect. 4 (coefficients)'!$J$11 *((C340/'Sect. 4 (coefficients)'!$C$5-1)/'Sect. 4 (coefficients)'!$C$6)^3 ) +
    ( A340/'Sect. 4 (coefficients)'!$C$3 )^2 * ( 'Sect. 4 (coefficients)'!$J$12 + 'Sect. 4 (coefficients)'!$J$13*((C340/'Sect. 4 (coefficients)'!$C$5-1)/'Sect. 4 (coefficients)'!$C$6) + 'Sect. 4 (coefficients)'!$J$14*((C340/'Sect. 4 (coefficients)'!$C$5-1)/'Sect. 4 (coefficients)'!$C$6)^2 ) +
    ( A340/'Sect. 4 (coefficients)'!$C$3 )^3 * ( 'Sect. 4 (coefficients)'!$J$15 + 'Sect. 4 (coefficients)'!$J$16*((C340/'Sect. 4 (coefficients)'!$C$5-1)/'Sect. 4 (coefficients)'!$C$6) ) +
    ( A340/'Sect. 4 (coefficients)'!$C$3 )^4 * ( 'Sect. 4 (coefficients)'!$J$17 ) +
( (B340+273.15) / 'Sect. 4 (coefficients)'!$C$4 )^1*
    (                                                   ( 'Sect. 4 (coefficients)'!$J$18 + 'Sect. 4 (coefficients)'!$J$19*((C340/'Sect. 4 (coefficients)'!$C$5-1)/'Sect. 4 (coefficients)'!$C$6) + 'Sect. 4 (coefficients)'!$J$20*((C340/'Sect. 4 (coefficients)'!$C$5-1)/'Sect. 4 (coefficients)'!$C$6)^2 + 'Sect. 4 (coefficients)'!$J$21 * ((C340/'Sect. 4 (coefficients)'!$C$5-1)/'Sect. 4 (coefficients)'!$C$6)^3 ) +
    ( A340/'Sect. 4 (coefficients)'!$C$3 )^1 * ( 'Sect. 4 (coefficients)'!$J$22 + 'Sect. 4 (coefficients)'!$J$23*((C340/'Sect. 4 (coefficients)'!$C$5-1)/'Sect. 4 (coefficients)'!$C$6) + 'Sect. 4 (coefficients)'!$J$24*((C340/'Sect. 4 (coefficients)'!$C$5-1)/'Sect. 4 (coefficients)'!$C$6)^2 ) +
    ( A340/'Sect. 4 (coefficients)'!$C$3 )^2 * ( 'Sect. 4 (coefficients)'!$J$25 + 'Sect. 4 (coefficients)'!$J$26*((C340/'Sect. 4 (coefficients)'!$C$5-1)/'Sect. 4 (coefficients)'!$C$6) ) +
    ( A340/'Sect. 4 (coefficients)'!$C$3 )^3 * ( 'Sect. 4 (coefficients)'!$J$27 ) ) +
( (B340+273.15) / 'Sect. 4 (coefficients)'!$C$4 )^2*
    (                                                   ( 'Sect. 4 (coefficients)'!$J$28 + 'Sect. 4 (coefficients)'!$J$29*((C340/'Sect. 4 (coefficients)'!$C$5-1)/'Sect. 4 (coefficients)'!$C$6) + 'Sect. 4 (coefficients)'!$J$30*((C340/'Sect. 4 (coefficients)'!$C$5-1)/'Sect. 4 (coefficients)'!$C$6)^2 ) +
    ( A340/'Sect. 4 (coefficients)'!$C$3 )^1 * ( 'Sect. 4 (coefficients)'!$J$31 + 'Sect. 4 (coefficients)'!$J$32*((C340/'Sect. 4 (coefficients)'!$C$5-1)/'Sect. 4 (coefficients)'!$C$6) ) +
    ( A340/'Sect. 4 (coefficients)'!$C$3 )^2 * ( 'Sect. 4 (coefficients)'!$J$33 ) ) +
( (B340+273.15) / 'Sect. 4 (coefficients)'!$C$4 )^3*
    (                                                   ( 'Sect. 4 (coefficients)'!$J$34 + 'Sect. 4 (coefficients)'!$J$35*((C340/'Sect. 4 (coefficients)'!$C$5-1)/'Sect. 4 (coefficients)'!$C$6) ) +
    ( A340/'Sect. 4 (coefficients)'!$C$3 )^1 * ( 'Sect. 4 (coefficients)'!$J$36 ) ) +
( (B340+273.15) / 'Sect. 4 (coefficients)'!$C$4 )^4*
    (                                                   ( 'Sect. 4 (coefficients)'!$J$37 ) ) )</f>
        <v>-6.0350821586063606E-2</v>
      </c>
      <c r="V340" s="32">
        <f t="shared" si="94"/>
        <v>15.087716082918861</v>
      </c>
      <c r="W340" s="36">
        <f>('Sect. 4 (coefficients)'!$L$3+'Sect. 4 (coefficients)'!$L$4*(B340+'Sect. 4 (coefficients)'!$L$7)^-2.5+'Sect. 4 (coefficients)'!$L$5*(B340+'Sect. 4 (coefficients)'!$L$7)^3)/1000</f>
        <v>-2.4363535093284202E-3</v>
      </c>
      <c r="X340" s="36">
        <f t="shared" si="95"/>
        <v>1.9266254022358709E-3</v>
      </c>
      <c r="Y340" s="32">
        <f t="shared" si="96"/>
        <v>15.085279729409534</v>
      </c>
      <c r="Z340" s="92">
        <v>6.0000000000000001E-3</v>
      </c>
    </row>
    <row r="341" spans="1:26" s="37" customFormat="1" ht="15" customHeight="1">
      <c r="A341" s="76">
        <v>20</v>
      </c>
      <c r="B341" s="30">
        <v>20</v>
      </c>
      <c r="C341" s="55">
        <v>10</v>
      </c>
      <c r="D341" s="32">
        <v>1002.6946152100001</v>
      </c>
      <c r="E341" s="32">
        <f>0.001/100*D341/2</f>
        <v>5.0134730760500006E-3</v>
      </c>
      <c r="F341" s="54" t="s">
        <v>17</v>
      </c>
      <c r="G341" s="33">
        <v>1017.7218834074425</v>
      </c>
      <c r="H341" s="32">
        <v>6.7114864776019068E-3</v>
      </c>
      <c r="I341" s="62">
        <v>118.64399682970405</v>
      </c>
      <c r="J341" s="33">
        <f t="shared" si="88"/>
        <v>15.027268197442481</v>
      </c>
      <c r="K341" s="32">
        <f t="shared" si="89"/>
        <v>4.4619657612710341E-3</v>
      </c>
      <c r="L341" s="50">
        <f t="shared" si="87"/>
        <v>23.177992834369395</v>
      </c>
      <c r="M341" s="35">
        <f t="shared" si="90"/>
        <v>9.4285714285714288</v>
      </c>
      <c r="N341" s="66">
        <f t="shared" si="91"/>
        <v>0.94285714285714295</v>
      </c>
      <c r="O341" s="70" t="s">
        <v>17</v>
      </c>
      <c r="P341" s="32">
        <f>('Sect. 4 (coefficients)'!$L$3+'Sect. 4 (coefficients)'!$L$4*(B341+'Sect. 4 (coefficients)'!$L$7)^-2.5+'Sect. 4 (coefficients)'!$L$5*(B341+'Sect. 4 (coefficients)'!$L$7)^3)/1000</f>
        <v>-2.4363535093284202E-3</v>
      </c>
      <c r="Q341" s="32">
        <f t="shared" si="92"/>
        <v>15.029704550951809</v>
      </c>
      <c r="R341" s="32">
        <f>LOOKUP(B341,'Sect. 4 (data)'!$B$33:$B$39,'Sect. 4 (data)'!$R$33:$R$39)</f>
        <v>15.149469513356738</v>
      </c>
      <c r="S341" s="36">
        <f t="shared" si="93"/>
        <v>-0.11976496240492907</v>
      </c>
      <c r="T341" s="32">
        <f>'Sect. 4 (coefficients)'!$C$7 * ( A341 / 'Sect. 4 (coefficients)'!$C$3 )*
  (
                                                        ( 'Sect. 4 (coefficients)'!$F$3   + 'Sect. 4 (coefficients)'!$F$4  *(A341/'Sect. 4 (coefficients)'!$C$3)^1 + 'Sect. 4 (coefficients)'!$F$5  *(A341/'Sect. 4 (coefficients)'!$C$3)^2 + 'Sect. 4 (coefficients)'!$F$6   *(A341/'Sect. 4 (coefficients)'!$C$3)^3 + 'Sect. 4 (coefficients)'!$F$7  *(A341/'Sect. 4 (coefficients)'!$C$3)^4 + 'Sect. 4 (coefficients)'!$F$8*(A341/'Sect. 4 (coefficients)'!$C$3)^5 ) +
    ( (B341+273.15) / 'Sect. 4 (coefficients)'!$C$4 )^1 * ( 'Sect. 4 (coefficients)'!$F$9   + 'Sect. 4 (coefficients)'!$F$10*(A341/'Sect. 4 (coefficients)'!$C$3)^1 + 'Sect. 4 (coefficients)'!$F$11*(A341/'Sect. 4 (coefficients)'!$C$3)^2 + 'Sect. 4 (coefficients)'!$F$12*(A341/'Sect. 4 (coefficients)'!$C$3)^3 + 'Sect. 4 (coefficients)'!$F$13*(A341/'Sect. 4 (coefficients)'!$C$3)^4 ) +
    ( (B341+273.15) / 'Sect. 4 (coefficients)'!$C$4 )^2 * ( 'Sect. 4 (coefficients)'!$F$14 + 'Sect. 4 (coefficients)'!$F$15*(A341/'Sect. 4 (coefficients)'!$C$3)^1 + 'Sect. 4 (coefficients)'!$F$16*(A341/'Sect. 4 (coefficients)'!$C$3)^2 + 'Sect. 4 (coefficients)'!$F$17*(A341/'Sect. 4 (coefficients)'!$C$3)^3 ) +
    ( (B341+273.15) / 'Sect. 4 (coefficients)'!$C$4 )^3 * ( 'Sect. 4 (coefficients)'!$F$18 + 'Sect. 4 (coefficients)'!$F$19*(A341/'Sect. 4 (coefficients)'!$C$3)^1 + 'Sect. 4 (coefficients)'!$F$20*(A341/'Sect. 4 (coefficients)'!$C$3)^2 ) +
    ( (B341+273.15) / 'Sect. 4 (coefficients)'!$C$4 )^4 * ( 'Sect. 4 (coefficients)'!$F$21 +'Sect. 4 (coefficients)'!$F$22*(A341/'Sect. 4 (coefficients)'!$C$3)^1 ) +
    ( (B341+273.15) / 'Sect. 4 (coefficients)'!$C$4 )^5 * ( 'Sect. 4 (coefficients)'!$F$23 )
  )</f>
        <v>15.148066904504924</v>
      </c>
      <c r="U341" s="91">
        <f xml:space="preserve"> 'Sect. 4 (coefficients)'!$C$8 * ( (C341/'Sect. 4 (coefficients)'!$C$5-1)/'Sect. 4 (coefficients)'!$C$6 ) * ( A341/'Sect. 4 (coefficients)'!$C$3 ) *
(                                                       ( 'Sect. 4 (coefficients)'!$J$3   + 'Sect. 4 (coefficients)'!$J$4  *((C341/'Sect. 4 (coefficients)'!$C$5-1)/'Sect. 4 (coefficients)'!$C$6)  + 'Sect. 4 (coefficients)'!$J$5  *((C341/'Sect. 4 (coefficients)'!$C$5-1)/'Sect. 4 (coefficients)'!$C$6)^2 + 'Sect. 4 (coefficients)'!$J$6   *((C341/'Sect. 4 (coefficients)'!$C$5-1)/'Sect. 4 (coefficients)'!$C$6)^3 + 'Sect. 4 (coefficients)'!$J$7*((C341/'Sect. 4 (coefficients)'!$C$5-1)/'Sect. 4 (coefficients)'!$C$6)^4 ) +
    ( A341/'Sect. 4 (coefficients)'!$C$3 )^1 * ( 'Sect. 4 (coefficients)'!$J$8   + 'Sect. 4 (coefficients)'!$J$9  *((C341/'Sect. 4 (coefficients)'!$C$5-1)/'Sect. 4 (coefficients)'!$C$6)  + 'Sect. 4 (coefficients)'!$J$10*((C341/'Sect. 4 (coefficients)'!$C$5-1)/'Sect. 4 (coefficients)'!$C$6)^2 + 'Sect. 4 (coefficients)'!$J$11 *((C341/'Sect. 4 (coefficients)'!$C$5-1)/'Sect. 4 (coefficients)'!$C$6)^3 ) +
    ( A341/'Sect. 4 (coefficients)'!$C$3 )^2 * ( 'Sect. 4 (coefficients)'!$J$12 + 'Sect. 4 (coefficients)'!$J$13*((C341/'Sect. 4 (coefficients)'!$C$5-1)/'Sect. 4 (coefficients)'!$C$6) + 'Sect. 4 (coefficients)'!$J$14*((C341/'Sect. 4 (coefficients)'!$C$5-1)/'Sect. 4 (coefficients)'!$C$6)^2 ) +
    ( A341/'Sect. 4 (coefficients)'!$C$3 )^3 * ( 'Sect. 4 (coefficients)'!$J$15 + 'Sect. 4 (coefficients)'!$J$16*((C341/'Sect. 4 (coefficients)'!$C$5-1)/'Sect. 4 (coefficients)'!$C$6) ) +
    ( A341/'Sect. 4 (coefficients)'!$C$3 )^4 * ( 'Sect. 4 (coefficients)'!$J$17 ) +
( (B341+273.15) / 'Sect. 4 (coefficients)'!$C$4 )^1*
    (                                                   ( 'Sect. 4 (coefficients)'!$J$18 + 'Sect. 4 (coefficients)'!$J$19*((C341/'Sect. 4 (coefficients)'!$C$5-1)/'Sect. 4 (coefficients)'!$C$6) + 'Sect. 4 (coefficients)'!$J$20*((C341/'Sect. 4 (coefficients)'!$C$5-1)/'Sect. 4 (coefficients)'!$C$6)^2 + 'Sect. 4 (coefficients)'!$J$21 * ((C341/'Sect. 4 (coefficients)'!$C$5-1)/'Sect. 4 (coefficients)'!$C$6)^3 ) +
    ( A341/'Sect. 4 (coefficients)'!$C$3 )^1 * ( 'Sect. 4 (coefficients)'!$J$22 + 'Sect. 4 (coefficients)'!$J$23*((C341/'Sect. 4 (coefficients)'!$C$5-1)/'Sect. 4 (coefficients)'!$C$6) + 'Sect. 4 (coefficients)'!$J$24*((C341/'Sect. 4 (coefficients)'!$C$5-1)/'Sect. 4 (coefficients)'!$C$6)^2 ) +
    ( A341/'Sect. 4 (coefficients)'!$C$3 )^2 * ( 'Sect. 4 (coefficients)'!$J$25 + 'Sect. 4 (coefficients)'!$J$26*((C341/'Sect. 4 (coefficients)'!$C$5-1)/'Sect. 4 (coefficients)'!$C$6) ) +
    ( A341/'Sect. 4 (coefficients)'!$C$3 )^3 * ( 'Sect. 4 (coefficients)'!$J$27 ) ) +
( (B341+273.15) / 'Sect. 4 (coefficients)'!$C$4 )^2*
    (                                                   ( 'Sect. 4 (coefficients)'!$J$28 + 'Sect. 4 (coefficients)'!$J$29*((C341/'Sect. 4 (coefficients)'!$C$5-1)/'Sect. 4 (coefficients)'!$C$6) + 'Sect. 4 (coefficients)'!$J$30*((C341/'Sect. 4 (coefficients)'!$C$5-1)/'Sect. 4 (coefficients)'!$C$6)^2 ) +
    ( A341/'Sect. 4 (coefficients)'!$C$3 )^1 * ( 'Sect. 4 (coefficients)'!$J$31 + 'Sect. 4 (coefficients)'!$J$32*((C341/'Sect. 4 (coefficients)'!$C$5-1)/'Sect. 4 (coefficients)'!$C$6) ) +
    ( A341/'Sect. 4 (coefficients)'!$C$3 )^2 * ( 'Sect. 4 (coefficients)'!$J$33 ) ) +
( (B341+273.15) / 'Sect. 4 (coefficients)'!$C$4 )^3*
    (                                                   ( 'Sect. 4 (coefficients)'!$J$34 + 'Sect. 4 (coefficients)'!$J$35*((C341/'Sect. 4 (coefficients)'!$C$5-1)/'Sect. 4 (coefficients)'!$C$6) ) +
    ( A341/'Sect. 4 (coefficients)'!$C$3 )^1 * ( 'Sect. 4 (coefficients)'!$J$36 ) ) +
( (B341+273.15) / 'Sect. 4 (coefficients)'!$C$4 )^4*
    (                                                   ( 'Sect. 4 (coefficients)'!$J$37 ) ) )</f>
        <v>-0.12102302616402744</v>
      </c>
      <c r="V341" s="32">
        <f t="shared" si="94"/>
        <v>15.027043878340898</v>
      </c>
      <c r="W341" s="36">
        <f>('Sect. 4 (coefficients)'!$L$3+'Sect. 4 (coefficients)'!$L$4*(B341+'Sect. 4 (coefficients)'!$L$7)^-2.5+'Sect. 4 (coefficients)'!$L$5*(B341+'Sect. 4 (coefficients)'!$L$7)^3)/1000</f>
        <v>-2.4363535093284202E-3</v>
      </c>
      <c r="X341" s="36">
        <f t="shared" si="95"/>
        <v>2.6606726109115186E-3</v>
      </c>
      <c r="Y341" s="32">
        <f t="shared" si="96"/>
        <v>15.02460752483157</v>
      </c>
      <c r="Z341" s="92">
        <v>6.0000000000000001E-3</v>
      </c>
    </row>
    <row r="342" spans="1:26" s="37" customFormat="1" ht="15" customHeight="1">
      <c r="A342" s="76">
        <v>20</v>
      </c>
      <c r="B342" s="30">
        <v>20</v>
      </c>
      <c r="C342" s="55">
        <v>15</v>
      </c>
      <c r="D342" s="32">
        <v>1004.92620322</v>
      </c>
      <c r="E342" s="32">
        <f t="shared" ref="E342:E348" si="99">0.003/100*D342/2</f>
        <v>1.5073893048300001E-2</v>
      </c>
      <c r="F342" s="54" t="s">
        <v>17</v>
      </c>
      <c r="G342" s="33">
        <v>1019.8928029681915</v>
      </c>
      <c r="H342" s="32">
        <v>1.574583355988347E-2</v>
      </c>
      <c r="I342" s="62">
        <v>3550.3011873334699</v>
      </c>
      <c r="J342" s="33">
        <f t="shared" si="88"/>
        <v>14.96659974819147</v>
      </c>
      <c r="K342" s="32">
        <f t="shared" si="89"/>
        <v>4.5507167417853491E-3</v>
      </c>
      <c r="L342" s="50">
        <f t="shared" si="87"/>
        <v>24.769759340466202</v>
      </c>
      <c r="M342" s="35">
        <f t="shared" si="90"/>
        <v>9.4285714285714288</v>
      </c>
      <c r="N342" s="66">
        <f t="shared" si="91"/>
        <v>0.94285714285714295</v>
      </c>
      <c r="O342" s="70" t="s">
        <v>17</v>
      </c>
      <c r="P342" s="32">
        <f>('Sect. 4 (coefficients)'!$L$3+'Sect. 4 (coefficients)'!$L$4*(B342+'Sect. 4 (coefficients)'!$L$7)^-2.5+'Sect. 4 (coefficients)'!$L$5*(B342+'Sect. 4 (coefficients)'!$L$7)^3)/1000</f>
        <v>-2.4363535093284202E-3</v>
      </c>
      <c r="Q342" s="32">
        <f t="shared" si="92"/>
        <v>14.969036101700798</v>
      </c>
      <c r="R342" s="32">
        <f>LOOKUP(B342,'Sect. 4 (data)'!$B$33:$B$39,'Sect. 4 (data)'!$R$33:$R$39)</f>
        <v>15.149469513356738</v>
      </c>
      <c r="S342" s="36">
        <f t="shared" si="93"/>
        <v>-0.18043341165594029</v>
      </c>
      <c r="T342" s="32">
        <f>'Sect. 4 (coefficients)'!$C$7 * ( A342 / 'Sect. 4 (coefficients)'!$C$3 )*
  (
                                                        ( 'Sect. 4 (coefficients)'!$F$3   + 'Sect. 4 (coefficients)'!$F$4  *(A342/'Sect. 4 (coefficients)'!$C$3)^1 + 'Sect. 4 (coefficients)'!$F$5  *(A342/'Sect. 4 (coefficients)'!$C$3)^2 + 'Sect. 4 (coefficients)'!$F$6   *(A342/'Sect. 4 (coefficients)'!$C$3)^3 + 'Sect. 4 (coefficients)'!$F$7  *(A342/'Sect. 4 (coefficients)'!$C$3)^4 + 'Sect. 4 (coefficients)'!$F$8*(A342/'Sect. 4 (coefficients)'!$C$3)^5 ) +
    ( (B342+273.15) / 'Sect. 4 (coefficients)'!$C$4 )^1 * ( 'Sect. 4 (coefficients)'!$F$9   + 'Sect. 4 (coefficients)'!$F$10*(A342/'Sect. 4 (coefficients)'!$C$3)^1 + 'Sect. 4 (coefficients)'!$F$11*(A342/'Sect. 4 (coefficients)'!$C$3)^2 + 'Sect. 4 (coefficients)'!$F$12*(A342/'Sect. 4 (coefficients)'!$C$3)^3 + 'Sect. 4 (coefficients)'!$F$13*(A342/'Sect. 4 (coefficients)'!$C$3)^4 ) +
    ( (B342+273.15) / 'Sect. 4 (coefficients)'!$C$4 )^2 * ( 'Sect. 4 (coefficients)'!$F$14 + 'Sect. 4 (coefficients)'!$F$15*(A342/'Sect. 4 (coefficients)'!$C$3)^1 + 'Sect. 4 (coefficients)'!$F$16*(A342/'Sect. 4 (coefficients)'!$C$3)^2 + 'Sect. 4 (coefficients)'!$F$17*(A342/'Sect. 4 (coefficients)'!$C$3)^3 ) +
    ( (B342+273.15) / 'Sect. 4 (coefficients)'!$C$4 )^3 * ( 'Sect. 4 (coefficients)'!$F$18 + 'Sect. 4 (coefficients)'!$F$19*(A342/'Sect. 4 (coefficients)'!$C$3)^1 + 'Sect. 4 (coefficients)'!$F$20*(A342/'Sect. 4 (coefficients)'!$C$3)^2 ) +
    ( (B342+273.15) / 'Sect. 4 (coefficients)'!$C$4 )^4 * ( 'Sect. 4 (coefficients)'!$F$21 +'Sect. 4 (coefficients)'!$F$22*(A342/'Sect. 4 (coefficients)'!$C$3)^1 ) +
    ( (B342+273.15) / 'Sect. 4 (coefficients)'!$C$4 )^5 * ( 'Sect. 4 (coefficients)'!$F$23 )
  )</f>
        <v>15.148066904504924</v>
      </c>
      <c r="U342" s="91">
        <f xml:space="preserve"> 'Sect. 4 (coefficients)'!$C$8 * ( (C342/'Sect. 4 (coefficients)'!$C$5-1)/'Sect. 4 (coefficients)'!$C$6 ) * ( A342/'Sect. 4 (coefficients)'!$C$3 ) *
(                                                       ( 'Sect. 4 (coefficients)'!$J$3   + 'Sect. 4 (coefficients)'!$J$4  *((C342/'Sect. 4 (coefficients)'!$C$5-1)/'Sect. 4 (coefficients)'!$C$6)  + 'Sect. 4 (coefficients)'!$J$5  *((C342/'Sect. 4 (coefficients)'!$C$5-1)/'Sect. 4 (coefficients)'!$C$6)^2 + 'Sect. 4 (coefficients)'!$J$6   *((C342/'Sect. 4 (coefficients)'!$C$5-1)/'Sect. 4 (coefficients)'!$C$6)^3 + 'Sect. 4 (coefficients)'!$J$7*((C342/'Sect. 4 (coefficients)'!$C$5-1)/'Sect. 4 (coefficients)'!$C$6)^4 ) +
    ( A342/'Sect. 4 (coefficients)'!$C$3 )^1 * ( 'Sect. 4 (coefficients)'!$J$8   + 'Sect. 4 (coefficients)'!$J$9  *((C342/'Sect. 4 (coefficients)'!$C$5-1)/'Sect. 4 (coefficients)'!$C$6)  + 'Sect. 4 (coefficients)'!$J$10*((C342/'Sect. 4 (coefficients)'!$C$5-1)/'Sect. 4 (coefficients)'!$C$6)^2 + 'Sect. 4 (coefficients)'!$J$11 *((C342/'Sect. 4 (coefficients)'!$C$5-1)/'Sect. 4 (coefficients)'!$C$6)^3 ) +
    ( A342/'Sect. 4 (coefficients)'!$C$3 )^2 * ( 'Sect. 4 (coefficients)'!$J$12 + 'Sect. 4 (coefficients)'!$J$13*((C342/'Sect. 4 (coefficients)'!$C$5-1)/'Sect. 4 (coefficients)'!$C$6) + 'Sect. 4 (coefficients)'!$J$14*((C342/'Sect. 4 (coefficients)'!$C$5-1)/'Sect. 4 (coefficients)'!$C$6)^2 ) +
    ( A342/'Sect. 4 (coefficients)'!$C$3 )^3 * ( 'Sect. 4 (coefficients)'!$J$15 + 'Sect. 4 (coefficients)'!$J$16*((C342/'Sect. 4 (coefficients)'!$C$5-1)/'Sect. 4 (coefficients)'!$C$6) ) +
    ( A342/'Sect. 4 (coefficients)'!$C$3 )^4 * ( 'Sect. 4 (coefficients)'!$J$17 ) +
( (B342+273.15) / 'Sect. 4 (coefficients)'!$C$4 )^1*
    (                                                   ( 'Sect. 4 (coefficients)'!$J$18 + 'Sect. 4 (coefficients)'!$J$19*((C342/'Sect. 4 (coefficients)'!$C$5-1)/'Sect. 4 (coefficients)'!$C$6) + 'Sect. 4 (coefficients)'!$J$20*((C342/'Sect. 4 (coefficients)'!$C$5-1)/'Sect. 4 (coefficients)'!$C$6)^2 + 'Sect. 4 (coefficients)'!$J$21 * ((C342/'Sect. 4 (coefficients)'!$C$5-1)/'Sect. 4 (coefficients)'!$C$6)^3 ) +
    ( A342/'Sect. 4 (coefficients)'!$C$3 )^1 * ( 'Sect. 4 (coefficients)'!$J$22 + 'Sect. 4 (coefficients)'!$J$23*((C342/'Sect. 4 (coefficients)'!$C$5-1)/'Sect. 4 (coefficients)'!$C$6) + 'Sect. 4 (coefficients)'!$J$24*((C342/'Sect. 4 (coefficients)'!$C$5-1)/'Sect. 4 (coefficients)'!$C$6)^2 ) +
    ( A342/'Sect. 4 (coefficients)'!$C$3 )^2 * ( 'Sect. 4 (coefficients)'!$J$25 + 'Sect. 4 (coefficients)'!$J$26*((C342/'Sect. 4 (coefficients)'!$C$5-1)/'Sect. 4 (coefficients)'!$C$6) ) +
    ( A342/'Sect. 4 (coefficients)'!$C$3 )^3 * ( 'Sect. 4 (coefficients)'!$J$27 ) ) +
( (B342+273.15) / 'Sect. 4 (coefficients)'!$C$4 )^2*
    (                                                   ( 'Sect. 4 (coefficients)'!$J$28 + 'Sect. 4 (coefficients)'!$J$29*((C342/'Sect. 4 (coefficients)'!$C$5-1)/'Sect. 4 (coefficients)'!$C$6) + 'Sect. 4 (coefficients)'!$J$30*((C342/'Sect. 4 (coefficients)'!$C$5-1)/'Sect. 4 (coefficients)'!$C$6)^2 ) +
    ( A342/'Sect. 4 (coefficients)'!$C$3 )^1 * ( 'Sect. 4 (coefficients)'!$J$31 + 'Sect. 4 (coefficients)'!$J$32*((C342/'Sect. 4 (coefficients)'!$C$5-1)/'Sect. 4 (coefficients)'!$C$6) ) +
    ( A342/'Sect. 4 (coefficients)'!$C$3 )^2 * ( 'Sect. 4 (coefficients)'!$J$33 ) ) +
( (B342+273.15) / 'Sect. 4 (coefficients)'!$C$4 )^3*
    (                                                   ( 'Sect. 4 (coefficients)'!$J$34 + 'Sect. 4 (coefficients)'!$J$35*((C342/'Sect. 4 (coefficients)'!$C$5-1)/'Sect. 4 (coefficients)'!$C$6) ) +
    ( A342/'Sect. 4 (coefficients)'!$C$3 )^1 * ( 'Sect. 4 (coefficients)'!$J$36 ) ) +
( (B342+273.15) / 'Sect. 4 (coefficients)'!$C$4 )^4*
    (                                                   ( 'Sect. 4 (coefficients)'!$J$37 ) ) )</f>
        <v>-0.18068865572021969</v>
      </c>
      <c r="V342" s="32">
        <f t="shared" si="94"/>
        <v>14.967378248784705</v>
      </c>
      <c r="W342" s="36">
        <f>('Sect. 4 (coefficients)'!$L$3+'Sect. 4 (coefficients)'!$L$4*(B342+'Sect. 4 (coefficients)'!$L$7)^-2.5+'Sect. 4 (coefficients)'!$L$5*(B342+'Sect. 4 (coefficients)'!$L$7)^3)/1000</f>
        <v>-2.4363535093284202E-3</v>
      </c>
      <c r="X342" s="36">
        <f t="shared" si="95"/>
        <v>1.6578529160931055E-3</v>
      </c>
      <c r="Y342" s="32">
        <f t="shared" si="96"/>
        <v>14.964941895275377</v>
      </c>
      <c r="Z342" s="92">
        <v>6.0000000000000001E-3</v>
      </c>
    </row>
    <row r="343" spans="1:26" s="37" customFormat="1" ht="15" customHeight="1">
      <c r="A343" s="76">
        <v>20</v>
      </c>
      <c r="B343" s="30">
        <v>20</v>
      </c>
      <c r="C343" s="55">
        <v>20</v>
      </c>
      <c r="D343" s="32">
        <v>1007.1347702100001</v>
      </c>
      <c r="E343" s="32">
        <f t="shared" si="99"/>
        <v>1.5107021553150001E-2</v>
      </c>
      <c r="F343" s="54" t="s">
        <v>17</v>
      </c>
      <c r="G343" s="33">
        <v>1022.0403613430989</v>
      </c>
      <c r="H343" s="32">
        <v>1.5795216862915174E-2</v>
      </c>
      <c r="I343" s="62">
        <v>3481.5124025009</v>
      </c>
      <c r="J343" s="33">
        <f t="shared" si="88"/>
        <v>14.905591133098824</v>
      </c>
      <c r="K343" s="32">
        <f t="shared" si="89"/>
        <v>4.6115914323778913E-3</v>
      </c>
      <c r="L343" s="50">
        <f t="shared" si="87"/>
        <v>25.296991177955473</v>
      </c>
      <c r="M343" s="35">
        <f t="shared" si="90"/>
        <v>9.4285714285714288</v>
      </c>
      <c r="N343" s="66">
        <f t="shared" si="91"/>
        <v>0.94285714285714295</v>
      </c>
      <c r="O343" s="70" t="s">
        <v>17</v>
      </c>
      <c r="P343" s="32">
        <f>('Sect. 4 (coefficients)'!$L$3+'Sect. 4 (coefficients)'!$L$4*(B343+'Sect. 4 (coefficients)'!$L$7)^-2.5+'Sect. 4 (coefficients)'!$L$5*(B343+'Sect. 4 (coefficients)'!$L$7)^3)/1000</f>
        <v>-2.4363535093284202E-3</v>
      </c>
      <c r="Q343" s="32">
        <f t="shared" si="92"/>
        <v>14.908027486608152</v>
      </c>
      <c r="R343" s="32">
        <f>LOOKUP(B343,'Sect. 4 (data)'!$B$33:$B$39,'Sect. 4 (data)'!$R$33:$R$39)</f>
        <v>15.149469513356738</v>
      </c>
      <c r="S343" s="36">
        <f t="shared" si="93"/>
        <v>-0.24144202674858661</v>
      </c>
      <c r="T343" s="32">
        <f>'Sect. 4 (coefficients)'!$C$7 * ( A343 / 'Sect. 4 (coefficients)'!$C$3 )*
  (
                                                        ( 'Sect. 4 (coefficients)'!$F$3   + 'Sect. 4 (coefficients)'!$F$4  *(A343/'Sect. 4 (coefficients)'!$C$3)^1 + 'Sect. 4 (coefficients)'!$F$5  *(A343/'Sect. 4 (coefficients)'!$C$3)^2 + 'Sect. 4 (coefficients)'!$F$6   *(A343/'Sect. 4 (coefficients)'!$C$3)^3 + 'Sect. 4 (coefficients)'!$F$7  *(A343/'Sect. 4 (coefficients)'!$C$3)^4 + 'Sect. 4 (coefficients)'!$F$8*(A343/'Sect. 4 (coefficients)'!$C$3)^5 ) +
    ( (B343+273.15) / 'Sect. 4 (coefficients)'!$C$4 )^1 * ( 'Sect. 4 (coefficients)'!$F$9   + 'Sect. 4 (coefficients)'!$F$10*(A343/'Sect. 4 (coefficients)'!$C$3)^1 + 'Sect. 4 (coefficients)'!$F$11*(A343/'Sect. 4 (coefficients)'!$C$3)^2 + 'Sect. 4 (coefficients)'!$F$12*(A343/'Sect. 4 (coefficients)'!$C$3)^3 + 'Sect. 4 (coefficients)'!$F$13*(A343/'Sect. 4 (coefficients)'!$C$3)^4 ) +
    ( (B343+273.15) / 'Sect. 4 (coefficients)'!$C$4 )^2 * ( 'Sect. 4 (coefficients)'!$F$14 + 'Sect. 4 (coefficients)'!$F$15*(A343/'Sect. 4 (coefficients)'!$C$3)^1 + 'Sect. 4 (coefficients)'!$F$16*(A343/'Sect. 4 (coefficients)'!$C$3)^2 + 'Sect. 4 (coefficients)'!$F$17*(A343/'Sect. 4 (coefficients)'!$C$3)^3 ) +
    ( (B343+273.15) / 'Sect. 4 (coefficients)'!$C$4 )^3 * ( 'Sect. 4 (coefficients)'!$F$18 + 'Sect. 4 (coefficients)'!$F$19*(A343/'Sect. 4 (coefficients)'!$C$3)^1 + 'Sect. 4 (coefficients)'!$F$20*(A343/'Sect. 4 (coefficients)'!$C$3)^2 ) +
    ( (B343+273.15) / 'Sect. 4 (coefficients)'!$C$4 )^4 * ( 'Sect. 4 (coefficients)'!$F$21 +'Sect. 4 (coefficients)'!$F$22*(A343/'Sect. 4 (coefficients)'!$C$3)^1 ) +
    ( (B343+273.15) / 'Sect. 4 (coefficients)'!$C$4 )^5 * ( 'Sect. 4 (coefficients)'!$F$23 )
  )</f>
        <v>15.148066904504924</v>
      </c>
      <c r="U343" s="91">
        <f xml:space="preserve"> 'Sect. 4 (coefficients)'!$C$8 * ( (C343/'Sect. 4 (coefficients)'!$C$5-1)/'Sect. 4 (coefficients)'!$C$6 ) * ( A343/'Sect. 4 (coefficients)'!$C$3 ) *
(                                                       ( 'Sect. 4 (coefficients)'!$J$3   + 'Sect. 4 (coefficients)'!$J$4  *((C343/'Sect. 4 (coefficients)'!$C$5-1)/'Sect. 4 (coefficients)'!$C$6)  + 'Sect. 4 (coefficients)'!$J$5  *((C343/'Sect. 4 (coefficients)'!$C$5-1)/'Sect. 4 (coefficients)'!$C$6)^2 + 'Sect. 4 (coefficients)'!$J$6   *((C343/'Sect. 4 (coefficients)'!$C$5-1)/'Sect. 4 (coefficients)'!$C$6)^3 + 'Sect. 4 (coefficients)'!$J$7*((C343/'Sect. 4 (coefficients)'!$C$5-1)/'Sect. 4 (coefficients)'!$C$6)^4 ) +
    ( A343/'Sect. 4 (coefficients)'!$C$3 )^1 * ( 'Sect. 4 (coefficients)'!$J$8   + 'Sect. 4 (coefficients)'!$J$9  *((C343/'Sect. 4 (coefficients)'!$C$5-1)/'Sect. 4 (coefficients)'!$C$6)  + 'Sect. 4 (coefficients)'!$J$10*((C343/'Sect. 4 (coefficients)'!$C$5-1)/'Sect. 4 (coefficients)'!$C$6)^2 + 'Sect. 4 (coefficients)'!$J$11 *((C343/'Sect. 4 (coefficients)'!$C$5-1)/'Sect. 4 (coefficients)'!$C$6)^3 ) +
    ( A343/'Sect. 4 (coefficients)'!$C$3 )^2 * ( 'Sect. 4 (coefficients)'!$J$12 + 'Sect. 4 (coefficients)'!$J$13*((C343/'Sect. 4 (coefficients)'!$C$5-1)/'Sect. 4 (coefficients)'!$C$6) + 'Sect. 4 (coefficients)'!$J$14*((C343/'Sect. 4 (coefficients)'!$C$5-1)/'Sect. 4 (coefficients)'!$C$6)^2 ) +
    ( A343/'Sect. 4 (coefficients)'!$C$3 )^3 * ( 'Sect. 4 (coefficients)'!$J$15 + 'Sect. 4 (coefficients)'!$J$16*((C343/'Sect. 4 (coefficients)'!$C$5-1)/'Sect. 4 (coefficients)'!$C$6) ) +
    ( A343/'Sect. 4 (coefficients)'!$C$3 )^4 * ( 'Sect. 4 (coefficients)'!$J$17 ) +
( (B343+273.15) / 'Sect. 4 (coefficients)'!$C$4 )^1*
    (                                                   ( 'Sect. 4 (coefficients)'!$J$18 + 'Sect. 4 (coefficients)'!$J$19*((C343/'Sect. 4 (coefficients)'!$C$5-1)/'Sect. 4 (coefficients)'!$C$6) + 'Sect. 4 (coefficients)'!$J$20*((C343/'Sect. 4 (coefficients)'!$C$5-1)/'Sect. 4 (coefficients)'!$C$6)^2 + 'Sect. 4 (coefficients)'!$J$21 * ((C343/'Sect. 4 (coefficients)'!$C$5-1)/'Sect. 4 (coefficients)'!$C$6)^3 ) +
    ( A343/'Sect. 4 (coefficients)'!$C$3 )^1 * ( 'Sect. 4 (coefficients)'!$J$22 + 'Sect. 4 (coefficients)'!$J$23*((C343/'Sect. 4 (coefficients)'!$C$5-1)/'Sect. 4 (coefficients)'!$C$6) + 'Sect. 4 (coefficients)'!$J$24*((C343/'Sect. 4 (coefficients)'!$C$5-1)/'Sect. 4 (coefficients)'!$C$6)^2 ) +
    ( A343/'Sect. 4 (coefficients)'!$C$3 )^2 * ( 'Sect. 4 (coefficients)'!$J$25 + 'Sect. 4 (coefficients)'!$J$26*((C343/'Sect. 4 (coefficients)'!$C$5-1)/'Sect. 4 (coefficients)'!$C$6) ) +
    ( A343/'Sect. 4 (coefficients)'!$C$3 )^3 * ( 'Sect. 4 (coefficients)'!$J$27 ) ) +
( (B343+273.15) / 'Sect. 4 (coefficients)'!$C$4 )^2*
    (                                                   ( 'Sect. 4 (coefficients)'!$J$28 + 'Sect. 4 (coefficients)'!$J$29*((C343/'Sect. 4 (coefficients)'!$C$5-1)/'Sect. 4 (coefficients)'!$C$6) + 'Sect. 4 (coefficients)'!$J$30*((C343/'Sect. 4 (coefficients)'!$C$5-1)/'Sect. 4 (coefficients)'!$C$6)^2 ) +
    ( A343/'Sect. 4 (coefficients)'!$C$3 )^1 * ( 'Sect. 4 (coefficients)'!$J$31 + 'Sect. 4 (coefficients)'!$J$32*((C343/'Sect. 4 (coefficients)'!$C$5-1)/'Sect. 4 (coefficients)'!$C$6) ) +
    ( A343/'Sect. 4 (coefficients)'!$C$3 )^2 * ( 'Sect. 4 (coefficients)'!$J$33 ) ) +
( (B343+273.15) / 'Sect. 4 (coefficients)'!$C$4 )^3*
    (                                                   ( 'Sect. 4 (coefficients)'!$J$34 + 'Sect. 4 (coefficients)'!$J$35*((C343/'Sect. 4 (coefficients)'!$C$5-1)/'Sect. 4 (coefficients)'!$C$6) ) +
    ( A343/'Sect. 4 (coefficients)'!$C$3 )^1 * ( 'Sect. 4 (coefficients)'!$J$36 ) ) +
( (B343+273.15) / 'Sect. 4 (coefficients)'!$C$4 )^4*
    (                                                   ( 'Sect. 4 (coefficients)'!$J$37 ) ) )</f>
        <v>-0.23929821881506613</v>
      </c>
      <c r="V343" s="32">
        <f t="shared" si="94"/>
        <v>14.908768685689859</v>
      </c>
      <c r="W343" s="36">
        <f>('Sect. 4 (coefficients)'!$L$3+'Sect. 4 (coefficients)'!$L$4*(B343+'Sect. 4 (coefficients)'!$L$7)^-2.5+'Sect. 4 (coefficients)'!$L$5*(B343+'Sect. 4 (coefficients)'!$L$7)^3)/1000</f>
        <v>-2.4363535093284202E-3</v>
      </c>
      <c r="X343" s="36">
        <f t="shared" si="95"/>
        <v>-7.4119908170722226E-4</v>
      </c>
      <c r="Y343" s="32">
        <f t="shared" si="96"/>
        <v>14.906332332180531</v>
      </c>
      <c r="Z343" s="92">
        <v>6.0000000000000001E-3</v>
      </c>
    </row>
    <row r="344" spans="1:26" s="37" customFormat="1" ht="15" customHeight="1">
      <c r="A344" s="76">
        <v>20</v>
      </c>
      <c r="B344" s="30">
        <v>20</v>
      </c>
      <c r="C344" s="55">
        <v>26</v>
      </c>
      <c r="D344" s="32">
        <v>1009.75521277</v>
      </c>
      <c r="E344" s="32">
        <f t="shared" si="99"/>
        <v>1.514632819155E-2</v>
      </c>
      <c r="F344" s="54" t="s">
        <v>17</v>
      </c>
      <c r="G344" s="33">
        <v>1024.5930434769966</v>
      </c>
      <c r="H344" s="32">
        <v>1.58600357132791E-2</v>
      </c>
      <c r="I344" s="62">
        <v>3264.3784251639918</v>
      </c>
      <c r="J344" s="33">
        <f t="shared" si="88"/>
        <v>14.83783070699667</v>
      </c>
      <c r="K344" s="32">
        <f t="shared" si="89"/>
        <v>4.7041976085562369E-3</v>
      </c>
      <c r="L344" s="50">
        <f t="shared" si="87"/>
        <v>25.265394417406839</v>
      </c>
      <c r="M344" s="35">
        <f t="shared" si="90"/>
        <v>9.4285714285714288</v>
      </c>
      <c r="N344" s="66">
        <f t="shared" si="91"/>
        <v>0.94285714285714295</v>
      </c>
      <c r="O344" s="70" t="s">
        <v>17</v>
      </c>
      <c r="P344" s="32">
        <f>('Sect. 4 (coefficients)'!$L$3+'Sect. 4 (coefficients)'!$L$4*(B344+'Sect. 4 (coefficients)'!$L$7)^-2.5+'Sect. 4 (coefficients)'!$L$5*(B344+'Sect. 4 (coefficients)'!$L$7)^3)/1000</f>
        <v>-2.4363535093284202E-3</v>
      </c>
      <c r="Q344" s="32">
        <f t="shared" si="92"/>
        <v>14.840267060505997</v>
      </c>
      <c r="R344" s="32">
        <f>LOOKUP(B344,'Sect. 4 (data)'!$B$33:$B$39,'Sect. 4 (data)'!$R$33:$R$39)</f>
        <v>15.149469513356738</v>
      </c>
      <c r="S344" s="36">
        <f t="shared" si="93"/>
        <v>-0.30920245285074088</v>
      </c>
      <c r="T344" s="32">
        <f>'Sect. 4 (coefficients)'!$C$7 * ( A344 / 'Sect. 4 (coefficients)'!$C$3 )*
  (
                                                        ( 'Sect. 4 (coefficients)'!$F$3   + 'Sect. 4 (coefficients)'!$F$4  *(A344/'Sect. 4 (coefficients)'!$C$3)^1 + 'Sect. 4 (coefficients)'!$F$5  *(A344/'Sect. 4 (coefficients)'!$C$3)^2 + 'Sect. 4 (coefficients)'!$F$6   *(A344/'Sect. 4 (coefficients)'!$C$3)^3 + 'Sect. 4 (coefficients)'!$F$7  *(A344/'Sect. 4 (coefficients)'!$C$3)^4 + 'Sect. 4 (coefficients)'!$F$8*(A344/'Sect. 4 (coefficients)'!$C$3)^5 ) +
    ( (B344+273.15) / 'Sect. 4 (coefficients)'!$C$4 )^1 * ( 'Sect. 4 (coefficients)'!$F$9   + 'Sect. 4 (coefficients)'!$F$10*(A344/'Sect. 4 (coefficients)'!$C$3)^1 + 'Sect. 4 (coefficients)'!$F$11*(A344/'Sect. 4 (coefficients)'!$C$3)^2 + 'Sect. 4 (coefficients)'!$F$12*(A344/'Sect. 4 (coefficients)'!$C$3)^3 + 'Sect. 4 (coefficients)'!$F$13*(A344/'Sect. 4 (coefficients)'!$C$3)^4 ) +
    ( (B344+273.15) / 'Sect. 4 (coefficients)'!$C$4 )^2 * ( 'Sect. 4 (coefficients)'!$F$14 + 'Sect. 4 (coefficients)'!$F$15*(A344/'Sect. 4 (coefficients)'!$C$3)^1 + 'Sect. 4 (coefficients)'!$F$16*(A344/'Sect. 4 (coefficients)'!$C$3)^2 + 'Sect. 4 (coefficients)'!$F$17*(A344/'Sect. 4 (coefficients)'!$C$3)^3 ) +
    ( (B344+273.15) / 'Sect. 4 (coefficients)'!$C$4 )^3 * ( 'Sect. 4 (coefficients)'!$F$18 + 'Sect. 4 (coefficients)'!$F$19*(A344/'Sect. 4 (coefficients)'!$C$3)^1 + 'Sect. 4 (coefficients)'!$F$20*(A344/'Sect. 4 (coefficients)'!$C$3)^2 ) +
    ( (B344+273.15) / 'Sect. 4 (coefficients)'!$C$4 )^4 * ( 'Sect. 4 (coefficients)'!$F$21 +'Sect. 4 (coefficients)'!$F$22*(A344/'Sect. 4 (coefficients)'!$C$3)^1 ) +
    ( (B344+273.15) / 'Sect. 4 (coefficients)'!$C$4 )^5 * ( 'Sect. 4 (coefficients)'!$F$23 )
  )</f>
        <v>15.148066904504924</v>
      </c>
      <c r="U344" s="91">
        <f xml:space="preserve"> 'Sect. 4 (coefficients)'!$C$8 * ( (C344/'Sect. 4 (coefficients)'!$C$5-1)/'Sect. 4 (coefficients)'!$C$6 ) * ( A344/'Sect. 4 (coefficients)'!$C$3 ) *
(                                                       ( 'Sect. 4 (coefficients)'!$J$3   + 'Sect. 4 (coefficients)'!$J$4  *((C344/'Sect. 4 (coefficients)'!$C$5-1)/'Sect. 4 (coefficients)'!$C$6)  + 'Sect. 4 (coefficients)'!$J$5  *((C344/'Sect. 4 (coefficients)'!$C$5-1)/'Sect. 4 (coefficients)'!$C$6)^2 + 'Sect. 4 (coefficients)'!$J$6   *((C344/'Sect. 4 (coefficients)'!$C$5-1)/'Sect. 4 (coefficients)'!$C$6)^3 + 'Sect. 4 (coefficients)'!$J$7*((C344/'Sect. 4 (coefficients)'!$C$5-1)/'Sect. 4 (coefficients)'!$C$6)^4 ) +
    ( A344/'Sect. 4 (coefficients)'!$C$3 )^1 * ( 'Sect. 4 (coefficients)'!$J$8   + 'Sect. 4 (coefficients)'!$J$9  *((C344/'Sect. 4 (coefficients)'!$C$5-1)/'Sect. 4 (coefficients)'!$C$6)  + 'Sect. 4 (coefficients)'!$J$10*((C344/'Sect. 4 (coefficients)'!$C$5-1)/'Sect. 4 (coefficients)'!$C$6)^2 + 'Sect. 4 (coefficients)'!$J$11 *((C344/'Sect. 4 (coefficients)'!$C$5-1)/'Sect. 4 (coefficients)'!$C$6)^3 ) +
    ( A344/'Sect. 4 (coefficients)'!$C$3 )^2 * ( 'Sect. 4 (coefficients)'!$J$12 + 'Sect. 4 (coefficients)'!$J$13*((C344/'Sect. 4 (coefficients)'!$C$5-1)/'Sect. 4 (coefficients)'!$C$6) + 'Sect. 4 (coefficients)'!$J$14*((C344/'Sect. 4 (coefficients)'!$C$5-1)/'Sect. 4 (coefficients)'!$C$6)^2 ) +
    ( A344/'Sect. 4 (coefficients)'!$C$3 )^3 * ( 'Sect. 4 (coefficients)'!$J$15 + 'Sect. 4 (coefficients)'!$J$16*((C344/'Sect. 4 (coefficients)'!$C$5-1)/'Sect. 4 (coefficients)'!$C$6) ) +
    ( A344/'Sect. 4 (coefficients)'!$C$3 )^4 * ( 'Sect. 4 (coefficients)'!$J$17 ) +
( (B344+273.15) / 'Sect. 4 (coefficients)'!$C$4 )^1*
    (                                                   ( 'Sect. 4 (coefficients)'!$J$18 + 'Sect. 4 (coefficients)'!$J$19*((C344/'Sect. 4 (coefficients)'!$C$5-1)/'Sect. 4 (coefficients)'!$C$6) + 'Sect. 4 (coefficients)'!$J$20*((C344/'Sect. 4 (coefficients)'!$C$5-1)/'Sect. 4 (coefficients)'!$C$6)^2 + 'Sect. 4 (coefficients)'!$J$21 * ((C344/'Sect. 4 (coefficients)'!$C$5-1)/'Sect. 4 (coefficients)'!$C$6)^3 ) +
    ( A344/'Sect. 4 (coefficients)'!$C$3 )^1 * ( 'Sect. 4 (coefficients)'!$J$22 + 'Sect. 4 (coefficients)'!$J$23*((C344/'Sect. 4 (coefficients)'!$C$5-1)/'Sect. 4 (coefficients)'!$C$6) + 'Sect. 4 (coefficients)'!$J$24*((C344/'Sect. 4 (coefficients)'!$C$5-1)/'Sect. 4 (coefficients)'!$C$6)^2 ) +
    ( A344/'Sect. 4 (coefficients)'!$C$3 )^2 * ( 'Sect. 4 (coefficients)'!$J$25 + 'Sect. 4 (coefficients)'!$J$26*((C344/'Sect. 4 (coefficients)'!$C$5-1)/'Sect. 4 (coefficients)'!$C$6) ) +
    ( A344/'Sect. 4 (coefficients)'!$C$3 )^3 * ( 'Sect. 4 (coefficients)'!$J$27 ) ) +
( (B344+273.15) / 'Sect. 4 (coefficients)'!$C$4 )^2*
    (                                                   ( 'Sect. 4 (coefficients)'!$J$28 + 'Sect. 4 (coefficients)'!$J$29*((C344/'Sect. 4 (coefficients)'!$C$5-1)/'Sect. 4 (coefficients)'!$C$6) + 'Sect. 4 (coefficients)'!$J$30*((C344/'Sect. 4 (coefficients)'!$C$5-1)/'Sect. 4 (coefficients)'!$C$6)^2 ) +
    ( A344/'Sect. 4 (coefficients)'!$C$3 )^1 * ( 'Sect. 4 (coefficients)'!$J$31 + 'Sect. 4 (coefficients)'!$J$32*((C344/'Sect. 4 (coefficients)'!$C$5-1)/'Sect. 4 (coefficients)'!$C$6) ) +
    ( A344/'Sect. 4 (coefficients)'!$C$3 )^2 * ( 'Sect. 4 (coefficients)'!$J$33 ) ) +
( (B344+273.15) / 'Sect. 4 (coefficients)'!$C$4 )^3*
    (                                                   ( 'Sect. 4 (coefficients)'!$J$34 + 'Sect. 4 (coefficients)'!$J$35*((C344/'Sect. 4 (coefficients)'!$C$5-1)/'Sect. 4 (coefficients)'!$C$6) ) +
    ( A344/'Sect. 4 (coefficients)'!$C$3 )^1 * ( 'Sect. 4 (coefficients)'!$J$36 ) ) +
( (B344+273.15) / 'Sect. 4 (coefficients)'!$C$4 )^4*
    (                                                   ( 'Sect. 4 (coefficients)'!$J$37 ) ) )</f>
        <v>-0.30819375705593277</v>
      </c>
      <c r="V344" s="32">
        <f t="shared" si="94"/>
        <v>14.839873147448991</v>
      </c>
      <c r="W344" s="36">
        <f>('Sect. 4 (coefficients)'!$L$3+'Sect. 4 (coefficients)'!$L$4*(B344+'Sect. 4 (coefficients)'!$L$7)^-2.5+'Sect. 4 (coefficients)'!$L$5*(B344+'Sect. 4 (coefficients)'!$L$7)^3)/1000</f>
        <v>-2.4363535093284202E-3</v>
      </c>
      <c r="X344" s="36">
        <f t="shared" si="95"/>
        <v>3.9391305700675616E-4</v>
      </c>
      <c r="Y344" s="32">
        <f t="shared" si="96"/>
        <v>14.837436793939663</v>
      </c>
      <c r="Z344" s="92">
        <v>6.0000000000000001E-3</v>
      </c>
    </row>
    <row r="345" spans="1:26" s="37" customFormat="1" ht="15" customHeight="1">
      <c r="A345" s="76">
        <v>20</v>
      </c>
      <c r="B345" s="30">
        <v>20</v>
      </c>
      <c r="C345" s="55">
        <v>33</v>
      </c>
      <c r="D345" s="32">
        <v>1012.77207457</v>
      </c>
      <c r="E345" s="32">
        <f t="shared" si="99"/>
        <v>1.5191581118550001E-2</v>
      </c>
      <c r="F345" s="54" t="s">
        <v>17</v>
      </c>
      <c r="G345" s="33">
        <v>1027.5341550733913</v>
      </c>
      <c r="H345" s="32">
        <v>1.5942992119409111E-2</v>
      </c>
      <c r="I345" s="62">
        <v>2810.5286191347882</v>
      </c>
      <c r="J345" s="33">
        <f t="shared" si="88"/>
        <v>14.762080503391303</v>
      </c>
      <c r="K345" s="32">
        <f t="shared" si="89"/>
        <v>4.8368234243205662E-3</v>
      </c>
      <c r="L345" s="50">
        <f t="shared" si="87"/>
        <v>23.809463999880546</v>
      </c>
      <c r="M345" s="35">
        <f t="shared" si="90"/>
        <v>9.4285714285714288</v>
      </c>
      <c r="N345" s="66">
        <f t="shared" si="91"/>
        <v>0.94285714285714295</v>
      </c>
      <c r="O345" s="70" t="s">
        <v>17</v>
      </c>
      <c r="P345" s="32">
        <f>('Sect. 4 (coefficients)'!$L$3+'Sect. 4 (coefficients)'!$L$4*(B345+'Sect. 4 (coefficients)'!$L$7)^-2.5+'Sect. 4 (coefficients)'!$L$5*(B345+'Sect. 4 (coefficients)'!$L$7)^3)/1000</f>
        <v>-2.4363535093284202E-3</v>
      </c>
      <c r="Q345" s="32">
        <f t="shared" si="92"/>
        <v>14.764516856900631</v>
      </c>
      <c r="R345" s="32">
        <f>LOOKUP(B345,'Sect. 4 (data)'!$B$33:$B$39,'Sect. 4 (data)'!$R$33:$R$39)</f>
        <v>15.149469513356738</v>
      </c>
      <c r="S345" s="36">
        <f t="shared" si="93"/>
        <v>-0.38495265645610743</v>
      </c>
      <c r="T345" s="32">
        <f>'Sect. 4 (coefficients)'!$C$7 * ( A345 / 'Sect. 4 (coefficients)'!$C$3 )*
  (
                                                        ( 'Sect. 4 (coefficients)'!$F$3   + 'Sect. 4 (coefficients)'!$F$4  *(A345/'Sect. 4 (coefficients)'!$C$3)^1 + 'Sect. 4 (coefficients)'!$F$5  *(A345/'Sect. 4 (coefficients)'!$C$3)^2 + 'Sect. 4 (coefficients)'!$F$6   *(A345/'Sect. 4 (coefficients)'!$C$3)^3 + 'Sect. 4 (coefficients)'!$F$7  *(A345/'Sect. 4 (coefficients)'!$C$3)^4 + 'Sect. 4 (coefficients)'!$F$8*(A345/'Sect. 4 (coefficients)'!$C$3)^5 ) +
    ( (B345+273.15) / 'Sect. 4 (coefficients)'!$C$4 )^1 * ( 'Sect. 4 (coefficients)'!$F$9   + 'Sect. 4 (coefficients)'!$F$10*(A345/'Sect. 4 (coefficients)'!$C$3)^1 + 'Sect. 4 (coefficients)'!$F$11*(A345/'Sect. 4 (coefficients)'!$C$3)^2 + 'Sect. 4 (coefficients)'!$F$12*(A345/'Sect. 4 (coefficients)'!$C$3)^3 + 'Sect. 4 (coefficients)'!$F$13*(A345/'Sect. 4 (coefficients)'!$C$3)^4 ) +
    ( (B345+273.15) / 'Sect. 4 (coefficients)'!$C$4 )^2 * ( 'Sect. 4 (coefficients)'!$F$14 + 'Sect. 4 (coefficients)'!$F$15*(A345/'Sect. 4 (coefficients)'!$C$3)^1 + 'Sect. 4 (coefficients)'!$F$16*(A345/'Sect. 4 (coefficients)'!$C$3)^2 + 'Sect. 4 (coefficients)'!$F$17*(A345/'Sect. 4 (coefficients)'!$C$3)^3 ) +
    ( (B345+273.15) / 'Sect. 4 (coefficients)'!$C$4 )^3 * ( 'Sect. 4 (coefficients)'!$F$18 + 'Sect. 4 (coefficients)'!$F$19*(A345/'Sect. 4 (coefficients)'!$C$3)^1 + 'Sect. 4 (coefficients)'!$F$20*(A345/'Sect. 4 (coefficients)'!$C$3)^2 ) +
    ( (B345+273.15) / 'Sect. 4 (coefficients)'!$C$4 )^4 * ( 'Sect. 4 (coefficients)'!$F$21 +'Sect. 4 (coefficients)'!$F$22*(A345/'Sect. 4 (coefficients)'!$C$3)^1 ) +
    ( (B345+273.15) / 'Sect. 4 (coefficients)'!$C$4 )^5 * ( 'Sect. 4 (coefficients)'!$F$23 )
  )</f>
        <v>15.148066904504924</v>
      </c>
      <c r="U345" s="91">
        <f xml:space="preserve"> 'Sect. 4 (coefficients)'!$C$8 * ( (C345/'Sect. 4 (coefficients)'!$C$5-1)/'Sect. 4 (coefficients)'!$C$6 ) * ( A345/'Sect. 4 (coefficients)'!$C$3 ) *
(                                                       ( 'Sect. 4 (coefficients)'!$J$3   + 'Sect. 4 (coefficients)'!$J$4  *((C345/'Sect. 4 (coefficients)'!$C$5-1)/'Sect. 4 (coefficients)'!$C$6)  + 'Sect. 4 (coefficients)'!$J$5  *((C345/'Sect. 4 (coefficients)'!$C$5-1)/'Sect. 4 (coefficients)'!$C$6)^2 + 'Sect. 4 (coefficients)'!$J$6   *((C345/'Sect. 4 (coefficients)'!$C$5-1)/'Sect. 4 (coefficients)'!$C$6)^3 + 'Sect. 4 (coefficients)'!$J$7*((C345/'Sect. 4 (coefficients)'!$C$5-1)/'Sect. 4 (coefficients)'!$C$6)^4 ) +
    ( A345/'Sect. 4 (coefficients)'!$C$3 )^1 * ( 'Sect. 4 (coefficients)'!$J$8   + 'Sect. 4 (coefficients)'!$J$9  *((C345/'Sect. 4 (coefficients)'!$C$5-1)/'Sect. 4 (coefficients)'!$C$6)  + 'Sect. 4 (coefficients)'!$J$10*((C345/'Sect. 4 (coefficients)'!$C$5-1)/'Sect. 4 (coefficients)'!$C$6)^2 + 'Sect. 4 (coefficients)'!$J$11 *((C345/'Sect. 4 (coefficients)'!$C$5-1)/'Sect. 4 (coefficients)'!$C$6)^3 ) +
    ( A345/'Sect. 4 (coefficients)'!$C$3 )^2 * ( 'Sect. 4 (coefficients)'!$J$12 + 'Sect. 4 (coefficients)'!$J$13*((C345/'Sect. 4 (coefficients)'!$C$5-1)/'Sect. 4 (coefficients)'!$C$6) + 'Sect. 4 (coefficients)'!$J$14*((C345/'Sect. 4 (coefficients)'!$C$5-1)/'Sect. 4 (coefficients)'!$C$6)^2 ) +
    ( A345/'Sect. 4 (coefficients)'!$C$3 )^3 * ( 'Sect. 4 (coefficients)'!$J$15 + 'Sect. 4 (coefficients)'!$J$16*((C345/'Sect. 4 (coefficients)'!$C$5-1)/'Sect. 4 (coefficients)'!$C$6) ) +
    ( A345/'Sect. 4 (coefficients)'!$C$3 )^4 * ( 'Sect. 4 (coefficients)'!$J$17 ) +
( (B345+273.15) / 'Sect. 4 (coefficients)'!$C$4 )^1*
    (                                                   ( 'Sect. 4 (coefficients)'!$J$18 + 'Sect. 4 (coefficients)'!$J$19*((C345/'Sect. 4 (coefficients)'!$C$5-1)/'Sect. 4 (coefficients)'!$C$6) + 'Sect. 4 (coefficients)'!$J$20*((C345/'Sect. 4 (coefficients)'!$C$5-1)/'Sect. 4 (coefficients)'!$C$6)^2 + 'Sect. 4 (coefficients)'!$J$21 * ((C345/'Sect. 4 (coefficients)'!$C$5-1)/'Sect. 4 (coefficients)'!$C$6)^3 ) +
    ( A345/'Sect. 4 (coefficients)'!$C$3 )^1 * ( 'Sect. 4 (coefficients)'!$J$22 + 'Sect. 4 (coefficients)'!$J$23*((C345/'Sect. 4 (coefficients)'!$C$5-1)/'Sect. 4 (coefficients)'!$C$6) + 'Sect. 4 (coefficients)'!$J$24*((C345/'Sect. 4 (coefficients)'!$C$5-1)/'Sect. 4 (coefficients)'!$C$6)^2 ) +
    ( A345/'Sect. 4 (coefficients)'!$C$3 )^2 * ( 'Sect. 4 (coefficients)'!$J$25 + 'Sect. 4 (coefficients)'!$J$26*((C345/'Sect. 4 (coefficients)'!$C$5-1)/'Sect. 4 (coefficients)'!$C$6) ) +
    ( A345/'Sect. 4 (coefficients)'!$C$3 )^3 * ( 'Sect. 4 (coefficients)'!$J$27 ) ) +
( (B345+273.15) / 'Sect. 4 (coefficients)'!$C$4 )^2*
    (                                                   ( 'Sect. 4 (coefficients)'!$J$28 + 'Sect. 4 (coefficients)'!$J$29*((C345/'Sect. 4 (coefficients)'!$C$5-1)/'Sect. 4 (coefficients)'!$C$6) + 'Sect. 4 (coefficients)'!$J$30*((C345/'Sect. 4 (coefficients)'!$C$5-1)/'Sect. 4 (coefficients)'!$C$6)^2 ) +
    ( A345/'Sect. 4 (coefficients)'!$C$3 )^1 * ( 'Sect. 4 (coefficients)'!$J$31 + 'Sect. 4 (coefficients)'!$J$32*((C345/'Sect. 4 (coefficients)'!$C$5-1)/'Sect. 4 (coefficients)'!$C$6) ) +
    ( A345/'Sect. 4 (coefficients)'!$C$3 )^2 * ( 'Sect. 4 (coefficients)'!$J$33 ) ) +
( (B345+273.15) / 'Sect. 4 (coefficients)'!$C$4 )^3*
    (                                                   ( 'Sect. 4 (coefficients)'!$J$34 + 'Sect. 4 (coefficients)'!$J$35*((C345/'Sect. 4 (coefficients)'!$C$5-1)/'Sect. 4 (coefficients)'!$C$6) ) +
    ( A345/'Sect. 4 (coefficients)'!$C$3 )^1 * ( 'Sect. 4 (coefficients)'!$J$36 ) ) +
( (B345+273.15) / 'Sect. 4 (coefficients)'!$C$4 )^4*
    (                                                   ( 'Sect. 4 (coefficients)'!$J$37 ) ) )</f>
        <v>-0.38656739922382988</v>
      </c>
      <c r="V345" s="32">
        <f t="shared" si="94"/>
        <v>14.761499505281094</v>
      </c>
      <c r="W345" s="36">
        <f>('Sect. 4 (coefficients)'!$L$3+'Sect. 4 (coefficients)'!$L$4*(B345+'Sect. 4 (coefficients)'!$L$7)^-2.5+'Sect. 4 (coefficients)'!$L$5*(B345+'Sect. 4 (coefficients)'!$L$7)^3)/1000</f>
        <v>-2.4363535093284202E-3</v>
      </c>
      <c r="X345" s="36">
        <f t="shared" si="95"/>
        <v>3.0173516195368677E-3</v>
      </c>
      <c r="Y345" s="32">
        <f t="shared" si="96"/>
        <v>14.759063151771766</v>
      </c>
      <c r="Z345" s="92">
        <v>6.0000000000000001E-3</v>
      </c>
    </row>
    <row r="346" spans="1:26" s="37" customFormat="1" ht="15" customHeight="1">
      <c r="A346" s="76">
        <v>20</v>
      </c>
      <c r="B346" s="30">
        <v>20</v>
      </c>
      <c r="C346" s="55">
        <v>41.5</v>
      </c>
      <c r="D346" s="32">
        <v>1016.37838814</v>
      </c>
      <c r="E346" s="32">
        <f t="shared" si="99"/>
        <v>1.5245675822099999E-2</v>
      </c>
      <c r="F346" s="54" t="s">
        <v>17</v>
      </c>
      <c r="G346" s="33">
        <v>1031.0492651233646</v>
      </c>
      <c r="H346" s="32">
        <v>1.6053791311893436E-2</v>
      </c>
      <c r="I346" s="62">
        <v>2106.1821137204042</v>
      </c>
      <c r="J346" s="33">
        <f t="shared" si="88"/>
        <v>14.670876983364678</v>
      </c>
      <c r="K346" s="32">
        <f t="shared" si="89"/>
        <v>5.0292727320419483E-3</v>
      </c>
      <c r="L346" s="50">
        <f t="shared" si="87"/>
        <v>20.286457619249852</v>
      </c>
      <c r="M346" s="35">
        <f t="shared" si="90"/>
        <v>9.4285714285714288</v>
      </c>
      <c r="N346" s="66">
        <f t="shared" si="91"/>
        <v>0.94285714285714295</v>
      </c>
      <c r="O346" s="70" t="s">
        <v>17</v>
      </c>
      <c r="P346" s="32">
        <f>('Sect. 4 (coefficients)'!$L$3+'Sect. 4 (coefficients)'!$L$4*(B346+'Sect. 4 (coefficients)'!$L$7)^-2.5+'Sect. 4 (coefficients)'!$L$5*(B346+'Sect. 4 (coefficients)'!$L$7)^3)/1000</f>
        <v>-2.4363535093284202E-3</v>
      </c>
      <c r="Q346" s="32">
        <f t="shared" si="92"/>
        <v>14.673313336874006</v>
      </c>
      <c r="R346" s="32">
        <f>LOOKUP(B346,'Sect. 4 (data)'!$B$33:$B$39,'Sect. 4 (data)'!$R$33:$R$39)</f>
        <v>15.149469513356738</v>
      </c>
      <c r="S346" s="36">
        <f t="shared" si="93"/>
        <v>-0.47615617648273201</v>
      </c>
      <c r="T346" s="32">
        <f>'Sect. 4 (coefficients)'!$C$7 * ( A346 / 'Sect. 4 (coefficients)'!$C$3 )*
  (
                                                        ( 'Sect. 4 (coefficients)'!$F$3   + 'Sect. 4 (coefficients)'!$F$4  *(A346/'Sect. 4 (coefficients)'!$C$3)^1 + 'Sect. 4 (coefficients)'!$F$5  *(A346/'Sect. 4 (coefficients)'!$C$3)^2 + 'Sect. 4 (coefficients)'!$F$6   *(A346/'Sect. 4 (coefficients)'!$C$3)^3 + 'Sect. 4 (coefficients)'!$F$7  *(A346/'Sect. 4 (coefficients)'!$C$3)^4 + 'Sect. 4 (coefficients)'!$F$8*(A346/'Sect. 4 (coefficients)'!$C$3)^5 ) +
    ( (B346+273.15) / 'Sect. 4 (coefficients)'!$C$4 )^1 * ( 'Sect. 4 (coefficients)'!$F$9   + 'Sect. 4 (coefficients)'!$F$10*(A346/'Sect. 4 (coefficients)'!$C$3)^1 + 'Sect. 4 (coefficients)'!$F$11*(A346/'Sect. 4 (coefficients)'!$C$3)^2 + 'Sect. 4 (coefficients)'!$F$12*(A346/'Sect. 4 (coefficients)'!$C$3)^3 + 'Sect. 4 (coefficients)'!$F$13*(A346/'Sect. 4 (coefficients)'!$C$3)^4 ) +
    ( (B346+273.15) / 'Sect. 4 (coefficients)'!$C$4 )^2 * ( 'Sect. 4 (coefficients)'!$F$14 + 'Sect. 4 (coefficients)'!$F$15*(A346/'Sect. 4 (coefficients)'!$C$3)^1 + 'Sect. 4 (coefficients)'!$F$16*(A346/'Sect. 4 (coefficients)'!$C$3)^2 + 'Sect. 4 (coefficients)'!$F$17*(A346/'Sect. 4 (coefficients)'!$C$3)^3 ) +
    ( (B346+273.15) / 'Sect. 4 (coefficients)'!$C$4 )^3 * ( 'Sect. 4 (coefficients)'!$F$18 + 'Sect. 4 (coefficients)'!$F$19*(A346/'Sect. 4 (coefficients)'!$C$3)^1 + 'Sect. 4 (coefficients)'!$F$20*(A346/'Sect. 4 (coefficients)'!$C$3)^2 ) +
    ( (B346+273.15) / 'Sect. 4 (coefficients)'!$C$4 )^4 * ( 'Sect. 4 (coefficients)'!$F$21 +'Sect. 4 (coefficients)'!$F$22*(A346/'Sect. 4 (coefficients)'!$C$3)^1 ) +
    ( (B346+273.15) / 'Sect. 4 (coefficients)'!$C$4 )^5 * ( 'Sect. 4 (coefficients)'!$F$23 )
  )</f>
        <v>15.148066904504924</v>
      </c>
      <c r="U346" s="91">
        <f xml:space="preserve"> 'Sect. 4 (coefficients)'!$C$8 * ( (C346/'Sect. 4 (coefficients)'!$C$5-1)/'Sect. 4 (coefficients)'!$C$6 ) * ( A346/'Sect. 4 (coefficients)'!$C$3 ) *
(                                                       ( 'Sect. 4 (coefficients)'!$J$3   + 'Sect. 4 (coefficients)'!$J$4  *((C346/'Sect. 4 (coefficients)'!$C$5-1)/'Sect. 4 (coefficients)'!$C$6)  + 'Sect. 4 (coefficients)'!$J$5  *((C346/'Sect. 4 (coefficients)'!$C$5-1)/'Sect. 4 (coefficients)'!$C$6)^2 + 'Sect. 4 (coefficients)'!$J$6   *((C346/'Sect. 4 (coefficients)'!$C$5-1)/'Sect. 4 (coefficients)'!$C$6)^3 + 'Sect. 4 (coefficients)'!$J$7*((C346/'Sect. 4 (coefficients)'!$C$5-1)/'Sect. 4 (coefficients)'!$C$6)^4 ) +
    ( A346/'Sect. 4 (coefficients)'!$C$3 )^1 * ( 'Sect. 4 (coefficients)'!$J$8   + 'Sect. 4 (coefficients)'!$J$9  *((C346/'Sect. 4 (coefficients)'!$C$5-1)/'Sect. 4 (coefficients)'!$C$6)  + 'Sect. 4 (coefficients)'!$J$10*((C346/'Sect. 4 (coefficients)'!$C$5-1)/'Sect. 4 (coefficients)'!$C$6)^2 + 'Sect. 4 (coefficients)'!$J$11 *((C346/'Sect. 4 (coefficients)'!$C$5-1)/'Sect. 4 (coefficients)'!$C$6)^3 ) +
    ( A346/'Sect. 4 (coefficients)'!$C$3 )^2 * ( 'Sect. 4 (coefficients)'!$J$12 + 'Sect. 4 (coefficients)'!$J$13*((C346/'Sect. 4 (coefficients)'!$C$5-1)/'Sect. 4 (coefficients)'!$C$6) + 'Sect. 4 (coefficients)'!$J$14*((C346/'Sect. 4 (coefficients)'!$C$5-1)/'Sect. 4 (coefficients)'!$C$6)^2 ) +
    ( A346/'Sect. 4 (coefficients)'!$C$3 )^3 * ( 'Sect. 4 (coefficients)'!$J$15 + 'Sect. 4 (coefficients)'!$J$16*((C346/'Sect. 4 (coefficients)'!$C$5-1)/'Sect. 4 (coefficients)'!$C$6) ) +
    ( A346/'Sect. 4 (coefficients)'!$C$3 )^4 * ( 'Sect. 4 (coefficients)'!$J$17 ) +
( (B346+273.15) / 'Sect. 4 (coefficients)'!$C$4 )^1*
    (                                                   ( 'Sect. 4 (coefficients)'!$J$18 + 'Sect. 4 (coefficients)'!$J$19*((C346/'Sect. 4 (coefficients)'!$C$5-1)/'Sect. 4 (coefficients)'!$C$6) + 'Sect. 4 (coefficients)'!$J$20*((C346/'Sect. 4 (coefficients)'!$C$5-1)/'Sect. 4 (coefficients)'!$C$6)^2 + 'Sect. 4 (coefficients)'!$J$21 * ((C346/'Sect. 4 (coefficients)'!$C$5-1)/'Sect. 4 (coefficients)'!$C$6)^3 ) +
    ( A346/'Sect. 4 (coefficients)'!$C$3 )^1 * ( 'Sect. 4 (coefficients)'!$J$22 + 'Sect. 4 (coefficients)'!$J$23*((C346/'Sect. 4 (coefficients)'!$C$5-1)/'Sect. 4 (coefficients)'!$C$6) + 'Sect. 4 (coefficients)'!$J$24*((C346/'Sect. 4 (coefficients)'!$C$5-1)/'Sect. 4 (coefficients)'!$C$6)^2 ) +
    ( A346/'Sect. 4 (coefficients)'!$C$3 )^2 * ( 'Sect. 4 (coefficients)'!$J$25 + 'Sect. 4 (coefficients)'!$J$26*((C346/'Sect. 4 (coefficients)'!$C$5-1)/'Sect. 4 (coefficients)'!$C$6) ) +
    ( A346/'Sect. 4 (coefficients)'!$C$3 )^3 * ( 'Sect. 4 (coefficients)'!$J$27 ) ) +
( (B346+273.15) / 'Sect. 4 (coefficients)'!$C$4 )^2*
    (                                                   ( 'Sect. 4 (coefficients)'!$J$28 + 'Sect. 4 (coefficients)'!$J$29*((C346/'Sect. 4 (coefficients)'!$C$5-1)/'Sect. 4 (coefficients)'!$C$6) + 'Sect. 4 (coefficients)'!$J$30*((C346/'Sect. 4 (coefficients)'!$C$5-1)/'Sect. 4 (coefficients)'!$C$6)^2 ) +
    ( A346/'Sect. 4 (coefficients)'!$C$3 )^1 * ( 'Sect. 4 (coefficients)'!$J$31 + 'Sect. 4 (coefficients)'!$J$32*((C346/'Sect. 4 (coefficients)'!$C$5-1)/'Sect. 4 (coefficients)'!$C$6) ) +
    ( A346/'Sect. 4 (coefficients)'!$C$3 )^2 * ( 'Sect. 4 (coefficients)'!$J$33 ) ) +
( (B346+273.15) / 'Sect. 4 (coefficients)'!$C$4 )^3*
    (                                                   ( 'Sect. 4 (coefficients)'!$J$34 + 'Sect. 4 (coefficients)'!$J$35*((C346/'Sect. 4 (coefficients)'!$C$5-1)/'Sect. 4 (coefficients)'!$C$6) ) +
    ( A346/'Sect. 4 (coefficients)'!$C$3 )^1 * ( 'Sect. 4 (coefficients)'!$J$36 ) ) +
( (B346+273.15) / 'Sect. 4 (coefficients)'!$C$4 )^4*
    (                                                   ( 'Sect. 4 (coefficients)'!$J$37 ) ) )</f>
        <v>-0.47885608712659683</v>
      </c>
      <c r="V346" s="32">
        <f t="shared" si="94"/>
        <v>14.669210817378328</v>
      </c>
      <c r="W346" s="36">
        <f>('Sect. 4 (coefficients)'!$L$3+'Sect. 4 (coefficients)'!$L$4*(B346+'Sect. 4 (coefficients)'!$L$7)^-2.5+'Sect. 4 (coefficients)'!$L$5*(B346+'Sect. 4 (coefficients)'!$L$7)^3)/1000</f>
        <v>-2.4363535093284202E-3</v>
      </c>
      <c r="X346" s="36">
        <f t="shared" si="95"/>
        <v>4.1025194956780808E-3</v>
      </c>
      <c r="Y346" s="32">
        <f t="shared" si="96"/>
        <v>14.666774463869</v>
      </c>
      <c r="Z346" s="92">
        <v>6.0000000000000001E-3</v>
      </c>
    </row>
    <row r="347" spans="1:26" s="37" customFormat="1" ht="15" customHeight="1">
      <c r="A347" s="76">
        <v>20</v>
      </c>
      <c r="B347" s="30">
        <v>20</v>
      </c>
      <c r="C347" s="55">
        <v>52</v>
      </c>
      <c r="D347" s="32">
        <v>1020.7492892400001</v>
      </c>
      <c r="E347" s="32">
        <f t="shared" si="99"/>
        <v>1.5311239338600001E-2</v>
      </c>
      <c r="F347" s="54" t="s">
        <v>17</v>
      </c>
      <c r="G347" s="33">
        <v>1035.3083986972026</v>
      </c>
      <c r="H347" s="32">
        <v>1.6204934259761605E-2</v>
      </c>
      <c r="I347" s="62">
        <v>1334.6634412469896</v>
      </c>
      <c r="J347" s="33">
        <f t="shared" si="88"/>
        <v>14.559109457202567</v>
      </c>
      <c r="K347" s="32">
        <f t="shared" si="89"/>
        <v>5.3071502974103915E-3</v>
      </c>
      <c r="L347" s="50">
        <f t="shared" si="87"/>
        <v>15.354236233654396</v>
      </c>
      <c r="M347" s="35">
        <f t="shared" si="90"/>
        <v>9.4285714285714288</v>
      </c>
      <c r="N347" s="66">
        <f t="shared" si="91"/>
        <v>0.94285714285714295</v>
      </c>
      <c r="O347" s="70" t="s">
        <v>17</v>
      </c>
      <c r="P347" s="32">
        <f>('Sect. 4 (coefficients)'!$L$3+'Sect. 4 (coefficients)'!$L$4*(B347+'Sect. 4 (coefficients)'!$L$7)^-2.5+'Sect. 4 (coefficients)'!$L$5*(B347+'Sect. 4 (coefficients)'!$L$7)^3)/1000</f>
        <v>-2.4363535093284202E-3</v>
      </c>
      <c r="Q347" s="32">
        <f t="shared" si="92"/>
        <v>14.561545810711895</v>
      </c>
      <c r="R347" s="32">
        <f>LOOKUP(B347,'Sect. 4 (data)'!$B$33:$B$39,'Sect. 4 (data)'!$R$33:$R$39)</f>
        <v>15.149469513356738</v>
      </c>
      <c r="S347" s="36">
        <f t="shared" si="93"/>
        <v>-0.58792370264484362</v>
      </c>
      <c r="T347" s="32">
        <f>'Sect. 4 (coefficients)'!$C$7 * ( A347 / 'Sect. 4 (coefficients)'!$C$3 )*
  (
                                                        ( 'Sect. 4 (coefficients)'!$F$3   + 'Sect. 4 (coefficients)'!$F$4  *(A347/'Sect. 4 (coefficients)'!$C$3)^1 + 'Sect. 4 (coefficients)'!$F$5  *(A347/'Sect. 4 (coefficients)'!$C$3)^2 + 'Sect. 4 (coefficients)'!$F$6   *(A347/'Sect. 4 (coefficients)'!$C$3)^3 + 'Sect. 4 (coefficients)'!$F$7  *(A347/'Sect. 4 (coefficients)'!$C$3)^4 + 'Sect. 4 (coefficients)'!$F$8*(A347/'Sect. 4 (coefficients)'!$C$3)^5 ) +
    ( (B347+273.15) / 'Sect. 4 (coefficients)'!$C$4 )^1 * ( 'Sect. 4 (coefficients)'!$F$9   + 'Sect. 4 (coefficients)'!$F$10*(A347/'Sect. 4 (coefficients)'!$C$3)^1 + 'Sect. 4 (coefficients)'!$F$11*(A347/'Sect. 4 (coefficients)'!$C$3)^2 + 'Sect. 4 (coefficients)'!$F$12*(A347/'Sect. 4 (coefficients)'!$C$3)^3 + 'Sect. 4 (coefficients)'!$F$13*(A347/'Sect. 4 (coefficients)'!$C$3)^4 ) +
    ( (B347+273.15) / 'Sect. 4 (coefficients)'!$C$4 )^2 * ( 'Sect. 4 (coefficients)'!$F$14 + 'Sect. 4 (coefficients)'!$F$15*(A347/'Sect. 4 (coefficients)'!$C$3)^1 + 'Sect. 4 (coefficients)'!$F$16*(A347/'Sect. 4 (coefficients)'!$C$3)^2 + 'Sect. 4 (coefficients)'!$F$17*(A347/'Sect. 4 (coefficients)'!$C$3)^3 ) +
    ( (B347+273.15) / 'Sect. 4 (coefficients)'!$C$4 )^3 * ( 'Sect. 4 (coefficients)'!$F$18 + 'Sect. 4 (coefficients)'!$F$19*(A347/'Sect. 4 (coefficients)'!$C$3)^1 + 'Sect. 4 (coefficients)'!$F$20*(A347/'Sect. 4 (coefficients)'!$C$3)^2 ) +
    ( (B347+273.15) / 'Sect. 4 (coefficients)'!$C$4 )^4 * ( 'Sect. 4 (coefficients)'!$F$21 +'Sect. 4 (coefficients)'!$F$22*(A347/'Sect. 4 (coefficients)'!$C$3)^1 ) +
    ( (B347+273.15) / 'Sect. 4 (coefficients)'!$C$4 )^5 * ( 'Sect. 4 (coefficients)'!$F$23 )
  )</f>
        <v>15.148066904504924</v>
      </c>
      <c r="U347" s="91">
        <f xml:space="preserve"> 'Sect. 4 (coefficients)'!$C$8 * ( (C347/'Sect. 4 (coefficients)'!$C$5-1)/'Sect. 4 (coefficients)'!$C$6 ) * ( A347/'Sect. 4 (coefficients)'!$C$3 ) *
(                                                       ( 'Sect. 4 (coefficients)'!$J$3   + 'Sect. 4 (coefficients)'!$J$4  *((C347/'Sect. 4 (coefficients)'!$C$5-1)/'Sect. 4 (coefficients)'!$C$6)  + 'Sect. 4 (coefficients)'!$J$5  *((C347/'Sect. 4 (coefficients)'!$C$5-1)/'Sect. 4 (coefficients)'!$C$6)^2 + 'Sect. 4 (coefficients)'!$J$6   *((C347/'Sect. 4 (coefficients)'!$C$5-1)/'Sect. 4 (coefficients)'!$C$6)^3 + 'Sect. 4 (coefficients)'!$J$7*((C347/'Sect. 4 (coefficients)'!$C$5-1)/'Sect. 4 (coefficients)'!$C$6)^4 ) +
    ( A347/'Sect. 4 (coefficients)'!$C$3 )^1 * ( 'Sect. 4 (coefficients)'!$J$8   + 'Sect. 4 (coefficients)'!$J$9  *((C347/'Sect. 4 (coefficients)'!$C$5-1)/'Sect. 4 (coefficients)'!$C$6)  + 'Sect. 4 (coefficients)'!$J$10*((C347/'Sect. 4 (coefficients)'!$C$5-1)/'Sect. 4 (coefficients)'!$C$6)^2 + 'Sect. 4 (coefficients)'!$J$11 *((C347/'Sect. 4 (coefficients)'!$C$5-1)/'Sect. 4 (coefficients)'!$C$6)^3 ) +
    ( A347/'Sect. 4 (coefficients)'!$C$3 )^2 * ( 'Sect. 4 (coefficients)'!$J$12 + 'Sect. 4 (coefficients)'!$J$13*((C347/'Sect. 4 (coefficients)'!$C$5-1)/'Sect. 4 (coefficients)'!$C$6) + 'Sect. 4 (coefficients)'!$J$14*((C347/'Sect. 4 (coefficients)'!$C$5-1)/'Sect. 4 (coefficients)'!$C$6)^2 ) +
    ( A347/'Sect. 4 (coefficients)'!$C$3 )^3 * ( 'Sect. 4 (coefficients)'!$J$15 + 'Sect. 4 (coefficients)'!$J$16*((C347/'Sect. 4 (coefficients)'!$C$5-1)/'Sect. 4 (coefficients)'!$C$6) ) +
    ( A347/'Sect. 4 (coefficients)'!$C$3 )^4 * ( 'Sect. 4 (coefficients)'!$J$17 ) +
( (B347+273.15) / 'Sect. 4 (coefficients)'!$C$4 )^1*
    (                                                   ( 'Sect. 4 (coefficients)'!$J$18 + 'Sect. 4 (coefficients)'!$J$19*((C347/'Sect. 4 (coefficients)'!$C$5-1)/'Sect. 4 (coefficients)'!$C$6) + 'Sect. 4 (coefficients)'!$J$20*((C347/'Sect. 4 (coefficients)'!$C$5-1)/'Sect. 4 (coefficients)'!$C$6)^2 + 'Sect. 4 (coefficients)'!$J$21 * ((C347/'Sect. 4 (coefficients)'!$C$5-1)/'Sect. 4 (coefficients)'!$C$6)^3 ) +
    ( A347/'Sect. 4 (coefficients)'!$C$3 )^1 * ( 'Sect. 4 (coefficients)'!$J$22 + 'Sect. 4 (coefficients)'!$J$23*((C347/'Sect. 4 (coefficients)'!$C$5-1)/'Sect. 4 (coefficients)'!$C$6) + 'Sect. 4 (coefficients)'!$J$24*((C347/'Sect. 4 (coefficients)'!$C$5-1)/'Sect. 4 (coefficients)'!$C$6)^2 ) +
    ( A347/'Sect. 4 (coefficients)'!$C$3 )^2 * ( 'Sect. 4 (coefficients)'!$J$25 + 'Sect. 4 (coefficients)'!$J$26*((C347/'Sect. 4 (coefficients)'!$C$5-1)/'Sect. 4 (coefficients)'!$C$6) ) +
    ( A347/'Sect. 4 (coefficients)'!$C$3 )^3 * ( 'Sect. 4 (coefficients)'!$J$27 ) ) +
( (B347+273.15) / 'Sect. 4 (coefficients)'!$C$4 )^2*
    (                                                   ( 'Sect. 4 (coefficients)'!$J$28 + 'Sect. 4 (coefficients)'!$J$29*((C347/'Sect. 4 (coefficients)'!$C$5-1)/'Sect. 4 (coefficients)'!$C$6) + 'Sect. 4 (coefficients)'!$J$30*((C347/'Sect. 4 (coefficients)'!$C$5-1)/'Sect. 4 (coefficients)'!$C$6)^2 ) +
    ( A347/'Sect. 4 (coefficients)'!$C$3 )^1 * ( 'Sect. 4 (coefficients)'!$J$31 + 'Sect. 4 (coefficients)'!$J$32*((C347/'Sect. 4 (coefficients)'!$C$5-1)/'Sect. 4 (coefficients)'!$C$6) ) +
    ( A347/'Sect. 4 (coefficients)'!$C$3 )^2 * ( 'Sect. 4 (coefficients)'!$J$33 ) ) +
( (B347+273.15) / 'Sect. 4 (coefficients)'!$C$4 )^3*
    (                                                   ( 'Sect. 4 (coefficients)'!$J$34 + 'Sect. 4 (coefficients)'!$J$35*((C347/'Sect. 4 (coefficients)'!$C$5-1)/'Sect. 4 (coefficients)'!$C$6) ) +
    ( A347/'Sect. 4 (coefficients)'!$C$3 )^1 * ( 'Sect. 4 (coefficients)'!$J$36 ) ) +
( (B347+273.15) / 'Sect. 4 (coefficients)'!$C$4 )^4*
    (                                                   ( 'Sect. 4 (coefficients)'!$J$37 ) ) )</f>
        <v>-0.58864688808299492</v>
      </c>
      <c r="V347" s="32">
        <f t="shared" si="94"/>
        <v>14.55942001642193</v>
      </c>
      <c r="W347" s="36">
        <f>('Sect. 4 (coefficients)'!$L$3+'Sect. 4 (coefficients)'!$L$4*(B347+'Sect. 4 (coefficients)'!$L$7)^-2.5+'Sect. 4 (coefficients)'!$L$5*(B347+'Sect. 4 (coefficients)'!$L$7)^3)/1000</f>
        <v>-2.4363535093284202E-3</v>
      </c>
      <c r="X347" s="36">
        <f t="shared" si="95"/>
        <v>2.1257942899648441E-3</v>
      </c>
      <c r="Y347" s="32">
        <f t="shared" si="96"/>
        <v>14.556983662912602</v>
      </c>
      <c r="Z347" s="92">
        <v>6.0000000000000001E-3</v>
      </c>
    </row>
    <row r="348" spans="1:26" s="46" customFormat="1" ht="15" customHeight="1">
      <c r="A348" s="82">
        <v>20</v>
      </c>
      <c r="B348" s="38">
        <v>20</v>
      </c>
      <c r="C348" s="57">
        <v>65</v>
      </c>
      <c r="D348" s="40">
        <v>1026.03661324</v>
      </c>
      <c r="E348" s="40">
        <f t="shared" si="99"/>
        <v>1.5390549198599999E-2</v>
      </c>
      <c r="F348" s="56" t="s">
        <v>17</v>
      </c>
      <c r="G348" s="42">
        <v>1040.4674412324132</v>
      </c>
      <c r="H348" s="40">
        <v>1.6412193103747377E-2</v>
      </c>
      <c r="I348" s="63">
        <v>737.3473799107976</v>
      </c>
      <c r="J348" s="42">
        <f t="shared" si="88"/>
        <v>14.430827992413242</v>
      </c>
      <c r="K348" s="40">
        <f t="shared" si="89"/>
        <v>5.7000945465988479E-3</v>
      </c>
      <c r="L348" s="53">
        <f t="shared" si="87"/>
        <v>10.728374022648165</v>
      </c>
      <c r="M348" s="44">
        <f t="shared" si="90"/>
        <v>9.4285714285714288</v>
      </c>
      <c r="N348" s="67">
        <f t="shared" si="91"/>
        <v>0.94285714285714295</v>
      </c>
      <c r="O348" s="71" t="s">
        <v>17</v>
      </c>
      <c r="P348" s="40">
        <f>('Sect. 4 (coefficients)'!$L$3+'Sect. 4 (coefficients)'!$L$4*(B348+'Sect. 4 (coefficients)'!$L$7)^-2.5+'Sect. 4 (coefficients)'!$L$5*(B348+'Sect. 4 (coefficients)'!$L$7)^3)/1000</f>
        <v>-2.4363535093284202E-3</v>
      </c>
      <c r="Q348" s="40">
        <f t="shared" si="92"/>
        <v>14.43326434592257</v>
      </c>
      <c r="R348" s="40">
        <f>LOOKUP(B348,'Sect. 4 (data)'!$B$33:$B$39,'Sect. 4 (data)'!$R$33:$R$39)</f>
        <v>15.149469513356738</v>
      </c>
      <c r="S348" s="45">
        <f t="shared" si="93"/>
        <v>-0.71620516743416829</v>
      </c>
      <c r="T348" s="40">
        <f>'Sect. 4 (coefficients)'!$C$7 * ( A348 / 'Sect. 4 (coefficients)'!$C$3 )*
  (
                                                        ( 'Sect. 4 (coefficients)'!$F$3   + 'Sect. 4 (coefficients)'!$F$4  *(A348/'Sect. 4 (coefficients)'!$C$3)^1 + 'Sect. 4 (coefficients)'!$F$5  *(A348/'Sect. 4 (coefficients)'!$C$3)^2 + 'Sect. 4 (coefficients)'!$F$6   *(A348/'Sect. 4 (coefficients)'!$C$3)^3 + 'Sect. 4 (coefficients)'!$F$7  *(A348/'Sect. 4 (coefficients)'!$C$3)^4 + 'Sect. 4 (coefficients)'!$F$8*(A348/'Sect. 4 (coefficients)'!$C$3)^5 ) +
    ( (B348+273.15) / 'Sect. 4 (coefficients)'!$C$4 )^1 * ( 'Sect. 4 (coefficients)'!$F$9   + 'Sect. 4 (coefficients)'!$F$10*(A348/'Sect. 4 (coefficients)'!$C$3)^1 + 'Sect. 4 (coefficients)'!$F$11*(A348/'Sect. 4 (coefficients)'!$C$3)^2 + 'Sect. 4 (coefficients)'!$F$12*(A348/'Sect. 4 (coefficients)'!$C$3)^3 + 'Sect. 4 (coefficients)'!$F$13*(A348/'Sect. 4 (coefficients)'!$C$3)^4 ) +
    ( (B348+273.15) / 'Sect. 4 (coefficients)'!$C$4 )^2 * ( 'Sect. 4 (coefficients)'!$F$14 + 'Sect. 4 (coefficients)'!$F$15*(A348/'Sect. 4 (coefficients)'!$C$3)^1 + 'Sect. 4 (coefficients)'!$F$16*(A348/'Sect. 4 (coefficients)'!$C$3)^2 + 'Sect. 4 (coefficients)'!$F$17*(A348/'Sect. 4 (coefficients)'!$C$3)^3 ) +
    ( (B348+273.15) / 'Sect. 4 (coefficients)'!$C$4 )^3 * ( 'Sect. 4 (coefficients)'!$F$18 + 'Sect. 4 (coefficients)'!$F$19*(A348/'Sect. 4 (coefficients)'!$C$3)^1 + 'Sect. 4 (coefficients)'!$F$20*(A348/'Sect. 4 (coefficients)'!$C$3)^2 ) +
    ( (B348+273.15) / 'Sect. 4 (coefficients)'!$C$4 )^4 * ( 'Sect. 4 (coefficients)'!$F$21 +'Sect. 4 (coefficients)'!$F$22*(A348/'Sect. 4 (coefficients)'!$C$3)^1 ) +
    ( (B348+273.15) / 'Sect. 4 (coefficients)'!$C$4 )^5 * ( 'Sect. 4 (coefficients)'!$F$23 )
  )</f>
        <v>15.148066904504924</v>
      </c>
      <c r="U348" s="93">
        <f xml:space="preserve"> 'Sect. 4 (coefficients)'!$C$8 * ( (C348/'Sect. 4 (coefficients)'!$C$5-1)/'Sect. 4 (coefficients)'!$C$6 ) * ( A348/'Sect. 4 (coefficients)'!$C$3 ) *
(                                                       ( 'Sect. 4 (coefficients)'!$J$3   + 'Sect. 4 (coefficients)'!$J$4  *((C348/'Sect. 4 (coefficients)'!$C$5-1)/'Sect. 4 (coefficients)'!$C$6)  + 'Sect. 4 (coefficients)'!$J$5  *((C348/'Sect. 4 (coefficients)'!$C$5-1)/'Sect. 4 (coefficients)'!$C$6)^2 + 'Sect. 4 (coefficients)'!$J$6   *((C348/'Sect. 4 (coefficients)'!$C$5-1)/'Sect. 4 (coefficients)'!$C$6)^3 + 'Sect. 4 (coefficients)'!$J$7*((C348/'Sect. 4 (coefficients)'!$C$5-1)/'Sect. 4 (coefficients)'!$C$6)^4 ) +
    ( A348/'Sect. 4 (coefficients)'!$C$3 )^1 * ( 'Sect. 4 (coefficients)'!$J$8   + 'Sect. 4 (coefficients)'!$J$9  *((C348/'Sect. 4 (coefficients)'!$C$5-1)/'Sect. 4 (coefficients)'!$C$6)  + 'Sect. 4 (coefficients)'!$J$10*((C348/'Sect. 4 (coefficients)'!$C$5-1)/'Sect. 4 (coefficients)'!$C$6)^2 + 'Sect. 4 (coefficients)'!$J$11 *((C348/'Sect. 4 (coefficients)'!$C$5-1)/'Sect. 4 (coefficients)'!$C$6)^3 ) +
    ( A348/'Sect. 4 (coefficients)'!$C$3 )^2 * ( 'Sect. 4 (coefficients)'!$J$12 + 'Sect. 4 (coefficients)'!$J$13*((C348/'Sect. 4 (coefficients)'!$C$5-1)/'Sect. 4 (coefficients)'!$C$6) + 'Sect. 4 (coefficients)'!$J$14*((C348/'Sect. 4 (coefficients)'!$C$5-1)/'Sect. 4 (coefficients)'!$C$6)^2 ) +
    ( A348/'Sect. 4 (coefficients)'!$C$3 )^3 * ( 'Sect. 4 (coefficients)'!$J$15 + 'Sect. 4 (coefficients)'!$J$16*((C348/'Sect. 4 (coefficients)'!$C$5-1)/'Sect. 4 (coefficients)'!$C$6) ) +
    ( A348/'Sect. 4 (coefficients)'!$C$3 )^4 * ( 'Sect. 4 (coefficients)'!$J$17 ) +
( (B348+273.15) / 'Sect. 4 (coefficients)'!$C$4 )^1*
    (                                                   ( 'Sect. 4 (coefficients)'!$J$18 + 'Sect. 4 (coefficients)'!$J$19*((C348/'Sect. 4 (coefficients)'!$C$5-1)/'Sect. 4 (coefficients)'!$C$6) + 'Sect. 4 (coefficients)'!$J$20*((C348/'Sect. 4 (coefficients)'!$C$5-1)/'Sect. 4 (coefficients)'!$C$6)^2 + 'Sect. 4 (coefficients)'!$J$21 * ((C348/'Sect. 4 (coefficients)'!$C$5-1)/'Sect. 4 (coefficients)'!$C$6)^3 ) +
    ( A348/'Sect. 4 (coefficients)'!$C$3 )^1 * ( 'Sect. 4 (coefficients)'!$J$22 + 'Sect. 4 (coefficients)'!$J$23*((C348/'Sect. 4 (coefficients)'!$C$5-1)/'Sect. 4 (coefficients)'!$C$6) + 'Sect. 4 (coefficients)'!$J$24*((C348/'Sect. 4 (coefficients)'!$C$5-1)/'Sect. 4 (coefficients)'!$C$6)^2 ) +
    ( A348/'Sect. 4 (coefficients)'!$C$3 )^2 * ( 'Sect. 4 (coefficients)'!$J$25 + 'Sect. 4 (coefficients)'!$J$26*((C348/'Sect. 4 (coefficients)'!$C$5-1)/'Sect. 4 (coefficients)'!$C$6) ) +
    ( A348/'Sect. 4 (coefficients)'!$C$3 )^3 * ( 'Sect. 4 (coefficients)'!$J$27 ) ) +
( (B348+273.15) / 'Sect. 4 (coefficients)'!$C$4 )^2*
    (                                                   ( 'Sect. 4 (coefficients)'!$J$28 + 'Sect. 4 (coefficients)'!$J$29*((C348/'Sect. 4 (coefficients)'!$C$5-1)/'Sect. 4 (coefficients)'!$C$6) + 'Sect. 4 (coefficients)'!$J$30*((C348/'Sect. 4 (coefficients)'!$C$5-1)/'Sect. 4 (coefficients)'!$C$6)^2 ) +
    ( A348/'Sect. 4 (coefficients)'!$C$3 )^1 * ( 'Sect. 4 (coefficients)'!$J$31 + 'Sect. 4 (coefficients)'!$J$32*((C348/'Sect. 4 (coefficients)'!$C$5-1)/'Sect. 4 (coefficients)'!$C$6) ) +
    ( A348/'Sect. 4 (coefficients)'!$C$3 )^2 * ( 'Sect. 4 (coefficients)'!$J$33 ) ) +
( (B348+273.15) / 'Sect. 4 (coefficients)'!$C$4 )^3*
    (                                                   ( 'Sect. 4 (coefficients)'!$J$34 + 'Sect. 4 (coefficients)'!$J$35*((C348/'Sect. 4 (coefficients)'!$C$5-1)/'Sect. 4 (coefficients)'!$C$6) ) +
    ( A348/'Sect. 4 (coefficients)'!$C$3 )^1 * ( 'Sect. 4 (coefficients)'!$J$36 ) ) +
( (B348+273.15) / 'Sect. 4 (coefficients)'!$C$4 )^4*
    (                                                   ( 'Sect. 4 (coefficients)'!$J$37 ) ) )</f>
        <v>-0.71853647754934025</v>
      </c>
      <c r="V348" s="40">
        <f t="shared" si="94"/>
        <v>14.429530426955584</v>
      </c>
      <c r="W348" s="45">
        <f>('Sect. 4 (coefficients)'!$L$3+'Sect. 4 (coefficients)'!$L$4*(B348+'Sect. 4 (coefficients)'!$L$7)^-2.5+'Sect. 4 (coefficients)'!$L$5*(B348+'Sect. 4 (coefficients)'!$L$7)^3)/1000</f>
        <v>-2.4363535093284202E-3</v>
      </c>
      <c r="X348" s="45">
        <f t="shared" si="95"/>
        <v>3.7339189669864936E-3</v>
      </c>
      <c r="Y348" s="40">
        <f t="shared" si="96"/>
        <v>14.427094073446256</v>
      </c>
      <c r="Z348" s="94">
        <v>6.0000000000000001E-3</v>
      </c>
    </row>
    <row r="349" spans="1:26" s="37" customFormat="1" ht="15" customHeight="1">
      <c r="A349" s="76">
        <v>20</v>
      </c>
      <c r="B349" s="30">
        <v>25</v>
      </c>
      <c r="C349" s="55">
        <v>5</v>
      </c>
      <c r="D349" s="32">
        <v>999.246161594</v>
      </c>
      <c r="E349" s="32">
        <f>0.001/100*D349/2</f>
        <v>4.9962308079700007E-3</v>
      </c>
      <c r="F349" s="54" t="s">
        <v>17</v>
      </c>
      <c r="G349" s="33">
        <v>1014.1820223555743</v>
      </c>
      <c r="H349" s="32">
        <v>6.6883999733038128E-3</v>
      </c>
      <c r="I349" s="62">
        <v>117.35884904295914</v>
      </c>
      <c r="J349" s="33">
        <f t="shared" si="88"/>
        <v>14.935860761574304</v>
      </c>
      <c r="K349" s="32">
        <f t="shared" si="89"/>
        <v>4.4466135335086048E-3</v>
      </c>
      <c r="L349" s="50">
        <f t="shared" si="87"/>
        <v>22.926852533318179</v>
      </c>
      <c r="M349" s="35">
        <f t="shared" si="90"/>
        <v>9.4285714285714288</v>
      </c>
      <c r="N349" s="66">
        <f t="shared" si="91"/>
        <v>0.94285714285714295</v>
      </c>
      <c r="O349" s="70" t="s">
        <v>17</v>
      </c>
      <c r="P349" s="32">
        <f>('Sect. 4 (coefficients)'!$L$3+'Sect. 4 (coefficients)'!$L$4*(B349+'Sect. 4 (coefficients)'!$L$7)^-2.5+'Sect. 4 (coefficients)'!$L$5*(B349+'Sect. 4 (coefficients)'!$L$7)^3)/1000</f>
        <v>-2.085999999999995E-3</v>
      </c>
      <c r="Q349" s="32">
        <f t="shared" si="92"/>
        <v>14.937946761574304</v>
      </c>
      <c r="R349" s="32">
        <f>LOOKUP(B349,'Sect. 4 (data)'!$B$33:$B$39,'Sect. 4 (data)'!$R$33:$R$39)</f>
        <v>14.993513873029125</v>
      </c>
      <c r="S349" s="36">
        <f t="shared" si="93"/>
        <v>-5.5567111454820406E-2</v>
      </c>
      <c r="T349" s="32">
        <f>'Sect. 4 (coefficients)'!$C$7 * ( A349 / 'Sect. 4 (coefficients)'!$C$3 )*
  (
                                                        ( 'Sect. 4 (coefficients)'!$F$3   + 'Sect. 4 (coefficients)'!$F$4  *(A349/'Sect. 4 (coefficients)'!$C$3)^1 + 'Sect. 4 (coefficients)'!$F$5  *(A349/'Sect. 4 (coefficients)'!$C$3)^2 + 'Sect. 4 (coefficients)'!$F$6   *(A349/'Sect. 4 (coefficients)'!$C$3)^3 + 'Sect. 4 (coefficients)'!$F$7  *(A349/'Sect. 4 (coefficients)'!$C$3)^4 + 'Sect. 4 (coefficients)'!$F$8*(A349/'Sect. 4 (coefficients)'!$C$3)^5 ) +
    ( (B349+273.15) / 'Sect. 4 (coefficients)'!$C$4 )^1 * ( 'Sect. 4 (coefficients)'!$F$9   + 'Sect. 4 (coefficients)'!$F$10*(A349/'Sect. 4 (coefficients)'!$C$3)^1 + 'Sect. 4 (coefficients)'!$F$11*(A349/'Sect. 4 (coefficients)'!$C$3)^2 + 'Sect. 4 (coefficients)'!$F$12*(A349/'Sect. 4 (coefficients)'!$C$3)^3 + 'Sect. 4 (coefficients)'!$F$13*(A349/'Sect. 4 (coefficients)'!$C$3)^4 ) +
    ( (B349+273.15) / 'Sect. 4 (coefficients)'!$C$4 )^2 * ( 'Sect. 4 (coefficients)'!$F$14 + 'Sect. 4 (coefficients)'!$F$15*(A349/'Sect. 4 (coefficients)'!$C$3)^1 + 'Sect. 4 (coefficients)'!$F$16*(A349/'Sect. 4 (coefficients)'!$C$3)^2 + 'Sect. 4 (coefficients)'!$F$17*(A349/'Sect. 4 (coefficients)'!$C$3)^3 ) +
    ( (B349+273.15) / 'Sect. 4 (coefficients)'!$C$4 )^3 * ( 'Sect. 4 (coefficients)'!$F$18 + 'Sect. 4 (coefficients)'!$F$19*(A349/'Sect. 4 (coefficients)'!$C$3)^1 + 'Sect. 4 (coefficients)'!$F$20*(A349/'Sect. 4 (coefficients)'!$C$3)^2 ) +
    ( (B349+273.15) / 'Sect. 4 (coefficients)'!$C$4 )^4 * ( 'Sect. 4 (coefficients)'!$F$21 +'Sect. 4 (coefficients)'!$F$22*(A349/'Sect. 4 (coefficients)'!$C$3)^1 ) +
    ( (B349+273.15) / 'Sect. 4 (coefficients)'!$C$4 )^5 * ( 'Sect. 4 (coefficients)'!$F$23 )
  )</f>
        <v>14.993816989597722</v>
      </c>
      <c r="U349" s="91">
        <f xml:space="preserve"> 'Sect. 4 (coefficients)'!$C$8 * ( (C349/'Sect. 4 (coefficients)'!$C$5-1)/'Sect. 4 (coefficients)'!$C$6 ) * ( A349/'Sect. 4 (coefficients)'!$C$3 ) *
(                                                       ( 'Sect. 4 (coefficients)'!$J$3   + 'Sect. 4 (coefficients)'!$J$4  *((C349/'Sect. 4 (coefficients)'!$C$5-1)/'Sect. 4 (coefficients)'!$C$6)  + 'Sect. 4 (coefficients)'!$J$5  *((C349/'Sect. 4 (coefficients)'!$C$5-1)/'Sect. 4 (coefficients)'!$C$6)^2 + 'Sect. 4 (coefficients)'!$J$6   *((C349/'Sect. 4 (coefficients)'!$C$5-1)/'Sect. 4 (coefficients)'!$C$6)^3 + 'Sect. 4 (coefficients)'!$J$7*((C349/'Sect. 4 (coefficients)'!$C$5-1)/'Sect. 4 (coefficients)'!$C$6)^4 ) +
    ( A349/'Sect. 4 (coefficients)'!$C$3 )^1 * ( 'Sect. 4 (coefficients)'!$J$8   + 'Sect. 4 (coefficients)'!$J$9  *((C349/'Sect. 4 (coefficients)'!$C$5-1)/'Sect. 4 (coefficients)'!$C$6)  + 'Sect. 4 (coefficients)'!$J$10*((C349/'Sect. 4 (coefficients)'!$C$5-1)/'Sect. 4 (coefficients)'!$C$6)^2 + 'Sect. 4 (coefficients)'!$J$11 *((C349/'Sect. 4 (coefficients)'!$C$5-1)/'Sect. 4 (coefficients)'!$C$6)^3 ) +
    ( A349/'Sect. 4 (coefficients)'!$C$3 )^2 * ( 'Sect. 4 (coefficients)'!$J$12 + 'Sect. 4 (coefficients)'!$J$13*((C349/'Sect. 4 (coefficients)'!$C$5-1)/'Sect. 4 (coefficients)'!$C$6) + 'Sect. 4 (coefficients)'!$J$14*((C349/'Sect. 4 (coefficients)'!$C$5-1)/'Sect. 4 (coefficients)'!$C$6)^2 ) +
    ( A349/'Sect. 4 (coefficients)'!$C$3 )^3 * ( 'Sect. 4 (coefficients)'!$J$15 + 'Sect. 4 (coefficients)'!$J$16*((C349/'Sect. 4 (coefficients)'!$C$5-1)/'Sect. 4 (coefficients)'!$C$6) ) +
    ( A349/'Sect. 4 (coefficients)'!$C$3 )^4 * ( 'Sect. 4 (coefficients)'!$J$17 ) +
( (B349+273.15) / 'Sect. 4 (coefficients)'!$C$4 )^1*
    (                                                   ( 'Sect. 4 (coefficients)'!$J$18 + 'Sect. 4 (coefficients)'!$J$19*((C349/'Sect. 4 (coefficients)'!$C$5-1)/'Sect. 4 (coefficients)'!$C$6) + 'Sect. 4 (coefficients)'!$J$20*((C349/'Sect. 4 (coefficients)'!$C$5-1)/'Sect. 4 (coefficients)'!$C$6)^2 + 'Sect. 4 (coefficients)'!$J$21 * ((C349/'Sect. 4 (coefficients)'!$C$5-1)/'Sect. 4 (coefficients)'!$C$6)^3 ) +
    ( A349/'Sect. 4 (coefficients)'!$C$3 )^1 * ( 'Sect. 4 (coefficients)'!$J$22 + 'Sect. 4 (coefficients)'!$J$23*((C349/'Sect. 4 (coefficients)'!$C$5-1)/'Sect. 4 (coefficients)'!$C$6) + 'Sect. 4 (coefficients)'!$J$24*((C349/'Sect. 4 (coefficients)'!$C$5-1)/'Sect. 4 (coefficients)'!$C$6)^2 ) +
    ( A349/'Sect. 4 (coefficients)'!$C$3 )^2 * ( 'Sect. 4 (coefficients)'!$J$25 + 'Sect. 4 (coefficients)'!$J$26*((C349/'Sect. 4 (coefficients)'!$C$5-1)/'Sect. 4 (coefficients)'!$C$6) ) +
    ( A349/'Sect. 4 (coefficients)'!$C$3 )^3 * ( 'Sect. 4 (coefficients)'!$J$27 ) ) +
( (B349+273.15) / 'Sect. 4 (coefficients)'!$C$4 )^2*
    (                                                   ( 'Sect. 4 (coefficients)'!$J$28 + 'Sect. 4 (coefficients)'!$J$29*((C349/'Sect. 4 (coefficients)'!$C$5-1)/'Sect. 4 (coefficients)'!$C$6) + 'Sect. 4 (coefficients)'!$J$30*((C349/'Sect. 4 (coefficients)'!$C$5-1)/'Sect. 4 (coefficients)'!$C$6)^2 ) +
    ( A349/'Sect. 4 (coefficients)'!$C$3 )^1 * ( 'Sect. 4 (coefficients)'!$J$31 + 'Sect. 4 (coefficients)'!$J$32*((C349/'Sect. 4 (coefficients)'!$C$5-1)/'Sect. 4 (coefficients)'!$C$6) ) +
    ( A349/'Sect. 4 (coefficients)'!$C$3 )^2 * ( 'Sect. 4 (coefficients)'!$J$33 ) ) +
( (B349+273.15) / 'Sect. 4 (coefficients)'!$C$4 )^3*
    (                                                   ( 'Sect. 4 (coefficients)'!$J$34 + 'Sect. 4 (coefficients)'!$J$35*((C349/'Sect. 4 (coefficients)'!$C$5-1)/'Sect. 4 (coefficients)'!$C$6) ) +
    ( A349/'Sect. 4 (coefficients)'!$C$3 )^1 * ( 'Sect. 4 (coefficients)'!$J$36 ) ) +
( (B349+273.15) / 'Sect. 4 (coefficients)'!$C$4 )^4*
    (                                                   ( 'Sect. 4 (coefficients)'!$J$37 ) ) )</f>
        <v>-5.603050480468863E-2</v>
      </c>
      <c r="V349" s="32">
        <f t="shared" si="94"/>
        <v>14.937786484793033</v>
      </c>
      <c r="W349" s="36">
        <f>('Sect. 4 (coefficients)'!$L$3+'Sect. 4 (coefficients)'!$L$4*(B349+'Sect. 4 (coefficients)'!$L$7)^-2.5+'Sect. 4 (coefficients)'!$L$5*(B349+'Sect. 4 (coefficients)'!$L$7)^3)/1000</f>
        <v>-2.085999999999995E-3</v>
      </c>
      <c r="X349" s="36">
        <f t="shared" si="95"/>
        <v>1.6027678127095157E-4</v>
      </c>
      <c r="Y349" s="32">
        <f t="shared" si="96"/>
        <v>14.935700484793033</v>
      </c>
      <c r="Z349" s="92">
        <v>6.0000000000000001E-3</v>
      </c>
    </row>
    <row r="350" spans="1:26" s="37" customFormat="1" ht="15" customHeight="1">
      <c r="A350" s="76">
        <v>20</v>
      </c>
      <c r="B350" s="30">
        <v>25</v>
      </c>
      <c r="C350" s="55">
        <v>10</v>
      </c>
      <c r="D350" s="32">
        <v>1001.46696043</v>
      </c>
      <c r="E350" s="32">
        <f>0.001/100*D350/2</f>
        <v>5.0073348021500005E-3</v>
      </c>
      <c r="F350" s="54" t="s">
        <v>17</v>
      </c>
      <c r="G350" s="33">
        <v>1016.3468646555064</v>
      </c>
      <c r="H350" s="32">
        <v>6.714337168205381E-3</v>
      </c>
      <c r="I350" s="62">
        <v>118.84571253239395</v>
      </c>
      <c r="J350" s="33">
        <f t="shared" si="88"/>
        <v>14.87990422550638</v>
      </c>
      <c r="K350" s="32">
        <f t="shared" si="89"/>
        <v>4.4731333299513516E-3</v>
      </c>
      <c r="L350" s="50">
        <f t="shared" si="87"/>
        <v>23.410910668211397</v>
      </c>
      <c r="M350" s="35">
        <f t="shared" si="90"/>
        <v>9.4285714285714288</v>
      </c>
      <c r="N350" s="66">
        <f t="shared" si="91"/>
        <v>0.94285714285714295</v>
      </c>
      <c r="O350" s="70" t="s">
        <v>17</v>
      </c>
      <c r="P350" s="32">
        <f>('Sect. 4 (coefficients)'!$L$3+'Sect. 4 (coefficients)'!$L$4*(B350+'Sect. 4 (coefficients)'!$L$7)^-2.5+'Sect. 4 (coefficients)'!$L$5*(B350+'Sect. 4 (coefficients)'!$L$7)^3)/1000</f>
        <v>-2.085999999999995E-3</v>
      </c>
      <c r="Q350" s="32">
        <f t="shared" si="92"/>
        <v>14.88199022550638</v>
      </c>
      <c r="R350" s="32">
        <f>LOOKUP(B350,'Sect. 4 (data)'!$B$33:$B$39,'Sect. 4 (data)'!$R$33:$R$39)</f>
        <v>14.993513873029125</v>
      </c>
      <c r="S350" s="36">
        <f t="shared" si="93"/>
        <v>-0.1115236475227448</v>
      </c>
      <c r="T350" s="32">
        <f>'Sect. 4 (coefficients)'!$C$7 * ( A350 / 'Sect. 4 (coefficients)'!$C$3 )*
  (
                                                        ( 'Sect. 4 (coefficients)'!$F$3   + 'Sect. 4 (coefficients)'!$F$4  *(A350/'Sect. 4 (coefficients)'!$C$3)^1 + 'Sect. 4 (coefficients)'!$F$5  *(A350/'Sect. 4 (coefficients)'!$C$3)^2 + 'Sect. 4 (coefficients)'!$F$6   *(A350/'Sect. 4 (coefficients)'!$C$3)^3 + 'Sect. 4 (coefficients)'!$F$7  *(A350/'Sect. 4 (coefficients)'!$C$3)^4 + 'Sect. 4 (coefficients)'!$F$8*(A350/'Sect. 4 (coefficients)'!$C$3)^5 ) +
    ( (B350+273.15) / 'Sect. 4 (coefficients)'!$C$4 )^1 * ( 'Sect. 4 (coefficients)'!$F$9   + 'Sect. 4 (coefficients)'!$F$10*(A350/'Sect. 4 (coefficients)'!$C$3)^1 + 'Sect. 4 (coefficients)'!$F$11*(A350/'Sect. 4 (coefficients)'!$C$3)^2 + 'Sect. 4 (coefficients)'!$F$12*(A350/'Sect. 4 (coefficients)'!$C$3)^3 + 'Sect. 4 (coefficients)'!$F$13*(A350/'Sect. 4 (coefficients)'!$C$3)^4 ) +
    ( (B350+273.15) / 'Sect. 4 (coefficients)'!$C$4 )^2 * ( 'Sect. 4 (coefficients)'!$F$14 + 'Sect. 4 (coefficients)'!$F$15*(A350/'Sect. 4 (coefficients)'!$C$3)^1 + 'Sect. 4 (coefficients)'!$F$16*(A350/'Sect. 4 (coefficients)'!$C$3)^2 + 'Sect. 4 (coefficients)'!$F$17*(A350/'Sect. 4 (coefficients)'!$C$3)^3 ) +
    ( (B350+273.15) / 'Sect. 4 (coefficients)'!$C$4 )^3 * ( 'Sect. 4 (coefficients)'!$F$18 + 'Sect. 4 (coefficients)'!$F$19*(A350/'Sect. 4 (coefficients)'!$C$3)^1 + 'Sect. 4 (coefficients)'!$F$20*(A350/'Sect. 4 (coefficients)'!$C$3)^2 ) +
    ( (B350+273.15) / 'Sect. 4 (coefficients)'!$C$4 )^4 * ( 'Sect. 4 (coefficients)'!$F$21 +'Sect. 4 (coefficients)'!$F$22*(A350/'Sect. 4 (coefficients)'!$C$3)^1 ) +
    ( (B350+273.15) / 'Sect. 4 (coefficients)'!$C$4 )^5 * ( 'Sect. 4 (coefficients)'!$F$23 )
  )</f>
        <v>14.993816989597722</v>
      </c>
      <c r="U350" s="91">
        <f xml:space="preserve"> 'Sect. 4 (coefficients)'!$C$8 * ( (C350/'Sect. 4 (coefficients)'!$C$5-1)/'Sect. 4 (coefficients)'!$C$6 ) * ( A350/'Sect. 4 (coefficients)'!$C$3 ) *
(                                                       ( 'Sect. 4 (coefficients)'!$J$3   + 'Sect. 4 (coefficients)'!$J$4  *((C350/'Sect. 4 (coefficients)'!$C$5-1)/'Sect. 4 (coefficients)'!$C$6)  + 'Sect. 4 (coefficients)'!$J$5  *((C350/'Sect. 4 (coefficients)'!$C$5-1)/'Sect. 4 (coefficients)'!$C$6)^2 + 'Sect. 4 (coefficients)'!$J$6   *((C350/'Sect. 4 (coefficients)'!$C$5-1)/'Sect. 4 (coefficients)'!$C$6)^3 + 'Sect. 4 (coefficients)'!$J$7*((C350/'Sect. 4 (coefficients)'!$C$5-1)/'Sect. 4 (coefficients)'!$C$6)^4 ) +
    ( A350/'Sect. 4 (coefficients)'!$C$3 )^1 * ( 'Sect. 4 (coefficients)'!$J$8   + 'Sect. 4 (coefficients)'!$J$9  *((C350/'Sect. 4 (coefficients)'!$C$5-1)/'Sect. 4 (coefficients)'!$C$6)  + 'Sect. 4 (coefficients)'!$J$10*((C350/'Sect. 4 (coefficients)'!$C$5-1)/'Sect. 4 (coefficients)'!$C$6)^2 + 'Sect. 4 (coefficients)'!$J$11 *((C350/'Sect. 4 (coefficients)'!$C$5-1)/'Sect. 4 (coefficients)'!$C$6)^3 ) +
    ( A350/'Sect. 4 (coefficients)'!$C$3 )^2 * ( 'Sect. 4 (coefficients)'!$J$12 + 'Sect. 4 (coefficients)'!$J$13*((C350/'Sect. 4 (coefficients)'!$C$5-1)/'Sect. 4 (coefficients)'!$C$6) + 'Sect. 4 (coefficients)'!$J$14*((C350/'Sect. 4 (coefficients)'!$C$5-1)/'Sect. 4 (coefficients)'!$C$6)^2 ) +
    ( A350/'Sect. 4 (coefficients)'!$C$3 )^3 * ( 'Sect. 4 (coefficients)'!$J$15 + 'Sect. 4 (coefficients)'!$J$16*((C350/'Sect. 4 (coefficients)'!$C$5-1)/'Sect. 4 (coefficients)'!$C$6) ) +
    ( A350/'Sect. 4 (coefficients)'!$C$3 )^4 * ( 'Sect. 4 (coefficients)'!$J$17 ) +
( (B350+273.15) / 'Sect. 4 (coefficients)'!$C$4 )^1*
    (                                                   ( 'Sect. 4 (coefficients)'!$J$18 + 'Sect. 4 (coefficients)'!$J$19*((C350/'Sect. 4 (coefficients)'!$C$5-1)/'Sect. 4 (coefficients)'!$C$6) + 'Sect. 4 (coefficients)'!$J$20*((C350/'Sect. 4 (coefficients)'!$C$5-1)/'Sect. 4 (coefficients)'!$C$6)^2 + 'Sect. 4 (coefficients)'!$J$21 * ((C350/'Sect. 4 (coefficients)'!$C$5-1)/'Sect. 4 (coefficients)'!$C$6)^3 ) +
    ( A350/'Sect. 4 (coefficients)'!$C$3 )^1 * ( 'Sect. 4 (coefficients)'!$J$22 + 'Sect. 4 (coefficients)'!$J$23*((C350/'Sect. 4 (coefficients)'!$C$5-1)/'Sect. 4 (coefficients)'!$C$6) + 'Sect. 4 (coefficients)'!$J$24*((C350/'Sect. 4 (coefficients)'!$C$5-1)/'Sect. 4 (coefficients)'!$C$6)^2 ) +
    ( A350/'Sect. 4 (coefficients)'!$C$3 )^2 * ( 'Sect. 4 (coefficients)'!$J$25 + 'Sect. 4 (coefficients)'!$J$26*((C350/'Sect. 4 (coefficients)'!$C$5-1)/'Sect. 4 (coefficients)'!$C$6) ) +
    ( A350/'Sect. 4 (coefficients)'!$C$3 )^3 * ( 'Sect. 4 (coefficients)'!$J$27 ) ) +
( (B350+273.15) / 'Sect. 4 (coefficients)'!$C$4 )^2*
    (                                                   ( 'Sect. 4 (coefficients)'!$J$28 + 'Sect. 4 (coefficients)'!$J$29*((C350/'Sect. 4 (coefficients)'!$C$5-1)/'Sect. 4 (coefficients)'!$C$6) + 'Sect. 4 (coefficients)'!$J$30*((C350/'Sect. 4 (coefficients)'!$C$5-1)/'Sect. 4 (coefficients)'!$C$6)^2 ) +
    ( A350/'Sect. 4 (coefficients)'!$C$3 )^1 * ( 'Sect. 4 (coefficients)'!$J$31 + 'Sect. 4 (coefficients)'!$J$32*((C350/'Sect. 4 (coefficients)'!$C$5-1)/'Sect. 4 (coefficients)'!$C$6) ) +
    ( A350/'Sect. 4 (coefficients)'!$C$3 )^2 * ( 'Sect. 4 (coefficients)'!$J$33 ) ) +
( (B350+273.15) / 'Sect. 4 (coefficients)'!$C$4 )^3*
    (                                                   ( 'Sect. 4 (coefficients)'!$J$34 + 'Sect. 4 (coefficients)'!$J$35*((C350/'Sect. 4 (coefficients)'!$C$5-1)/'Sect. 4 (coefficients)'!$C$6) ) +
    ( A350/'Sect. 4 (coefficients)'!$C$3 )^1 * ( 'Sect. 4 (coefficients)'!$J$36 ) ) +
( (B350+273.15) / 'Sect. 4 (coefficients)'!$C$4 )^4*
    (                                                   ( 'Sect. 4 (coefficients)'!$J$37 ) ) )</f>
        <v>-0.11236552048525608</v>
      </c>
      <c r="V350" s="32">
        <f t="shared" si="94"/>
        <v>14.881451469112466</v>
      </c>
      <c r="W350" s="36">
        <f>('Sect. 4 (coefficients)'!$L$3+'Sect. 4 (coefficients)'!$L$4*(B350+'Sect. 4 (coefficients)'!$L$7)^-2.5+'Sect. 4 (coefficients)'!$L$5*(B350+'Sect. 4 (coefficients)'!$L$7)^3)/1000</f>
        <v>-2.085999999999995E-3</v>
      </c>
      <c r="X350" s="36">
        <f t="shared" si="95"/>
        <v>5.38756393913431E-4</v>
      </c>
      <c r="Y350" s="32">
        <f t="shared" si="96"/>
        <v>14.879365469112466</v>
      </c>
      <c r="Z350" s="92">
        <v>6.0000000000000001E-3</v>
      </c>
    </row>
    <row r="351" spans="1:26" s="37" customFormat="1" ht="15" customHeight="1">
      <c r="A351" s="76">
        <v>20</v>
      </c>
      <c r="B351" s="30">
        <v>25</v>
      </c>
      <c r="C351" s="55">
        <v>15</v>
      </c>
      <c r="D351" s="32">
        <v>1003.6647616400001</v>
      </c>
      <c r="E351" s="32">
        <f t="shared" ref="E351:E357" si="100">0.003/100*D351/2</f>
        <v>1.5054971424600001E-2</v>
      </c>
      <c r="F351" s="54" t="s">
        <v>17</v>
      </c>
      <c r="G351" s="33">
        <v>1018.4911641642019</v>
      </c>
      <c r="H351" s="32">
        <v>1.5747048642150461E-2</v>
      </c>
      <c r="I351" s="62">
        <v>3551.3975547478294</v>
      </c>
      <c r="J351" s="33">
        <f t="shared" si="88"/>
        <v>14.826402524201853</v>
      </c>
      <c r="K351" s="32">
        <f t="shared" si="89"/>
        <v>4.6170744354764436E-3</v>
      </c>
      <c r="L351" s="50">
        <f t="shared" si="87"/>
        <v>26.2464227746012</v>
      </c>
      <c r="M351" s="35">
        <f t="shared" si="90"/>
        <v>9.4285714285714288</v>
      </c>
      <c r="N351" s="66">
        <f t="shared" si="91"/>
        <v>0.94285714285714295</v>
      </c>
      <c r="O351" s="70" t="s">
        <v>17</v>
      </c>
      <c r="P351" s="32">
        <f>('Sect. 4 (coefficients)'!$L$3+'Sect. 4 (coefficients)'!$L$4*(B351+'Sect. 4 (coefficients)'!$L$7)^-2.5+'Sect. 4 (coefficients)'!$L$5*(B351+'Sect. 4 (coefficients)'!$L$7)^3)/1000</f>
        <v>-2.085999999999995E-3</v>
      </c>
      <c r="Q351" s="32">
        <f t="shared" si="92"/>
        <v>14.828488524201854</v>
      </c>
      <c r="R351" s="32">
        <f>LOOKUP(B351,'Sect. 4 (data)'!$B$33:$B$39,'Sect. 4 (data)'!$R$33:$R$39)</f>
        <v>14.993513873029125</v>
      </c>
      <c r="S351" s="36">
        <f t="shared" si="93"/>
        <v>-0.16502534882727105</v>
      </c>
      <c r="T351" s="32">
        <f>'Sect. 4 (coefficients)'!$C$7 * ( A351 / 'Sect. 4 (coefficients)'!$C$3 )*
  (
                                                        ( 'Sect. 4 (coefficients)'!$F$3   + 'Sect. 4 (coefficients)'!$F$4  *(A351/'Sect. 4 (coefficients)'!$C$3)^1 + 'Sect. 4 (coefficients)'!$F$5  *(A351/'Sect. 4 (coefficients)'!$C$3)^2 + 'Sect. 4 (coefficients)'!$F$6   *(A351/'Sect. 4 (coefficients)'!$C$3)^3 + 'Sect. 4 (coefficients)'!$F$7  *(A351/'Sect. 4 (coefficients)'!$C$3)^4 + 'Sect. 4 (coefficients)'!$F$8*(A351/'Sect. 4 (coefficients)'!$C$3)^5 ) +
    ( (B351+273.15) / 'Sect. 4 (coefficients)'!$C$4 )^1 * ( 'Sect. 4 (coefficients)'!$F$9   + 'Sect. 4 (coefficients)'!$F$10*(A351/'Sect. 4 (coefficients)'!$C$3)^1 + 'Sect. 4 (coefficients)'!$F$11*(A351/'Sect. 4 (coefficients)'!$C$3)^2 + 'Sect. 4 (coefficients)'!$F$12*(A351/'Sect. 4 (coefficients)'!$C$3)^3 + 'Sect. 4 (coefficients)'!$F$13*(A351/'Sect. 4 (coefficients)'!$C$3)^4 ) +
    ( (B351+273.15) / 'Sect. 4 (coefficients)'!$C$4 )^2 * ( 'Sect. 4 (coefficients)'!$F$14 + 'Sect. 4 (coefficients)'!$F$15*(A351/'Sect. 4 (coefficients)'!$C$3)^1 + 'Sect. 4 (coefficients)'!$F$16*(A351/'Sect. 4 (coefficients)'!$C$3)^2 + 'Sect. 4 (coefficients)'!$F$17*(A351/'Sect. 4 (coefficients)'!$C$3)^3 ) +
    ( (B351+273.15) / 'Sect. 4 (coefficients)'!$C$4 )^3 * ( 'Sect. 4 (coefficients)'!$F$18 + 'Sect. 4 (coefficients)'!$F$19*(A351/'Sect. 4 (coefficients)'!$C$3)^1 + 'Sect. 4 (coefficients)'!$F$20*(A351/'Sect. 4 (coefficients)'!$C$3)^2 ) +
    ( (B351+273.15) / 'Sect. 4 (coefficients)'!$C$4 )^4 * ( 'Sect. 4 (coefficients)'!$F$21 +'Sect. 4 (coefficients)'!$F$22*(A351/'Sect. 4 (coefficients)'!$C$3)^1 ) +
    ( (B351+273.15) / 'Sect. 4 (coefficients)'!$C$4 )^5 * ( 'Sect. 4 (coefficients)'!$F$23 )
  )</f>
        <v>14.993816989597722</v>
      </c>
      <c r="U351" s="91">
        <f xml:space="preserve"> 'Sect. 4 (coefficients)'!$C$8 * ( (C351/'Sect. 4 (coefficients)'!$C$5-1)/'Sect. 4 (coefficients)'!$C$6 ) * ( A351/'Sect. 4 (coefficients)'!$C$3 ) *
(                                                       ( 'Sect. 4 (coefficients)'!$J$3   + 'Sect. 4 (coefficients)'!$J$4  *((C351/'Sect. 4 (coefficients)'!$C$5-1)/'Sect. 4 (coefficients)'!$C$6)  + 'Sect. 4 (coefficients)'!$J$5  *((C351/'Sect. 4 (coefficients)'!$C$5-1)/'Sect. 4 (coefficients)'!$C$6)^2 + 'Sect. 4 (coefficients)'!$J$6   *((C351/'Sect. 4 (coefficients)'!$C$5-1)/'Sect. 4 (coefficients)'!$C$6)^3 + 'Sect. 4 (coefficients)'!$J$7*((C351/'Sect. 4 (coefficients)'!$C$5-1)/'Sect. 4 (coefficients)'!$C$6)^4 ) +
    ( A351/'Sect. 4 (coefficients)'!$C$3 )^1 * ( 'Sect. 4 (coefficients)'!$J$8   + 'Sect. 4 (coefficients)'!$J$9  *((C351/'Sect. 4 (coefficients)'!$C$5-1)/'Sect. 4 (coefficients)'!$C$6)  + 'Sect. 4 (coefficients)'!$J$10*((C351/'Sect. 4 (coefficients)'!$C$5-1)/'Sect. 4 (coefficients)'!$C$6)^2 + 'Sect. 4 (coefficients)'!$J$11 *((C351/'Sect. 4 (coefficients)'!$C$5-1)/'Sect. 4 (coefficients)'!$C$6)^3 ) +
    ( A351/'Sect. 4 (coefficients)'!$C$3 )^2 * ( 'Sect. 4 (coefficients)'!$J$12 + 'Sect. 4 (coefficients)'!$J$13*((C351/'Sect. 4 (coefficients)'!$C$5-1)/'Sect. 4 (coefficients)'!$C$6) + 'Sect. 4 (coefficients)'!$J$14*((C351/'Sect. 4 (coefficients)'!$C$5-1)/'Sect. 4 (coefficients)'!$C$6)^2 ) +
    ( A351/'Sect. 4 (coefficients)'!$C$3 )^3 * ( 'Sect. 4 (coefficients)'!$J$15 + 'Sect. 4 (coefficients)'!$J$16*((C351/'Sect. 4 (coefficients)'!$C$5-1)/'Sect. 4 (coefficients)'!$C$6) ) +
    ( A351/'Sect. 4 (coefficients)'!$C$3 )^4 * ( 'Sect. 4 (coefficients)'!$J$17 ) +
( (B351+273.15) / 'Sect. 4 (coefficients)'!$C$4 )^1*
    (                                                   ( 'Sect. 4 (coefficients)'!$J$18 + 'Sect. 4 (coefficients)'!$J$19*((C351/'Sect. 4 (coefficients)'!$C$5-1)/'Sect. 4 (coefficients)'!$C$6) + 'Sect. 4 (coefficients)'!$J$20*((C351/'Sect. 4 (coefficients)'!$C$5-1)/'Sect. 4 (coefficients)'!$C$6)^2 + 'Sect. 4 (coefficients)'!$J$21 * ((C351/'Sect. 4 (coefficients)'!$C$5-1)/'Sect. 4 (coefficients)'!$C$6)^3 ) +
    ( A351/'Sect. 4 (coefficients)'!$C$3 )^1 * ( 'Sect. 4 (coefficients)'!$J$22 + 'Sect. 4 (coefficients)'!$J$23*((C351/'Sect. 4 (coefficients)'!$C$5-1)/'Sect. 4 (coefficients)'!$C$6) + 'Sect. 4 (coefficients)'!$J$24*((C351/'Sect. 4 (coefficients)'!$C$5-1)/'Sect. 4 (coefficients)'!$C$6)^2 ) +
    ( A351/'Sect. 4 (coefficients)'!$C$3 )^2 * ( 'Sect. 4 (coefficients)'!$J$25 + 'Sect. 4 (coefficients)'!$J$26*((C351/'Sect. 4 (coefficients)'!$C$5-1)/'Sect. 4 (coefficients)'!$C$6) ) +
    ( A351/'Sect. 4 (coefficients)'!$C$3 )^3 * ( 'Sect. 4 (coefficients)'!$J$27 ) ) +
( (B351+273.15) / 'Sect. 4 (coefficients)'!$C$4 )^2*
    (                                                   ( 'Sect. 4 (coefficients)'!$J$28 + 'Sect. 4 (coefficients)'!$J$29*((C351/'Sect. 4 (coefficients)'!$C$5-1)/'Sect. 4 (coefficients)'!$C$6) + 'Sect. 4 (coefficients)'!$J$30*((C351/'Sect. 4 (coefficients)'!$C$5-1)/'Sect. 4 (coefficients)'!$C$6)^2 ) +
    ( A351/'Sect. 4 (coefficients)'!$C$3 )^1 * ( 'Sect. 4 (coefficients)'!$J$31 + 'Sect. 4 (coefficients)'!$J$32*((C351/'Sect. 4 (coefficients)'!$C$5-1)/'Sect. 4 (coefficients)'!$C$6) ) +
    ( A351/'Sect. 4 (coefficients)'!$C$3 )^2 * ( 'Sect. 4 (coefficients)'!$J$33 ) ) +
( (B351+273.15) / 'Sect. 4 (coefficients)'!$C$4 )^3*
    (                                                   ( 'Sect. 4 (coefficients)'!$J$34 + 'Sect. 4 (coefficients)'!$J$35*((C351/'Sect. 4 (coefficients)'!$C$5-1)/'Sect. 4 (coefficients)'!$C$6) ) +
    ( A351/'Sect. 4 (coefficients)'!$C$3 )^1 * ( 'Sect. 4 (coefficients)'!$J$36 ) ) +
( (B351+273.15) / 'Sect. 4 (coefficients)'!$C$4 )^4*
    (                                                   ( 'Sect. 4 (coefficients)'!$J$37 ) ) )</f>
        <v>-0.16777419536391369</v>
      </c>
      <c r="V351" s="32">
        <f t="shared" si="94"/>
        <v>14.826042794233809</v>
      </c>
      <c r="W351" s="36">
        <f>('Sect. 4 (coefficients)'!$L$3+'Sect. 4 (coefficients)'!$L$4*(B351+'Sect. 4 (coefficients)'!$L$7)^-2.5+'Sect. 4 (coefficients)'!$L$5*(B351+'Sect. 4 (coefficients)'!$L$7)^3)/1000</f>
        <v>-2.085999999999995E-3</v>
      </c>
      <c r="X351" s="36">
        <f t="shared" si="95"/>
        <v>2.4457299680449296E-3</v>
      </c>
      <c r="Y351" s="32">
        <f t="shared" si="96"/>
        <v>14.823956794233808</v>
      </c>
      <c r="Z351" s="92">
        <v>6.0000000000000001E-3</v>
      </c>
    </row>
    <row r="352" spans="1:26" s="37" customFormat="1" ht="15" customHeight="1">
      <c r="A352" s="76">
        <v>20</v>
      </c>
      <c r="B352" s="30">
        <v>25</v>
      </c>
      <c r="C352" s="55">
        <v>20</v>
      </c>
      <c r="D352" s="32">
        <v>1005.83998999</v>
      </c>
      <c r="E352" s="32">
        <f t="shared" si="100"/>
        <v>1.5087599849850001E-2</v>
      </c>
      <c r="F352" s="54" t="s">
        <v>17</v>
      </c>
      <c r="G352" s="33">
        <v>1020.6108046810285</v>
      </c>
      <c r="H352" s="32">
        <v>1.5796427944892638E-2</v>
      </c>
      <c r="I352" s="62">
        <v>3482.5806279132094</v>
      </c>
      <c r="J352" s="33">
        <f t="shared" si="88"/>
        <v>14.770814691028477</v>
      </c>
      <c r="K352" s="32">
        <f t="shared" si="89"/>
        <v>4.6788317547216103E-3</v>
      </c>
      <c r="L352" s="50">
        <f t="shared" si="87"/>
        <v>26.804970383307676</v>
      </c>
      <c r="M352" s="35">
        <f t="shared" si="90"/>
        <v>9.4285714285714288</v>
      </c>
      <c r="N352" s="66">
        <f t="shared" si="91"/>
        <v>0.94285714285714295</v>
      </c>
      <c r="O352" s="70" t="s">
        <v>17</v>
      </c>
      <c r="P352" s="32">
        <f>('Sect. 4 (coefficients)'!$L$3+'Sect. 4 (coefficients)'!$L$4*(B352+'Sect. 4 (coefficients)'!$L$7)^-2.5+'Sect. 4 (coefficients)'!$L$5*(B352+'Sect. 4 (coefficients)'!$L$7)^3)/1000</f>
        <v>-2.085999999999995E-3</v>
      </c>
      <c r="Q352" s="32">
        <f t="shared" si="92"/>
        <v>14.772900691028477</v>
      </c>
      <c r="R352" s="32">
        <f>LOOKUP(B352,'Sect. 4 (data)'!$B$33:$B$39,'Sect. 4 (data)'!$R$33:$R$39)</f>
        <v>14.993513873029125</v>
      </c>
      <c r="S352" s="36">
        <f t="shared" si="93"/>
        <v>-0.22061318200064761</v>
      </c>
      <c r="T352" s="32">
        <f>'Sect. 4 (coefficients)'!$C$7 * ( A352 / 'Sect. 4 (coefficients)'!$C$3 )*
  (
                                                        ( 'Sect. 4 (coefficients)'!$F$3   + 'Sect. 4 (coefficients)'!$F$4  *(A352/'Sect. 4 (coefficients)'!$C$3)^1 + 'Sect. 4 (coefficients)'!$F$5  *(A352/'Sect. 4 (coefficients)'!$C$3)^2 + 'Sect. 4 (coefficients)'!$F$6   *(A352/'Sect. 4 (coefficients)'!$C$3)^3 + 'Sect. 4 (coefficients)'!$F$7  *(A352/'Sect. 4 (coefficients)'!$C$3)^4 + 'Sect. 4 (coefficients)'!$F$8*(A352/'Sect. 4 (coefficients)'!$C$3)^5 ) +
    ( (B352+273.15) / 'Sect. 4 (coefficients)'!$C$4 )^1 * ( 'Sect. 4 (coefficients)'!$F$9   + 'Sect. 4 (coefficients)'!$F$10*(A352/'Sect. 4 (coefficients)'!$C$3)^1 + 'Sect. 4 (coefficients)'!$F$11*(A352/'Sect. 4 (coefficients)'!$C$3)^2 + 'Sect. 4 (coefficients)'!$F$12*(A352/'Sect. 4 (coefficients)'!$C$3)^3 + 'Sect. 4 (coefficients)'!$F$13*(A352/'Sect. 4 (coefficients)'!$C$3)^4 ) +
    ( (B352+273.15) / 'Sect. 4 (coefficients)'!$C$4 )^2 * ( 'Sect. 4 (coefficients)'!$F$14 + 'Sect. 4 (coefficients)'!$F$15*(A352/'Sect. 4 (coefficients)'!$C$3)^1 + 'Sect. 4 (coefficients)'!$F$16*(A352/'Sect. 4 (coefficients)'!$C$3)^2 + 'Sect. 4 (coefficients)'!$F$17*(A352/'Sect. 4 (coefficients)'!$C$3)^3 ) +
    ( (B352+273.15) / 'Sect. 4 (coefficients)'!$C$4 )^3 * ( 'Sect. 4 (coefficients)'!$F$18 + 'Sect. 4 (coefficients)'!$F$19*(A352/'Sect. 4 (coefficients)'!$C$3)^1 + 'Sect. 4 (coefficients)'!$F$20*(A352/'Sect. 4 (coefficients)'!$C$3)^2 ) +
    ( (B352+273.15) / 'Sect. 4 (coefficients)'!$C$4 )^4 * ( 'Sect. 4 (coefficients)'!$F$21 +'Sect. 4 (coefficients)'!$F$22*(A352/'Sect. 4 (coefficients)'!$C$3)^1 ) +
    ( (B352+273.15) / 'Sect. 4 (coefficients)'!$C$4 )^5 * ( 'Sect. 4 (coefficients)'!$F$23 )
  )</f>
        <v>14.993816989597722</v>
      </c>
      <c r="U352" s="91">
        <f xml:space="preserve"> 'Sect. 4 (coefficients)'!$C$8 * ( (C352/'Sect. 4 (coefficients)'!$C$5-1)/'Sect. 4 (coefficients)'!$C$6 ) * ( A352/'Sect. 4 (coefficients)'!$C$3 ) *
(                                                       ( 'Sect. 4 (coefficients)'!$J$3   + 'Sect. 4 (coefficients)'!$J$4  *((C352/'Sect. 4 (coefficients)'!$C$5-1)/'Sect. 4 (coefficients)'!$C$6)  + 'Sect. 4 (coefficients)'!$J$5  *((C352/'Sect. 4 (coefficients)'!$C$5-1)/'Sect. 4 (coefficients)'!$C$6)^2 + 'Sect. 4 (coefficients)'!$J$6   *((C352/'Sect. 4 (coefficients)'!$C$5-1)/'Sect. 4 (coefficients)'!$C$6)^3 + 'Sect. 4 (coefficients)'!$J$7*((C352/'Sect. 4 (coefficients)'!$C$5-1)/'Sect. 4 (coefficients)'!$C$6)^4 ) +
    ( A352/'Sect. 4 (coefficients)'!$C$3 )^1 * ( 'Sect. 4 (coefficients)'!$J$8   + 'Sect. 4 (coefficients)'!$J$9  *((C352/'Sect. 4 (coefficients)'!$C$5-1)/'Sect. 4 (coefficients)'!$C$6)  + 'Sect. 4 (coefficients)'!$J$10*((C352/'Sect. 4 (coefficients)'!$C$5-1)/'Sect. 4 (coefficients)'!$C$6)^2 + 'Sect. 4 (coefficients)'!$J$11 *((C352/'Sect. 4 (coefficients)'!$C$5-1)/'Sect. 4 (coefficients)'!$C$6)^3 ) +
    ( A352/'Sect. 4 (coefficients)'!$C$3 )^2 * ( 'Sect. 4 (coefficients)'!$J$12 + 'Sect. 4 (coefficients)'!$J$13*((C352/'Sect. 4 (coefficients)'!$C$5-1)/'Sect. 4 (coefficients)'!$C$6) + 'Sect. 4 (coefficients)'!$J$14*((C352/'Sect. 4 (coefficients)'!$C$5-1)/'Sect. 4 (coefficients)'!$C$6)^2 ) +
    ( A352/'Sect. 4 (coefficients)'!$C$3 )^3 * ( 'Sect. 4 (coefficients)'!$J$15 + 'Sect. 4 (coefficients)'!$J$16*((C352/'Sect. 4 (coefficients)'!$C$5-1)/'Sect. 4 (coefficients)'!$C$6) ) +
    ( A352/'Sect. 4 (coefficients)'!$C$3 )^4 * ( 'Sect. 4 (coefficients)'!$J$17 ) +
( (B352+273.15) / 'Sect. 4 (coefficients)'!$C$4 )^1*
    (                                                   ( 'Sect. 4 (coefficients)'!$J$18 + 'Sect. 4 (coefficients)'!$J$19*((C352/'Sect. 4 (coefficients)'!$C$5-1)/'Sect. 4 (coefficients)'!$C$6) + 'Sect. 4 (coefficients)'!$J$20*((C352/'Sect. 4 (coefficients)'!$C$5-1)/'Sect. 4 (coefficients)'!$C$6)^2 + 'Sect. 4 (coefficients)'!$J$21 * ((C352/'Sect. 4 (coefficients)'!$C$5-1)/'Sect. 4 (coefficients)'!$C$6)^3 ) +
    ( A352/'Sect. 4 (coefficients)'!$C$3 )^1 * ( 'Sect. 4 (coefficients)'!$J$22 + 'Sect. 4 (coefficients)'!$J$23*((C352/'Sect. 4 (coefficients)'!$C$5-1)/'Sect. 4 (coefficients)'!$C$6) + 'Sect. 4 (coefficients)'!$J$24*((C352/'Sect. 4 (coefficients)'!$C$5-1)/'Sect. 4 (coefficients)'!$C$6)^2 ) +
    ( A352/'Sect. 4 (coefficients)'!$C$3 )^2 * ( 'Sect. 4 (coefficients)'!$J$25 + 'Sect. 4 (coefficients)'!$J$26*((C352/'Sect. 4 (coefficients)'!$C$5-1)/'Sect. 4 (coefficients)'!$C$6) ) +
    ( A352/'Sect. 4 (coefficients)'!$C$3 )^3 * ( 'Sect. 4 (coefficients)'!$J$27 ) ) +
( (B352+273.15) / 'Sect. 4 (coefficients)'!$C$4 )^2*
    (                                                   ( 'Sect. 4 (coefficients)'!$J$28 + 'Sect. 4 (coefficients)'!$J$29*((C352/'Sect. 4 (coefficients)'!$C$5-1)/'Sect. 4 (coefficients)'!$C$6) + 'Sect. 4 (coefficients)'!$J$30*((C352/'Sect. 4 (coefficients)'!$C$5-1)/'Sect. 4 (coefficients)'!$C$6)^2 ) +
    ( A352/'Sect. 4 (coefficients)'!$C$3 )^1 * ( 'Sect. 4 (coefficients)'!$J$31 + 'Sect. 4 (coefficients)'!$J$32*((C352/'Sect. 4 (coefficients)'!$C$5-1)/'Sect. 4 (coefficients)'!$C$6) ) +
    ( A352/'Sect. 4 (coefficients)'!$C$3 )^2 * ( 'Sect. 4 (coefficients)'!$J$33 ) ) +
( (B352+273.15) / 'Sect. 4 (coefficients)'!$C$4 )^3*
    (                                                   ( 'Sect. 4 (coefficients)'!$J$34 + 'Sect. 4 (coefficients)'!$J$35*((C352/'Sect. 4 (coefficients)'!$C$5-1)/'Sect. 4 (coefficients)'!$C$6) ) +
    ( A352/'Sect. 4 (coefficients)'!$C$3 )^1 * ( 'Sect. 4 (coefficients)'!$J$36 ) ) +
( (B352+273.15) / 'Sect. 4 (coefficients)'!$C$4 )^4*
    (                                                   ( 'Sect. 4 (coefficients)'!$J$37 ) ) )</f>
        <v>-0.22221301901175472</v>
      </c>
      <c r="V352" s="32">
        <f t="shared" si="94"/>
        <v>14.771603970585968</v>
      </c>
      <c r="W352" s="36">
        <f>('Sect. 4 (coefficients)'!$L$3+'Sect. 4 (coefficients)'!$L$4*(B352+'Sect. 4 (coefficients)'!$L$7)^-2.5+'Sect. 4 (coefficients)'!$L$5*(B352+'Sect. 4 (coefficients)'!$L$7)^3)/1000</f>
        <v>-2.085999999999995E-3</v>
      </c>
      <c r="X352" s="36">
        <f t="shared" si="95"/>
        <v>1.2967204425091694E-3</v>
      </c>
      <c r="Y352" s="32">
        <f t="shared" si="96"/>
        <v>14.769517970585968</v>
      </c>
      <c r="Z352" s="92">
        <v>6.0000000000000001E-3</v>
      </c>
    </row>
    <row r="353" spans="1:26" s="37" customFormat="1" ht="15" customHeight="1">
      <c r="A353" s="76">
        <v>20</v>
      </c>
      <c r="B353" s="30">
        <v>25</v>
      </c>
      <c r="C353" s="55">
        <v>26</v>
      </c>
      <c r="D353" s="32">
        <v>1008.42104123</v>
      </c>
      <c r="E353" s="32">
        <f t="shared" si="100"/>
        <v>1.5126315618450001E-2</v>
      </c>
      <c r="F353" s="54" t="s">
        <v>17</v>
      </c>
      <c r="G353" s="33">
        <v>1023.127813742538</v>
      </c>
      <c r="H353" s="32">
        <v>1.5861241607326576E-2</v>
      </c>
      <c r="I353" s="62">
        <v>3265.3716384301961</v>
      </c>
      <c r="J353" s="33">
        <f t="shared" si="88"/>
        <v>14.706772512538009</v>
      </c>
      <c r="K353" s="32">
        <f t="shared" si="89"/>
        <v>4.7721652461983483E-3</v>
      </c>
      <c r="L353" s="50">
        <f t="shared" si="87"/>
        <v>26.75751566939207</v>
      </c>
      <c r="M353" s="35">
        <f t="shared" si="90"/>
        <v>9.4285714285714288</v>
      </c>
      <c r="N353" s="66">
        <f t="shared" si="91"/>
        <v>0.94285714285714295</v>
      </c>
      <c r="O353" s="70" t="s">
        <v>17</v>
      </c>
      <c r="P353" s="32">
        <f>('Sect. 4 (coefficients)'!$L$3+'Sect. 4 (coefficients)'!$L$4*(B353+'Sect. 4 (coefficients)'!$L$7)^-2.5+'Sect. 4 (coefficients)'!$L$5*(B353+'Sect. 4 (coefficients)'!$L$7)^3)/1000</f>
        <v>-2.085999999999995E-3</v>
      </c>
      <c r="Q353" s="32">
        <f t="shared" si="92"/>
        <v>14.70885851253801</v>
      </c>
      <c r="R353" s="32">
        <f>LOOKUP(B353,'Sect. 4 (data)'!$B$33:$B$39,'Sect. 4 (data)'!$R$33:$R$39)</f>
        <v>14.993513873029125</v>
      </c>
      <c r="S353" s="36">
        <f t="shared" si="93"/>
        <v>-0.28465536049111506</v>
      </c>
      <c r="T353" s="32">
        <f>'Sect. 4 (coefficients)'!$C$7 * ( A353 / 'Sect. 4 (coefficients)'!$C$3 )*
  (
                                                        ( 'Sect. 4 (coefficients)'!$F$3   + 'Sect. 4 (coefficients)'!$F$4  *(A353/'Sect. 4 (coefficients)'!$C$3)^1 + 'Sect. 4 (coefficients)'!$F$5  *(A353/'Sect. 4 (coefficients)'!$C$3)^2 + 'Sect. 4 (coefficients)'!$F$6   *(A353/'Sect. 4 (coefficients)'!$C$3)^3 + 'Sect. 4 (coefficients)'!$F$7  *(A353/'Sect. 4 (coefficients)'!$C$3)^4 + 'Sect. 4 (coefficients)'!$F$8*(A353/'Sect. 4 (coefficients)'!$C$3)^5 ) +
    ( (B353+273.15) / 'Sect. 4 (coefficients)'!$C$4 )^1 * ( 'Sect. 4 (coefficients)'!$F$9   + 'Sect. 4 (coefficients)'!$F$10*(A353/'Sect. 4 (coefficients)'!$C$3)^1 + 'Sect. 4 (coefficients)'!$F$11*(A353/'Sect. 4 (coefficients)'!$C$3)^2 + 'Sect. 4 (coefficients)'!$F$12*(A353/'Sect. 4 (coefficients)'!$C$3)^3 + 'Sect. 4 (coefficients)'!$F$13*(A353/'Sect. 4 (coefficients)'!$C$3)^4 ) +
    ( (B353+273.15) / 'Sect. 4 (coefficients)'!$C$4 )^2 * ( 'Sect. 4 (coefficients)'!$F$14 + 'Sect. 4 (coefficients)'!$F$15*(A353/'Sect. 4 (coefficients)'!$C$3)^1 + 'Sect. 4 (coefficients)'!$F$16*(A353/'Sect. 4 (coefficients)'!$C$3)^2 + 'Sect. 4 (coefficients)'!$F$17*(A353/'Sect. 4 (coefficients)'!$C$3)^3 ) +
    ( (B353+273.15) / 'Sect. 4 (coefficients)'!$C$4 )^3 * ( 'Sect. 4 (coefficients)'!$F$18 + 'Sect. 4 (coefficients)'!$F$19*(A353/'Sect. 4 (coefficients)'!$C$3)^1 + 'Sect. 4 (coefficients)'!$F$20*(A353/'Sect. 4 (coefficients)'!$C$3)^2 ) +
    ( (B353+273.15) / 'Sect. 4 (coefficients)'!$C$4 )^4 * ( 'Sect. 4 (coefficients)'!$F$21 +'Sect. 4 (coefficients)'!$F$22*(A353/'Sect. 4 (coefficients)'!$C$3)^1 ) +
    ( (B353+273.15) / 'Sect. 4 (coefficients)'!$C$4 )^5 * ( 'Sect. 4 (coefficients)'!$F$23 )
  )</f>
        <v>14.993816989597722</v>
      </c>
      <c r="U353" s="91">
        <f xml:space="preserve"> 'Sect. 4 (coefficients)'!$C$8 * ( (C353/'Sect. 4 (coefficients)'!$C$5-1)/'Sect. 4 (coefficients)'!$C$6 ) * ( A353/'Sect. 4 (coefficients)'!$C$3 ) *
(                                                       ( 'Sect. 4 (coefficients)'!$J$3   + 'Sect. 4 (coefficients)'!$J$4  *((C353/'Sect. 4 (coefficients)'!$C$5-1)/'Sect. 4 (coefficients)'!$C$6)  + 'Sect. 4 (coefficients)'!$J$5  *((C353/'Sect. 4 (coefficients)'!$C$5-1)/'Sect. 4 (coefficients)'!$C$6)^2 + 'Sect. 4 (coefficients)'!$J$6   *((C353/'Sect. 4 (coefficients)'!$C$5-1)/'Sect. 4 (coefficients)'!$C$6)^3 + 'Sect. 4 (coefficients)'!$J$7*((C353/'Sect. 4 (coefficients)'!$C$5-1)/'Sect. 4 (coefficients)'!$C$6)^4 ) +
    ( A353/'Sect. 4 (coefficients)'!$C$3 )^1 * ( 'Sect. 4 (coefficients)'!$J$8   + 'Sect. 4 (coefficients)'!$J$9  *((C353/'Sect. 4 (coefficients)'!$C$5-1)/'Sect. 4 (coefficients)'!$C$6)  + 'Sect. 4 (coefficients)'!$J$10*((C353/'Sect. 4 (coefficients)'!$C$5-1)/'Sect. 4 (coefficients)'!$C$6)^2 + 'Sect. 4 (coefficients)'!$J$11 *((C353/'Sect. 4 (coefficients)'!$C$5-1)/'Sect. 4 (coefficients)'!$C$6)^3 ) +
    ( A353/'Sect. 4 (coefficients)'!$C$3 )^2 * ( 'Sect. 4 (coefficients)'!$J$12 + 'Sect. 4 (coefficients)'!$J$13*((C353/'Sect. 4 (coefficients)'!$C$5-1)/'Sect. 4 (coefficients)'!$C$6) + 'Sect. 4 (coefficients)'!$J$14*((C353/'Sect. 4 (coefficients)'!$C$5-1)/'Sect. 4 (coefficients)'!$C$6)^2 ) +
    ( A353/'Sect. 4 (coefficients)'!$C$3 )^3 * ( 'Sect. 4 (coefficients)'!$J$15 + 'Sect. 4 (coefficients)'!$J$16*((C353/'Sect. 4 (coefficients)'!$C$5-1)/'Sect. 4 (coefficients)'!$C$6) ) +
    ( A353/'Sect. 4 (coefficients)'!$C$3 )^4 * ( 'Sect. 4 (coefficients)'!$J$17 ) +
( (B353+273.15) / 'Sect. 4 (coefficients)'!$C$4 )^1*
    (                                                   ( 'Sect. 4 (coefficients)'!$J$18 + 'Sect. 4 (coefficients)'!$J$19*((C353/'Sect. 4 (coefficients)'!$C$5-1)/'Sect. 4 (coefficients)'!$C$6) + 'Sect. 4 (coefficients)'!$J$20*((C353/'Sect. 4 (coefficients)'!$C$5-1)/'Sect. 4 (coefficients)'!$C$6)^2 + 'Sect. 4 (coefficients)'!$J$21 * ((C353/'Sect. 4 (coefficients)'!$C$5-1)/'Sect. 4 (coefficients)'!$C$6)^3 ) +
    ( A353/'Sect. 4 (coefficients)'!$C$3 )^1 * ( 'Sect. 4 (coefficients)'!$J$22 + 'Sect. 4 (coefficients)'!$J$23*((C353/'Sect. 4 (coefficients)'!$C$5-1)/'Sect. 4 (coefficients)'!$C$6) + 'Sect. 4 (coefficients)'!$J$24*((C353/'Sect. 4 (coefficients)'!$C$5-1)/'Sect. 4 (coefficients)'!$C$6)^2 ) +
    ( A353/'Sect. 4 (coefficients)'!$C$3 )^2 * ( 'Sect. 4 (coefficients)'!$J$25 + 'Sect. 4 (coefficients)'!$J$26*((C353/'Sect. 4 (coefficients)'!$C$5-1)/'Sect. 4 (coefficients)'!$C$6) ) +
    ( A353/'Sect. 4 (coefficients)'!$C$3 )^3 * ( 'Sect. 4 (coefficients)'!$J$27 ) ) +
( (B353+273.15) / 'Sect. 4 (coefficients)'!$C$4 )^2*
    (                                                   ( 'Sect. 4 (coefficients)'!$J$28 + 'Sect. 4 (coefficients)'!$J$29*((C353/'Sect. 4 (coefficients)'!$C$5-1)/'Sect. 4 (coefficients)'!$C$6) + 'Sect. 4 (coefficients)'!$J$30*((C353/'Sect. 4 (coefficients)'!$C$5-1)/'Sect. 4 (coefficients)'!$C$6)^2 ) +
    ( A353/'Sect. 4 (coefficients)'!$C$3 )^1 * ( 'Sect. 4 (coefficients)'!$J$31 + 'Sect. 4 (coefficients)'!$J$32*((C353/'Sect. 4 (coefficients)'!$C$5-1)/'Sect. 4 (coefficients)'!$C$6) ) +
    ( A353/'Sect. 4 (coefficients)'!$C$3 )^2 * ( 'Sect. 4 (coefficients)'!$J$33 ) ) +
( (B353+273.15) / 'Sect. 4 (coefficients)'!$C$4 )^3*
    (                                                   ( 'Sect. 4 (coefficients)'!$J$34 + 'Sect. 4 (coefficients)'!$J$35*((C353/'Sect. 4 (coefficients)'!$C$5-1)/'Sect. 4 (coefficients)'!$C$6) ) +
    ( A353/'Sect. 4 (coefficients)'!$C$3 )^1 * ( 'Sect. 4 (coefficients)'!$J$36 ) ) +
( (B353+273.15) / 'Sect. 4 (coefficients)'!$C$4 )^4*
    (                                                   ( 'Sect. 4 (coefficients)'!$J$37 ) ) )</f>
        <v>-0.28622430715355368</v>
      </c>
      <c r="V353" s="32">
        <f t="shared" si="94"/>
        <v>14.707592682444169</v>
      </c>
      <c r="W353" s="36">
        <f>('Sect. 4 (coefficients)'!$L$3+'Sect. 4 (coefficients)'!$L$4*(B353+'Sect. 4 (coefficients)'!$L$7)^-2.5+'Sect. 4 (coefficients)'!$L$5*(B353+'Sect. 4 (coefficients)'!$L$7)^3)/1000</f>
        <v>-2.085999999999995E-3</v>
      </c>
      <c r="X353" s="36">
        <f t="shared" si="95"/>
        <v>1.2658300938408473E-3</v>
      </c>
      <c r="Y353" s="32">
        <f t="shared" si="96"/>
        <v>14.705506682444168</v>
      </c>
      <c r="Z353" s="92">
        <v>6.0000000000000001E-3</v>
      </c>
    </row>
    <row r="354" spans="1:26" s="37" customFormat="1" ht="15" customHeight="1">
      <c r="A354" s="76">
        <v>20</v>
      </c>
      <c r="B354" s="30">
        <v>25</v>
      </c>
      <c r="C354" s="55">
        <v>33</v>
      </c>
      <c r="D354" s="32">
        <v>1011.39282847</v>
      </c>
      <c r="E354" s="32">
        <f t="shared" si="100"/>
        <v>1.5170892427050001E-2</v>
      </c>
      <c r="F354" s="54" t="s">
        <v>17</v>
      </c>
      <c r="G354" s="33">
        <v>1026.0282110335352</v>
      </c>
      <c r="H354" s="32">
        <v>1.5944191465394063E-2</v>
      </c>
      <c r="I354" s="62">
        <v>2811.3746385394184</v>
      </c>
      <c r="J354" s="33">
        <f t="shared" si="88"/>
        <v>14.635382563535131</v>
      </c>
      <c r="K354" s="32">
        <f t="shared" si="89"/>
        <v>4.9052282772590544E-3</v>
      </c>
      <c r="L354" s="50">
        <f t="shared" si="87"/>
        <v>25.185212045061128</v>
      </c>
      <c r="M354" s="35">
        <f t="shared" si="90"/>
        <v>9.4285714285714288</v>
      </c>
      <c r="N354" s="66">
        <f t="shared" si="91"/>
        <v>0.94285714285714295</v>
      </c>
      <c r="O354" s="70" t="s">
        <v>17</v>
      </c>
      <c r="P354" s="32">
        <f>('Sect. 4 (coefficients)'!$L$3+'Sect. 4 (coefficients)'!$L$4*(B354+'Sect. 4 (coefficients)'!$L$7)^-2.5+'Sect. 4 (coefficients)'!$L$5*(B354+'Sect. 4 (coefficients)'!$L$7)^3)/1000</f>
        <v>-2.085999999999995E-3</v>
      </c>
      <c r="Q354" s="32">
        <f t="shared" si="92"/>
        <v>14.637468563535132</v>
      </c>
      <c r="R354" s="32">
        <f>LOOKUP(B354,'Sect. 4 (data)'!$B$33:$B$39,'Sect. 4 (data)'!$R$33:$R$39)</f>
        <v>14.993513873029125</v>
      </c>
      <c r="S354" s="36">
        <f t="shared" si="93"/>
        <v>-0.35604530949399305</v>
      </c>
      <c r="T354" s="32">
        <f>'Sect. 4 (coefficients)'!$C$7 * ( A354 / 'Sect. 4 (coefficients)'!$C$3 )*
  (
                                                        ( 'Sect. 4 (coefficients)'!$F$3   + 'Sect. 4 (coefficients)'!$F$4  *(A354/'Sect. 4 (coefficients)'!$C$3)^1 + 'Sect. 4 (coefficients)'!$F$5  *(A354/'Sect. 4 (coefficients)'!$C$3)^2 + 'Sect. 4 (coefficients)'!$F$6   *(A354/'Sect. 4 (coefficients)'!$C$3)^3 + 'Sect. 4 (coefficients)'!$F$7  *(A354/'Sect. 4 (coefficients)'!$C$3)^4 + 'Sect. 4 (coefficients)'!$F$8*(A354/'Sect. 4 (coefficients)'!$C$3)^5 ) +
    ( (B354+273.15) / 'Sect. 4 (coefficients)'!$C$4 )^1 * ( 'Sect. 4 (coefficients)'!$F$9   + 'Sect. 4 (coefficients)'!$F$10*(A354/'Sect. 4 (coefficients)'!$C$3)^1 + 'Sect. 4 (coefficients)'!$F$11*(A354/'Sect. 4 (coefficients)'!$C$3)^2 + 'Sect. 4 (coefficients)'!$F$12*(A354/'Sect. 4 (coefficients)'!$C$3)^3 + 'Sect. 4 (coefficients)'!$F$13*(A354/'Sect. 4 (coefficients)'!$C$3)^4 ) +
    ( (B354+273.15) / 'Sect. 4 (coefficients)'!$C$4 )^2 * ( 'Sect. 4 (coefficients)'!$F$14 + 'Sect. 4 (coefficients)'!$F$15*(A354/'Sect. 4 (coefficients)'!$C$3)^1 + 'Sect. 4 (coefficients)'!$F$16*(A354/'Sect. 4 (coefficients)'!$C$3)^2 + 'Sect. 4 (coefficients)'!$F$17*(A354/'Sect. 4 (coefficients)'!$C$3)^3 ) +
    ( (B354+273.15) / 'Sect. 4 (coefficients)'!$C$4 )^3 * ( 'Sect. 4 (coefficients)'!$F$18 + 'Sect. 4 (coefficients)'!$F$19*(A354/'Sect. 4 (coefficients)'!$C$3)^1 + 'Sect. 4 (coefficients)'!$F$20*(A354/'Sect. 4 (coefficients)'!$C$3)^2 ) +
    ( (B354+273.15) / 'Sect. 4 (coefficients)'!$C$4 )^4 * ( 'Sect. 4 (coefficients)'!$F$21 +'Sect. 4 (coefficients)'!$F$22*(A354/'Sect. 4 (coefficients)'!$C$3)^1 ) +
    ( (B354+273.15) / 'Sect. 4 (coefficients)'!$C$4 )^5 * ( 'Sect. 4 (coefficients)'!$F$23 )
  )</f>
        <v>14.993816989597722</v>
      </c>
      <c r="U354" s="91">
        <f xml:space="preserve"> 'Sect. 4 (coefficients)'!$C$8 * ( (C354/'Sect. 4 (coefficients)'!$C$5-1)/'Sect. 4 (coefficients)'!$C$6 ) * ( A354/'Sect. 4 (coefficients)'!$C$3 ) *
(                                                       ( 'Sect. 4 (coefficients)'!$J$3   + 'Sect. 4 (coefficients)'!$J$4  *((C354/'Sect. 4 (coefficients)'!$C$5-1)/'Sect. 4 (coefficients)'!$C$6)  + 'Sect. 4 (coefficients)'!$J$5  *((C354/'Sect. 4 (coefficients)'!$C$5-1)/'Sect. 4 (coefficients)'!$C$6)^2 + 'Sect. 4 (coefficients)'!$J$6   *((C354/'Sect. 4 (coefficients)'!$C$5-1)/'Sect. 4 (coefficients)'!$C$6)^3 + 'Sect. 4 (coefficients)'!$J$7*((C354/'Sect. 4 (coefficients)'!$C$5-1)/'Sect. 4 (coefficients)'!$C$6)^4 ) +
    ( A354/'Sect. 4 (coefficients)'!$C$3 )^1 * ( 'Sect. 4 (coefficients)'!$J$8   + 'Sect. 4 (coefficients)'!$J$9  *((C354/'Sect. 4 (coefficients)'!$C$5-1)/'Sect. 4 (coefficients)'!$C$6)  + 'Sect. 4 (coefficients)'!$J$10*((C354/'Sect. 4 (coefficients)'!$C$5-1)/'Sect. 4 (coefficients)'!$C$6)^2 + 'Sect. 4 (coefficients)'!$J$11 *((C354/'Sect. 4 (coefficients)'!$C$5-1)/'Sect. 4 (coefficients)'!$C$6)^3 ) +
    ( A354/'Sect. 4 (coefficients)'!$C$3 )^2 * ( 'Sect. 4 (coefficients)'!$J$12 + 'Sect. 4 (coefficients)'!$J$13*((C354/'Sect. 4 (coefficients)'!$C$5-1)/'Sect. 4 (coefficients)'!$C$6) + 'Sect. 4 (coefficients)'!$J$14*((C354/'Sect. 4 (coefficients)'!$C$5-1)/'Sect. 4 (coefficients)'!$C$6)^2 ) +
    ( A354/'Sect. 4 (coefficients)'!$C$3 )^3 * ( 'Sect. 4 (coefficients)'!$J$15 + 'Sect. 4 (coefficients)'!$J$16*((C354/'Sect. 4 (coefficients)'!$C$5-1)/'Sect. 4 (coefficients)'!$C$6) ) +
    ( A354/'Sect. 4 (coefficients)'!$C$3 )^4 * ( 'Sect. 4 (coefficients)'!$J$17 ) +
( (B354+273.15) / 'Sect. 4 (coefficients)'!$C$4 )^1*
    (                                                   ( 'Sect. 4 (coefficients)'!$J$18 + 'Sect. 4 (coefficients)'!$J$19*((C354/'Sect. 4 (coefficients)'!$C$5-1)/'Sect. 4 (coefficients)'!$C$6) + 'Sect. 4 (coefficients)'!$J$20*((C354/'Sect. 4 (coefficients)'!$C$5-1)/'Sect. 4 (coefficients)'!$C$6)^2 + 'Sect. 4 (coefficients)'!$J$21 * ((C354/'Sect. 4 (coefficients)'!$C$5-1)/'Sect. 4 (coefficients)'!$C$6)^3 ) +
    ( A354/'Sect. 4 (coefficients)'!$C$3 )^1 * ( 'Sect. 4 (coefficients)'!$J$22 + 'Sect. 4 (coefficients)'!$J$23*((C354/'Sect. 4 (coefficients)'!$C$5-1)/'Sect. 4 (coefficients)'!$C$6) + 'Sect. 4 (coefficients)'!$J$24*((C354/'Sect. 4 (coefficients)'!$C$5-1)/'Sect. 4 (coefficients)'!$C$6)^2 ) +
    ( A354/'Sect. 4 (coefficients)'!$C$3 )^2 * ( 'Sect. 4 (coefficients)'!$J$25 + 'Sect. 4 (coefficients)'!$J$26*((C354/'Sect. 4 (coefficients)'!$C$5-1)/'Sect. 4 (coefficients)'!$C$6) ) +
    ( A354/'Sect. 4 (coefficients)'!$C$3 )^3 * ( 'Sect. 4 (coefficients)'!$J$27 ) ) +
( (B354+273.15) / 'Sect. 4 (coefficients)'!$C$4 )^2*
    (                                                   ( 'Sect. 4 (coefficients)'!$J$28 + 'Sect. 4 (coefficients)'!$J$29*((C354/'Sect. 4 (coefficients)'!$C$5-1)/'Sect. 4 (coefficients)'!$C$6) + 'Sect. 4 (coefficients)'!$J$30*((C354/'Sect. 4 (coefficients)'!$C$5-1)/'Sect. 4 (coefficients)'!$C$6)^2 ) +
    ( A354/'Sect. 4 (coefficients)'!$C$3 )^1 * ( 'Sect. 4 (coefficients)'!$J$31 + 'Sect. 4 (coefficients)'!$J$32*((C354/'Sect. 4 (coefficients)'!$C$5-1)/'Sect. 4 (coefficients)'!$C$6) ) +
    ( A354/'Sect. 4 (coefficients)'!$C$3 )^2 * ( 'Sect. 4 (coefficients)'!$J$33 ) ) +
( (B354+273.15) / 'Sect. 4 (coefficients)'!$C$4 )^3*
    (                                                   ( 'Sect. 4 (coefficients)'!$J$34 + 'Sect. 4 (coefficients)'!$J$35*((C354/'Sect. 4 (coefficients)'!$C$5-1)/'Sect. 4 (coefficients)'!$C$6) ) +
    ( A354/'Sect. 4 (coefficients)'!$C$3 )^1 * ( 'Sect. 4 (coefficients)'!$J$36 ) ) +
( (B354+273.15) / 'Sect. 4 (coefficients)'!$C$4 )^4*
    (                                                   ( 'Sect. 4 (coefficients)'!$J$37 ) ) )</f>
        <v>-0.35907389180547827</v>
      </c>
      <c r="V354" s="32">
        <f t="shared" si="94"/>
        <v>14.634743097792244</v>
      </c>
      <c r="W354" s="36">
        <f>('Sect. 4 (coefficients)'!$L$3+'Sect. 4 (coefficients)'!$L$4*(B354+'Sect. 4 (coefficients)'!$L$7)^-2.5+'Sect. 4 (coefficients)'!$L$5*(B354+'Sect. 4 (coefficients)'!$L$7)^3)/1000</f>
        <v>-2.085999999999995E-3</v>
      </c>
      <c r="X354" s="36">
        <f t="shared" si="95"/>
        <v>2.7254657428876783E-3</v>
      </c>
      <c r="Y354" s="32">
        <f t="shared" si="96"/>
        <v>14.632657097792244</v>
      </c>
      <c r="Z354" s="92">
        <v>6.0000000000000001E-3</v>
      </c>
    </row>
    <row r="355" spans="1:26" s="37" customFormat="1" ht="15" customHeight="1">
      <c r="A355" s="76">
        <v>20</v>
      </c>
      <c r="B355" s="30">
        <v>25</v>
      </c>
      <c r="C355" s="55">
        <v>41.5</v>
      </c>
      <c r="D355" s="32">
        <v>1014.94573862</v>
      </c>
      <c r="E355" s="32">
        <f t="shared" si="100"/>
        <v>1.5224186079300001E-2</v>
      </c>
      <c r="F355" s="54" t="s">
        <v>17</v>
      </c>
      <c r="G355" s="33">
        <v>1029.4953556135024</v>
      </c>
      <c r="H355" s="32">
        <v>1.6054982055124317E-2</v>
      </c>
      <c r="I355" s="62">
        <v>2106.8071785625857</v>
      </c>
      <c r="J355" s="33">
        <f t="shared" si="88"/>
        <v>14.549616993502354</v>
      </c>
      <c r="K355" s="32">
        <f t="shared" si="89"/>
        <v>5.097706054021935E-3</v>
      </c>
      <c r="L355" s="50">
        <f t="shared" si="87"/>
        <v>21.413351652563723</v>
      </c>
      <c r="M355" s="35">
        <f t="shared" si="90"/>
        <v>9.4285714285714288</v>
      </c>
      <c r="N355" s="66">
        <f t="shared" si="91"/>
        <v>0.94285714285714295</v>
      </c>
      <c r="O355" s="70" t="s">
        <v>17</v>
      </c>
      <c r="P355" s="32">
        <f>('Sect. 4 (coefficients)'!$L$3+'Sect. 4 (coefficients)'!$L$4*(B355+'Sect. 4 (coefficients)'!$L$7)^-2.5+'Sect. 4 (coefficients)'!$L$5*(B355+'Sect. 4 (coefficients)'!$L$7)^3)/1000</f>
        <v>-2.085999999999995E-3</v>
      </c>
      <c r="Q355" s="32">
        <f t="shared" si="92"/>
        <v>14.551702993502355</v>
      </c>
      <c r="R355" s="32">
        <f>LOOKUP(B355,'Sect. 4 (data)'!$B$33:$B$39,'Sect. 4 (data)'!$R$33:$R$39)</f>
        <v>14.993513873029125</v>
      </c>
      <c r="S355" s="36">
        <f t="shared" si="93"/>
        <v>-0.4418108795267699</v>
      </c>
      <c r="T355" s="32">
        <f>'Sect. 4 (coefficients)'!$C$7 * ( A355 / 'Sect. 4 (coefficients)'!$C$3 )*
  (
                                                        ( 'Sect. 4 (coefficients)'!$F$3   + 'Sect. 4 (coefficients)'!$F$4  *(A355/'Sect. 4 (coefficients)'!$C$3)^1 + 'Sect. 4 (coefficients)'!$F$5  *(A355/'Sect. 4 (coefficients)'!$C$3)^2 + 'Sect. 4 (coefficients)'!$F$6   *(A355/'Sect. 4 (coefficients)'!$C$3)^3 + 'Sect. 4 (coefficients)'!$F$7  *(A355/'Sect. 4 (coefficients)'!$C$3)^4 + 'Sect. 4 (coefficients)'!$F$8*(A355/'Sect. 4 (coefficients)'!$C$3)^5 ) +
    ( (B355+273.15) / 'Sect. 4 (coefficients)'!$C$4 )^1 * ( 'Sect. 4 (coefficients)'!$F$9   + 'Sect. 4 (coefficients)'!$F$10*(A355/'Sect. 4 (coefficients)'!$C$3)^1 + 'Sect. 4 (coefficients)'!$F$11*(A355/'Sect. 4 (coefficients)'!$C$3)^2 + 'Sect. 4 (coefficients)'!$F$12*(A355/'Sect. 4 (coefficients)'!$C$3)^3 + 'Sect. 4 (coefficients)'!$F$13*(A355/'Sect. 4 (coefficients)'!$C$3)^4 ) +
    ( (B355+273.15) / 'Sect. 4 (coefficients)'!$C$4 )^2 * ( 'Sect. 4 (coefficients)'!$F$14 + 'Sect. 4 (coefficients)'!$F$15*(A355/'Sect. 4 (coefficients)'!$C$3)^1 + 'Sect. 4 (coefficients)'!$F$16*(A355/'Sect. 4 (coefficients)'!$C$3)^2 + 'Sect. 4 (coefficients)'!$F$17*(A355/'Sect. 4 (coefficients)'!$C$3)^3 ) +
    ( (B355+273.15) / 'Sect. 4 (coefficients)'!$C$4 )^3 * ( 'Sect. 4 (coefficients)'!$F$18 + 'Sect. 4 (coefficients)'!$F$19*(A355/'Sect. 4 (coefficients)'!$C$3)^1 + 'Sect. 4 (coefficients)'!$F$20*(A355/'Sect. 4 (coefficients)'!$C$3)^2 ) +
    ( (B355+273.15) / 'Sect. 4 (coefficients)'!$C$4 )^4 * ( 'Sect. 4 (coefficients)'!$F$21 +'Sect. 4 (coefficients)'!$F$22*(A355/'Sect. 4 (coefficients)'!$C$3)^1 ) +
    ( (B355+273.15) / 'Sect. 4 (coefficients)'!$C$4 )^5 * ( 'Sect. 4 (coefficients)'!$F$23 )
  )</f>
        <v>14.993816989597722</v>
      </c>
      <c r="U355" s="91">
        <f xml:space="preserve"> 'Sect. 4 (coefficients)'!$C$8 * ( (C355/'Sect. 4 (coefficients)'!$C$5-1)/'Sect. 4 (coefficients)'!$C$6 ) * ( A355/'Sect. 4 (coefficients)'!$C$3 ) *
(                                                       ( 'Sect. 4 (coefficients)'!$J$3   + 'Sect. 4 (coefficients)'!$J$4  *((C355/'Sect. 4 (coefficients)'!$C$5-1)/'Sect. 4 (coefficients)'!$C$6)  + 'Sect. 4 (coefficients)'!$J$5  *((C355/'Sect. 4 (coefficients)'!$C$5-1)/'Sect. 4 (coefficients)'!$C$6)^2 + 'Sect. 4 (coefficients)'!$J$6   *((C355/'Sect. 4 (coefficients)'!$C$5-1)/'Sect. 4 (coefficients)'!$C$6)^3 + 'Sect. 4 (coefficients)'!$J$7*((C355/'Sect. 4 (coefficients)'!$C$5-1)/'Sect. 4 (coefficients)'!$C$6)^4 ) +
    ( A355/'Sect. 4 (coefficients)'!$C$3 )^1 * ( 'Sect. 4 (coefficients)'!$J$8   + 'Sect. 4 (coefficients)'!$J$9  *((C355/'Sect. 4 (coefficients)'!$C$5-1)/'Sect. 4 (coefficients)'!$C$6)  + 'Sect. 4 (coefficients)'!$J$10*((C355/'Sect. 4 (coefficients)'!$C$5-1)/'Sect. 4 (coefficients)'!$C$6)^2 + 'Sect. 4 (coefficients)'!$J$11 *((C355/'Sect. 4 (coefficients)'!$C$5-1)/'Sect. 4 (coefficients)'!$C$6)^3 ) +
    ( A355/'Sect. 4 (coefficients)'!$C$3 )^2 * ( 'Sect. 4 (coefficients)'!$J$12 + 'Sect. 4 (coefficients)'!$J$13*((C355/'Sect. 4 (coefficients)'!$C$5-1)/'Sect. 4 (coefficients)'!$C$6) + 'Sect. 4 (coefficients)'!$J$14*((C355/'Sect. 4 (coefficients)'!$C$5-1)/'Sect. 4 (coefficients)'!$C$6)^2 ) +
    ( A355/'Sect. 4 (coefficients)'!$C$3 )^3 * ( 'Sect. 4 (coefficients)'!$J$15 + 'Sect. 4 (coefficients)'!$J$16*((C355/'Sect. 4 (coefficients)'!$C$5-1)/'Sect. 4 (coefficients)'!$C$6) ) +
    ( A355/'Sect. 4 (coefficients)'!$C$3 )^4 * ( 'Sect. 4 (coefficients)'!$J$17 ) +
( (B355+273.15) / 'Sect. 4 (coefficients)'!$C$4 )^1*
    (                                                   ( 'Sect. 4 (coefficients)'!$J$18 + 'Sect. 4 (coefficients)'!$J$19*((C355/'Sect. 4 (coefficients)'!$C$5-1)/'Sect. 4 (coefficients)'!$C$6) + 'Sect. 4 (coefficients)'!$J$20*((C355/'Sect. 4 (coefficients)'!$C$5-1)/'Sect. 4 (coefficients)'!$C$6)^2 + 'Sect. 4 (coefficients)'!$J$21 * ((C355/'Sect. 4 (coefficients)'!$C$5-1)/'Sect. 4 (coefficients)'!$C$6)^3 ) +
    ( A355/'Sect. 4 (coefficients)'!$C$3 )^1 * ( 'Sect. 4 (coefficients)'!$J$22 + 'Sect. 4 (coefficients)'!$J$23*((C355/'Sect. 4 (coefficients)'!$C$5-1)/'Sect. 4 (coefficients)'!$C$6) + 'Sect. 4 (coefficients)'!$J$24*((C355/'Sect. 4 (coefficients)'!$C$5-1)/'Sect. 4 (coefficients)'!$C$6)^2 ) +
    ( A355/'Sect. 4 (coefficients)'!$C$3 )^2 * ( 'Sect. 4 (coefficients)'!$J$25 + 'Sect. 4 (coefficients)'!$J$26*((C355/'Sect. 4 (coefficients)'!$C$5-1)/'Sect. 4 (coefficients)'!$C$6) ) +
    ( A355/'Sect. 4 (coefficients)'!$C$3 )^3 * ( 'Sect. 4 (coefficients)'!$J$27 ) ) +
( (B355+273.15) / 'Sect. 4 (coefficients)'!$C$4 )^2*
    (                                                   ( 'Sect. 4 (coefficients)'!$J$28 + 'Sect. 4 (coefficients)'!$J$29*((C355/'Sect. 4 (coefficients)'!$C$5-1)/'Sect. 4 (coefficients)'!$C$6) + 'Sect. 4 (coefficients)'!$J$30*((C355/'Sect. 4 (coefficients)'!$C$5-1)/'Sect. 4 (coefficients)'!$C$6)^2 ) +
    ( A355/'Sect. 4 (coefficients)'!$C$3 )^1 * ( 'Sect. 4 (coefficients)'!$J$31 + 'Sect. 4 (coefficients)'!$J$32*((C355/'Sect. 4 (coefficients)'!$C$5-1)/'Sect. 4 (coefficients)'!$C$6) ) +
    ( A355/'Sect. 4 (coefficients)'!$C$3 )^2 * ( 'Sect. 4 (coefficients)'!$J$33 ) ) +
( (B355+273.15) / 'Sect. 4 (coefficients)'!$C$4 )^3*
    (                                                   ( 'Sect. 4 (coefficients)'!$J$34 + 'Sect. 4 (coefficients)'!$J$35*((C355/'Sect. 4 (coefficients)'!$C$5-1)/'Sect. 4 (coefficients)'!$C$6) ) +
    ( A355/'Sect. 4 (coefficients)'!$C$3 )^1 * ( 'Sect. 4 (coefficients)'!$J$36 ) ) +
( (B355+273.15) / 'Sect. 4 (coefficients)'!$C$4 )^4*
    (                                                   ( 'Sect. 4 (coefficients)'!$J$37 ) ) )</f>
        <v>-0.44491534013754647</v>
      </c>
      <c r="V355" s="32">
        <f t="shared" si="94"/>
        <v>14.548901649460175</v>
      </c>
      <c r="W355" s="36">
        <f>('Sect. 4 (coefficients)'!$L$3+'Sect. 4 (coefficients)'!$L$4*(B355+'Sect. 4 (coefficients)'!$L$7)^-2.5+'Sect. 4 (coefficients)'!$L$5*(B355+'Sect. 4 (coefficients)'!$L$7)^3)/1000</f>
        <v>-2.085999999999995E-3</v>
      </c>
      <c r="X355" s="36">
        <f t="shared" si="95"/>
        <v>2.8013440421794655E-3</v>
      </c>
      <c r="Y355" s="32">
        <f t="shared" si="96"/>
        <v>14.546815649460175</v>
      </c>
      <c r="Z355" s="92">
        <v>6.0000000000000001E-3</v>
      </c>
    </row>
    <row r="356" spans="1:26" s="37" customFormat="1" ht="15" customHeight="1">
      <c r="A356" s="76">
        <v>20</v>
      </c>
      <c r="B356" s="30">
        <v>25</v>
      </c>
      <c r="C356" s="55">
        <v>52</v>
      </c>
      <c r="D356" s="32">
        <v>1019.25276844</v>
      </c>
      <c r="E356" s="32">
        <f t="shared" si="100"/>
        <v>1.5288791526599999E-2</v>
      </c>
      <c r="F356" s="54" t="s">
        <v>17</v>
      </c>
      <c r="G356" s="33">
        <v>1033.7016924321765</v>
      </c>
      <c r="H356" s="32">
        <v>1.6206113505779968E-2</v>
      </c>
      <c r="I356" s="62">
        <v>1335.0520264741851</v>
      </c>
      <c r="J356" s="33">
        <f t="shared" si="88"/>
        <v>14.44892399217656</v>
      </c>
      <c r="K356" s="32">
        <f t="shared" si="89"/>
        <v>5.375031964406158E-3</v>
      </c>
      <c r="L356" s="50">
        <f t="shared" si="87"/>
        <v>16.154997311664999</v>
      </c>
      <c r="M356" s="35">
        <f t="shared" si="90"/>
        <v>9.4285714285714288</v>
      </c>
      <c r="N356" s="66">
        <f t="shared" si="91"/>
        <v>0.94285714285714295</v>
      </c>
      <c r="O356" s="70" t="s">
        <v>17</v>
      </c>
      <c r="P356" s="32">
        <f>('Sect. 4 (coefficients)'!$L$3+'Sect. 4 (coefficients)'!$L$4*(B356+'Sect. 4 (coefficients)'!$L$7)^-2.5+'Sect. 4 (coefficients)'!$L$5*(B356+'Sect. 4 (coefficients)'!$L$7)^3)/1000</f>
        <v>-2.085999999999995E-3</v>
      </c>
      <c r="Q356" s="32">
        <f t="shared" si="92"/>
        <v>14.45100999217656</v>
      </c>
      <c r="R356" s="32">
        <f>LOOKUP(B356,'Sect. 4 (data)'!$B$33:$B$39,'Sect. 4 (data)'!$R$33:$R$39)</f>
        <v>14.993513873029125</v>
      </c>
      <c r="S356" s="36">
        <f t="shared" si="93"/>
        <v>-0.54250388085256418</v>
      </c>
      <c r="T356" s="32">
        <f>'Sect. 4 (coefficients)'!$C$7 * ( A356 / 'Sect. 4 (coefficients)'!$C$3 )*
  (
                                                        ( 'Sect. 4 (coefficients)'!$F$3   + 'Sect. 4 (coefficients)'!$F$4  *(A356/'Sect. 4 (coefficients)'!$C$3)^1 + 'Sect. 4 (coefficients)'!$F$5  *(A356/'Sect. 4 (coefficients)'!$C$3)^2 + 'Sect. 4 (coefficients)'!$F$6   *(A356/'Sect. 4 (coefficients)'!$C$3)^3 + 'Sect. 4 (coefficients)'!$F$7  *(A356/'Sect. 4 (coefficients)'!$C$3)^4 + 'Sect. 4 (coefficients)'!$F$8*(A356/'Sect. 4 (coefficients)'!$C$3)^5 ) +
    ( (B356+273.15) / 'Sect. 4 (coefficients)'!$C$4 )^1 * ( 'Sect. 4 (coefficients)'!$F$9   + 'Sect. 4 (coefficients)'!$F$10*(A356/'Sect. 4 (coefficients)'!$C$3)^1 + 'Sect. 4 (coefficients)'!$F$11*(A356/'Sect. 4 (coefficients)'!$C$3)^2 + 'Sect. 4 (coefficients)'!$F$12*(A356/'Sect. 4 (coefficients)'!$C$3)^3 + 'Sect. 4 (coefficients)'!$F$13*(A356/'Sect. 4 (coefficients)'!$C$3)^4 ) +
    ( (B356+273.15) / 'Sect. 4 (coefficients)'!$C$4 )^2 * ( 'Sect. 4 (coefficients)'!$F$14 + 'Sect. 4 (coefficients)'!$F$15*(A356/'Sect. 4 (coefficients)'!$C$3)^1 + 'Sect. 4 (coefficients)'!$F$16*(A356/'Sect. 4 (coefficients)'!$C$3)^2 + 'Sect. 4 (coefficients)'!$F$17*(A356/'Sect. 4 (coefficients)'!$C$3)^3 ) +
    ( (B356+273.15) / 'Sect. 4 (coefficients)'!$C$4 )^3 * ( 'Sect. 4 (coefficients)'!$F$18 + 'Sect. 4 (coefficients)'!$F$19*(A356/'Sect. 4 (coefficients)'!$C$3)^1 + 'Sect. 4 (coefficients)'!$F$20*(A356/'Sect. 4 (coefficients)'!$C$3)^2 ) +
    ( (B356+273.15) / 'Sect. 4 (coefficients)'!$C$4 )^4 * ( 'Sect. 4 (coefficients)'!$F$21 +'Sect. 4 (coefficients)'!$F$22*(A356/'Sect. 4 (coefficients)'!$C$3)^1 ) +
    ( (B356+273.15) / 'Sect. 4 (coefficients)'!$C$4 )^5 * ( 'Sect. 4 (coefficients)'!$F$23 )
  )</f>
        <v>14.993816989597722</v>
      </c>
      <c r="U356" s="91">
        <f xml:space="preserve"> 'Sect. 4 (coefficients)'!$C$8 * ( (C356/'Sect. 4 (coefficients)'!$C$5-1)/'Sect. 4 (coefficients)'!$C$6 ) * ( A356/'Sect. 4 (coefficients)'!$C$3 ) *
(                                                       ( 'Sect. 4 (coefficients)'!$J$3   + 'Sect. 4 (coefficients)'!$J$4  *((C356/'Sect. 4 (coefficients)'!$C$5-1)/'Sect. 4 (coefficients)'!$C$6)  + 'Sect. 4 (coefficients)'!$J$5  *((C356/'Sect. 4 (coefficients)'!$C$5-1)/'Sect. 4 (coefficients)'!$C$6)^2 + 'Sect. 4 (coefficients)'!$J$6   *((C356/'Sect. 4 (coefficients)'!$C$5-1)/'Sect. 4 (coefficients)'!$C$6)^3 + 'Sect. 4 (coefficients)'!$J$7*((C356/'Sect. 4 (coefficients)'!$C$5-1)/'Sect. 4 (coefficients)'!$C$6)^4 ) +
    ( A356/'Sect. 4 (coefficients)'!$C$3 )^1 * ( 'Sect. 4 (coefficients)'!$J$8   + 'Sect. 4 (coefficients)'!$J$9  *((C356/'Sect. 4 (coefficients)'!$C$5-1)/'Sect. 4 (coefficients)'!$C$6)  + 'Sect. 4 (coefficients)'!$J$10*((C356/'Sect. 4 (coefficients)'!$C$5-1)/'Sect. 4 (coefficients)'!$C$6)^2 + 'Sect. 4 (coefficients)'!$J$11 *((C356/'Sect. 4 (coefficients)'!$C$5-1)/'Sect. 4 (coefficients)'!$C$6)^3 ) +
    ( A356/'Sect. 4 (coefficients)'!$C$3 )^2 * ( 'Sect. 4 (coefficients)'!$J$12 + 'Sect. 4 (coefficients)'!$J$13*((C356/'Sect. 4 (coefficients)'!$C$5-1)/'Sect. 4 (coefficients)'!$C$6) + 'Sect. 4 (coefficients)'!$J$14*((C356/'Sect. 4 (coefficients)'!$C$5-1)/'Sect. 4 (coefficients)'!$C$6)^2 ) +
    ( A356/'Sect. 4 (coefficients)'!$C$3 )^3 * ( 'Sect. 4 (coefficients)'!$J$15 + 'Sect. 4 (coefficients)'!$J$16*((C356/'Sect. 4 (coefficients)'!$C$5-1)/'Sect. 4 (coefficients)'!$C$6) ) +
    ( A356/'Sect. 4 (coefficients)'!$C$3 )^4 * ( 'Sect. 4 (coefficients)'!$J$17 ) +
( (B356+273.15) / 'Sect. 4 (coefficients)'!$C$4 )^1*
    (                                                   ( 'Sect. 4 (coefficients)'!$J$18 + 'Sect. 4 (coefficients)'!$J$19*((C356/'Sect. 4 (coefficients)'!$C$5-1)/'Sect. 4 (coefficients)'!$C$6) + 'Sect. 4 (coefficients)'!$J$20*((C356/'Sect. 4 (coefficients)'!$C$5-1)/'Sect. 4 (coefficients)'!$C$6)^2 + 'Sect. 4 (coefficients)'!$J$21 * ((C356/'Sect. 4 (coefficients)'!$C$5-1)/'Sect. 4 (coefficients)'!$C$6)^3 ) +
    ( A356/'Sect. 4 (coefficients)'!$C$3 )^1 * ( 'Sect. 4 (coefficients)'!$J$22 + 'Sect. 4 (coefficients)'!$J$23*((C356/'Sect. 4 (coefficients)'!$C$5-1)/'Sect. 4 (coefficients)'!$C$6) + 'Sect. 4 (coefficients)'!$J$24*((C356/'Sect. 4 (coefficients)'!$C$5-1)/'Sect. 4 (coefficients)'!$C$6)^2 ) +
    ( A356/'Sect. 4 (coefficients)'!$C$3 )^2 * ( 'Sect. 4 (coefficients)'!$J$25 + 'Sect. 4 (coefficients)'!$J$26*((C356/'Sect. 4 (coefficients)'!$C$5-1)/'Sect. 4 (coefficients)'!$C$6) ) +
    ( A356/'Sect. 4 (coefficients)'!$C$3 )^3 * ( 'Sect. 4 (coefficients)'!$J$27 ) ) +
( (B356+273.15) / 'Sect. 4 (coefficients)'!$C$4 )^2*
    (                                                   ( 'Sect. 4 (coefficients)'!$J$28 + 'Sect. 4 (coefficients)'!$J$29*((C356/'Sect. 4 (coefficients)'!$C$5-1)/'Sect. 4 (coefficients)'!$C$6) + 'Sect. 4 (coefficients)'!$J$30*((C356/'Sect. 4 (coefficients)'!$C$5-1)/'Sect. 4 (coefficients)'!$C$6)^2 ) +
    ( A356/'Sect. 4 (coefficients)'!$C$3 )^1 * ( 'Sect. 4 (coefficients)'!$J$31 + 'Sect. 4 (coefficients)'!$J$32*((C356/'Sect. 4 (coefficients)'!$C$5-1)/'Sect. 4 (coefficients)'!$C$6) ) +
    ( A356/'Sect. 4 (coefficients)'!$C$3 )^2 * ( 'Sect. 4 (coefficients)'!$J$33 ) ) +
( (B356+273.15) / 'Sect. 4 (coefficients)'!$C$4 )^3*
    (                                                   ( 'Sect. 4 (coefficients)'!$J$34 + 'Sect. 4 (coefficients)'!$J$35*((C356/'Sect. 4 (coefficients)'!$C$5-1)/'Sect. 4 (coefficients)'!$C$6) ) +
    ( A356/'Sect. 4 (coefficients)'!$C$3 )^1 * ( 'Sect. 4 (coefficients)'!$J$36 ) ) +
( (B356+273.15) / 'Sect. 4 (coefficients)'!$C$4 )^4*
    (                                                   ( 'Sect. 4 (coefficients)'!$J$37 ) ) )</f>
        <v>-0.54713971816483242</v>
      </c>
      <c r="V356" s="32">
        <f t="shared" si="94"/>
        <v>14.44667727143289</v>
      </c>
      <c r="W356" s="36">
        <f>('Sect. 4 (coefficients)'!$L$3+'Sect. 4 (coefficients)'!$L$4*(B356+'Sect. 4 (coefficients)'!$L$7)^-2.5+'Sect. 4 (coefficients)'!$L$5*(B356+'Sect. 4 (coefficients)'!$L$7)^3)/1000</f>
        <v>-2.085999999999995E-3</v>
      </c>
      <c r="X356" s="36">
        <f t="shared" si="95"/>
        <v>4.3327207436707482E-3</v>
      </c>
      <c r="Y356" s="32">
        <f t="shared" si="96"/>
        <v>14.444591271432889</v>
      </c>
      <c r="Z356" s="92">
        <v>6.0000000000000001E-3</v>
      </c>
    </row>
    <row r="357" spans="1:26" s="46" customFormat="1" ht="15" customHeight="1">
      <c r="A357" s="82">
        <v>20</v>
      </c>
      <c r="B357" s="38">
        <v>25</v>
      </c>
      <c r="C357" s="57">
        <v>65</v>
      </c>
      <c r="D357" s="40">
        <v>1024.4643511100001</v>
      </c>
      <c r="E357" s="40">
        <f t="shared" si="100"/>
        <v>1.536696526665E-2</v>
      </c>
      <c r="F357" s="56" t="s">
        <v>17</v>
      </c>
      <c r="G357" s="42">
        <v>1038.7908680218275</v>
      </c>
      <c r="H357" s="40">
        <v>1.6413356989718023E-2</v>
      </c>
      <c r="I357" s="63">
        <v>737.55657383905009</v>
      </c>
      <c r="J357" s="42">
        <f t="shared" si="88"/>
        <v>14.326516911827412</v>
      </c>
      <c r="K357" s="40">
        <f t="shared" si="89"/>
        <v>5.766685891003427E-3</v>
      </c>
      <c r="L357" s="53">
        <f t="shared" si="87"/>
        <v>11.238564984886702</v>
      </c>
      <c r="M357" s="44">
        <f t="shared" si="90"/>
        <v>9.4285714285714288</v>
      </c>
      <c r="N357" s="67">
        <f t="shared" si="91"/>
        <v>0.94285714285714295</v>
      </c>
      <c r="O357" s="71" t="s">
        <v>17</v>
      </c>
      <c r="P357" s="40">
        <f>('Sect. 4 (coefficients)'!$L$3+'Sect. 4 (coefficients)'!$L$4*(B357+'Sect. 4 (coefficients)'!$L$7)^-2.5+'Sect. 4 (coefficients)'!$L$5*(B357+'Sect. 4 (coefficients)'!$L$7)^3)/1000</f>
        <v>-2.085999999999995E-3</v>
      </c>
      <c r="Q357" s="40">
        <f t="shared" si="92"/>
        <v>14.328602911827412</v>
      </c>
      <c r="R357" s="40">
        <f>LOOKUP(B357,'Sect. 4 (data)'!$B$33:$B$39,'Sect. 4 (data)'!$R$33:$R$39)</f>
        <v>14.993513873029125</v>
      </c>
      <c r="S357" s="45">
        <f t="shared" si="93"/>
        <v>-0.66491096120171278</v>
      </c>
      <c r="T357" s="40">
        <f>'Sect. 4 (coefficients)'!$C$7 * ( A357 / 'Sect. 4 (coefficients)'!$C$3 )*
  (
                                                        ( 'Sect. 4 (coefficients)'!$F$3   + 'Sect. 4 (coefficients)'!$F$4  *(A357/'Sect. 4 (coefficients)'!$C$3)^1 + 'Sect. 4 (coefficients)'!$F$5  *(A357/'Sect. 4 (coefficients)'!$C$3)^2 + 'Sect. 4 (coefficients)'!$F$6   *(A357/'Sect. 4 (coefficients)'!$C$3)^3 + 'Sect. 4 (coefficients)'!$F$7  *(A357/'Sect. 4 (coefficients)'!$C$3)^4 + 'Sect. 4 (coefficients)'!$F$8*(A357/'Sect. 4 (coefficients)'!$C$3)^5 ) +
    ( (B357+273.15) / 'Sect. 4 (coefficients)'!$C$4 )^1 * ( 'Sect. 4 (coefficients)'!$F$9   + 'Sect. 4 (coefficients)'!$F$10*(A357/'Sect. 4 (coefficients)'!$C$3)^1 + 'Sect. 4 (coefficients)'!$F$11*(A357/'Sect. 4 (coefficients)'!$C$3)^2 + 'Sect. 4 (coefficients)'!$F$12*(A357/'Sect. 4 (coefficients)'!$C$3)^3 + 'Sect. 4 (coefficients)'!$F$13*(A357/'Sect. 4 (coefficients)'!$C$3)^4 ) +
    ( (B357+273.15) / 'Sect. 4 (coefficients)'!$C$4 )^2 * ( 'Sect. 4 (coefficients)'!$F$14 + 'Sect. 4 (coefficients)'!$F$15*(A357/'Sect. 4 (coefficients)'!$C$3)^1 + 'Sect. 4 (coefficients)'!$F$16*(A357/'Sect. 4 (coefficients)'!$C$3)^2 + 'Sect. 4 (coefficients)'!$F$17*(A357/'Sect. 4 (coefficients)'!$C$3)^3 ) +
    ( (B357+273.15) / 'Sect. 4 (coefficients)'!$C$4 )^3 * ( 'Sect. 4 (coefficients)'!$F$18 + 'Sect. 4 (coefficients)'!$F$19*(A357/'Sect. 4 (coefficients)'!$C$3)^1 + 'Sect. 4 (coefficients)'!$F$20*(A357/'Sect. 4 (coefficients)'!$C$3)^2 ) +
    ( (B357+273.15) / 'Sect. 4 (coefficients)'!$C$4 )^4 * ( 'Sect. 4 (coefficients)'!$F$21 +'Sect. 4 (coefficients)'!$F$22*(A357/'Sect. 4 (coefficients)'!$C$3)^1 ) +
    ( (B357+273.15) / 'Sect. 4 (coefficients)'!$C$4 )^5 * ( 'Sect. 4 (coefficients)'!$F$23 )
  )</f>
        <v>14.993816989597722</v>
      </c>
      <c r="U357" s="93">
        <f xml:space="preserve"> 'Sect. 4 (coefficients)'!$C$8 * ( (C357/'Sect. 4 (coefficients)'!$C$5-1)/'Sect. 4 (coefficients)'!$C$6 ) * ( A357/'Sect. 4 (coefficients)'!$C$3 ) *
(                                                       ( 'Sect. 4 (coefficients)'!$J$3   + 'Sect. 4 (coefficients)'!$J$4  *((C357/'Sect. 4 (coefficients)'!$C$5-1)/'Sect. 4 (coefficients)'!$C$6)  + 'Sect. 4 (coefficients)'!$J$5  *((C357/'Sect. 4 (coefficients)'!$C$5-1)/'Sect. 4 (coefficients)'!$C$6)^2 + 'Sect. 4 (coefficients)'!$J$6   *((C357/'Sect. 4 (coefficients)'!$C$5-1)/'Sect. 4 (coefficients)'!$C$6)^3 + 'Sect. 4 (coefficients)'!$J$7*((C357/'Sect. 4 (coefficients)'!$C$5-1)/'Sect. 4 (coefficients)'!$C$6)^4 ) +
    ( A357/'Sect. 4 (coefficients)'!$C$3 )^1 * ( 'Sect. 4 (coefficients)'!$J$8   + 'Sect. 4 (coefficients)'!$J$9  *((C357/'Sect. 4 (coefficients)'!$C$5-1)/'Sect. 4 (coefficients)'!$C$6)  + 'Sect. 4 (coefficients)'!$J$10*((C357/'Sect. 4 (coefficients)'!$C$5-1)/'Sect. 4 (coefficients)'!$C$6)^2 + 'Sect. 4 (coefficients)'!$J$11 *((C357/'Sect. 4 (coefficients)'!$C$5-1)/'Sect. 4 (coefficients)'!$C$6)^3 ) +
    ( A357/'Sect. 4 (coefficients)'!$C$3 )^2 * ( 'Sect. 4 (coefficients)'!$J$12 + 'Sect. 4 (coefficients)'!$J$13*((C357/'Sect. 4 (coefficients)'!$C$5-1)/'Sect. 4 (coefficients)'!$C$6) + 'Sect. 4 (coefficients)'!$J$14*((C357/'Sect. 4 (coefficients)'!$C$5-1)/'Sect. 4 (coefficients)'!$C$6)^2 ) +
    ( A357/'Sect. 4 (coefficients)'!$C$3 )^3 * ( 'Sect. 4 (coefficients)'!$J$15 + 'Sect. 4 (coefficients)'!$J$16*((C357/'Sect. 4 (coefficients)'!$C$5-1)/'Sect. 4 (coefficients)'!$C$6) ) +
    ( A357/'Sect. 4 (coefficients)'!$C$3 )^4 * ( 'Sect. 4 (coefficients)'!$J$17 ) +
( (B357+273.15) / 'Sect. 4 (coefficients)'!$C$4 )^1*
    (                                                   ( 'Sect. 4 (coefficients)'!$J$18 + 'Sect. 4 (coefficients)'!$J$19*((C357/'Sect. 4 (coefficients)'!$C$5-1)/'Sect. 4 (coefficients)'!$C$6) + 'Sect. 4 (coefficients)'!$J$20*((C357/'Sect. 4 (coefficients)'!$C$5-1)/'Sect. 4 (coefficients)'!$C$6)^2 + 'Sect. 4 (coefficients)'!$J$21 * ((C357/'Sect. 4 (coefficients)'!$C$5-1)/'Sect. 4 (coefficients)'!$C$6)^3 ) +
    ( A357/'Sect. 4 (coefficients)'!$C$3 )^1 * ( 'Sect. 4 (coefficients)'!$J$22 + 'Sect. 4 (coefficients)'!$J$23*((C357/'Sect. 4 (coefficients)'!$C$5-1)/'Sect. 4 (coefficients)'!$C$6) + 'Sect. 4 (coefficients)'!$J$24*((C357/'Sect. 4 (coefficients)'!$C$5-1)/'Sect. 4 (coefficients)'!$C$6)^2 ) +
    ( A357/'Sect. 4 (coefficients)'!$C$3 )^2 * ( 'Sect. 4 (coefficients)'!$J$25 + 'Sect. 4 (coefficients)'!$J$26*((C357/'Sect. 4 (coefficients)'!$C$5-1)/'Sect. 4 (coefficients)'!$C$6) ) +
    ( A357/'Sect. 4 (coefficients)'!$C$3 )^3 * ( 'Sect. 4 (coefficients)'!$J$27 ) ) +
( (B357+273.15) / 'Sect. 4 (coefficients)'!$C$4 )^2*
    (                                                   ( 'Sect. 4 (coefficients)'!$J$28 + 'Sect. 4 (coefficients)'!$J$29*((C357/'Sect. 4 (coefficients)'!$C$5-1)/'Sect. 4 (coefficients)'!$C$6) + 'Sect. 4 (coefficients)'!$J$30*((C357/'Sect. 4 (coefficients)'!$C$5-1)/'Sect. 4 (coefficients)'!$C$6)^2 ) +
    ( A357/'Sect. 4 (coefficients)'!$C$3 )^1 * ( 'Sect. 4 (coefficients)'!$J$31 + 'Sect. 4 (coefficients)'!$J$32*((C357/'Sect. 4 (coefficients)'!$C$5-1)/'Sect. 4 (coefficients)'!$C$6) ) +
    ( A357/'Sect. 4 (coefficients)'!$C$3 )^2 * ( 'Sect. 4 (coefficients)'!$J$33 ) ) +
( (B357+273.15) / 'Sect. 4 (coefficients)'!$C$4 )^3*
    (                                                   ( 'Sect. 4 (coefficients)'!$J$34 + 'Sect. 4 (coefficients)'!$J$35*((C357/'Sect. 4 (coefficients)'!$C$5-1)/'Sect. 4 (coefficients)'!$C$6) ) +
    ( A357/'Sect. 4 (coefficients)'!$C$3 )^1 * ( 'Sect. 4 (coefficients)'!$J$36 ) ) +
( (B357+273.15) / 'Sect. 4 (coefficients)'!$C$4 )^4*
    (                                                   ( 'Sect. 4 (coefficients)'!$J$37 ) ) )</f>
        <v>-0.66824943501745626</v>
      </c>
      <c r="V357" s="40">
        <f t="shared" si="94"/>
        <v>14.325567554580266</v>
      </c>
      <c r="W357" s="45">
        <f>('Sect. 4 (coefficients)'!$L$3+'Sect. 4 (coefficients)'!$L$4*(B357+'Sect. 4 (coefficients)'!$L$7)^-2.5+'Sect. 4 (coefficients)'!$L$5*(B357+'Sect. 4 (coefficients)'!$L$7)^3)/1000</f>
        <v>-2.085999999999995E-3</v>
      </c>
      <c r="X357" s="45">
        <f t="shared" si="95"/>
        <v>3.0353572471462087E-3</v>
      </c>
      <c r="Y357" s="40">
        <f t="shared" si="96"/>
        <v>14.323481554580265</v>
      </c>
      <c r="Z357" s="94">
        <v>6.0000000000000001E-3</v>
      </c>
    </row>
    <row r="358" spans="1:26" s="37" customFormat="1" ht="15" customHeight="1">
      <c r="A358" s="76">
        <v>20</v>
      </c>
      <c r="B358" s="30">
        <v>30</v>
      </c>
      <c r="C358" s="55">
        <v>5</v>
      </c>
      <c r="D358" s="32">
        <v>997.82170622900003</v>
      </c>
      <c r="E358" s="32">
        <f>0.001/100*D358/2</f>
        <v>4.9891085311450003E-3</v>
      </c>
      <c r="F358" s="54" t="s">
        <v>17</v>
      </c>
      <c r="G358" s="33">
        <v>1012.6323394234176</v>
      </c>
      <c r="H358" s="32">
        <v>6.6881604929890275E-3</v>
      </c>
      <c r="I358" s="62">
        <v>117.34205145140686</v>
      </c>
      <c r="J358" s="33">
        <f t="shared" si="88"/>
        <v>14.810633194417619</v>
      </c>
      <c r="K358" s="32">
        <f t="shared" si="89"/>
        <v>4.4542436893860457E-3</v>
      </c>
      <c r="L358" s="50">
        <f t="shared" si="87"/>
        <v>23.084625080018217</v>
      </c>
      <c r="M358" s="35">
        <f t="shared" si="90"/>
        <v>9.4285714285714288</v>
      </c>
      <c r="N358" s="66">
        <f t="shared" si="91"/>
        <v>0.94285714285714295</v>
      </c>
      <c r="O358" s="70" t="s">
        <v>17</v>
      </c>
      <c r="P358" s="32">
        <f>('Sect. 4 (coefficients)'!$L$3+'Sect. 4 (coefficients)'!$L$4*(B358+'Sect. 4 (coefficients)'!$L$7)^-2.5+'Sect. 4 (coefficients)'!$L$5*(B358+'Sect. 4 (coefficients)'!$L$7)^3)/1000</f>
        <v>-1.7850506381732198E-3</v>
      </c>
      <c r="Q358" s="32">
        <f t="shared" si="92"/>
        <v>14.812418245055792</v>
      </c>
      <c r="R358" s="32">
        <f>LOOKUP(B358,'Sect. 4 (data)'!$B$33:$B$39,'Sect. 4 (data)'!$R$33:$R$39)</f>
        <v>14.864079850195903</v>
      </c>
      <c r="S358" s="36">
        <f t="shared" si="93"/>
        <v>-5.1661605140111533E-2</v>
      </c>
      <c r="T358" s="32">
        <f>'Sect. 4 (coefficients)'!$C$7 * ( A358 / 'Sect. 4 (coefficients)'!$C$3 )*
  (
                                                        ( 'Sect. 4 (coefficients)'!$F$3   + 'Sect. 4 (coefficients)'!$F$4  *(A358/'Sect. 4 (coefficients)'!$C$3)^1 + 'Sect. 4 (coefficients)'!$F$5  *(A358/'Sect. 4 (coefficients)'!$C$3)^2 + 'Sect. 4 (coefficients)'!$F$6   *(A358/'Sect. 4 (coefficients)'!$C$3)^3 + 'Sect. 4 (coefficients)'!$F$7  *(A358/'Sect. 4 (coefficients)'!$C$3)^4 + 'Sect. 4 (coefficients)'!$F$8*(A358/'Sect. 4 (coefficients)'!$C$3)^5 ) +
    ( (B358+273.15) / 'Sect. 4 (coefficients)'!$C$4 )^1 * ( 'Sect. 4 (coefficients)'!$F$9   + 'Sect. 4 (coefficients)'!$F$10*(A358/'Sect. 4 (coefficients)'!$C$3)^1 + 'Sect. 4 (coefficients)'!$F$11*(A358/'Sect. 4 (coefficients)'!$C$3)^2 + 'Sect. 4 (coefficients)'!$F$12*(A358/'Sect. 4 (coefficients)'!$C$3)^3 + 'Sect. 4 (coefficients)'!$F$13*(A358/'Sect. 4 (coefficients)'!$C$3)^4 ) +
    ( (B358+273.15) / 'Sect. 4 (coefficients)'!$C$4 )^2 * ( 'Sect. 4 (coefficients)'!$F$14 + 'Sect. 4 (coefficients)'!$F$15*(A358/'Sect. 4 (coefficients)'!$C$3)^1 + 'Sect. 4 (coefficients)'!$F$16*(A358/'Sect. 4 (coefficients)'!$C$3)^2 + 'Sect. 4 (coefficients)'!$F$17*(A358/'Sect. 4 (coefficients)'!$C$3)^3 ) +
    ( (B358+273.15) / 'Sect. 4 (coefficients)'!$C$4 )^3 * ( 'Sect. 4 (coefficients)'!$F$18 + 'Sect. 4 (coefficients)'!$F$19*(A358/'Sect. 4 (coefficients)'!$C$3)^1 + 'Sect. 4 (coefficients)'!$F$20*(A358/'Sect. 4 (coefficients)'!$C$3)^2 ) +
    ( (B358+273.15) / 'Sect. 4 (coefficients)'!$C$4 )^4 * ( 'Sect. 4 (coefficients)'!$F$21 +'Sect. 4 (coefficients)'!$F$22*(A358/'Sect. 4 (coefficients)'!$C$3)^1 ) +
    ( (B358+273.15) / 'Sect. 4 (coefficients)'!$C$4 )^5 * ( 'Sect. 4 (coefficients)'!$F$23 )
  )</f>
        <v>14.866109838107734</v>
      </c>
      <c r="U358" s="91">
        <f xml:space="preserve"> 'Sect. 4 (coefficients)'!$C$8 * ( (C358/'Sect. 4 (coefficients)'!$C$5-1)/'Sect. 4 (coefficients)'!$C$6 ) * ( A358/'Sect. 4 (coefficients)'!$C$3 ) *
(                                                       ( 'Sect. 4 (coefficients)'!$J$3   + 'Sect. 4 (coefficients)'!$J$4  *((C358/'Sect. 4 (coefficients)'!$C$5-1)/'Sect. 4 (coefficients)'!$C$6)  + 'Sect. 4 (coefficients)'!$J$5  *((C358/'Sect. 4 (coefficients)'!$C$5-1)/'Sect. 4 (coefficients)'!$C$6)^2 + 'Sect. 4 (coefficients)'!$J$6   *((C358/'Sect. 4 (coefficients)'!$C$5-1)/'Sect. 4 (coefficients)'!$C$6)^3 + 'Sect. 4 (coefficients)'!$J$7*((C358/'Sect. 4 (coefficients)'!$C$5-1)/'Sect. 4 (coefficients)'!$C$6)^4 ) +
    ( A358/'Sect. 4 (coefficients)'!$C$3 )^1 * ( 'Sect. 4 (coefficients)'!$J$8   + 'Sect. 4 (coefficients)'!$J$9  *((C358/'Sect. 4 (coefficients)'!$C$5-1)/'Sect. 4 (coefficients)'!$C$6)  + 'Sect. 4 (coefficients)'!$J$10*((C358/'Sect. 4 (coefficients)'!$C$5-1)/'Sect. 4 (coefficients)'!$C$6)^2 + 'Sect. 4 (coefficients)'!$J$11 *((C358/'Sect. 4 (coefficients)'!$C$5-1)/'Sect. 4 (coefficients)'!$C$6)^3 ) +
    ( A358/'Sect. 4 (coefficients)'!$C$3 )^2 * ( 'Sect. 4 (coefficients)'!$J$12 + 'Sect. 4 (coefficients)'!$J$13*((C358/'Sect. 4 (coefficients)'!$C$5-1)/'Sect. 4 (coefficients)'!$C$6) + 'Sect. 4 (coefficients)'!$J$14*((C358/'Sect. 4 (coefficients)'!$C$5-1)/'Sect. 4 (coefficients)'!$C$6)^2 ) +
    ( A358/'Sect. 4 (coefficients)'!$C$3 )^3 * ( 'Sect. 4 (coefficients)'!$J$15 + 'Sect. 4 (coefficients)'!$J$16*((C358/'Sect. 4 (coefficients)'!$C$5-1)/'Sect. 4 (coefficients)'!$C$6) ) +
    ( A358/'Sect. 4 (coefficients)'!$C$3 )^4 * ( 'Sect. 4 (coefficients)'!$J$17 ) +
( (B358+273.15) / 'Sect. 4 (coefficients)'!$C$4 )^1*
    (                                                   ( 'Sect. 4 (coefficients)'!$J$18 + 'Sect. 4 (coefficients)'!$J$19*((C358/'Sect. 4 (coefficients)'!$C$5-1)/'Sect. 4 (coefficients)'!$C$6) + 'Sect. 4 (coefficients)'!$J$20*((C358/'Sect. 4 (coefficients)'!$C$5-1)/'Sect. 4 (coefficients)'!$C$6)^2 + 'Sect. 4 (coefficients)'!$J$21 * ((C358/'Sect. 4 (coefficients)'!$C$5-1)/'Sect. 4 (coefficients)'!$C$6)^3 ) +
    ( A358/'Sect. 4 (coefficients)'!$C$3 )^1 * ( 'Sect. 4 (coefficients)'!$J$22 + 'Sect. 4 (coefficients)'!$J$23*((C358/'Sect. 4 (coefficients)'!$C$5-1)/'Sect. 4 (coefficients)'!$C$6) + 'Sect. 4 (coefficients)'!$J$24*((C358/'Sect. 4 (coefficients)'!$C$5-1)/'Sect. 4 (coefficients)'!$C$6)^2 ) +
    ( A358/'Sect. 4 (coefficients)'!$C$3 )^2 * ( 'Sect. 4 (coefficients)'!$J$25 + 'Sect. 4 (coefficients)'!$J$26*((C358/'Sect. 4 (coefficients)'!$C$5-1)/'Sect. 4 (coefficients)'!$C$6) ) +
    ( A358/'Sect. 4 (coefficients)'!$C$3 )^3 * ( 'Sect. 4 (coefficients)'!$J$27 ) ) +
( (B358+273.15) / 'Sect. 4 (coefficients)'!$C$4 )^2*
    (                                                   ( 'Sect. 4 (coefficients)'!$J$28 + 'Sect. 4 (coefficients)'!$J$29*((C358/'Sect. 4 (coefficients)'!$C$5-1)/'Sect. 4 (coefficients)'!$C$6) + 'Sect. 4 (coefficients)'!$J$30*((C358/'Sect. 4 (coefficients)'!$C$5-1)/'Sect. 4 (coefficients)'!$C$6)^2 ) +
    ( A358/'Sect. 4 (coefficients)'!$C$3 )^1 * ( 'Sect. 4 (coefficients)'!$J$31 + 'Sect. 4 (coefficients)'!$J$32*((C358/'Sect. 4 (coefficients)'!$C$5-1)/'Sect. 4 (coefficients)'!$C$6) ) +
    ( A358/'Sect. 4 (coefficients)'!$C$3 )^2 * ( 'Sect. 4 (coefficients)'!$J$33 ) ) +
( (B358+273.15) / 'Sect. 4 (coefficients)'!$C$4 )^3*
    (                                                   ( 'Sect. 4 (coefficients)'!$J$34 + 'Sect. 4 (coefficients)'!$J$35*((C358/'Sect. 4 (coefficients)'!$C$5-1)/'Sect. 4 (coefficients)'!$C$6) ) +
    ( A358/'Sect. 4 (coefficients)'!$C$3 )^1 * ( 'Sect. 4 (coefficients)'!$J$36 ) ) +
( (B358+273.15) / 'Sect. 4 (coefficients)'!$C$4 )^4*
    (                                                   ( 'Sect. 4 (coefficients)'!$J$37 ) ) )</f>
        <v>-5.2649239191557749E-2</v>
      </c>
      <c r="V358" s="32">
        <f t="shared" si="94"/>
        <v>14.813460598916176</v>
      </c>
      <c r="W358" s="36">
        <f>('Sect. 4 (coefficients)'!$L$3+'Sect. 4 (coefficients)'!$L$4*(B358+'Sect. 4 (coefficients)'!$L$7)^-2.5+'Sect. 4 (coefficients)'!$L$5*(B358+'Sect. 4 (coefficients)'!$L$7)^3)/1000</f>
        <v>-1.7850506381732198E-3</v>
      </c>
      <c r="X358" s="36">
        <f t="shared" si="95"/>
        <v>-1.0423538603845373E-3</v>
      </c>
      <c r="Y358" s="32">
        <f t="shared" si="96"/>
        <v>14.811675548278004</v>
      </c>
      <c r="Z358" s="92">
        <v>6.0000000000000001E-3</v>
      </c>
    </row>
    <row r="359" spans="1:26" s="37" customFormat="1" ht="15" customHeight="1">
      <c r="A359" s="76">
        <v>20</v>
      </c>
      <c r="B359" s="30">
        <v>30</v>
      </c>
      <c r="C359" s="55">
        <v>10</v>
      </c>
      <c r="D359" s="32">
        <v>1000.015889</v>
      </c>
      <c r="E359" s="32">
        <f>0.001/100*D359/2</f>
        <v>5.0000794450000005E-3</v>
      </c>
      <c r="F359" s="54" t="s">
        <v>17</v>
      </c>
      <c r="G359" s="33">
        <v>1014.7738662726304</v>
      </c>
      <c r="H359" s="32">
        <v>6.7140976751890076E-3</v>
      </c>
      <c r="I359" s="62">
        <v>118.82876694325611</v>
      </c>
      <c r="J359" s="33">
        <f t="shared" si="88"/>
        <v>14.757977272630342</v>
      </c>
      <c r="K359" s="32">
        <f t="shared" si="89"/>
        <v>4.4808830754290976E-3</v>
      </c>
      <c r="L359" s="50">
        <f t="shared" si="87"/>
        <v>23.573573226144752</v>
      </c>
      <c r="M359" s="35">
        <f t="shared" si="90"/>
        <v>9.4285714285714288</v>
      </c>
      <c r="N359" s="66">
        <f t="shared" si="91"/>
        <v>0.94285714285714295</v>
      </c>
      <c r="O359" s="70" t="s">
        <v>17</v>
      </c>
      <c r="P359" s="32">
        <f>('Sect. 4 (coefficients)'!$L$3+'Sect. 4 (coefficients)'!$L$4*(B359+'Sect. 4 (coefficients)'!$L$7)^-2.5+'Sect. 4 (coefficients)'!$L$5*(B359+'Sect. 4 (coefficients)'!$L$7)^3)/1000</f>
        <v>-1.7850506381732198E-3</v>
      </c>
      <c r="Q359" s="32">
        <f t="shared" si="92"/>
        <v>14.759762323268514</v>
      </c>
      <c r="R359" s="32">
        <f>LOOKUP(B359,'Sect. 4 (data)'!$B$33:$B$39,'Sect. 4 (data)'!$R$33:$R$39)</f>
        <v>14.864079850195903</v>
      </c>
      <c r="S359" s="36">
        <f t="shared" si="93"/>
        <v>-0.10431752692738883</v>
      </c>
      <c r="T359" s="32">
        <f>'Sect. 4 (coefficients)'!$C$7 * ( A359 / 'Sect. 4 (coefficients)'!$C$3 )*
  (
                                                        ( 'Sect. 4 (coefficients)'!$F$3   + 'Sect. 4 (coefficients)'!$F$4  *(A359/'Sect. 4 (coefficients)'!$C$3)^1 + 'Sect. 4 (coefficients)'!$F$5  *(A359/'Sect. 4 (coefficients)'!$C$3)^2 + 'Sect. 4 (coefficients)'!$F$6   *(A359/'Sect. 4 (coefficients)'!$C$3)^3 + 'Sect. 4 (coefficients)'!$F$7  *(A359/'Sect. 4 (coefficients)'!$C$3)^4 + 'Sect. 4 (coefficients)'!$F$8*(A359/'Sect. 4 (coefficients)'!$C$3)^5 ) +
    ( (B359+273.15) / 'Sect. 4 (coefficients)'!$C$4 )^1 * ( 'Sect. 4 (coefficients)'!$F$9   + 'Sect. 4 (coefficients)'!$F$10*(A359/'Sect. 4 (coefficients)'!$C$3)^1 + 'Sect. 4 (coefficients)'!$F$11*(A359/'Sect. 4 (coefficients)'!$C$3)^2 + 'Sect. 4 (coefficients)'!$F$12*(A359/'Sect. 4 (coefficients)'!$C$3)^3 + 'Sect. 4 (coefficients)'!$F$13*(A359/'Sect. 4 (coefficients)'!$C$3)^4 ) +
    ( (B359+273.15) / 'Sect. 4 (coefficients)'!$C$4 )^2 * ( 'Sect. 4 (coefficients)'!$F$14 + 'Sect. 4 (coefficients)'!$F$15*(A359/'Sect. 4 (coefficients)'!$C$3)^1 + 'Sect. 4 (coefficients)'!$F$16*(A359/'Sect. 4 (coefficients)'!$C$3)^2 + 'Sect. 4 (coefficients)'!$F$17*(A359/'Sect. 4 (coefficients)'!$C$3)^3 ) +
    ( (B359+273.15) / 'Sect. 4 (coefficients)'!$C$4 )^3 * ( 'Sect. 4 (coefficients)'!$F$18 + 'Sect. 4 (coefficients)'!$F$19*(A359/'Sect. 4 (coefficients)'!$C$3)^1 + 'Sect. 4 (coefficients)'!$F$20*(A359/'Sect. 4 (coefficients)'!$C$3)^2 ) +
    ( (B359+273.15) / 'Sect. 4 (coefficients)'!$C$4 )^4 * ( 'Sect. 4 (coefficients)'!$F$21 +'Sect. 4 (coefficients)'!$F$22*(A359/'Sect. 4 (coefficients)'!$C$3)^1 ) +
    ( (B359+273.15) / 'Sect. 4 (coefficients)'!$C$4 )^5 * ( 'Sect. 4 (coefficients)'!$F$23 )
  )</f>
        <v>14.866109838107734</v>
      </c>
      <c r="U359" s="91">
        <f xml:space="preserve"> 'Sect. 4 (coefficients)'!$C$8 * ( (C359/'Sect. 4 (coefficients)'!$C$5-1)/'Sect. 4 (coefficients)'!$C$6 ) * ( A359/'Sect. 4 (coefficients)'!$C$3 ) *
(                                                       ( 'Sect. 4 (coefficients)'!$J$3   + 'Sect. 4 (coefficients)'!$J$4  *((C359/'Sect. 4 (coefficients)'!$C$5-1)/'Sect. 4 (coefficients)'!$C$6)  + 'Sect. 4 (coefficients)'!$J$5  *((C359/'Sect. 4 (coefficients)'!$C$5-1)/'Sect. 4 (coefficients)'!$C$6)^2 + 'Sect. 4 (coefficients)'!$J$6   *((C359/'Sect. 4 (coefficients)'!$C$5-1)/'Sect. 4 (coefficients)'!$C$6)^3 + 'Sect. 4 (coefficients)'!$J$7*((C359/'Sect. 4 (coefficients)'!$C$5-1)/'Sect. 4 (coefficients)'!$C$6)^4 ) +
    ( A359/'Sect. 4 (coefficients)'!$C$3 )^1 * ( 'Sect. 4 (coefficients)'!$J$8   + 'Sect. 4 (coefficients)'!$J$9  *((C359/'Sect. 4 (coefficients)'!$C$5-1)/'Sect. 4 (coefficients)'!$C$6)  + 'Sect. 4 (coefficients)'!$J$10*((C359/'Sect. 4 (coefficients)'!$C$5-1)/'Sect. 4 (coefficients)'!$C$6)^2 + 'Sect. 4 (coefficients)'!$J$11 *((C359/'Sect. 4 (coefficients)'!$C$5-1)/'Sect. 4 (coefficients)'!$C$6)^3 ) +
    ( A359/'Sect. 4 (coefficients)'!$C$3 )^2 * ( 'Sect. 4 (coefficients)'!$J$12 + 'Sect. 4 (coefficients)'!$J$13*((C359/'Sect. 4 (coefficients)'!$C$5-1)/'Sect. 4 (coefficients)'!$C$6) + 'Sect. 4 (coefficients)'!$J$14*((C359/'Sect. 4 (coefficients)'!$C$5-1)/'Sect. 4 (coefficients)'!$C$6)^2 ) +
    ( A359/'Sect. 4 (coefficients)'!$C$3 )^3 * ( 'Sect. 4 (coefficients)'!$J$15 + 'Sect. 4 (coefficients)'!$J$16*((C359/'Sect. 4 (coefficients)'!$C$5-1)/'Sect. 4 (coefficients)'!$C$6) ) +
    ( A359/'Sect. 4 (coefficients)'!$C$3 )^4 * ( 'Sect. 4 (coefficients)'!$J$17 ) +
( (B359+273.15) / 'Sect. 4 (coefficients)'!$C$4 )^1*
    (                                                   ( 'Sect. 4 (coefficients)'!$J$18 + 'Sect. 4 (coefficients)'!$J$19*((C359/'Sect. 4 (coefficients)'!$C$5-1)/'Sect. 4 (coefficients)'!$C$6) + 'Sect. 4 (coefficients)'!$J$20*((C359/'Sect. 4 (coefficients)'!$C$5-1)/'Sect. 4 (coefficients)'!$C$6)^2 + 'Sect. 4 (coefficients)'!$J$21 * ((C359/'Sect. 4 (coefficients)'!$C$5-1)/'Sect. 4 (coefficients)'!$C$6)^3 ) +
    ( A359/'Sect. 4 (coefficients)'!$C$3 )^1 * ( 'Sect. 4 (coefficients)'!$J$22 + 'Sect. 4 (coefficients)'!$J$23*((C359/'Sect. 4 (coefficients)'!$C$5-1)/'Sect. 4 (coefficients)'!$C$6) + 'Sect. 4 (coefficients)'!$J$24*((C359/'Sect. 4 (coefficients)'!$C$5-1)/'Sect. 4 (coefficients)'!$C$6)^2 ) +
    ( A359/'Sect. 4 (coefficients)'!$C$3 )^2 * ( 'Sect. 4 (coefficients)'!$J$25 + 'Sect. 4 (coefficients)'!$J$26*((C359/'Sect. 4 (coefficients)'!$C$5-1)/'Sect. 4 (coefficients)'!$C$6) ) +
    ( A359/'Sect. 4 (coefficients)'!$C$3 )^3 * ( 'Sect. 4 (coefficients)'!$J$27 ) ) +
( (B359+273.15) / 'Sect. 4 (coefficients)'!$C$4 )^2*
    (                                                   ( 'Sect. 4 (coefficients)'!$J$28 + 'Sect. 4 (coefficients)'!$J$29*((C359/'Sect. 4 (coefficients)'!$C$5-1)/'Sect. 4 (coefficients)'!$C$6) + 'Sect. 4 (coefficients)'!$J$30*((C359/'Sect. 4 (coefficients)'!$C$5-1)/'Sect. 4 (coefficients)'!$C$6)^2 ) +
    ( A359/'Sect. 4 (coefficients)'!$C$3 )^1 * ( 'Sect. 4 (coefficients)'!$J$31 + 'Sect. 4 (coefficients)'!$J$32*((C359/'Sect. 4 (coefficients)'!$C$5-1)/'Sect. 4 (coefficients)'!$C$6) ) +
    ( A359/'Sect. 4 (coefficients)'!$C$3 )^2 * ( 'Sect. 4 (coefficients)'!$J$33 ) ) +
( (B359+273.15) / 'Sect. 4 (coefficients)'!$C$4 )^3*
    (                                                   ( 'Sect. 4 (coefficients)'!$J$34 + 'Sect. 4 (coefficients)'!$J$35*((C359/'Sect. 4 (coefficients)'!$C$5-1)/'Sect. 4 (coefficients)'!$C$6) ) +
    ( A359/'Sect. 4 (coefficients)'!$C$3 )^1 * ( 'Sect. 4 (coefficients)'!$J$36 ) ) +
( (B359+273.15) / 'Sect. 4 (coefficients)'!$C$4 )^4*
    (                                                   ( 'Sect. 4 (coefficients)'!$J$37 ) ) )</f>
        <v>-0.10556844696629136</v>
      </c>
      <c r="V359" s="32">
        <f t="shared" si="94"/>
        <v>14.760541391141443</v>
      </c>
      <c r="W359" s="36">
        <f>('Sect. 4 (coefficients)'!$L$3+'Sect. 4 (coefficients)'!$L$4*(B359+'Sect. 4 (coefficients)'!$L$7)^-2.5+'Sect. 4 (coefficients)'!$L$5*(B359+'Sect. 4 (coefficients)'!$L$7)^3)/1000</f>
        <v>-1.7850506381732198E-3</v>
      </c>
      <c r="X359" s="36">
        <f t="shared" si="95"/>
        <v>-7.7906787292825186E-4</v>
      </c>
      <c r="Y359" s="32">
        <f t="shared" si="96"/>
        <v>14.75875634050327</v>
      </c>
      <c r="Z359" s="92">
        <v>6.0000000000000001E-3</v>
      </c>
    </row>
    <row r="360" spans="1:26" s="37" customFormat="1" ht="15" customHeight="1">
      <c r="A360" s="76">
        <v>20</v>
      </c>
      <c r="B360" s="30">
        <v>30</v>
      </c>
      <c r="C360" s="55">
        <v>15</v>
      </c>
      <c r="D360" s="32">
        <v>1002.18729905</v>
      </c>
      <c r="E360" s="32">
        <f t="shared" ref="E360:E366" si="101">0.003/100*D360/2</f>
        <v>1.503280948575E-2</v>
      </c>
      <c r="F360" s="54" t="s">
        <v>17</v>
      </c>
      <c r="G360" s="33">
        <v>1016.8925012035261</v>
      </c>
      <c r="H360" s="32">
        <v>1.5746946130223701E-2</v>
      </c>
      <c r="I360" s="62">
        <v>3551.3053703276682</v>
      </c>
      <c r="J360" s="33">
        <f t="shared" si="88"/>
        <v>14.705202153526102</v>
      </c>
      <c r="K360" s="32">
        <f t="shared" si="89"/>
        <v>4.6883847317932409E-3</v>
      </c>
      <c r="L360" s="50">
        <f t="shared" si="87"/>
        <v>27.905873600884988</v>
      </c>
      <c r="M360" s="35">
        <f t="shared" si="90"/>
        <v>9.4285714285714288</v>
      </c>
      <c r="N360" s="66">
        <f t="shared" si="91"/>
        <v>0.94285714285714295</v>
      </c>
      <c r="O360" s="70" t="s">
        <v>17</v>
      </c>
      <c r="P360" s="32">
        <f>('Sect. 4 (coefficients)'!$L$3+'Sect. 4 (coefficients)'!$L$4*(B360+'Sect. 4 (coefficients)'!$L$7)^-2.5+'Sect. 4 (coefficients)'!$L$5*(B360+'Sect. 4 (coefficients)'!$L$7)^3)/1000</f>
        <v>-1.7850506381732198E-3</v>
      </c>
      <c r="Q360" s="32">
        <f t="shared" si="92"/>
        <v>14.706987204164275</v>
      </c>
      <c r="R360" s="32">
        <f>LOOKUP(B360,'Sect. 4 (data)'!$B$33:$B$39,'Sect. 4 (data)'!$R$33:$R$39)</f>
        <v>14.864079850195903</v>
      </c>
      <c r="S360" s="36">
        <f t="shared" si="93"/>
        <v>-0.15709264603162865</v>
      </c>
      <c r="T360" s="32">
        <f>'Sect. 4 (coefficients)'!$C$7 * ( A360 / 'Sect. 4 (coefficients)'!$C$3 )*
  (
                                                        ( 'Sect. 4 (coefficients)'!$F$3   + 'Sect. 4 (coefficients)'!$F$4  *(A360/'Sect. 4 (coefficients)'!$C$3)^1 + 'Sect. 4 (coefficients)'!$F$5  *(A360/'Sect. 4 (coefficients)'!$C$3)^2 + 'Sect. 4 (coefficients)'!$F$6   *(A360/'Sect. 4 (coefficients)'!$C$3)^3 + 'Sect. 4 (coefficients)'!$F$7  *(A360/'Sect. 4 (coefficients)'!$C$3)^4 + 'Sect. 4 (coefficients)'!$F$8*(A360/'Sect. 4 (coefficients)'!$C$3)^5 ) +
    ( (B360+273.15) / 'Sect. 4 (coefficients)'!$C$4 )^1 * ( 'Sect. 4 (coefficients)'!$F$9   + 'Sect. 4 (coefficients)'!$F$10*(A360/'Sect. 4 (coefficients)'!$C$3)^1 + 'Sect. 4 (coefficients)'!$F$11*(A360/'Sect. 4 (coefficients)'!$C$3)^2 + 'Sect. 4 (coefficients)'!$F$12*(A360/'Sect. 4 (coefficients)'!$C$3)^3 + 'Sect. 4 (coefficients)'!$F$13*(A360/'Sect. 4 (coefficients)'!$C$3)^4 ) +
    ( (B360+273.15) / 'Sect. 4 (coefficients)'!$C$4 )^2 * ( 'Sect. 4 (coefficients)'!$F$14 + 'Sect. 4 (coefficients)'!$F$15*(A360/'Sect. 4 (coefficients)'!$C$3)^1 + 'Sect. 4 (coefficients)'!$F$16*(A360/'Sect. 4 (coefficients)'!$C$3)^2 + 'Sect. 4 (coefficients)'!$F$17*(A360/'Sect. 4 (coefficients)'!$C$3)^3 ) +
    ( (B360+273.15) / 'Sect. 4 (coefficients)'!$C$4 )^3 * ( 'Sect. 4 (coefficients)'!$F$18 + 'Sect. 4 (coefficients)'!$F$19*(A360/'Sect. 4 (coefficients)'!$C$3)^1 + 'Sect. 4 (coefficients)'!$F$20*(A360/'Sect. 4 (coefficients)'!$C$3)^2 ) +
    ( (B360+273.15) / 'Sect. 4 (coefficients)'!$C$4 )^4 * ( 'Sect. 4 (coefficients)'!$F$21 +'Sect. 4 (coefficients)'!$F$22*(A360/'Sect. 4 (coefficients)'!$C$3)^1 ) +
    ( (B360+273.15) / 'Sect. 4 (coefficients)'!$C$4 )^5 * ( 'Sect. 4 (coefficients)'!$F$23 )
  )</f>
        <v>14.866109838107734</v>
      </c>
      <c r="U360" s="91">
        <f xml:space="preserve"> 'Sect. 4 (coefficients)'!$C$8 * ( (C360/'Sect. 4 (coefficients)'!$C$5-1)/'Sect. 4 (coefficients)'!$C$6 ) * ( A360/'Sect. 4 (coefficients)'!$C$3 ) *
(                                                       ( 'Sect. 4 (coefficients)'!$J$3   + 'Sect. 4 (coefficients)'!$J$4  *((C360/'Sect. 4 (coefficients)'!$C$5-1)/'Sect. 4 (coefficients)'!$C$6)  + 'Sect. 4 (coefficients)'!$J$5  *((C360/'Sect. 4 (coefficients)'!$C$5-1)/'Sect. 4 (coefficients)'!$C$6)^2 + 'Sect. 4 (coefficients)'!$J$6   *((C360/'Sect. 4 (coefficients)'!$C$5-1)/'Sect. 4 (coefficients)'!$C$6)^3 + 'Sect. 4 (coefficients)'!$J$7*((C360/'Sect. 4 (coefficients)'!$C$5-1)/'Sect. 4 (coefficients)'!$C$6)^4 ) +
    ( A360/'Sect. 4 (coefficients)'!$C$3 )^1 * ( 'Sect. 4 (coefficients)'!$J$8   + 'Sect. 4 (coefficients)'!$J$9  *((C360/'Sect. 4 (coefficients)'!$C$5-1)/'Sect. 4 (coefficients)'!$C$6)  + 'Sect. 4 (coefficients)'!$J$10*((C360/'Sect. 4 (coefficients)'!$C$5-1)/'Sect. 4 (coefficients)'!$C$6)^2 + 'Sect. 4 (coefficients)'!$J$11 *((C360/'Sect. 4 (coefficients)'!$C$5-1)/'Sect. 4 (coefficients)'!$C$6)^3 ) +
    ( A360/'Sect. 4 (coefficients)'!$C$3 )^2 * ( 'Sect. 4 (coefficients)'!$J$12 + 'Sect. 4 (coefficients)'!$J$13*((C360/'Sect. 4 (coefficients)'!$C$5-1)/'Sect. 4 (coefficients)'!$C$6) + 'Sect. 4 (coefficients)'!$J$14*((C360/'Sect. 4 (coefficients)'!$C$5-1)/'Sect. 4 (coefficients)'!$C$6)^2 ) +
    ( A360/'Sect. 4 (coefficients)'!$C$3 )^3 * ( 'Sect. 4 (coefficients)'!$J$15 + 'Sect. 4 (coefficients)'!$J$16*((C360/'Sect. 4 (coefficients)'!$C$5-1)/'Sect. 4 (coefficients)'!$C$6) ) +
    ( A360/'Sect. 4 (coefficients)'!$C$3 )^4 * ( 'Sect. 4 (coefficients)'!$J$17 ) +
( (B360+273.15) / 'Sect. 4 (coefficients)'!$C$4 )^1*
    (                                                   ( 'Sect. 4 (coefficients)'!$J$18 + 'Sect. 4 (coefficients)'!$J$19*((C360/'Sect. 4 (coefficients)'!$C$5-1)/'Sect. 4 (coefficients)'!$C$6) + 'Sect. 4 (coefficients)'!$J$20*((C360/'Sect. 4 (coefficients)'!$C$5-1)/'Sect. 4 (coefficients)'!$C$6)^2 + 'Sect. 4 (coefficients)'!$J$21 * ((C360/'Sect. 4 (coefficients)'!$C$5-1)/'Sect. 4 (coefficients)'!$C$6)^3 ) +
    ( A360/'Sect. 4 (coefficients)'!$C$3 )^1 * ( 'Sect. 4 (coefficients)'!$J$22 + 'Sect. 4 (coefficients)'!$J$23*((C360/'Sect. 4 (coefficients)'!$C$5-1)/'Sect. 4 (coefficients)'!$C$6) + 'Sect. 4 (coefficients)'!$J$24*((C360/'Sect. 4 (coefficients)'!$C$5-1)/'Sect. 4 (coefficients)'!$C$6)^2 ) +
    ( A360/'Sect. 4 (coefficients)'!$C$3 )^2 * ( 'Sect. 4 (coefficients)'!$J$25 + 'Sect. 4 (coefficients)'!$J$26*((C360/'Sect. 4 (coefficients)'!$C$5-1)/'Sect. 4 (coefficients)'!$C$6) ) +
    ( A360/'Sect. 4 (coefficients)'!$C$3 )^3 * ( 'Sect. 4 (coefficients)'!$J$27 ) ) +
( (B360+273.15) / 'Sect. 4 (coefficients)'!$C$4 )^2*
    (                                                   ( 'Sect. 4 (coefficients)'!$J$28 + 'Sect. 4 (coefficients)'!$J$29*((C360/'Sect. 4 (coefficients)'!$C$5-1)/'Sect. 4 (coefficients)'!$C$6) + 'Sect. 4 (coefficients)'!$J$30*((C360/'Sect. 4 (coefficients)'!$C$5-1)/'Sect. 4 (coefficients)'!$C$6)^2 ) +
    ( A360/'Sect. 4 (coefficients)'!$C$3 )^1 * ( 'Sect. 4 (coefficients)'!$J$31 + 'Sect. 4 (coefficients)'!$J$32*((C360/'Sect. 4 (coefficients)'!$C$5-1)/'Sect. 4 (coefficients)'!$C$6) ) +
    ( A360/'Sect. 4 (coefficients)'!$C$3 )^2 * ( 'Sect. 4 (coefficients)'!$J$33 ) ) +
( (B360+273.15) / 'Sect. 4 (coefficients)'!$C$4 )^3*
    (                                                   ( 'Sect. 4 (coefficients)'!$J$34 + 'Sect. 4 (coefficients)'!$J$35*((C360/'Sect. 4 (coefficients)'!$C$5-1)/'Sect. 4 (coefficients)'!$C$6) ) +
    ( A360/'Sect. 4 (coefficients)'!$C$3 )^1 * ( 'Sect. 4 (coefficients)'!$J$36 ) ) +
( (B360+273.15) / 'Sect. 4 (coefficients)'!$C$4 )^4*
    (                                                   ( 'Sect. 4 (coefficients)'!$J$37 ) ) )</f>
        <v>-0.15760545843450835</v>
      </c>
      <c r="V360" s="32">
        <f t="shared" si="94"/>
        <v>14.708504379673226</v>
      </c>
      <c r="W360" s="36">
        <f>('Sect. 4 (coefficients)'!$L$3+'Sect. 4 (coefficients)'!$L$4*(B360+'Sect. 4 (coefficients)'!$L$7)^-2.5+'Sect. 4 (coefficients)'!$L$5*(B360+'Sect. 4 (coefficients)'!$L$7)^3)/1000</f>
        <v>-1.7850506381732198E-3</v>
      </c>
      <c r="X360" s="36">
        <f t="shared" si="95"/>
        <v>-1.5171755089511407E-3</v>
      </c>
      <c r="Y360" s="32">
        <f t="shared" si="96"/>
        <v>14.706719329035053</v>
      </c>
      <c r="Z360" s="92">
        <v>6.0000000000000001E-3</v>
      </c>
    </row>
    <row r="361" spans="1:26" s="37" customFormat="1" ht="15" customHeight="1">
      <c r="A361" s="76">
        <v>20</v>
      </c>
      <c r="B361" s="30">
        <v>30</v>
      </c>
      <c r="C361" s="55">
        <v>20</v>
      </c>
      <c r="D361" s="32">
        <v>1004.3363831299999</v>
      </c>
      <c r="E361" s="32">
        <f t="shared" si="101"/>
        <v>1.5065045746949999E-2</v>
      </c>
      <c r="F361" s="54" t="s">
        <v>17</v>
      </c>
      <c r="G361" s="33">
        <v>1018.9906438917174</v>
      </c>
      <c r="H361" s="32">
        <v>1.579632536107229E-2</v>
      </c>
      <c r="I361" s="62">
        <v>3482.4904408264042</v>
      </c>
      <c r="J361" s="33">
        <f t="shared" si="88"/>
        <v>14.65426076171741</v>
      </c>
      <c r="K361" s="32">
        <f t="shared" si="89"/>
        <v>4.7506095982683474E-3</v>
      </c>
      <c r="L361" s="50">
        <f t="shared" si="87"/>
        <v>28.488069405887426</v>
      </c>
      <c r="M361" s="35">
        <f t="shared" si="90"/>
        <v>9.4285714285714288</v>
      </c>
      <c r="N361" s="66">
        <f t="shared" si="91"/>
        <v>0.94285714285714295</v>
      </c>
      <c r="O361" s="70" t="s">
        <v>17</v>
      </c>
      <c r="P361" s="32">
        <f>('Sect. 4 (coefficients)'!$L$3+'Sect. 4 (coefficients)'!$L$4*(B361+'Sect. 4 (coefficients)'!$L$7)^-2.5+'Sect. 4 (coefficients)'!$L$5*(B361+'Sect. 4 (coefficients)'!$L$7)^3)/1000</f>
        <v>-1.7850506381732198E-3</v>
      </c>
      <c r="Q361" s="32">
        <f t="shared" si="92"/>
        <v>14.656045812355583</v>
      </c>
      <c r="R361" s="32">
        <f>LOOKUP(B361,'Sect. 4 (data)'!$B$33:$B$39,'Sect. 4 (data)'!$R$33:$R$39)</f>
        <v>14.864079850195903</v>
      </c>
      <c r="S361" s="36">
        <f t="shared" si="93"/>
        <v>-0.20803403784032071</v>
      </c>
      <c r="T361" s="32">
        <f>'Sect. 4 (coefficients)'!$C$7 * ( A361 / 'Sect. 4 (coefficients)'!$C$3 )*
  (
                                                        ( 'Sect. 4 (coefficients)'!$F$3   + 'Sect. 4 (coefficients)'!$F$4  *(A361/'Sect. 4 (coefficients)'!$C$3)^1 + 'Sect. 4 (coefficients)'!$F$5  *(A361/'Sect. 4 (coefficients)'!$C$3)^2 + 'Sect. 4 (coefficients)'!$F$6   *(A361/'Sect. 4 (coefficients)'!$C$3)^3 + 'Sect. 4 (coefficients)'!$F$7  *(A361/'Sect. 4 (coefficients)'!$C$3)^4 + 'Sect. 4 (coefficients)'!$F$8*(A361/'Sect. 4 (coefficients)'!$C$3)^5 ) +
    ( (B361+273.15) / 'Sect. 4 (coefficients)'!$C$4 )^1 * ( 'Sect. 4 (coefficients)'!$F$9   + 'Sect. 4 (coefficients)'!$F$10*(A361/'Sect. 4 (coefficients)'!$C$3)^1 + 'Sect. 4 (coefficients)'!$F$11*(A361/'Sect. 4 (coefficients)'!$C$3)^2 + 'Sect. 4 (coefficients)'!$F$12*(A361/'Sect. 4 (coefficients)'!$C$3)^3 + 'Sect. 4 (coefficients)'!$F$13*(A361/'Sect. 4 (coefficients)'!$C$3)^4 ) +
    ( (B361+273.15) / 'Sect. 4 (coefficients)'!$C$4 )^2 * ( 'Sect. 4 (coefficients)'!$F$14 + 'Sect. 4 (coefficients)'!$F$15*(A361/'Sect. 4 (coefficients)'!$C$3)^1 + 'Sect. 4 (coefficients)'!$F$16*(A361/'Sect. 4 (coefficients)'!$C$3)^2 + 'Sect. 4 (coefficients)'!$F$17*(A361/'Sect. 4 (coefficients)'!$C$3)^3 ) +
    ( (B361+273.15) / 'Sect. 4 (coefficients)'!$C$4 )^3 * ( 'Sect. 4 (coefficients)'!$F$18 + 'Sect. 4 (coefficients)'!$F$19*(A361/'Sect. 4 (coefficients)'!$C$3)^1 + 'Sect. 4 (coefficients)'!$F$20*(A361/'Sect. 4 (coefficients)'!$C$3)^2 ) +
    ( (B361+273.15) / 'Sect. 4 (coefficients)'!$C$4 )^4 * ( 'Sect. 4 (coefficients)'!$F$21 +'Sect. 4 (coefficients)'!$F$22*(A361/'Sect. 4 (coefficients)'!$C$3)^1 ) +
    ( (B361+273.15) / 'Sect. 4 (coefficients)'!$C$4 )^5 * ( 'Sect. 4 (coefficients)'!$F$23 )
  )</f>
        <v>14.866109838107734</v>
      </c>
      <c r="U361" s="91">
        <f xml:space="preserve"> 'Sect. 4 (coefficients)'!$C$8 * ( (C361/'Sect. 4 (coefficients)'!$C$5-1)/'Sect. 4 (coefficients)'!$C$6 ) * ( A361/'Sect. 4 (coefficients)'!$C$3 ) *
(                                                       ( 'Sect. 4 (coefficients)'!$J$3   + 'Sect. 4 (coefficients)'!$J$4  *((C361/'Sect. 4 (coefficients)'!$C$5-1)/'Sect. 4 (coefficients)'!$C$6)  + 'Sect. 4 (coefficients)'!$J$5  *((C361/'Sect. 4 (coefficients)'!$C$5-1)/'Sect. 4 (coefficients)'!$C$6)^2 + 'Sect. 4 (coefficients)'!$J$6   *((C361/'Sect. 4 (coefficients)'!$C$5-1)/'Sect. 4 (coefficients)'!$C$6)^3 + 'Sect. 4 (coefficients)'!$J$7*((C361/'Sect. 4 (coefficients)'!$C$5-1)/'Sect. 4 (coefficients)'!$C$6)^4 ) +
    ( A361/'Sect. 4 (coefficients)'!$C$3 )^1 * ( 'Sect. 4 (coefficients)'!$J$8   + 'Sect. 4 (coefficients)'!$J$9  *((C361/'Sect. 4 (coefficients)'!$C$5-1)/'Sect. 4 (coefficients)'!$C$6)  + 'Sect. 4 (coefficients)'!$J$10*((C361/'Sect. 4 (coefficients)'!$C$5-1)/'Sect. 4 (coefficients)'!$C$6)^2 + 'Sect. 4 (coefficients)'!$J$11 *((C361/'Sect. 4 (coefficients)'!$C$5-1)/'Sect. 4 (coefficients)'!$C$6)^3 ) +
    ( A361/'Sect. 4 (coefficients)'!$C$3 )^2 * ( 'Sect. 4 (coefficients)'!$J$12 + 'Sect. 4 (coefficients)'!$J$13*((C361/'Sect. 4 (coefficients)'!$C$5-1)/'Sect. 4 (coefficients)'!$C$6) + 'Sect. 4 (coefficients)'!$J$14*((C361/'Sect. 4 (coefficients)'!$C$5-1)/'Sect. 4 (coefficients)'!$C$6)^2 ) +
    ( A361/'Sect. 4 (coefficients)'!$C$3 )^3 * ( 'Sect. 4 (coefficients)'!$J$15 + 'Sect. 4 (coefficients)'!$J$16*((C361/'Sect. 4 (coefficients)'!$C$5-1)/'Sect. 4 (coefficients)'!$C$6) ) +
    ( A361/'Sect. 4 (coefficients)'!$C$3 )^4 * ( 'Sect. 4 (coefficients)'!$J$17 ) +
( (B361+273.15) / 'Sect. 4 (coefficients)'!$C$4 )^1*
    (                                                   ( 'Sect. 4 (coefficients)'!$J$18 + 'Sect. 4 (coefficients)'!$J$19*((C361/'Sect. 4 (coefficients)'!$C$5-1)/'Sect. 4 (coefficients)'!$C$6) + 'Sect. 4 (coefficients)'!$J$20*((C361/'Sect. 4 (coefficients)'!$C$5-1)/'Sect. 4 (coefficients)'!$C$6)^2 + 'Sect. 4 (coefficients)'!$J$21 * ((C361/'Sect. 4 (coefficients)'!$C$5-1)/'Sect. 4 (coefficients)'!$C$6)^3 ) +
    ( A361/'Sect. 4 (coefficients)'!$C$3 )^1 * ( 'Sect. 4 (coefficients)'!$J$22 + 'Sect. 4 (coefficients)'!$J$23*((C361/'Sect. 4 (coefficients)'!$C$5-1)/'Sect. 4 (coefficients)'!$C$6) + 'Sect. 4 (coefficients)'!$J$24*((C361/'Sect. 4 (coefficients)'!$C$5-1)/'Sect. 4 (coefficients)'!$C$6)^2 ) +
    ( A361/'Sect. 4 (coefficients)'!$C$3 )^2 * ( 'Sect. 4 (coefficients)'!$J$25 + 'Sect. 4 (coefficients)'!$J$26*((C361/'Sect. 4 (coefficients)'!$C$5-1)/'Sect. 4 (coefficients)'!$C$6) ) +
    ( A361/'Sect. 4 (coefficients)'!$C$3 )^3 * ( 'Sect. 4 (coefficients)'!$J$27 ) ) +
( (B361+273.15) / 'Sect. 4 (coefficients)'!$C$4 )^2*
    (                                                   ( 'Sect. 4 (coefficients)'!$J$28 + 'Sect. 4 (coefficients)'!$J$29*((C361/'Sect. 4 (coefficients)'!$C$5-1)/'Sect. 4 (coefficients)'!$C$6) + 'Sect. 4 (coefficients)'!$J$30*((C361/'Sect. 4 (coefficients)'!$C$5-1)/'Sect. 4 (coefficients)'!$C$6)^2 ) +
    ( A361/'Sect. 4 (coefficients)'!$C$3 )^1 * ( 'Sect. 4 (coefficients)'!$J$31 + 'Sect. 4 (coefficients)'!$J$32*((C361/'Sect. 4 (coefficients)'!$C$5-1)/'Sect. 4 (coefficients)'!$C$6) ) +
    ( A361/'Sect. 4 (coefficients)'!$C$3 )^2 * ( 'Sect. 4 (coefficients)'!$J$33 ) ) +
( (B361+273.15) / 'Sect. 4 (coefficients)'!$C$4 )^3*
    (                                                   ( 'Sect. 4 (coefficients)'!$J$34 + 'Sect. 4 (coefficients)'!$J$35*((C361/'Sect. 4 (coefficients)'!$C$5-1)/'Sect. 4 (coefficients)'!$C$6) ) +
    ( A361/'Sect. 4 (coefficients)'!$C$3 )^1 * ( 'Sect. 4 (coefficients)'!$J$36 ) ) +
( (B361+273.15) / 'Sect. 4 (coefficients)'!$C$4 )^4*
    (                                                   ( 'Sect. 4 (coefficients)'!$J$37 ) ) )</f>
        <v>-0.20872413722792671</v>
      </c>
      <c r="V361" s="32">
        <f t="shared" si="94"/>
        <v>14.657385700879807</v>
      </c>
      <c r="W361" s="36">
        <f>('Sect. 4 (coefficients)'!$L$3+'Sect. 4 (coefficients)'!$L$4*(B361+'Sect. 4 (coefficients)'!$L$7)^-2.5+'Sect. 4 (coefficients)'!$L$5*(B361+'Sect. 4 (coefficients)'!$L$7)^3)/1000</f>
        <v>-1.7850506381732198E-3</v>
      </c>
      <c r="X361" s="36">
        <f t="shared" si="95"/>
        <v>-1.3398885242246195E-3</v>
      </c>
      <c r="Y361" s="32">
        <f t="shared" si="96"/>
        <v>14.655600650241634</v>
      </c>
      <c r="Z361" s="92">
        <v>6.0000000000000001E-3</v>
      </c>
    </row>
    <row r="362" spans="1:26" s="37" customFormat="1" ht="15" customHeight="1">
      <c r="A362" s="76">
        <v>20</v>
      </c>
      <c r="B362" s="30">
        <v>30</v>
      </c>
      <c r="C362" s="55">
        <v>26</v>
      </c>
      <c r="D362" s="32">
        <v>1006.88641632</v>
      </c>
      <c r="E362" s="32">
        <f t="shared" si="101"/>
        <v>1.51032962448E-2</v>
      </c>
      <c r="F362" s="54" t="s">
        <v>17</v>
      </c>
      <c r="G362" s="33">
        <v>1021.4816068748653</v>
      </c>
      <c r="H362" s="32">
        <v>1.5861138977849965E-2</v>
      </c>
      <c r="I362" s="62">
        <v>3265.2873651648156</v>
      </c>
      <c r="J362" s="33">
        <f t="shared" si="88"/>
        <v>14.595190554865326</v>
      </c>
      <c r="K362" s="32">
        <f t="shared" si="89"/>
        <v>4.8441895314367727E-3</v>
      </c>
      <c r="L362" s="50">
        <f t="shared" si="87"/>
        <v>28.40981679101003</v>
      </c>
      <c r="M362" s="35">
        <f t="shared" si="90"/>
        <v>9.4285714285714288</v>
      </c>
      <c r="N362" s="66">
        <f t="shared" si="91"/>
        <v>0.94285714285714295</v>
      </c>
      <c r="O362" s="70" t="s">
        <v>17</v>
      </c>
      <c r="P362" s="32">
        <f>('Sect. 4 (coefficients)'!$L$3+'Sect. 4 (coefficients)'!$L$4*(B362+'Sect. 4 (coefficients)'!$L$7)^-2.5+'Sect. 4 (coefficients)'!$L$5*(B362+'Sect. 4 (coefficients)'!$L$7)^3)/1000</f>
        <v>-1.7850506381732198E-3</v>
      </c>
      <c r="Q362" s="32">
        <f t="shared" si="92"/>
        <v>14.596975605503498</v>
      </c>
      <c r="R362" s="32">
        <f>LOOKUP(B362,'Sect. 4 (data)'!$B$33:$B$39,'Sect. 4 (data)'!$R$33:$R$39)</f>
        <v>14.864079850195903</v>
      </c>
      <c r="S362" s="36">
        <f t="shared" si="93"/>
        <v>-0.26710424469240479</v>
      </c>
      <c r="T362" s="32">
        <f>'Sect. 4 (coefficients)'!$C$7 * ( A362 / 'Sect. 4 (coefficients)'!$C$3 )*
  (
                                                        ( 'Sect. 4 (coefficients)'!$F$3   + 'Sect. 4 (coefficients)'!$F$4  *(A362/'Sect. 4 (coefficients)'!$C$3)^1 + 'Sect. 4 (coefficients)'!$F$5  *(A362/'Sect. 4 (coefficients)'!$C$3)^2 + 'Sect. 4 (coefficients)'!$F$6   *(A362/'Sect. 4 (coefficients)'!$C$3)^3 + 'Sect. 4 (coefficients)'!$F$7  *(A362/'Sect. 4 (coefficients)'!$C$3)^4 + 'Sect. 4 (coefficients)'!$F$8*(A362/'Sect. 4 (coefficients)'!$C$3)^5 ) +
    ( (B362+273.15) / 'Sect. 4 (coefficients)'!$C$4 )^1 * ( 'Sect. 4 (coefficients)'!$F$9   + 'Sect. 4 (coefficients)'!$F$10*(A362/'Sect. 4 (coefficients)'!$C$3)^1 + 'Sect. 4 (coefficients)'!$F$11*(A362/'Sect. 4 (coefficients)'!$C$3)^2 + 'Sect. 4 (coefficients)'!$F$12*(A362/'Sect. 4 (coefficients)'!$C$3)^3 + 'Sect. 4 (coefficients)'!$F$13*(A362/'Sect. 4 (coefficients)'!$C$3)^4 ) +
    ( (B362+273.15) / 'Sect. 4 (coefficients)'!$C$4 )^2 * ( 'Sect. 4 (coefficients)'!$F$14 + 'Sect. 4 (coefficients)'!$F$15*(A362/'Sect. 4 (coefficients)'!$C$3)^1 + 'Sect. 4 (coefficients)'!$F$16*(A362/'Sect. 4 (coefficients)'!$C$3)^2 + 'Sect. 4 (coefficients)'!$F$17*(A362/'Sect. 4 (coefficients)'!$C$3)^3 ) +
    ( (B362+273.15) / 'Sect. 4 (coefficients)'!$C$4 )^3 * ( 'Sect. 4 (coefficients)'!$F$18 + 'Sect. 4 (coefficients)'!$F$19*(A362/'Sect. 4 (coefficients)'!$C$3)^1 + 'Sect. 4 (coefficients)'!$F$20*(A362/'Sect. 4 (coefficients)'!$C$3)^2 ) +
    ( (B362+273.15) / 'Sect. 4 (coefficients)'!$C$4 )^4 * ( 'Sect. 4 (coefficients)'!$F$21 +'Sect. 4 (coefficients)'!$F$22*(A362/'Sect. 4 (coefficients)'!$C$3)^1 ) +
    ( (B362+273.15) / 'Sect. 4 (coefficients)'!$C$4 )^5 * ( 'Sect. 4 (coefficients)'!$F$23 )
  )</f>
        <v>14.866109838107734</v>
      </c>
      <c r="U362" s="91">
        <f xml:space="preserve"> 'Sect. 4 (coefficients)'!$C$8 * ( (C362/'Sect. 4 (coefficients)'!$C$5-1)/'Sect. 4 (coefficients)'!$C$6 ) * ( A362/'Sect. 4 (coefficients)'!$C$3 ) *
(                                                       ( 'Sect. 4 (coefficients)'!$J$3   + 'Sect. 4 (coefficients)'!$J$4  *((C362/'Sect. 4 (coefficients)'!$C$5-1)/'Sect. 4 (coefficients)'!$C$6)  + 'Sect. 4 (coefficients)'!$J$5  *((C362/'Sect. 4 (coefficients)'!$C$5-1)/'Sect. 4 (coefficients)'!$C$6)^2 + 'Sect. 4 (coefficients)'!$J$6   *((C362/'Sect. 4 (coefficients)'!$C$5-1)/'Sect. 4 (coefficients)'!$C$6)^3 + 'Sect. 4 (coefficients)'!$J$7*((C362/'Sect. 4 (coefficients)'!$C$5-1)/'Sect. 4 (coefficients)'!$C$6)^4 ) +
    ( A362/'Sect. 4 (coefficients)'!$C$3 )^1 * ( 'Sect. 4 (coefficients)'!$J$8   + 'Sect. 4 (coefficients)'!$J$9  *((C362/'Sect. 4 (coefficients)'!$C$5-1)/'Sect. 4 (coefficients)'!$C$6)  + 'Sect. 4 (coefficients)'!$J$10*((C362/'Sect. 4 (coefficients)'!$C$5-1)/'Sect. 4 (coefficients)'!$C$6)^2 + 'Sect. 4 (coefficients)'!$J$11 *((C362/'Sect. 4 (coefficients)'!$C$5-1)/'Sect. 4 (coefficients)'!$C$6)^3 ) +
    ( A362/'Sect. 4 (coefficients)'!$C$3 )^2 * ( 'Sect. 4 (coefficients)'!$J$12 + 'Sect. 4 (coefficients)'!$J$13*((C362/'Sect. 4 (coefficients)'!$C$5-1)/'Sect. 4 (coefficients)'!$C$6) + 'Sect. 4 (coefficients)'!$J$14*((C362/'Sect. 4 (coefficients)'!$C$5-1)/'Sect. 4 (coefficients)'!$C$6)^2 ) +
    ( A362/'Sect. 4 (coefficients)'!$C$3 )^3 * ( 'Sect. 4 (coefficients)'!$J$15 + 'Sect. 4 (coefficients)'!$J$16*((C362/'Sect. 4 (coefficients)'!$C$5-1)/'Sect. 4 (coefficients)'!$C$6) ) +
    ( A362/'Sect. 4 (coefficients)'!$C$3 )^4 * ( 'Sect. 4 (coefficients)'!$J$17 ) +
( (B362+273.15) / 'Sect. 4 (coefficients)'!$C$4 )^1*
    (                                                   ( 'Sect. 4 (coefficients)'!$J$18 + 'Sect. 4 (coefficients)'!$J$19*((C362/'Sect. 4 (coefficients)'!$C$5-1)/'Sect. 4 (coefficients)'!$C$6) + 'Sect. 4 (coefficients)'!$J$20*((C362/'Sect. 4 (coefficients)'!$C$5-1)/'Sect. 4 (coefficients)'!$C$6)^2 + 'Sect. 4 (coefficients)'!$J$21 * ((C362/'Sect. 4 (coefficients)'!$C$5-1)/'Sect. 4 (coefficients)'!$C$6)^3 ) +
    ( A362/'Sect. 4 (coefficients)'!$C$3 )^1 * ( 'Sect. 4 (coefficients)'!$J$22 + 'Sect. 4 (coefficients)'!$J$23*((C362/'Sect. 4 (coefficients)'!$C$5-1)/'Sect. 4 (coefficients)'!$C$6) + 'Sect. 4 (coefficients)'!$J$24*((C362/'Sect. 4 (coefficients)'!$C$5-1)/'Sect. 4 (coefficients)'!$C$6)^2 ) +
    ( A362/'Sect. 4 (coefficients)'!$C$3 )^2 * ( 'Sect. 4 (coefficients)'!$J$25 + 'Sect. 4 (coefficients)'!$J$26*((C362/'Sect. 4 (coefficients)'!$C$5-1)/'Sect. 4 (coefficients)'!$C$6) ) +
    ( A362/'Sect. 4 (coefficients)'!$C$3 )^3 * ( 'Sect. 4 (coefficients)'!$J$27 ) ) +
( (B362+273.15) / 'Sect. 4 (coefficients)'!$C$4 )^2*
    (                                                   ( 'Sect. 4 (coefficients)'!$J$28 + 'Sect. 4 (coefficients)'!$J$29*((C362/'Sect. 4 (coefficients)'!$C$5-1)/'Sect. 4 (coefficients)'!$C$6) + 'Sect. 4 (coefficients)'!$J$30*((C362/'Sect. 4 (coefficients)'!$C$5-1)/'Sect. 4 (coefficients)'!$C$6)^2 ) +
    ( A362/'Sect. 4 (coefficients)'!$C$3 )^1 * ( 'Sect. 4 (coefficients)'!$J$31 + 'Sect. 4 (coefficients)'!$J$32*((C362/'Sect. 4 (coefficients)'!$C$5-1)/'Sect. 4 (coefficients)'!$C$6) ) +
    ( A362/'Sect. 4 (coefficients)'!$C$3 )^2 * ( 'Sect. 4 (coefficients)'!$J$33 ) ) +
( (B362+273.15) / 'Sect. 4 (coefficients)'!$C$4 )^3*
    (                                                   ( 'Sect. 4 (coefficients)'!$J$34 + 'Sect. 4 (coefficients)'!$J$35*((C362/'Sect. 4 (coefficients)'!$C$5-1)/'Sect. 4 (coefficients)'!$C$6) ) +
    ( A362/'Sect. 4 (coefficients)'!$C$3 )^1 * ( 'Sect. 4 (coefficients)'!$J$36 ) ) +
( (B362+273.15) / 'Sect. 4 (coefficients)'!$C$4 )^4*
    (                                                   ( 'Sect. 4 (coefficients)'!$J$37 ) ) )</f>
        <v>-0.26882805058584675</v>
      </c>
      <c r="V362" s="32">
        <f t="shared" si="94"/>
        <v>14.597281787521887</v>
      </c>
      <c r="W362" s="36">
        <f>('Sect. 4 (coefficients)'!$L$3+'Sect. 4 (coefficients)'!$L$4*(B362+'Sect. 4 (coefficients)'!$L$7)^-2.5+'Sect. 4 (coefficients)'!$L$5*(B362+'Sect. 4 (coefficients)'!$L$7)^3)/1000</f>
        <v>-1.7850506381732198E-3</v>
      </c>
      <c r="X362" s="36">
        <f t="shared" si="95"/>
        <v>-3.0618201838805703E-4</v>
      </c>
      <c r="Y362" s="32">
        <f t="shared" si="96"/>
        <v>14.595496736883714</v>
      </c>
      <c r="Z362" s="92">
        <v>6.0000000000000001E-3</v>
      </c>
    </row>
    <row r="363" spans="1:26" s="37" customFormat="1" ht="15" customHeight="1">
      <c r="A363" s="76">
        <v>20</v>
      </c>
      <c r="B363" s="30">
        <v>30</v>
      </c>
      <c r="C363" s="55">
        <v>33</v>
      </c>
      <c r="D363" s="32">
        <v>1009.82254744</v>
      </c>
      <c r="E363" s="32">
        <f t="shared" si="101"/>
        <v>1.5147338211599999E-2</v>
      </c>
      <c r="F363" s="54" t="s">
        <v>17</v>
      </c>
      <c r="G363" s="33">
        <v>1024.3495050352217</v>
      </c>
      <c r="H363" s="32">
        <v>1.5944088835823236E-2</v>
      </c>
      <c r="I363" s="62">
        <v>2811.3024282236615</v>
      </c>
      <c r="J363" s="33">
        <f t="shared" si="88"/>
        <v>14.526957595221688</v>
      </c>
      <c r="K363" s="32">
        <f t="shared" si="89"/>
        <v>4.9771592206825869E-3</v>
      </c>
      <c r="L363" s="50">
        <f t="shared" si="87"/>
        <v>26.695304716808611</v>
      </c>
      <c r="M363" s="35">
        <f t="shared" si="90"/>
        <v>9.4285714285714288</v>
      </c>
      <c r="N363" s="66">
        <f t="shared" si="91"/>
        <v>0.94285714285714295</v>
      </c>
      <c r="O363" s="70" t="s">
        <v>17</v>
      </c>
      <c r="P363" s="32">
        <f>('Sect. 4 (coefficients)'!$L$3+'Sect. 4 (coefficients)'!$L$4*(B363+'Sect. 4 (coefficients)'!$L$7)^-2.5+'Sect. 4 (coefficients)'!$L$5*(B363+'Sect. 4 (coefficients)'!$L$7)^3)/1000</f>
        <v>-1.7850506381732198E-3</v>
      </c>
      <c r="Q363" s="32">
        <f t="shared" si="92"/>
        <v>14.528742645859861</v>
      </c>
      <c r="R363" s="32">
        <f>LOOKUP(B363,'Sect. 4 (data)'!$B$33:$B$39,'Sect. 4 (data)'!$R$33:$R$39)</f>
        <v>14.864079850195903</v>
      </c>
      <c r="S363" s="36">
        <f t="shared" si="93"/>
        <v>-0.3353372043360423</v>
      </c>
      <c r="T363" s="32">
        <f>'Sect. 4 (coefficients)'!$C$7 * ( A363 / 'Sect. 4 (coefficients)'!$C$3 )*
  (
                                                        ( 'Sect. 4 (coefficients)'!$F$3   + 'Sect. 4 (coefficients)'!$F$4  *(A363/'Sect. 4 (coefficients)'!$C$3)^1 + 'Sect. 4 (coefficients)'!$F$5  *(A363/'Sect. 4 (coefficients)'!$C$3)^2 + 'Sect. 4 (coefficients)'!$F$6   *(A363/'Sect. 4 (coefficients)'!$C$3)^3 + 'Sect. 4 (coefficients)'!$F$7  *(A363/'Sect. 4 (coefficients)'!$C$3)^4 + 'Sect. 4 (coefficients)'!$F$8*(A363/'Sect. 4 (coefficients)'!$C$3)^5 ) +
    ( (B363+273.15) / 'Sect. 4 (coefficients)'!$C$4 )^1 * ( 'Sect. 4 (coefficients)'!$F$9   + 'Sect. 4 (coefficients)'!$F$10*(A363/'Sect. 4 (coefficients)'!$C$3)^1 + 'Sect. 4 (coefficients)'!$F$11*(A363/'Sect. 4 (coefficients)'!$C$3)^2 + 'Sect. 4 (coefficients)'!$F$12*(A363/'Sect. 4 (coefficients)'!$C$3)^3 + 'Sect. 4 (coefficients)'!$F$13*(A363/'Sect. 4 (coefficients)'!$C$3)^4 ) +
    ( (B363+273.15) / 'Sect. 4 (coefficients)'!$C$4 )^2 * ( 'Sect. 4 (coefficients)'!$F$14 + 'Sect. 4 (coefficients)'!$F$15*(A363/'Sect. 4 (coefficients)'!$C$3)^1 + 'Sect. 4 (coefficients)'!$F$16*(A363/'Sect. 4 (coefficients)'!$C$3)^2 + 'Sect. 4 (coefficients)'!$F$17*(A363/'Sect. 4 (coefficients)'!$C$3)^3 ) +
    ( (B363+273.15) / 'Sect. 4 (coefficients)'!$C$4 )^3 * ( 'Sect. 4 (coefficients)'!$F$18 + 'Sect. 4 (coefficients)'!$F$19*(A363/'Sect. 4 (coefficients)'!$C$3)^1 + 'Sect. 4 (coefficients)'!$F$20*(A363/'Sect. 4 (coefficients)'!$C$3)^2 ) +
    ( (B363+273.15) / 'Sect. 4 (coefficients)'!$C$4 )^4 * ( 'Sect. 4 (coefficients)'!$F$21 +'Sect. 4 (coefficients)'!$F$22*(A363/'Sect. 4 (coefficients)'!$C$3)^1 ) +
    ( (B363+273.15) / 'Sect. 4 (coefficients)'!$C$4 )^5 * ( 'Sect. 4 (coefficients)'!$F$23 )
  )</f>
        <v>14.866109838107734</v>
      </c>
      <c r="U363" s="91">
        <f xml:space="preserve"> 'Sect. 4 (coefficients)'!$C$8 * ( (C363/'Sect. 4 (coefficients)'!$C$5-1)/'Sect. 4 (coefficients)'!$C$6 ) * ( A363/'Sect. 4 (coefficients)'!$C$3 ) *
(                                                       ( 'Sect. 4 (coefficients)'!$J$3   + 'Sect. 4 (coefficients)'!$J$4  *((C363/'Sect. 4 (coefficients)'!$C$5-1)/'Sect. 4 (coefficients)'!$C$6)  + 'Sect. 4 (coefficients)'!$J$5  *((C363/'Sect. 4 (coefficients)'!$C$5-1)/'Sect. 4 (coefficients)'!$C$6)^2 + 'Sect. 4 (coefficients)'!$J$6   *((C363/'Sect. 4 (coefficients)'!$C$5-1)/'Sect. 4 (coefficients)'!$C$6)^3 + 'Sect. 4 (coefficients)'!$J$7*((C363/'Sect. 4 (coefficients)'!$C$5-1)/'Sect. 4 (coefficients)'!$C$6)^4 ) +
    ( A363/'Sect. 4 (coefficients)'!$C$3 )^1 * ( 'Sect. 4 (coefficients)'!$J$8   + 'Sect. 4 (coefficients)'!$J$9  *((C363/'Sect. 4 (coefficients)'!$C$5-1)/'Sect. 4 (coefficients)'!$C$6)  + 'Sect. 4 (coefficients)'!$J$10*((C363/'Sect. 4 (coefficients)'!$C$5-1)/'Sect. 4 (coefficients)'!$C$6)^2 + 'Sect. 4 (coefficients)'!$J$11 *((C363/'Sect. 4 (coefficients)'!$C$5-1)/'Sect. 4 (coefficients)'!$C$6)^3 ) +
    ( A363/'Sect. 4 (coefficients)'!$C$3 )^2 * ( 'Sect. 4 (coefficients)'!$J$12 + 'Sect. 4 (coefficients)'!$J$13*((C363/'Sect. 4 (coefficients)'!$C$5-1)/'Sect. 4 (coefficients)'!$C$6) + 'Sect. 4 (coefficients)'!$J$14*((C363/'Sect. 4 (coefficients)'!$C$5-1)/'Sect. 4 (coefficients)'!$C$6)^2 ) +
    ( A363/'Sect. 4 (coefficients)'!$C$3 )^3 * ( 'Sect. 4 (coefficients)'!$J$15 + 'Sect. 4 (coefficients)'!$J$16*((C363/'Sect. 4 (coefficients)'!$C$5-1)/'Sect. 4 (coefficients)'!$C$6) ) +
    ( A363/'Sect. 4 (coefficients)'!$C$3 )^4 * ( 'Sect. 4 (coefficients)'!$J$17 ) +
( (B363+273.15) / 'Sect. 4 (coefficients)'!$C$4 )^1*
    (                                                   ( 'Sect. 4 (coefficients)'!$J$18 + 'Sect. 4 (coefficients)'!$J$19*((C363/'Sect. 4 (coefficients)'!$C$5-1)/'Sect. 4 (coefficients)'!$C$6) + 'Sect. 4 (coefficients)'!$J$20*((C363/'Sect. 4 (coefficients)'!$C$5-1)/'Sect. 4 (coefficients)'!$C$6)^2 + 'Sect. 4 (coefficients)'!$J$21 * ((C363/'Sect. 4 (coefficients)'!$C$5-1)/'Sect. 4 (coefficients)'!$C$6)^3 ) +
    ( A363/'Sect. 4 (coefficients)'!$C$3 )^1 * ( 'Sect. 4 (coefficients)'!$J$22 + 'Sect. 4 (coefficients)'!$J$23*((C363/'Sect. 4 (coefficients)'!$C$5-1)/'Sect. 4 (coefficients)'!$C$6) + 'Sect. 4 (coefficients)'!$J$24*((C363/'Sect. 4 (coefficients)'!$C$5-1)/'Sect. 4 (coefficients)'!$C$6)^2 ) +
    ( A363/'Sect. 4 (coefficients)'!$C$3 )^2 * ( 'Sect. 4 (coefficients)'!$J$25 + 'Sect. 4 (coefficients)'!$J$26*((C363/'Sect. 4 (coefficients)'!$C$5-1)/'Sect. 4 (coefficients)'!$C$6) ) +
    ( A363/'Sect. 4 (coefficients)'!$C$3 )^3 * ( 'Sect. 4 (coefficients)'!$J$27 ) ) +
( (B363+273.15) / 'Sect. 4 (coefficients)'!$C$4 )^2*
    (                                                   ( 'Sect. 4 (coefficients)'!$J$28 + 'Sect. 4 (coefficients)'!$J$29*((C363/'Sect. 4 (coefficients)'!$C$5-1)/'Sect. 4 (coefficients)'!$C$6) + 'Sect. 4 (coefficients)'!$J$30*((C363/'Sect. 4 (coefficients)'!$C$5-1)/'Sect. 4 (coefficients)'!$C$6)^2 ) +
    ( A363/'Sect. 4 (coefficients)'!$C$3 )^1 * ( 'Sect. 4 (coefficients)'!$J$31 + 'Sect. 4 (coefficients)'!$J$32*((C363/'Sect. 4 (coefficients)'!$C$5-1)/'Sect. 4 (coefficients)'!$C$6) ) +
    ( A363/'Sect. 4 (coefficients)'!$C$3 )^2 * ( 'Sect. 4 (coefficients)'!$J$33 ) ) +
( (B363+273.15) / 'Sect. 4 (coefficients)'!$C$4 )^3*
    (                                                   ( 'Sect. 4 (coefficients)'!$J$34 + 'Sect. 4 (coefficients)'!$J$35*((C363/'Sect. 4 (coefficients)'!$C$5-1)/'Sect. 4 (coefficients)'!$C$6) ) +
    ( A363/'Sect. 4 (coefficients)'!$C$3 )^1 * ( 'Sect. 4 (coefficients)'!$J$36 ) ) +
( (B363+273.15) / 'Sect. 4 (coefficients)'!$C$4 )^4*
    (                                                   ( 'Sect. 4 (coefficients)'!$J$37 ) ) )</f>
        <v>-0.33723586443814324</v>
      </c>
      <c r="V363" s="32">
        <f t="shared" si="94"/>
        <v>14.52887397366959</v>
      </c>
      <c r="W363" s="36">
        <f>('Sect. 4 (coefficients)'!$L$3+'Sect. 4 (coefficients)'!$L$4*(B363+'Sect. 4 (coefficients)'!$L$7)^-2.5+'Sect. 4 (coefficients)'!$L$5*(B363+'Sect. 4 (coefficients)'!$L$7)^3)/1000</f>
        <v>-1.7850506381732198E-3</v>
      </c>
      <c r="X363" s="36">
        <f t="shared" si="95"/>
        <v>-1.3132780972924252E-4</v>
      </c>
      <c r="Y363" s="32">
        <f t="shared" si="96"/>
        <v>14.527088923031418</v>
      </c>
      <c r="Z363" s="92">
        <v>6.0000000000000001E-3</v>
      </c>
    </row>
    <row r="364" spans="1:26" s="37" customFormat="1" ht="15" customHeight="1">
      <c r="A364" s="76">
        <v>20</v>
      </c>
      <c r="B364" s="30">
        <v>30</v>
      </c>
      <c r="C364" s="55">
        <v>41.5</v>
      </c>
      <c r="D364" s="32">
        <v>1013.33299674</v>
      </c>
      <c r="E364" s="32">
        <f t="shared" si="101"/>
        <v>1.51999949511E-2</v>
      </c>
      <c r="F364" s="54" t="s">
        <v>17</v>
      </c>
      <c r="G364" s="33">
        <v>1027.7788173004326</v>
      </c>
      <c r="H364" s="32">
        <v>1.6054879497527076E-2</v>
      </c>
      <c r="I364" s="62">
        <v>2106.7534418469977</v>
      </c>
      <c r="J364" s="33">
        <f t="shared" si="88"/>
        <v>14.445820560432594</v>
      </c>
      <c r="K364" s="32">
        <f t="shared" si="89"/>
        <v>5.1690723700340835E-3</v>
      </c>
      <c r="L364" s="50">
        <f t="shared" si="87"/>
        <v>22.637890842377612</v>
      </c>
      <c r="M364" s="35">
        <f t="shared" si="90"/>
        <v>9.4285714285714288</v>
      </c>
      <c r="N364" s="66">
        <f t="shared" si="91"/>
        <v>0.94285714285714295</v>
      </c>
      <c r="O364" s="70" t="s">
        <v>17</v>
      </c>
      <c r="P364" s="32">
        <f>('Sect. 4 (coefficients)'!$L$3+'Sect. 4 (coefficients)'!$L$4*(B364+'Sect. 4 (coefficients)'!$L$7)^-2.5+'Sect. 4 (coefficients)'!$L$5*(B364+'Sect. 4 (coefficients)'!$L$7)^3)/1000</f>
        <v>-1.7850506381732198E-3</v>
      </c>
      <c r="Q364" s="32">
        <f t="shared" si="92"/>
        <v>14.447605611070767</v>
      </c>
      <c r="R364" s="32">
        <f>LOOKUP(B364,'Sect. 4 (data)'!$B$33:$B$39,'Sect. 4 (data)'!$R$33:$R$39)</f>
        <v>14.864079850195903</v>
      </c>
      <c r="S364" s="36">
        <f t="shared" si="93"/>
        <v>-0.41647423912513659</v>
      </c>
      <c r="T364" s="32">
        <f>'Sect. 4 (coefficients)'!$C$7 * ( A364 / 'Sect. 4 (coefficients)'!$C$3 )*
  (
                                                        ( 'Sect. 4 (coefficients)'!$F$3   + 'Sect. 4 (coefficients)'!$F$4  *(A364/'Sect. 4 (coefficients)'!$C$3)^1 + 'Sect. 4 (coefficients)'!$F$5  *(A364/'Sect. 4 (coefficients)'!$C$3)^2 + 'Sect. 4 (coefficients)'!$F$6   *(A364/'Sect. 4 (coefficients)'!$C$3)^3 + 'Sect. 4 (coefficients)'!$F$7  *(A364/'Sect. 4 (coefficients)'!$C$3)^4 + 'Sect. 4 (coefficients)'!$F$8*(A364/'Sect. 4 (coefficients)'!$C$3)^5 ) +
    ( (B364+273.15) / 'Sect. 4 (coefficients)'!$C$4 )^1 * ( 'Sect. 4 (coefficients)'!$F$9   + 'Sect. 4 (coefficients)'!$F$10*(A364/'Sect. 4 (coefficients)'!$C$3)^1 + 'Sect. 4 (coefficients)'!$F$11*(A364/'Sect. 4 (coefficients)'!$C$3)^2 + 'Sect. 4 (coefficients)'!$F$12*(A364/'Sect. 4 (coefficients)'!$C$3)^3 + 'Sect. 4 (coefficients)'!$F$13*(A364/'Sect. 4 (coefficients)'!$C$3)^4 ) +
    ( (B364+273.15) / 'Sect. 4 (coefficients)'!$C$4 )^2 * ( 'Sect. 4 (coefficients)'!$F$14 + 'Sect. 4 (coefficients)'!$F$15*(A364/'Sect. 4 (coefficients)'!$C$3)^1 + 'Sect. 4 (coefficients)'!$F$16*(A364/'Sect. 4 (coefficients)'!$C$3)^2 + 'Sect. 4 (coefficients)'!$F$17*(A364/'Sect. 4 (coefficients)'!$C$3)^3 ) +
    ( (B364+273.15) / 'Sect. 4 (coefficients)'!$C$4 )^3 * ( 'Sect. 4 (coefficients)'!$F$18 + 'Sect. 4 (coefficients)'!$F$19*(A364/'Sect. 4 (coefficients)'!$C$3)^1 + 'Sect. 4 (coefficients)'!$F$20*(A364/'Sect. 4 (coefficients)'!$C$3)^2 ) +
    ( (B364+273.15) / 'Sect. 4 (coefficients)'!$C$4 )^4 * ( 'Sect. 4 (coefficients)'!$F$21 +'Sect. 4 (coefficients)'!$F$22*(A364/'Sect. 4 (coefficients)'!$C$3)^1 ) +
    ( (B364+273.15) / 'Sect. 4 (coefficients)'!$C$4 )^5 * ( 'Sect. 4 (coefficients)'!$F$23 )
  )</f>
        <v>14.866109838107734</v>
      </c>
      <c r="U364" s="91">
        <f xml:space="preserve"> 'Sect. 4 (coefficients)'!$C$8 * ( (C364/'Sect. 4 (coefficients)'!$C$5-1)/'Sect. 4 (coefficients)'!$C$6 ) * ( A364/'Sect. 4 (coefficients)'!$C$3 ) *
(                                                       ( 'Sect. 4 (coefficients)'!$J$3   + 'Sect. 4 (coefficients)'!$J$4  *((C364/'Sect. 4 (coefficients)'!$C$5-1)/'Sect. 4 (coefficients)'!$C$6)  + 'Sect. 4 (coefficients)'!$J$5  *((C364/'Sect. 4 (coefficients)'!$C$5-1)/'Sect. 4 (coefficients)'!$C$6)^2 + 'Sect. 4 (coefficients)'!$J$6   *((C364/'Sect. 4 (coefficients)'!$C$5-1)/'Sect. 4 (coefficients)'!$C$6)^3 + 'Sect. 4 (coefficients)'!$J$7*((C364/'Sect. 4 (coefficients)'!$C$5-1)/'Sect. 4 (coefficients)'!$C$6)^4 ) +
    ( A364/'Sect. 4 (coefficients)'!$C$3 )^1 * ( 'Sect. 4 (coefficients)'!$J$8   + 'Sect. 4 (coefficients)'!$J$9  *((C364/'Sect. 4 (coefficients)'!$C$5-1)/'Sect. 4 (coefficients)'!$C$6)  + 'Sect. 4 (coefficients)'!$J$10*((C364/'Sect. 4 (coefficients)'!$C$5-1)/'Sect. 4 (coefficients)'!$C$6)^2 + 'Sect. 4 (coefficients)'!$J$11 *((C364/'Sect. 4 (coefficients)'!$C$5-1)/'Sect. 4 (coefficients)'!$C$6)^3 ) +
    ( A364/'Sect. 4 (coefficients)'!$C$3 )^2 * ( 'Sect. 4 (coefficients)'!$J$12 + 'Sect. 4 (coefficients)'!$J$13*((C364/'Sect. 4 (coefficients)'!$C$5-1)/'Sect. 4 (coefficients)'!$C$6) + 'Sect. 4 (coefficients)'!$J$14*((C364/'Sect. 4 (coefficients)'!$C$5-1)/'Sect. 4 (coefficients)'!$C$6)^2 ) +
    ( A364/'Sect. 4 (coefficients)'!$C$3 )^3 * ( 'Sect. 4 (coefficients)'!$J$15 + 'Sect. 4 (coefficients)'!$J$16*((C364/'Sect. 4 (coefficients)'!$C$5-1)/'Sect. 4 (coefficients)'!$C$6) ) +
    ( A364/'Sect. 4 (coefficients)'!$C$3 )^4 * ( 'Sect. 4 (coefficients)'!$J$17 ) +
( (B364+273.15) / 'Sect. 4 (coefficients)'!$C$4 )^1*
    (                                                   ( 'Sect. 4 (coefficients)'!$J$18 + 'Sect. 4 (coefficients)'!$J$19*((C364/'Sect. 4 (coefficients)'!$C$5-1)/'Sect. 4 (coefficients)'!$C$6) + 'Sect. 4 (coefficients)'!$J$20*((C364/'Sect. 4 (coefficients)'!$C$5-1)/'Sect. 4 (coefficients)'!$C$6)^2 + 'Sect. 4 (coefficients)'!$J$21 * ((C364/'Sect. 4 (coefficients)'!$C$5-1)/'Sect. 4 (coefficients)'!$C$6)^3 ) +
    ( A364/'Sect. 4 (coefficients)'!$C$3 )^1 * ( 'Sect. 4 (coefficients)'!$J$22 + 'Sect. 4 (coefficients)'!$J$23*((C364/'Sect. 4 (coefficients)'!$C$5-1)/'Sect. 4 (coefficients)'!$C$6) + 'Sect. 4 (coefficients)'!$J$24*((C364/'Sect. 4 (coefficients)'!$C$5-1)/'Sect. 4 (coefficients)'!$C$6)^2 ) +
    ( A364/'Sect. 4 (coefficients)'!$C$3 )^2 * ( 'Sect. 4 (coefficients)'!$J$25 + 'Sect. 4 (coefficients)'!$J$26*((C364/'Sect. 4 (coefficients)'!$C$5-1)/'Sect. 4 (coefficients)'!$C$6) ) +
    ( A364/'Sect. 4 (coefficients)'!$C$3 )^3 * ( 'Sect. 4 (coefficients)'!$J$27 ) ) +
( (B364+273.15) / 'Sect. 4 (coefficients)'!$C$4 )^2*
    (                                                   ( 'Sect. 4 (coefficients)'!$J$28 + 'Sect. 4 (coefficients)'!$J$29*((C364/'Sect. 4 (coefficients)'!$C$5-1)/'Sect. 4 (coefficients)'!$C$6) + 'Sect. 4 (coefficients)'!$J$30*((C364/'Sect. 4 (coefficients)'!$C$5-1)/'Sect. 4 (coefficients)'!$C$6)^2 ) +
    ( A364/'Sect. 4 (coefficients)'!$C$3 )^1 * ( 'Sect. 4 (coefficients)'!$J$31 + 'Sect. 4 (coefficients)'!$J$32*((C364/'Sect. 4 (coefficients)'!$C$5-1)/'Sect. 4 (coefficients)'!$C$6) ) +
    ( A364/'Sect. 4 (coefficients)'!$C$3 )^2 * ( 'Sect. 4 (coefficients)'!$J$33 ) ) +
( (B364+273.15) / 'Sect. 4 (coefficients)'!$C$4 )^3*
    (                                                   ( 'Sect. 4 (coefficients)'!$J$34 + 'Sect. 4 (coefficients)'!$J$35*((C364/'Sect. 4 (coefficients)'!$C$5-1)/'Sect. 4 (coefficients)'!$C$6) ) +
    ( A364/'Sect. 4 (coefficients)'!$C$3 )^1 * ( 'Sect. 4 (coefficients)'!$J$36 ) ) +
( (B364+273.15) / 'Sect. 4 (coefficients)'!$C$4 )^4*
    (                                                   ( 'Sect. 4 (coefficients)'!$J$37 ) ) )</f>
        <v>-0.41786643430245879</v>
      </c>
      <c r="V364" s="32">
        <f t="shared" si="94"/>
        <v>14.448243403805275</v>
      </c>
      <c r="W364" s="36">
        <f>('Sect. 4 (coefficients)'!$L$3+'Sect. 4 (coefficients)'!$L$4*(B364+'Sect. 4 (coefficients)'!$L$7)^-2.5+'Sect. 4 (coefficients)'!$L$5*(B364+'Sect. 4 (coefficients)'!$L$7)^3)/1000</f>
        <v>-1.7850506381732198E-3</v>
      </c>
      <c r="X364" s="36">
        <f t="shared" si="95"/>
        <v>-6.3779273450847995E-4</v>
      </c>
      <c r="Y364" s="32">
        <f t="shared" si="96"/>
        <v>14.446458353167102</v>
      </c>
      <c r="Z364" s="92">
        <v>6.0000000000000001E-3</v>
      </c>
    </row>
    <row r="365" spans="1:26" s="37" customFormat="1" ht="15" customHeight="1">
      <c r="A365" s="76">
        <v>20</v>
      </c>
      <c r="B365" s="30">
        <v>30</v>
      </c>
      <c r="C365" s="55">
        <v>52</v>
      </c>
      <c r="D365" s="32">
        <v>1017.58894688</v>
      </c>
      <c r="E365" s="32">
        <f t="shared" si="101"/>
        <v>1.5263834203200001E-2</v>
      </c>
      <c r="F365" s="54" t="s">
        <v>17</v>
      </c>
      <c r="G365" s="33">
        <v>1031.9392194409174</v>
      </c>
      <c r="H365" s="32">
        <v>1.6206011137383819E-2</v>
      </c>
      <c r="I365" s="62">
        <v>1335.0183313164287</v>
      </c>
      <c r="J365" s="33">
        <f t="shared" si="88"/>
        <v>14.35027256091746</v>
      </c>
      <c r="K365" s="32">
        <f t="shared" si="89"/>
        <v>5.4451962684764835E-3</v>
      </c>
      <c r="L365" s="50">
        <f t="shared" si="87"/>
        <v>17.0151918363707</v>
      </c>
      <c r="M365" s="35">
        <f t="shared" si="90"/>
        <v>9.4285714285714288</v>
      </c>
      <c r="N365" s="66">
        <f t="shared" si="91"/>
        <v>0.94285714285714295</v>
      </c>
      <c r="O365" s="70" t="s">
        <v>17</v>
      </c>
      <c r="P365" s="32">
        <f>('Sect. 4 (coefficients)'!$L$3+'Sect. 4 (coefficients)'!$L$4*(B365+'Sect. 4 (coefficients)'!$L$7)^-2.5+'Sect. 4 (coefficients)'!$L$5*(B365+'Sect. 4 (coefficients)'!$L$7)^3)/1000</f>
        <v>-1.7850506381732198E-3</v>
      </c>
      <c r="Q365" s="32">
        <f t="shared" si="92"/>
        <v>14.352057611555633</v>
      </c>
      <c r="R365" s="32">
        <f>LOOKUP(B365,'Sect. 4 (data)'!$B$33:$B$39,'Sect. 4 (data)'!$R$33:$R$39)</f>
        <v>14.864079850195903</v>
      </c>
      <c r="S365" s="36">
        <f t="shared" si="93"/>
        <v>-0.51202223864027019</v>
      </c>
      <c r="T365" s="32">
        <f>'Sect. 4 (coefficients)'!$C$7 * ( A365 / 'Sect. 4 (coefficients)'!$C$3 )*
  (
                                                        ( 'Sect. 4 (coefficients)'!$F$3   + 'Sect. 4 (coefficients)'!$F$4  *(A365/'Sect. 4 (coefficients)'!$C$3)^1 + 'Sect. 4 (coefficients)'!$F$5  *(A365/'Sect. 4 (coefficients)'!$C$3)^2 + 'Sect. 4 (coefficients)'!$F$6   *(A365/'Sect. 4 (coefficients)'!$C$3)^3 + 'Sect. 4 (coefficients)'!$F$7  *(A365/'Sect. 4 (coefficients)'!$C$3)^4 + 'Sect. 4 (coefficients)'!$F$8*(A365/'Sect. 4 (coefficients)'!$C$3)^5 ) +
    ( (B365+273.15) / 'Sect. 4 (coefficients)'!$C$4 )^1 * ( 'Sect. 4 (coefficients)'!$F$9   + 'Sect. 4 (coefficients)'!$F$10*(A365/'Sect. 4 (coefficients)'!$C$3)^1 + 'Sect. 4 (coefficients)'!$F$11*(A365/'Sect. 4 (coefficients)'!$C$3)^2 + 'Sect. 4 (coefficients)'!$F$12*(A365/'Sect. 4 (coefficients)'!$C$3)^3 + 'Sect. 4 (coefficients)'!$F$13*(A365/'Sect. 4 (coefficients)'!$C$3)^4 ) +
    ( (B365+273.15) / 'Sect. 4 (coefficients)'!$C$4 )^2 * ( 'Sect. 4 (coefficients)'!$F$14 + 'Sect. 4 (coefficients)'!$F$15*(A365/'Sect. 4 (coefficients)'!$C$3)^1 + 'Sect. 4 (coefficients)'!$F$16*(A365/'Sect. 4 (coefficients)'!$C$3)^2 + 'Sect. 4 (coefficients)'!$F$17*(A365/'Sect. 4 (coefficients)'!$C$3)^3 ) +
    ( (B365+273.15) / 'Sect. 4 (coefficients)'!$C$4 )^3 * ( 'Sect. 4 (coefficients)'!$F$18 + 'Sect. 4 (coefficients)'!$F$19*(A365/'Sect. 4 (coefficients)'!$C$3)^1 + 'Sect. 4 (coefficients)'!$F$20*(A365/'Sect. 4 (coefficients)'!$C$3)^2 ) +
    ( (B365+273.15) / 'Sect. 4 (coefficients)'!$C$4 )^4 * ( 'Sect. 4 (coefficients)'!$F$21 +'Sect. 4 (coefficients)'!$F$22*(A365/'Sect. 4 (coefficients)'!$C$3)^1 ) +
    ( (B365+273.15) / 'Sect. 4 (coefficients)'!$C$4 )^5 * ( 'Sect. 4 (coefficients)'!$F$23 )
  )</f>
        <v>14.866109838107734</v>
      </c>
      <c r="U365" s="91">
        <f xml:space="preserve"> 'Sect. 4 (coefficients)'!$C$8 * ( (C365/'Sect. 4 (coefficients)'!$C$5-1)/'Sect. 4 (coefficients)'!$C$6 ) * ( A365/'Sect. 4 (coefficients)'!$C$3 ) *
(                                                       ( 'Sect. 4 (coefficients)'!$J$3   + 'Sect. 4 (coefficients)'!$J$4  *((C365/'Sect. 4 (coefficients)'!$C$5-1)/'Sect. 4 (coefficients)'!$C$6)  + 'Sect. 4 (coefficients)'!$J$5  *((C365/'Sect. 4 (coefficients)'!$C$5-1)/'Sect. 4 (coefficients)'!$C$6)^2 + 'Sect. 4 (coefficients)'!$J$6   *((C365/'Sect. 4 (coefficients)'!$C$5-1)/'Sect. 4 (coefficients)'!$C$6)^3 + 'Sect. 4 (coefficients)'!$J$7*((C365/'Sect. 4 (coefficients)'!$C$5-1)/'Sect. 4 (coefficients)'!$C$6)^4 ) +
    ( A365/'Sect. 4 (coefficients)'!$C$3 )^1 * ( 'Sect. 4 (coefficients)'!$J$8   + 'Sect. 4 (coefficients)'!$J$9  *((C365/'Sect. 4 (coefficients)'!$C$5-1)/'Sect. 4 (coefficients)'!$C$6)  + 'Sect. 4 (coefficients)'!$J$10*((C365/'Sect. 4 (coefficients)'!$C$5-1)/'Sect. 4 (coefficients)'!$C$6)^2 + 'Sect. 4 (coefficients)'!$J$11 *((C365/'Sect. 4 (coefficients)'!$C$5-1)/'Sect. 4 (coefficients)'!$C$6)^3 ) +
    ( A365/'Sect. 4 (coefficients)'!$C$3 )^2 * ( 'Sect. 4 (coefficients)'!$J$12 + 'Sect. 4 (coefficients)'!$J$13*((C365/'Sect. 4 (coefficients)'!$C$5-1)/'Sect. 4 (coefficients)'!$C$6) + 'Sect. 4 (coefficients)'!$J$14*((C365/'Sect. 4 (coefficients)'!$C$5-1)/'Sect. 4 (coefficients)'!$C$6)^2 ) +
    ( A365/'Sect. 4 (coefficients)'!$C$3 )^3 * ( 'Sect. 4 (coefficients)'!$J$15 + 'Sect. 4 (coefficients)'!$J$16*((C365/'Sect. 4 (coefficients)'!$C$5-1)/'Sect. 4 (coefficients)'!$C$6) ) +
    ( A365/'Sect. 4 (coefficients)'!$C$3 )^4 * ( 'Sect. 4 (coefficients)'!$J$17 ) +
( (B365+273.15) / 'Sect. 4 (coefficients)'!$C$4 )^1*
    (                                                   ( 'Sect. 4 (coefficients)'!$J$18 + 'Sect. 4 (coefficients)'!$J$19*((C365/'Sect. 4 (coefficients)'!$C$5-1)/'Sect. 4 (coefficients)'!$C$6) + 'Sect. 4 (coefficients)'!$J$20*((C365/'Sect. 4 (coefficients)'!$C$5-1)/'Sect. 4 (coefficients)'!$C$6)^2 + 'Sect. 4 (coefficients)'!$J$21 * ((C365/'Sect. 4 (coefficients)'!$C$5-1)/'Sect. 4 (coefficients)'!$C$6)^3 ) +
    ( A365/'Sect. 4 (coefficients)'!$C$3 )^1 * ( 'Sect. 4 (coefficients)'!$J$22 + 'Sect. 4 (coefficients)'!$J$23*((C365/'Sect. 4 (coefficients)'!$C$5-1)/'Sect. 4 (coefficients)'!$C$6) + 'Sect. 4 (coefficients)'!$J$24*((C365/'Sect. 4 (coefficients)'!$C$5-1)/'Sect. 4 (coefficients)'!$C$6)^2 ) +
    ( A365/'Sect. 4 (coefficients)'!$C$3 )^2 * ( 'Sect. 4 (coefficients)'!$J$25 + 'Sect. 4 (coefficients)'!$J$26*((C365/'Sect. 4 (coefficients)'!$C$5-1)/'Sect. 4 (coefficients)'!$C$6) ) +
    ( A365/'Sect. 4 (coefficients)'!$C$3 )^3 * ( 'Sect. 4 (coefficients)'!$J$27 ) ) +
( (B365+273.15) / 'Sect. 4 (coefficients)'!$C$4 )^2*
    (                                                   ( 'Sect. 4 (coefficients)'!$J$28 + 'Sect. 4 (coefficients)'!$J$29*((C365/'Sect. 4 (coefficients)'!$C$5-1)/'Sect. 4 (coefficients)'!$C$6) + 'Sect. 4 (coefficients)'!$J$30*((C365/'Sect. 4 (coefficients)'!$C$5-1)/'Sect. 4 (coefficients)'!$C$6)^2 ) +
    ( A365/'Sect. 4 (coefficients)'!$C$3 )^1 * ( 'Sect. 4 (coefficients)'!$J$31 + 'Sect. 4 (coefficients)'!$J$32*((C365/'Sect. 4 (coefficients)'!$C$5-1)/'Sect. 4 (coefficients)'!$C$6) ) +
    ( A365/'Sect. 4 (coefficients)'!$C$3 )^2 * ( 'Sect. 4 (coefficients)'!$J$33 ) ) +
( (B365+273.15) / 'Sect. 4 (coefficients)'!$C$4 )^3*
    (                                                   ( 'Sect. 4 (coefficients)'!$J$34 + 'Sect. 4 (coefficients)'!$J$35*((C365/'Sect. 4 (coefficients)'!$C$5-1)/'Sect. 4 (coefficients)'!$C$6) ) +
    ( A365/'Sect. 4 (coefficients)'!$C$3 )^1 * ( 'Sect. 4 (coefficients)'!$J$36 ) ) +
( (B365+273.15) / 'Sect. 4 (coefficients)'!$C$4 )^4*
    (                                                   ( 'Sect. 4 (coefficients)'!$J$37 ) ) )</f>
        <v>-0.51394341919779241</v>
      </c>
      <c r="V365" s="32">
        <f t="shared" si="94"/>
        <v>14.352166418909942</v>
      </c>
      <c r="W365" s="36">
        <f>('Sect. 4 (coefficients)'!$L$3+'Sect. 4 (coefficients)'!$L$4*(B365+'Sect. 4 (coefficients)'!$L$7)^-2.5+'Sect. 4 (coefficients)'!$L$5*(B365+'Sect. 4 (coefficients)'!$L$7)^3)/1000</f>
        <v>-1.7850506381732198E-3</v>
      </c>
      <c r="X365" s="36">
        <f t="shared" si="95"/>
        <v>-1.0880735430873756E-4</v>
      </c>
      <c r="Y365" s="32">
        <f t="shared" si="96"/>
        <v>14.350381368271769</v>
      </c>
      <c r="Z365" s="92">
        <v>6.0000000000000001E-3</v>
      </c>
    </row>
    <row r="366" spans="1:26" s="46" customFormat="1" ht="15" customHeight="1">
      <c r="A366" s="82">
        <v>20</v>
      </c>
      <c r="B366" s="38">
        <v>30</v>
      </c>
      <c r="C366" s="57">
        <v>65</v>
      </c>
      <c r="D366" s="40">
        <v>1022.73955471</v>
      </c>
      <c r="E366" s="40">
        <f t="shared" si="101"/>
        <v>1.534109332065E-2</v>
      </c>
      <c r="F366" s="56" t="s">
        <v>17</v>
      </c>
      <c r="G366" s="42">
        <v>1036.976125733599</v>
      </c>
      <c r="H366" s="40">
        <v>1.6413254992898332E-2</v>
      </c>
      <c r="I366" s="63">
        <v>737.53825121001103</v>
      </c>
      <c r="J366" s="42">
        <f t="shared" si="88"/>
        <v>14.236571023599026</v>
      </c>
      <c r="K366" s="40">
        <f t="shared" si="89"/>
        <v>5.834877478491725E-3</v>
      </c>
      <c r="L366" s="53">
        <f t="shared" si="87"/>
        <v>11.779657058191578</v>
      </c>
      <c r="M366" s="44">
        <f t="shared" si="90"/>
        <v>9.4285714285714288</v>
      </c>
      <c r="N366" s="67">
        <f t="shared" si="91"/>
        <v>0.94285714285714295</v>
      </c>
      <c r="O366" s="71" t="s">
        <v>17</v>
      </c>
      <c r="P366" s="40">
        <f>('Sect. 4 (coefficients)'!$L$3+'Sect. 4 (coefficients)'!$L$4*(B366+'Sect. 4 (coefficients)'!$L$7)^-2.5+'Sect. 4 (coefficients)'!$L$5*(B366+'Sect. 4 (coefficients)'!$L$7)^3)/1000</f>
        <v>-1.7850506381732198E-3</v>
      </c>
      <c r="Q366" s="40">
        <f t="shared" si="92"/>
        <v>14.238356074237199</v>
      </c>
      <c r="R366" s="40">
        <f>LOOKUP(B366,'Sect. 4 (data)'!$B$33:$B$39,'Sect. 4 (data)'!$R$33:$R$39)</f>
        <v>14.864079850195903</v>
      </c>
      <c r="S366" s="45">
        <f t="shared" si="93"/>
        <v>-0.62572377595870421</v>
      </c>
      <c r="T366" s="40">
        <f>'Sect. 4 (coefficients)'!$C$7 * ( A366 / 'Sect. 4 (coefficients)'!$C$3 )*
  (
                                                        ( 'Sect. 4 (coefficients)'!$F$3   + 'Sect. 4 (coefficients)'!$F$4  *(A366/'Sect. 4 (coefficients)'!$C$3)^1 + 'Sect. 4 (coefficients)'!$F$5  *(A366/'Sect. 4 (coefficients)'!$C$3)^2 + 'Sect. 4 (coefficients)'!$F$6   *(A366/'Sect. 4 (coefficients)'!$C$3)^3 + 'Sect. 4 (coefficients)'!$F$7  *(A366/'Sect. 4 (coefficients)'!$C$3)^4 + 'Sect. 4 (coefficients)'!$F$8*(A366/'Sect. 4 (coefficients)'!$C$3)^5 ) +
    ( (B366+273.15) / 'Sect. 4 (coefficients)'!$C$4 )^1 * ( 'Sect. 4 (coefficients)'!$F$9   + 'Sect. 4 (coefficients)'!$F$10*(A366/'Sect. 4 (coefficients)'!$C$3)^1 + 'Sect. 4 (coefficients)'!$F$11*(A366/'Sect. 4 (coefficients)'!$C$3)^2 + 'Sect. 4 (coefficients)'!$F$12*(A366/'Sect. 4 (coefficients)'!$C$3)^3 + 'Sect. 4 (coefficients)'!$F$13*(A366/'Sect. 4 (coefficients)'!$C$3)^4 ) +
    ( (B366+273.15) / 'Sect. 4 (coefficients)'!$C$4 )^2 * ( 'Sect. 4 (coefficients)'!$F$14 + 'Sect. 4 (coefficients)'!$F$15*(A366/'Sect. 4 (coefficients)'!$C$3)^1 + 'Sect. 4 (coefficients)'!$F$16*(A366/'Sect. 4 (coefficients)'!$C$3)^2 + 'Sect. 4 (coefficients)'!$F$17*(A366/'Sect. 4 (coefficients)'!$C$3)^3 ) +
    ( (B366+273.15) / 'Sect. 4 (coefficients)'!$C$4 )^3 * ( 'Sect. 4 (coefficients)'!$F$18 + 'Sect. 4 (coefficients)'!$F$19*(A366/'Sect. 4 (coefficients)'!$C$3)^1 + 'Sect. 4 (coefficients)'!$F$20*(A366/'Sect. 4 (coefficients)'!$C$3)^2 ) +
    ( (B366+273.15) / 'Sect. 4 (coefficients)'!$C$4 )^4 * ( 'Sect. 4 (coefficients)'!$F$21 +'Sect. 4 (coefficients)'!$F$22*(A366/'Sect. 4 (coefficients)'!$C$3)^1 ) +
    ( (B366+273.15) / 'Sect. 4 (coefficients)'!$C$4 )^5 * ( 'Sect. 4 (coefficients)'!$F$23 )
  )</f>
        <v>14.866109838107734</v>
      </c>
      <c r="U366" s="93">
        <f xml:space="preserve"> 'Sect. 4 (coefficients)'!$C$8 * ( (C366/'Sect. 4 (coefficients)'!$C$5-1)/'Sect. 4 (coefficients)'!$C$6 ) * ( A366/'Sect. 4 (coefficients)'!$C$3 ) *
(                                                       ( 'Sect. 4 (coefficients)'!$J$3   + 'Sect. 4 (coefficients)'!$J$4  *((C366/'Sect. 4 (coefficients)'!$C$5-1)/'Sect. 4 (coefficients)'!$C$6)  + 'Sect. 4 (coefficients)'!$J$5  *((C366/'Sect. 4 (coefficients)'!$C$5-1)/'Sect. 4 (coefficients)'!$C$6)^2 + 'Sect. 4 (coefficients)'!$J$6   *((C366/'Sect. 4 (coefficients)'!$C$5-1)/'Sect. 4 (coefficients)'!$C$6)^3 + 'Sect. 4 (coefficients)'!$J$7*((C366/'Sect. 4 (coefficients)'!$C$5-1)/'Sect. 4 (coefficients)'!$C$6)^4 ) +
    ( A366/'Sect. 4 (coefficients)'!$C$3 )^1 * ( 'Sect. 4 (coefficients)'!$J$8   + 'Sect. 4 (coefficients)'!$J$9  *((C366/'Sect. 4 (coefficients)'!$C$5-1)/'Sect. 4 (coefficients)'!$C$6)  + 'Sect. 4 (coefficients)'!$J$10*((C366/'Sect. 4 (coefficients)'!$C$5-1)/'Sect. 4 (coefficients)'!$C$6)^2 + 'Sect. 4 (coefficients)'!$J$11 *((C366/'Sect. 4 (coefficients)'!$C$5-1)/'Sect. 4 (coefficients)'!$C$6)^3 ) +
    ( A366/'Sect. 4 (coefficients)'!$C$3 )^2 * ( 'Sect. 4 (coefficients)'!$J$12 + 'Sect. 4 (coefficients)'!$J$13*((C366/'Sect. 4 (coefficients)'!$C$5-1)/'Sect. 4 (coefficients)'!$C$6) + 'Sect. 4 (coefficients)'!$J$14*((C366/'Sect. 4 (coefficients)'!$C$5-1)/'Sect. 4 (coefficients)'!$C$6)^2 ) +
    ( A366/'Sect. 4 (coefficients)'!$C$3 )^3 * ( 'Sect. 4 (coefficients)'!$J$15 + 'Sect. 4 (coefficients)'!$J$16*((C366/'Sect. 4 (coefficients)'!$C$5-1)/'Sect. 4 (coefficients)'!$C$6) ) +
    ( A366/'Sect. 4 (coefficients)'!$C$3 )^4 * ( 'Sect. 4 (coefficients)'!$J$17 ) +
( (B366+273.15) / 'Sect. 4 (coefficients)'!$C$4 )^1*
    (                                                   ( 'Sect. 4 (coefficients)'!$J$18 + 'Sect. 4 (coefficients)'!$J$19*((C366/'Sect. 4 (coefficients)'!$C$5-1)/'Sect. 4 (coefficients)'!$C$6) + 'Sect. 4 (coefficients)'!$J$20*((C366/'Sect. 4 (coefficients)'!$C$5-1)/'Sect. 4 (coefficients)'!$C$6)^2 + 'Sect. 4 (coefficients)'!$J$21 * ((C366/'Sect. 4 (coefficients)'!$C$5-1)/'Sect. 4 (coefficients)'!$C$6)^3 ) +
    ( A366/'Sect. 4 (coefficients)'!$C$3 )^1 * ( 'Sect. 4 (coefficients)'!$J$22 + 'Sect. 4 (coefficients)'!$J$23*((C366/'Sect. 4 (coefficients)'!$C$5-1)/'Sect. 4 (coefficients)'!$C$6) + 'Sect. 4 (coefficients)'!$J$24*((C366/'Sect. 4 (coefficients)'!$C$5-1)/'Sect. 4 (coefficients)'!$C$6)^2 ) +
    ( A366/'Sect. 4 (coefficients)'!$C$3 )^2 * ( 'Sect. 4 (coefficients)'!$J$25 + 'Sect. 4 (coefficients)'!$J$26*((C366/'Sect. 4 (coefficients)'!$C$5-1)/'Sect. 4 (coefficients)'!$C$6) ) +
    ( A366/'Sect. 4 (coefficients)'!$C$3 )^3 * ( 'Sect. 4 (coefficients)'!$J$27 ) ) +
( (B366+273.15) / 'Sect. 4 (coefficients)'!$C$4 )^2*
    (                                                   ( 'Sect. 4 (coefficients)'!$J$28 + 'Sect. 4 (coefficients)'!$J$29*((C366/'Sect. 4 (coefficients)'!$C$5-1)/'Sect. 4 (coefficients)'!$C$6) + 'Sect. 4 (coefficients)'!$J$30*((C366/'Sect. 4 (coefficients)'!$C$5-1)/'Sect. 4 (coefficients)'!$C$6)^2 ) +
    ( A366/'Sect. 4 (coefficients)'!$C$3 )^1 * ( 'Sect. 4 (coefficients)'!$J$31 + 'Sect. 4 (coefficients)'!$J$32*((C366/'Sect. 4 (coefficients)'!$C$5-1)/'Sect. 4 (coefficients)'!$C$6) ) +
    ( A366/'Sect. 4 (coefficients)'!$C$3 )^2 * ( 'Sect. 4 (coefficients)'!$J$33 ) ) +
( (B366+273.15) / 'Sect. 4 (coefficients)'!$C$4 )^3*
    (                                                   ( 'Sect. 4 (coefficients)'!$J$34 + 'Sect. 4 (coefficients)'!$J$35*((C366/'Sect. 4 (coefficients)'!$C$5-1)/'Sect. 4 (coefficients)'!$C$6) ) +
    ( A366/'Sect. 4 (coefficients)'!$C$3 )^1 * ( 'Sect. 4 (coefficients)'!$J$36 ) ) +
( (B366+273.15) / 'Sect. 4 (coefficients)'!$C$4 )^4*
    (                                                   ( 'Sect. 4 (coefficients)'!$J$37 ) ) )</f>
        <v>-0.62788256474636606</v>
      </c>
      <c r="V366" s="40">
        <f t="shared" si="94"/>
        <v>14.238227273361368</v>
      </c>
      <c r="W366" s="45">
        <f>('Sect. 4 (coefficients)'!$L$3+'Sect. 4 (coefficients)'!$L$4*(B366+'Sect. 4 (coefficients)'!$L$7)^-2.5+'Sect. 4 (coefficients)'!$L$5*(B366+'Sect. 4 (coefficients)'!$L$7)^3)/1000</f>
        <v>-1.7850506381732198E-3</v>
      </c>
      <c r="X366" s="45">
        <f t="shared" si="95"/>
        <v>1.2880087583155841E-4</v>
      </c>
      <c r="Y366" s="40">
        <f t="shared" si="96"/>
        <v>14.236442222723195</v>
      </c>
      <c r="Z366" s="94">
        <v>6.0000000000000001E-3</v>
      </c>
    </row>
    <row r="367" spans="1:26" s="37" customFormat="1" ht="15" customHeight="1">
      <c r="A367" s="76">
        <v>20</v>
      </c>
      <c r="B367" s="30">
        <v>35</v>
      </c>
      <c r="C367" s="55">
        <v>5</v>
      </c>
      <c r="D367" s="32">
        <v>996.18593282400002</v>
      </c>
      <c r="E367" s="32">
        <f>0.001/100*D367/2</f>
        <v>4.9809296641200006E-3</v>
      </c>
      <c r="F367" s="54" t="s">
        <v>17</v>
      </c>
      <c r="G367" s="33">
        <v>1010.8954741301324</v>
      </c>
      <c r="H367" s="32">
        <v>6.688240941704825E-3</v>
      </c>
      <c r="I367" s="62">
        <v>117.34770557666523</v>
      </c>
      <c r="J367" s="33">
        <f t="shared" si="88"/>
        <v>14.709541306132337</v>
      </c>
      <c r="K367" s="32">
        <f t="shared" si="89"/>
        <v>4.4635083259008338E-3</v>
      </c>
      <c r="L367" s="50">
        <f t="shared" si="87"/>
        <v>23.277286890723985</v>
      </c>
      <c r="M367" s="35">
        <f t="shared" si="90"/>
        <v>9.4285714285714288</v>
      </c>
      <c r="N367" s="66">
        <f t="shared" si="91"/>
        <v>0.94285714285714295</v>
      </c>
      <c r="O367" s="70" t="s">
        <v>17</v>
      </c>
      <c r="P367" s="32">
        <f>('Sect. 4 (coefficients)'!$L$3+'Sect. 4 (coefficients)'!$L$4*(B367+'Sect. 4 (coefficients)'!$L$7)^-2.5+'Sect. 4 (coefficients)'!$L$5*(B367+'Sect. 4 (coefficients)'!$L$7)^3)/1000</f>
        <v>-1.5230718835547918E-3</v>
      </c>
      <c r="Q367" s="32">
        <f t="shared" si="92"/>
        <v>14.711064378015891</v>
      </c>
      <c r="R367" s="32">
        <f>LOOKUP(B367,'Sect. 4 (data)'!$B$33:$B$39,'Sect. 4 (data)'!$R$33:$R$39)</f>
        <v>14.761330639396334</v>
      </c>
      <c r="S367" s="36">
        <f t="shared" si="93"/>
        <v>-5.0266261380443211E-2</v>
      </c>
      <c r="T367" s="32">
        <f>'Sect. 4 (coefficients)'!$C$7 * ( A367 / 'Sect. 4 (coefficients)'!$C$3 )*
  (
                                                        ( 'Sect. 4 (coefficients)'!$F$3   + 'Sect. 4 (coefficients)'!$F$4  *(A367/'Sect. 4 (coefficients)'!$C$3)^1 + 'Sect. 4 (coefficients)'!$F$5  *(A367/'Sect. 4 (coefficients)'!$C$3)^2 + 'Sect. 4 (coefficients)'!$F$6   *(A367/'Sect. 4 (coefficients)'!$C$3)^3 + 'Sect. 4 (coefficients)'!$F$7  *(A367/'Sect. 4 (coefficients)'!$C$3)^4 + 'Sect. 4 (coefficients)'!$F$8*(A367/'Sect. 4 (coefficients)'!$C$3)^5 ) +
    ( (B367+273.15) / 'Sect. 4 (coefficients)'!$C$4 )^1 * ( 'Sect. 4 (coefficients)'!$F$9   + 'Sect. 4 (coefficients)'!$F$10*(A367/'Sect. 4 (coefficients)'!$C$3)^1 + 'Sect. 4 (coefficients)'!$F$11*(A367/'Sect. 4 (coefficients)'!$C$3)^2 + 'Sect. 4 (coefficients)'!$F$12*(A367/'Sect. 4 (coefficients)'!$C$3)^3 + 'Sect. 4 (coefficients)'!$F$13*(A367/'Sect. 4 (coefficients)'!$C$3)^4 ) +
    ( (B367+273.15) / 'Sect. 4 (coefficients)'!$C$4 )^2 * ( 'Sect. 4 (coefficients)'!$F$14 + 'Sect. 4 (coefficients)'!$F$15*(A367/'Sect. 4 (coefficients)'!$C$3)^1 + 'Sect. 4 (coefficients)'!$F$16*(A367/'Sect. 4 (coefficients)'!$C$3)^2 + 'Sect. 4 (coefficients)'!$F$17*(A367/'Sect. 4 (coefficients)'!$C$3)^3 ) +
    ( (B367+273.15) / 'Sect. 4 (coefficients)'!$C$4 )^3 * ( 'Sect. 4 (coefficients)'!$F$18 + 'Sect. 4 (coefficients)'!$F$19*(A367/'Sect. 4 (coefficients)'!$C$3)^1 + 'Sect. 4 (coefficients)'!$F$20*(A367/'Sect. 4 (coefficients)'!$C$3)^2 ) +
    ( (B367+273.15) / 'Sect. 4 (coefficients)'!$C$4 )^4 * ( 'Sect. 4 (coefficients)'!$F$21 +'Sect. 4 (coefficients)'!$F$22*(A367/'Sect. 4 (coefficients)'!$C$3)^1 ) +
    ( (B367+273.15) / 'Sect. 4 (coefficients)'!$C$4 )^5 * ( 'Sect. 4 (coefficients)'!$F$23 )
  )</f>
        <v>14.761195859596228</v>
      </c>
      <c r="U367" s="91">
        <f xml:space="preserve"> 'Sect. 4 (coefficients)'!$C$8 * ( (C367/'Sect. 4 (coefficients)'!$C$5-1)/'Sect. 4 (coefficients)'!$C$6 ) * ( A367/'Sect. 4 (coefficients)'!$C$3 ) *
(                                                       ( 'Sect. 4 (coefficients)'!$J$3   + 'Sect. 4 (coefficients)'!$J$4  *((C367/'Sect. 4 (coefficients)'!$C$5-1)/'Sect. 4 (coefficients)'!$C$6)  + 'Sect. 4 (coefficients)'!$J$5  *((C367/'Sect. 4 (coefficients)'!$C$5-1)/'Sect. 4 (coefficients)'!$C$6)^2 + 'Sect. 4 (coefficients)'!$J$6   *((C367/'Sect. 4 (coefficients)'!$C$5-1)/'Sect. 4 (coefficients)'!$C$6)^3 + 'Sect. 4 (coefficients)'!$J$7*((C367/'Sect. 4 (coefficients)'!$C$5-1)/'Sect. 4 (coefficients)'!$C$6)^4 ) +
    ( A367/'Sect. 4 (coefficients)'!$C$3 )^1 * ( 'Sect. 4 (coefficients)'!$J$8   + 'Sect. 4 (coefficients)'!$J$9  *((C367/'Sect. 4 (coefficients)'!$C$5-1)/'Sect. 4 (coefficients)'!$C$6)  + 'Sect. 4 (coefficients)'!$J$10*((C367/'Sect. 4 (coefficients)'!$C$5-1)/'Sect. 4 (coefficients)'!$C$6)^2 + 'Sect. 4 (coefficients)'!$J$11 *((C367/'Sect. 4 (coefficients)'!$C$5-1)/'Sect. 4 (coefficients)'!$C$6)^3 ) +
    ( A367/'Sect. 4 (coefficients)'!$C$3 )^2 * ( 'Sect. 4 (coefficients)'!$J$12 + 'Sect. 4 (coefficients)'!$J$13*((C367/'Sect. 4 (coefficients)'!$C$5-1)/'Sect. 4 (coefficients)'!$C$6) + 'Sect. 4 (coefficients)'!$J$14*((C367/'Sect. 4 (coefficients)'!$C$5-1)/'Sect. 4 (coefficients)'!$C$6)^2 ) +
    ( A367/'Sect. 4 (coefficients)'!$C$3 )^3 * ( 'Sect. 4 (coefficients)'!$J$15 + 'Sect. 4 (coefficients)'!$J$16*((C367/'Sect. 4 (coefficients)'!$C$5-1)/'Sect. 4 (coefficients)'!$C$6) ) +
    ( A367/'Sect. 4 (coefficients)'!$C$3 )^4 * ( 'Sect. 4 (coefficients)'!$J$17 ) +
( (B367+273.15) / 'Sect. 4 (coefficients)'!$C$4 )^1*
    (                                                   ( 'Sect. 4 (coefficients)'!$J$18 + 'Sect. 4 (coefficients)'!$J$19*((C367/'Sect. 4 (coefficients)'!$C$5-1)/'Sect. 4 (coefficients)'!$C$6) + 'Sect. 4 (coefficients)'!$J$20*((C367/'Sect. 4 (coefficients)'!$C$5-1)/'Sect. 4 (coefficients)'!$C$6)^2 + 'Sect. 4 (coefficients)'!$J$21 * ((C367/'Sect. 4 (coefficients)'!$C$5-1)/'Sect. 4 (coefficients)'!$C$6)^3 ) +
    ( A367/'Sect. 4 (coefficients)'!$C$3 )^1 * ( 'Sect. 4 (coefficients)'!$J$22 + 'Sect. 4 (coefficients)'!$J$23*((C367/'Sect. 4 (coefficients)'!$C$5-1)/'Sect. 4 (coefficients)'!$C$6) + 'Sect. 4 (coefficients)'!$J$24*((C367/'Sect. 4 (coefficients)'!$C$5-1)/'Sect. 4 (coefficients)'!$C$6)^2 ) +
    ( A367/'Sect. 4 (coefficients)'!$C$3 )^2 * ( 'Sect. 4 (coefficients)'!$J$25 + 'Sect. 4 (coefficients)'!$J$26*((C367/'Sect. 4 (coefficients)'!$C$5-1)/'Sect. 4 (coefficients)'!$C$6) ) +
    ( A367/'Sect. 4 (coefficients)'!$C$3 )^3 * ( 'Sect. 4 (coefficients)'!$J$27 ) ) +
( (B367+273.15) / 'Sect. 4 (coefficients)'!$C$4 )^2*
    (                                                   ( 'Sect. 4 (coefficients)'!$J$28 + 'Sect. 4 (coefficients)'!$J$29*((C367/'Sect. 4 (coefficients)'!$C$5-1)/'Sect. 4 (coefficients)'!$C$6) + 'Sect. 4 (coefficients)'!$J$30*((C367/'Sect. 4 (coefficients)'!$C$5-1)/'Sect. 4 (coefficients)'!$C$6)^2 ) +
    ( A367/'Sect. 4 (coefficients)'!$C$3 )^1 * ( 'Sect. 4 (coefficients)'!$J$31 + 'Sect. 4 (coefficients)'!$J$32*((C367/'Sect. 4 (coefficients)'!$C$5-1)/'Sect. 4 (coefficients)'!$C$6) ) +
    ( A367/'Sect. 4 (coefficients)'!$C$3 )^2 * ( 'Sect. 4 (coefficients)'!$J$33 ) ) +
( (B367+273.15) / 'Sect. 4 (coefficients)'!$C$4 )^3*
    (                                                   ( 'Sect. 4 (coefficients)'!$J$34 + 'Sect. 4 (coefficients)'!$J$35*((C367/'Sect. 4 (coefficients)'!$C$5-1)/'Sect. 4 (coefficients)'!$C$6) ) +
    ( A367/'Sect. 4 (coefficients)'!$C$3 )^1 * ( 'Sect. 4 (coefficients)'!$J$36 ) ) +
( (B367+273.15) / 'Sect. 4 (coefficients)'!$C$4 )^4*
    (                                                   ( 'Sect. 4 (coefficients)'!$J$37 ) ) )</f>
        <v>-5.0000329298636279E-2</v>
      </c>
      <c r="V367" s="32">
        <f t="shared" si="94"/>
        <v>14.711195530297591</v>
      </c>
      <c r="W367" s="36">
        <f>('Sect. 4 (coefficients)'!$L$3+'Sect. 4 (coefficients)'!$L$4*(B367+'Sect. 4 (coefficients)'!$L$7)^-2.5+'Sect. 4 (coefficients)'!$L$5*(B367+'Sect. 4 (coefficients)'!$L$7)^3)/1000</f>
        <v>-1.5230718835547918E-3</v>
      </c>
      <c r="X367" s="36">
        <f t="shared" si="95"/>
        <v>-1.3115228169979787E-4</v>
      </c>
      <c r="Y367" s="32">
        <f t="shared" si="96"/>
        <v>14.709672458414037</v>
      </c>
      <c r="Z367" s="92">
        <v>6.0000000000000001E-3</v>
      </c>
    </row>
    <row r="368" spans="1:26" s="37" customFormat="1">
      <c r="A368" s="76">
        <v>20</v>
      </c>
      <c r="B368" s="30">
        <v>35</v>
      </c>
      <c r="C368" s="55">
        <v>10</v>
      </c>
      <c r="D368" s="32">
        <v>998.36010543999998</v>
      </c>
      <c r="E368" s="32">
        <f>0.001/100*D368/2</f>
        <v>4.9918005272E-3</v>
      </c>
      <c r="F368" s="54" t="s">
        <v>17</v>
      </c>
      <c r="G368" s="33">
        <v>1013.0198297333174</v>
      </c>
      <c r="H368" s="32">
        <v>6.714178216990341E-3</v>
      </c>
      <c r="I368" s="62">
        <v>118.83447718454136</v>
      </c>
      <c r="J368" s="33">
        <f t="shared" si="88"/>
        <v>14.659724293317367</v>
      </c>
      <c r="K368" s="32">
        <f t="shared" si="89"/>
        <v>4.4902245629983139E-3</v>
      </c>
      <c r="L368" s="50">
        <f t="shared" si="87"/>
        <v>23.770769790056917</v>
      </c>
      <c r="M368" s="35">
        <f t="shared" si="90"/>
        <v>9.4285714285714288</v>
      </c>
      <c r="N368" s="66">
        <f t="shared" si="91"/>
        <v>0.94285714285714295</v>
      </c>
      <c r="O368" s="70" t="s">
        <v>17</v>
      </c>
      <c r="P368" s="32">
        <f>('Sect. 4 (coefficients)'!$L$3+'Sect. 4 (coefficients)'!$L$4*(B368+'Sect. 4 (coefficients)'!$L$7)^-2.5+'Sect. 4 (coefficients)'!$L$5*(B368+'Sect. 4 (coefficients)'!$L$7)^3)/1000</f>
        <v>-1.5230718835547918E-3</v>
      </c>
      <c r="Q368" s="32">
        <f t="shared" si="92"/>
        <v>14.661247365200921</v>
      </c>
      <c r="R368" s="32">
        <f>LOOKUP(B368,'Sect. 4 (data)'!$B$33:$B$39,'Sect. 4 (data)'!$R$33:$R$39)</f>
        <v>14.761330639396334</v>
      </c>
      <c r="S368" s="36">
        <f t="shared" si="93"/>
        <v>-0.10008327419541274</v>
      </c>
      <c r="T368" s="32">
        <f>'Sect. 4 (coefficients)'!$C$7 * ( A368 / 'Sect. 4 (coefficients)'!$C$3 )*
  (
                                                        ( 'Sect. 4 (coefficients)'!$F$3   + 'Sect. 4 (coefficients)'!$F$4  *(A368/'Sect. 4 (coefficients)'!$C$3)^1 + 'Sect. 4 (coefficients)'!$F$5  *(A368/'Sect. 4 (coefficients)'!$C$3)^2 + 'Sect. 4 (coefficients)'!$F$6   *(A368/'Sect. 4 (coefficients)'!$C$3)^3 + 'Sect. 4 (coefficients)'!$F$7  *(A368/'Sect. 4 (coefficients)'!$C$3)^4 + 'Sect. 4 (coefficients)'!$F$8*(A368/'Sect. 4 (coefficients)'!$C$3)^5 ) +
    ( (B368+273.15) / 'Sect. 4 (coefficients)'!$C$4 )^1 * ( 'Sect. 4 (coefficients)'!$F$9   + 'Sect. 4 (coefficients)'!$F$10*(A368/'Sect. 4 (coefficients)'!$C$3)^1 + 'Sect. 4 (coefficients)'!$F$11*(A368/'Sect. 4 (coefficients)'!$C$3)^2 + 'Sect. 4 (coefficients)'!$F$12*(A368/'Sect. 4 (coefficients)'!$C$3)^3 + 'Sect. 4 (coefficients)'!$F$13*(A368/'Sect. 4 (coefficients)'!$C$3)^4 ) +
    ( (B368+273.15) / 'Sect. 4 (coefficients)'!$C$4 )^2 * ( 'Sect. 4 (coefficients)'!$F$14 + 'Sect. 4 (coefficients)'!$F$15*(A368/'Sect. 4 (coefficients)'!$C$3)^1 + 'Sect. 4 (coefficients)'!$F$16*(A368/'Sect. 4 (coefficients)'!$C$3)^2 + 'Sect. 4 (coefficients)'!$F$17*(A368/'Sect. 4 (coefficients)'!$C$3)^3 ) +
    ( (B368+273.15) / 'Sect. 4 (coefficients)'!$C$4 )^3 * ( 'Sect. 4 (coefficients)'!$F$18 + 'Sect. 4 (coefficients)'!$F$19*(A368/'Sect. 4 (coefficients)'!$C$3)^1 + 'Sect. 4 (coefficients)'!$F$20*(A368/'Sect. 4 (coefficients)'!$C$3)^2 ) +
    ( (B368+273.15) / 'Sect. 4 (coefficients)'!$C$4 )^4 * ( 'Sect. 4 (coefficients)'!$F$21 +'Sect. 4 (coefficients)'!$F$22*(A368/'Sect. 4 (coefficients)'!$C$3)^1 ) +
    ( (B368+273.15) / 'Sect. 4 (coefficients)'!$C$4 )^5 * ( 'Sect. 4 (coefficients)'!$F$23 )
  )</f>
        <v>14.761195859596228</v>
      </c>
      <c r="U368" s="91">
        <f xml:space="preserve"> 'Sect. 4 (coefficients)'!$C$8 * ( (C368/'Sect. 4 (coefficients)'!$C$5-1)/'Sect. 4 (coefficients)'!$C$6 ) * ( A368/'Sect. 4 (coefficients)'!$C$3 ) *
(                                                       ( 'Sect. 4 (coefficients)'!$J$3   + 'Sect. 4 (coefficients)'!$J$4  *((C368/'Sect. 4 (coefficients)'!$C$5-1)/'Sect. 4 (coefficients)'!$C$6)  + 'Sect. 4 (coefficients)'!$J$5  *((C368/'Sect. 4 (coefficients)'!$C$5-1)/'Sect. 4 (coefficients)'!$C$6)^2 + 'Sect. 4 (coefficients)'!$J$6   *((C368/'Sect. 4 (coefficients)'!$C$5-1)/'Sect. 4 (coefficients)'!$C$6)^3 + 'Sect. 4 (coefficients)'!$J$7*((C368/'Sect. 4 (coefficients)'!$C$5-1)/'Sect. 4 (coefficients)'!$C$6)^4 ) +
    ( A368/'Sect. 4 (coefficients)'!$C$3 )^1 * ( 'Sect. 4 (coefficients)'!$J$8   + 'Sect. 4 (coefficients)'!$J$9  *((C368/'Sect. 4 (coefficients)'!$C$5-1)/'Sect. 4 (coefficients)'!$C$6)  + 'Sect. 4 (coefficients)'!$J$10*((C368/'Sect. 4 (coefficients)'!$C$5-1)/'Sect. 4 (coefficients)'!$C$6)^2 + 'Sect. 4 (coefficients)'!$J$11 *((C368/'Sect. 4 (coefficients)'!$C$5-1)/'Sect. 4 (coefficients)'!$C$6)^3 ) +
    ( A368/'Sect. 4 (coefficients)'!$C$3 )^2 * ( 'Sect. 4 (coefficients)'!$J$12 + 'Sect. 4 (coefficients)'!$J$13*((C368/'Sect. 4 (coefficients)'!$C$5-1)/'Sect. 4 (coefficients)'!$C$6) + 'Sect. 4 (coefficients)'!$J$14*((C368/'Sect. 4 (coefficients)'!$C$5-1)/'Sect. 4 (coefficients)'!$C$6)^2 ) +
    ( A368/'Sect. 4 (coefficients)'!$C$3 )^3 * ( 'Sect. 4 (coefficients)'!$J$15 + 'Sect. 4 (coefficients)'!$J$16*((C368/'Sect. 4 (coefficients)'!$C$5-1)/'Sect. 4 (coefficients)'!$C$6) ) +
    ( A368/'Sect. 4 (coefficients)'!$C$3 )^4 * ( 'Sect. 4 (coefficients)'!$J$17 ) +
( (B368+273.15) / 'Sect. 4 (coefficients)'!$C$4 )^1*
    (                                                   ( 'Sect. 4 (coefficients)'!$J$18 + 'Sect. 4 (coefficients)'!$J$19*((C368/'Sect. 4 (coefficients)'!$C$5-1)/'Sect. 4 (coefficients)'!$C$6) + 'Sect. 4 (coefficients)'!$J$20*((C368/'Sect. 4 (coefficients)'!$C$5-1)/'Sect. 4 (coefficients)'!$C$6)^2 + 'Sect. 4 (coefficients)'!$J$21 * ((C368/'Sect. 4 (coefficients)'!$C$5-1)/'Sect. 4 (coefficients)'!$C$6)^3 ) +
    ( A368/'Sect. 4 (coefficients)'!$C$3 )^1 * ( 'Sect. 4 (coefficients)'!$J$22 + 'Sect. 4 (coefficients)'!$J$23*((C368/'Sect. 4 (coefficients)'!$C$5-1)/'Sect. 4 (coefficients)'!$C$6) + 'Sect. 4 (coefficients)'!$J$24*((C368/'Sect. 4 (coefficients)'!$C$5-1)/'Sect. 4 (coefficients)'!$C$6)^2 ) +
    ( A368/'Sect. 4 (coefficients)'!$C$3 )^2 * ( 'Sect. 4 (coefficients)'!$J$25 + 'Sect. 4 (coefficients)'!$J$26*((C368/'Sect. 4 (coefficients)'!$C$5-1)/'Sect. 4 (coefficients)'!$C$6) ) +
    ( A368/'Sect. 4 (coefficients)'!$C$3 )^3 * ( 'Sect. 4 (coefficients)'!$J$27 ) ) +
( (B368+273.15) / 'Sect. 4 (coefficients)'!$C$4 )^2*
    (                                                   ( 'Sect. 4 (coefficients)'!$J$28 + 'Sect. 4 (coefficients)'!$J$29*((C368/'Sect. 4 (coefficients)'!$C$5-1)/'Sect. 4 (coefficients)'!$C$6) + 'Sect. 4 (coefficients)'!$J$30*((C368/'Sect. 4 (coefficients)'!$C$5-1)/'Sect. 4 (coefficients)'!$C$6)^2 ) +
    ( A368/'Sect. 4 (coefficients)'!$C$3 )^1 * ( 'Sect. 4 (coefficients)'!$J$31 + 'Sect. 4 (coefficients)'!$J$32*((C368/'Sect. 4 (coefficients)'!$C$5-1)/'Sect. 4 (coefficients)'!$C$6) ) +
    ( A368/'Sect. 4 (coefficients)'!$C$3 )^2 * ( 'Sect. 4 (coefficients)'!$J$33 ) ) +
( (B368+273.15) / 'Sect. 4 (coefficients)'!$C$4 )^3*
    (                                                   ( 'Sect. 4 (coefficients)'!$J$34 + 'Sect. 4 (coefficients)'!$J$35*((C368/'Sect. 4 (coefficients)'!$C$5-1)/'Sect. 4 (coefficients)'!$C$6) ) +
    ( A368/'Sect. 4 (coefficients)'!$C$3 )^1 * ( 'Sect. 4 (coefficients)'!$J$36 ) ) +
( (B368+273.15) / 'Sect. 4 (coefficients)'!$C$4 )^4*
    (                                                   ( 'Sect. 4 (coefficients)'!$J$37 ) ) )</f>
        <v>-0.10022374311677436</v>
      </c>
      <c r="V368" s="32">
        <f t="shared" si="94"/>
        <v>14.660972116479453</v>
      </c>
      <c r="W368" s="36">
        <f>('Sect. 4 (coefficients)'!$L$3+'Sect. 4 (coefficients)'!$L$4*(B368+'Sect. 4 (coefficients)'!$L$7)^-2.5+'Sect. 4 (coefficients)'!$L$5*(B368+'Sect. 4 (coefficients)'!$L$7)^3)/1000</f>
        <v>-1.5230718835547918E-3</v>
      </c>
      <c r="X368" s="36">
        <f t="shared" si="95"/>
        <v>2.7524872146855728E-4</v>
      </c>
      <c r="Y368" s="32">
        <f t="shared" si="96"/>
        <v>14.659449044595899</v>
      </c>
      <c r="Z368" s="92">
        <v>6.0000000000000001E-3</v>
      </c>
    </row>
    <row r="369" spans="1:26" s="37" customFormat="1">
      <c r="A369" s="76">
        <v>20</v>
      </c>
      <c r="B369" s="30">
        <v>35</v>
      </c>
      <c r="C369" s="55">
        <v>15</v>
      </c>
      <c r="D369" s="32">
        <v>1000.51156263</v>
      </c>
      <c r="E369" s="32">
        <f t="shared" ref="E369:E375" si="102">0.003/100*D369/2</f>
        <v>1.500767343945E-2</v>
      </c>
      <c r="F369" s="54" t="s">
        <v>17</v>
      </c>
      <c r="G369" s="33">
        <v>1015.1219221672624</v>
      </c>
      <c r="H369" s="32">
        <v>1.5746980642072656E-2</v>
      </c>
      <c r="I369" s="62">
        <v>3551.336748217484</v>
      </c>
      <c r="J369" s="33">
        <f t="shared" si="88"/>
        <v>14.610359537262411</v>
      </c>
      <c r="K369" s="32">
        <f t="shared" si="89"/>
        <v>4.7683474366532865E-3</v>
      </c>
      <c r="L369" s="50">
        <f t="shared" si="87"/>
        <v>29.858930550299686</v>
      </c>
      <c r="M369" s="35">
        <f t="shared" si="90"/>
        <v>9.4285714285714288</v>
      </c>
      <c r="N369" s="66">
        <f t="shared" si="91"/>
        <v>0.94285714285714295</v>
      </c>
      <c r="O369" s="70" t="s">
        <v>17</v>
      </c>
      <c r="P369" s="32">
        <f>('Sect. 4 (coefficients)'!$L$3+'Sect. 4 (coefficients)'!$L$4*(B369+'Sect. 4 (coefficients)'!$L$7)^-2.5+'Sect. 4 (coefficients)'!$L$5*(B369+'Sect. 4 (coefficients)'!$L$7)^3)/1000</f>
        <v>-1.5230718835547918E-3</v>
      </c>
      <c r="Q369" s="32">
        <f t="shared" si="92"/>
        <v>14.611882609145965</v>
      </c>
      <c r="R369" s="32">
        <f>LOOKUP(B369,'Sect. 4 (data)'!$B$33:$B$39,'Sect. 4 (data)'!$R$33:$R$39)</f>
        <v>14.761330639396334</v>
      </c>
      <c r="S369" s="36">
        <f t="shared" si="93"/>
        <v>-0.1494480302503689</v>
      </c>
      <c r="T369" s="32">
        <f>'Sect. 4 (coefficients)'!$C$7 * ( A369 / 'Sect. 4 (coefficients)'!$C$3 )*
  (
                                                        ( 'Sect. 4 (coefficients)'!$F$3   + 'Sect. 4 (coefficients)'!$F$4  *(A369/'Sect. 4 (coefficients)'!$C$3)^1 + 'Sect. 4 (coefficients)'!$F$5  *(A369/'Sect. 4 (coefficients)'!$C$3)^2 + 'Sect. 4 (coefficients)'!$F$6   *(A369/'Sect. 4 (coefficients)'!$C$3)^3 + 'Sect. 4 (coefficients)'!$F$7  *(A369/'Sect. 4 (coefficients)'!$C$3)^4 + 'Sect. 4 (coefficients)'!$F$8*(A369/'Sect. 4 (coefficients)'!$C$3)^5 ) +
    ( (B369+273.15) / 'Sect. 4 (coefficients)'!$C$4 )^1 * ( 'Sect. 4 (coefficients)'!$F$9   + 'Sect. 4 (coefficients)'!$F$10*(A369/'Sect. 4 (coefficients)'!$C$3)^1 + 'Sect. 4 (coefficients)'!$F$11*(A369/'Sect. 4 (coefficients)'!$C$3)^2 + 'Sect. 4 (coefficients)'!$F$12*(A369/'Sect. 4 (coefficients)'!$C$3)^3 + 'Sect. 4 (coefficients)'!$F$13*(A369/'Sect. 4 (coefficients)'!$C$3)^4 ) +
    ( (B369+273.15) / 'Sect. 4 (coefficients)'!$C$4 )^2 * ( 'Sect. 4 (coefficients)'!$F$14 + 'Sect. 4 (coefficients)'!$F$15*(A369/'Sect. 4 (coefficients)'!$C$3)^1 + 'Sect. 4 (coefficients)'!$F$16*(A369/'Sect. 4 (coefficients)'!$C$3)^2 + 'Sect. 4 (coefficients)'!$F$17*(A369/'Sect. 4 (coefficients)'!$C$3)^3 ) +
    ( (B369+273.15) / 'Sect. 4 (coefficients)'!$C$4 )^3 * ( 'Sect. 4 (coefficients)'!$F$18 + 'Sect. 4 (coefficients)'!$F$19*(A369/'Sect. 4 (coefficients)'!$C$3)^1 + 'Sect. 4 (coefficients)'!$F$20*(A369/'Sect. 4 (coefficients)'!$C$3)^2 ) +
    ( (B369+273.15) / 'Sect. 4 (coefficients)'!$C$4 )^4 * ( 'Sect. 4 (coefficients)'!$F$21 +'Sect. 4 (coefficients)'!$F$22*(A369/'Sect. 4 (coefficients)'!$C$3)^1 ) +
    ( (B369+273.15) / 'Sect. 4 (coefficients)'!$C$4 )^5 * ( 'Sect. 4 (coefficients)'!$F$23 )
  )</f>
        <v>14.761195859596228</v>
      </c>
      <c r="U369" s="91">
        <f xml:space="preserve"> 'Sect. 4 (coefficients)'!$C$8 * ( (C369/'Sect. 4 (coefficients)'!$C$5-1)/'Sect. 4 (coefficients)'!$C$6 ) * ( A369/'Sect. 4 (coefficients)'!$C$3 ) *
(                                                       ( 'Sect. 4 (coefficients)'!$J$3   + 'Sect. 4 (coefficients)'!$J$4  *((C369/'Sect. 4 (coefficients)'!$C$5-1)/'Sect. 4 (coefficients)'!$C$6)  + 'Sect. 4 (coefficients)'!$J$5  *((C369/'Sect. 4 (coefficients)'!$C$5-1)/'Sect. 4 (coefficients)'!$C$6)^2 + 'Sect. 4 (coefficients)'!$J$6   *((C369/'Sect. 4 (coefficients)'!$C$5-1)/'Sect. 4 (coefficients)'!$C$6)^3 + 'Sect. 4 (coefficients)'!$J$7*((C369/'Sect. 4 (coefficients)'!$C$5-1)/'Sect. 4 (coefficients)'!$C$6)^4 ) +
    ( A369/'Sect. 4 (coefficients)'!$C$3 )^1 * ( 'Sect. 4 (coefficients)'!$J$8   + 'Sect. 4 (coefficients)'!$J$9  *((C369/'Sect. 4 (coefficients)'!$C$5-1)/'Sect. 4 (coefficients)'!$C$6)  + 'Sect. 4 (coefficients)'!$J$10*((C369/'Sect. 4 (coefficients)'!$C$5-1)/'Sect. 4 (coefficients)'!$C$6)^2 + 'Sect. 4 (coefficients)'!$J$11 *((C369/'Sect. 4 (coefficients)'!$C$5-1)/'Sect. 4 (coefficients)'!$C$6)^3 ) +
    ( A369/'Sect. 4 (coefficients)'!$C$3 )^2 * ( 'Sect. 4 (coefficients)'!$J$12 + 'Sect. 4 (coefficients)'!$J$13*((C369/'Sect. 4 (coefficients)'!$C$5-1)/'Sect. 4 (coefficients)'!$C$6) + 'Sect. 4 (coefficients)'!$J$14*((C369/'Sect. 4 (coefficients)'!$C$5-1)/'Sect. 4 (coefficients)'!$C$6)^2 ) +
    ( A369/'Sect. 4 (coefficients)'!$C$3 )^3 * ( 'Sect. 4 (coefficients)'!$J$15 + 'Sect. 4 (coefficients)'!$J$16*((C369/'Sect. 4 (coefficients)'!$C$5-1)/'Sect. 4 (coefficients)'!$C$6) ) +
    ( A369/'Sect. 4 (coefficients)'!$C$3 )^4 * ( 'Sect. 4 (coefficients)'!$J$17 ) +
( (B369+273.15) / 'Sect. 4 (coefficients)'!$C$4 )^1*
    (                                                   ( 'Sect. 4 (coefficients)'!$J$18 + 'Sect. 4 (coefficients)'!$J$19*((C369/'Sect. 4 (coefficients)'!$C$5-1)/'Sect. 4 (coefficients)'!$C$6) + 'Sect. 4 (coefficients)'!$J$20*((C369/'Sect. 4 (coefficients)'!$C$5-1)/'Sect. 4 (coefficients)'!$C$6)^2 + 'Sect. 4 (coefficients)'!$J$21 * ((C369/'Sect. 4 (coefficients)'!$C$5-1)/'Sect. 4 (coefficients)'!$C$6)^3 ) +
    ( A369/'Sect. 4 (coefficients)'!$C$3 )^1 * ( 'Sect. 4 (coefficients)'!$J$22 + 'Sect. 4 (coefficients)'!$J$23*((C369/'Sect. 4 (coefficients)'!$C$5-1)/'Sect. 4 (coefficients)'!$C$6) + 'Sect. 4 (coefficients)'!$J$24*((C369/'Sect. 4 (coefficients)'!$C$5-1)/'Sect. 4 (coefficients)'!$C$6)^2 ) +
    ( A369/'Sect. 4 (coefficients)'!$C$3 )^2 * ( 'Sect. 4 (coefficients)'!$J$25 + 'Sect. 4 (coefficients)'!$J$26*((C369/'Sect. 4 (coefficients)'!$C$5-1)/'Sect. 4 (coefficients)'!$C$6) ) +
    ( A369/'Sect. 4 (coefficients)'!$C$3 )^3 * ( 'Sect. 4 (coefficients)'!$J$27 ) ) +
( (B369+273.15) / 'Sect. 4 (coefficients)'!$C$4 )^2*
    (                                                   ( 'Sect. 4 (coefficients)'!$J$28 + 'Sect. 4 (coefficients)'!$J$29*((C369/'Sect. 4 (coefficients)'!$C$5-1)/'Sect. 4 (coefficients)'!$C$6) + 'Sect. 4 (coefficients)'!$J$30*((C369/'Sect. 4 (coefficients)'!$C$5-1)/'Sect. 4 (coefficients)'!$C$6)^2 ) +
    ( A369/'Sect. 4 (coefficients)'!$C$3 )^1 * ( 'Sect. 4 (coefficients)'!$J$31 + 'Sect. 4 (coefficients)'!$J$32*((C369/'Sect. 4 (coefficients)'!$C$5-1)/'Sect. 4 (coefficients)'!$C$6) ) +
    ( A369/'Sect. 4 (coefficients)'!$C$3 )^2 * ( 'Sect. 4 (coefficients)'!$J$33 ) ) +
( (B369+273.15) / 'Sect. 4 (coefficients)'!$C$4 )^3*
    (                                                   ( 'Sect. 4 (coefficients)'!$J$34 + 'Sect. 4 (coefficients)'!$J$35*((C369/'Sect. 4 (coefficients)'!$C$5-1)/'Sect. 4 (coefficients)'!$C$6) ) +
    ( A369/'Sect. 4 (coefficients)'!$C$3 )^1 * ( 'Sect. 4 (coefficients)'!$J$36 ) ) +
( (B369+273.15) / 'Sect. 4 (coefficients)'!$C$4 )^4*
    (                                                   ( 'Sect. 4 (coefficients)'!$J$37 ) ) )</f>
        <v>-0.14958271743356119</v>
      </c>
      <c r="V369" s="32">
        <f t="shared" si="94"/>
        <v>14.611613142162666</v>
      </c>
      <c r="W369" s="36">
        <f>('Sect. 4 (coefficients)'!$L$3+'Sect. 4 (coefficients)'!$L$4*(B369+'Sect. 4 (coefficients)'!$L$7)^-2.5+'Sect. 4 (coefficients)'!$L$5*(B369+'Sect. 4 (coefficients)'!$L$7)^3)/1000</f>
        <v>-1.5230718835547918E-3</v>
      </c>
      <c r="X369" s="36">
        <f t="shared" si="95"/>
        <v>2.6946698329943786E-4</v>
      </c>
      <c r="Y369" s="32">
        <f t="shared" si="96"/>
        <v>14.610090070279112</v>
      </c>
      <c r="Z369" s="92">
        <v>6.0000000000000001E-3</v>
      </c>
    </row>
    <row r="370" spans="1:26" s="37" customFormat="1">
      <c r="A370" s="76">
        <v>20</v>
      </c>
      <c r="B370" s="30">
        <v>35</v>
      </c>
      <c r="C370" s="55">
        <v>20</v>
      </c>
      <c r="D370" s="32">
        <v>1002.64077651</v>
      </c>
      <c r="E370" s="32">
        <f t="shared" si="102"/>
        <v>1.5039611647650001E-2</v>
      </c>
      <c r="F370" s="54" t="s">
        <v>17</v>
      </c>
      <c r="G370" s="33">
        <v>1017.2020382502581</v>
      </c>
      <c r="H370" s="32">
        <v>1.5796359933722991E-2</v>
      </c>
      <c r="I370" s="62">
        <v>3482.5211612942089</v>
      </c>
      <c r="J370" s="33">
        <f t="shared" si="88"/>
        <v>14.561261740258033</v>
      </c>
      <c r="K370" s="32">
        <f t="shared" si="89"/>
        <v>4.8306385337343796E-3</v>
      </c>
      <c r="L370" s="50">
        <f t="shared" si="87"/>
        <v>30.456770148718956</v>
      </c>
      <c r="M370" s="35">
        <f t="shared" si="90"/>
        <v>9.4285714285714288</v>
      </c>
      <c r="N370" s="66">
        <f t="shared" si="91"/>
        <v>0.94285714285714295</v>
      </c>
      <c r="O370" s="70" t="s">
        <v>17</v>
      </c>
      <c r="P370" s="32">
        <f>('Sect. 4 (coefficients)'!$L$3+'Sect. 4 (coefficients)'!$L$4*(B370+'Sect. 4 (coefficients)'!$L$7)^-2.5+'Sect. 4 (coefficients)'!$L$5*(B370+'Sect. 4 (coefficients)'!$L$7)^3)/1000</f>
        <v>-1.5230718835547918E-3</v>
      </c>
      <c r="Q370" s="32">
        <f t="shared" si="92"/>
        <v>14.562784812141587</v>
      </c>
      <c r="R370" s="32">
        <f>LOOKUP(B370,'Sect. 4 (data)'!$B$33:$B$39,'Sect. 4 (data)'!$R$33:$R$39)</f>
        <v>14.761330639396334</v>
      </c>
      <c r="S370" s="36">
        <f t="shared" si="93"/>
        <v>-0.19854582725474756</v>
      </c>
      <c r="T370" s="32">
        <f>'Sect. 4 (coefficients)'!$C$7 * ( A370 / 'Sect. 4 (coefficients)'!$C$3 )*
  (
                                                        ( 'Sect. 4 (coefficients)'!$F$3   + 'Sect. 4 (coefficients)'!$F$4  *(A370/'Sect. 4 (coefficients)'!$C$3)^1 + 'Sect. 4 (coefficients)'!$F$5  *(A370/'Sect. 4 (coefficients)'!$C$3)^2 + 'Sect. 4 (coefficients)'!$F$6   *(A370/'Sect. 4 (coefficients)'!$C$3)^3 + 'Sect. 4 (coefficients)'!$F$7  *(A370/'Sect. 4 (coefficients)'!$C$3)^4 + 'Sect. 4 (coefficients)'!$F$8*(A370/'Sect. 4 (coefficients)'!$C$3)^5 ) +
    ( (B370+273.15) / 'Sect. 4 (coefficients)'!$C$4 )^1 * ( 'Sect. 4 (coefficients)'!$F$9   + 'Sect. 4 (coefficients)'!$F$10*(A370/'Sect. 4 (coefficients)'!$C$3)^1 + 'Sect. 4 (coefficients)'!$F$11*(A370/'Sect. 4 (coefficients)'!$C$3)^2 + 'Sect. 4 (coefficients)'!$F$12*(A370/'Sect. 4 (coefficients)'!$C$3)^3 + 'Sect. 4 (coefficients)'!$F$13*(A370/'Sect. 4 (coefficients)'!$C$3)^4 ) +
    ( (B370+273.15) / 'Sect. 4 (coefficients)'!$C$4 )^2 * ( 'Sect. 4 (coefficients)'!$F$14 + 'Sect. 4 (coefficients)'!$F$15*(A370/'Sect. 4 (coefficients)'!$C$3)^1 + 'Sect. 4 (coefficients)'!$F$16*(A370/'Sect. 4 (coefficients)'!$C$3)^2 + 'Sect. 4 (coefficients)'!$F$17*(A370/'Sect. 4 (coefficients)'!$C$3)^3 ) +
    ( (B370+273.15) / 'Sect. 4 (coefficients)'!$C$4 )^3 * ( 'Sect. 4 (coefficients)'!$F$18 + 'Sect. 4 (coefficients)'!$F$19*(A370/'Sect. 4 (coefficients)'!$C$3)^1 + 'Sect. 4 (coefficients)'!$F$20*(A370/'Sect. 4 (coefficients)'!$C$3)^2 ) +
    ( (B370+273.15) / 'Sect. 4 (coefficients)'!$C$4 )^4 * ( 'Sect. 4 (coefficients)'!$F$21 +'Sect. 4 (coefficients)'!$F$22*(A370/'Sect. 4 (coefficients)'!$C$3)^1 ) +
    ( (B370+273.15) / 'Sect. 4 (coefficients)'!$C$4 )^5 * ( 'Sect. 4 (coefficients)'!$F$23 )
  )</f>
        <v>14.761195859596228</v>
      </c>
      <c r="U370" s="91">
        <f xml:space="preserve"> 'Sect. 4 (coefficients)'!$C$8 * ( (C370/'Sect. 4 (coefficients)'!$C$5-1)/'Sect. 4 (coefficients)'!$C$6 ) * ( A370/'Sect. 4 (coefficients)'!$C$3 ) *
(                                                       ( 'Sect. 4 (coefficients)'!$J$3   + 'Sect. 4 (coefficients)'!$J$4  *((C370/'Sect. 4 (coefficients)'!$C$5-1)/'Sect. 4 (coefficients)'!$C$6)  + 'Sect. 4 (coefficients)'!$J$5  *((C370/'Sect. 4 (coefficients)'!$C$5-1)/'Sect. 4 (coefficients)'!$C$6)^2 + 'Sect. 4 (coefficients)'!$J$6   *((C370/'Sect. 4 (coefficients)'!$C$5-1)/'Sect. 4 (coefficients)'!$C$6)^3 + 'Sect. 4 (coefficients)'!$J$7*((C370/'Sect. 4 (coefficients)'!$C$5-1)/'Sect. 4 (coefficients)'!$C$6)^4 ) +
    ( A370/'Sect. 4 (coefficients)'!$C$3 )^1 * ( 'Sect. 4 (coefficients)'!$J$8   + 'Sect. 4 (coefficients)'!$J$9  *((C370/'Sect. 4 (coefficients)'!$C$5-1)/'Sect. 4 (coefficients)'!$C$6)  + 'Sect. 4 (coefficients)'!$J$10*((C370/'Sect. 4 (coefficients)'!$C$5-1)/'Sect. 4 (coefficients)'!$C$6)^2 + 'Sect. 4 (coefficients)'!$J$11 *((C370/'Sect. 4 (coefficients)'!$C$5-1)/'Sect. 4 (coefficients)'!$C$6)^3 ) +
    ( A370/'Sect. 4 (coefficients)'!$C$3 )^2 * ( 'Sect. 4 (coefficients)'!$J$12 + 'Sect. 4 (coefficients)'!$J$13*((C370/'Sect. 4 (coefficients)'!$C$5-1)/'Sect. 4 (coefficients)'!$C$6) + 'Sect. 4 (coefficients)'!$J$14*((C370/'Sect. 4 (coefficients)'!$C$5-1)/'Sect. 4 (coefficients)'!$C$6)^2 ) +
    ( A370/'Sect. 4 (coefficients)'!$C$3 )^3 * ( 'Sect. 4 (coefficients)'!$J$15 + 'Sect. 4 (coefficients)'!$J$16*((C370/'Sect. 4 (coefficients)'!$C$5-1)/'Sect. 4 (coefficients)'!$C$6) ) +
    ( A370/'Sect. 4 (coefficients)'!$C$3 )^4 * ( 'Sect. 4 (coefficients)'!$J$17 ) +
( (B370+273.15) / 'Sect. 4 (coefficients)'!$C$4 )^1*
    (                                                   ( 'Sect. 4 (coefficients)'!$J$18 + 'Sect. 4 (coefficients)'!$J$19*((C370/'Sect. 4 (coefficients)'!$C$5-1)/'Sect. 4 (coefficients)'!$C$6) + 'Sect. 4 (coefficients)'!$J$20*((C370/'Sect. 4 (coefficients)'!$C$5-1)/'Sect. 4 (coefficients)'!$C$6)^2 + 'Sect. 4 (coefficients)'!$J$21 * ((C370/'Sect. 4 (coefficients)'!$C$5-1)/'Sect. 4 (coefficients)'!$C$6)^3 ) +
    ( A370/'Sect. 4 (coefficients)'!$C$3 )^1 * ( 'Sect. 4 (coefficients)'!$J$22 + 'Sect. 4 (coefficients)'!$J$23*((C370/'Sect. 4 (coefficients)'!$C$5-1)/'Sect. 4 (coefficients)'!$C$6) + 'Sect. 4 (coefficients)'!$J$24*((C370/'Sect. 4 (coefficients)'!$C$5-1)/'Sect. 4 (coefficients)'!$C$6)^2 ) +
    ( A370/'Sect. 4 (coefficients)'!$C$3 )^2 * ( 'Sect. 4 (coefficients)'!$J$25 + 'Sect. 4 (coefficients)'!$J$26*((C370/'Sect. 4 (coefficients)'!$C$5-1)/'Sect. 4 (coefficients)'!$C$6) ) +
    ( A370/'Sect. 4 (coefficients)'!$C$3 )^3 * ( 'Sect. 4 (coefficients)'!$J$27 ) ) +
( (B370+273.15) / 'Sect. 4 (coefficients)'!$C$4 )^2*
    (                                                   ( 'Sect. 4 (coefficients)'!$J$28 + 'Sect. 4 (coefficients)'!$J$29*((C370/'Sect. 4 (coefficients)'!$C$5-1)/'Sect. 4 (coefficients)'!$C$6) + 'Sect. 4 (coefficients)'!$J$30*((C370/'Sect. 4 (coefficients)'!$C$5-1)/'Sect. 4 (coefficients)'!$C$6)^2 ) +
    ( A370/'Sect. 4 (coefficients)'!$C$3 )^1 * ( 'Sect. 4 (coefficients)'!$J$31 + 'Sect. 4 (coefficients)'!$J$32*((C370/'Sect. 4 (coefficients)'!$C$5-1)/'Sect. 4 (coefficients)'!$C$6) ) +
    ( A370/'Sect. 4 (coefficients)'!$C$3 )^2 * ( 'Sect. 4 (coefficients)'!$J$33 ) ) +
( (B370+273.15) / 'Sect. 4 (coefficients)'!$C$4 )^3*
    (                                                   ( 'Sect. 4 (coefficients)'!$J$34 + 'Sect. 4 (coefficients)'!$J$35*((C370/'Sect. 4 (coefficients)'!$C$5-1)/'Sect. 4 (coefficients)'!$C$6) ) +
    ( A370/'Sect. 4 (coefficients)'!$C$3 )^1 * ( 'Sect. 4 (coefficients)'!$J$36 ) ) +
( (B370+273.15) / 'Sect. 4 (coefficients)'!$C$4 )^4*
    (                                                   ( 'Sect. 4 (coefficients)'!$J$37 ) ) )</f>
        <v>-0.19804988299109261</v>
      </c>
      <c r="V370" s="32">
        <f t="shared" si="94"/>
        <v>14.563145976605135</v>
      </c>
      <c r="W370" s="36">
        <f>('Sect. 4 (coefficients)'!$L$3+'Sect. 4 (coefficients)'!$L$4*(B370+'Sect. 4 (coefficients)'!$L$7)^-2.5+'Sect. 4 (coefficients)'!$L$5*(B370+'Sect. 4 (coefficients)'!$L$7)^3)/1000</f>
        <v>-1.5230718835547918E-3</v>
      </c>
      <c r="X370" s="36">
        <f t="shared" si="95"/>
        <v>-3.6116446354839127E-4</v>
      </c>
      <c r="Y370" s="32">
        <f t="shared" si="96"/>
        <v>14.561622904721581</v>
      </c>
      <c r="Z370" s="92">
        <v>6.0000000000000001E-3</v>
      </c>
    </row>
    <row r="371" spans="1:26" s="37" customFormat="1">
      <c r="A371" s="76">
        <v>20</v>
      </c>
      <c r="B371" s="30">
        <v>35</v>
      </c>
      <c r="C371" s="55">
        <v>26</v>
      </c>
      <c r="D371" s="32">
        <v>1005.16710813</v>
      </c>
      <c r="E371" s="32">
        <f t="shared" si="102"/>
        <v>1.5077506621949999E-2</v>
      </c>
      <c r="F371" s="54" t="s">
        <v>17</v>
      </c>
      <c r="G371" s="33">
        <v>1019.6713983285302</v>
      </c>
      <c r="H371" s="32">
        <v>1.586117360888321E-2</v>
      </c>
      <c r="I371" s="62">
        <v>3265.3160839389775</v>
      </c>
      <c r="J371" s="33">
        <f t="shared" si="88"/>
        <v>14.504290198530271</v>
      </c>
      <c r="K371" s="32">
        <f t="shared" si="89"/>
        <v>4.9239843943890763E-3</v>
      </c>
      <c r="L371" s="50">
        <f t="shared" si="87"/>
        <v>30.328478538725157</v>
      </c>
      <c r="M371" s="35">
        <f t="shared" si="90"/>
        <v>9.4285714285714288</v>
      </c>
      <c r="N371" s="66">
        <f t="shared" si="91"/>
        <v>0.94285714285714295</v>
      </c>
      <c r="O371" s="70" t="s">
        <v>17</v>
      </c>
      <c r="P371" s="32">
        <f>('Sect. 4 (coefficients)'!$L$3+'Sect. 4 (coefficients)'!$L$4*(B371+'Sect. 4 (coefficients)'!$L$7)^-2.5+'Sect. 4 (coefficients)'!$L$5*(B371+'Sect. 4 (coefficients)'!$L$7)^3)/1000</f>
        <v>-1.5230718835547918E-3</v>
      </c>
      <c r="Q371" s="32">
        <f t="shared" si="92"/>
        <v>14.505813270413825</v>
      </c>
      <c r="R371" s="32">
        <f>LOOKUP(B371,'Sect. 4 (data)'!$B$33:$B$39,'Sect. 4 (data)'!$R$33:$R$39)</f>
        <v>14.761330639396334</v>
      </c>
      <c r="S371" s="36">
        <f t="shared" si="93"/>
        <v>-0.25551736898250965</v>
      </c>
      <c r="T371" s="32">
        <f>'Sect. 4 (coefficients)'!$C$7 * ( A371 / 'Sect. 4 (coefficients)'!$C$3 )*
  (
                                                        ( 'Sect. 4 (coefficients)'!$F$3   + 'Sect. 4 (coefficients)'!$F$4  *(A371/'Sect. 4 (coefficients)'!$C$3)^1 + 'Sect. 4 (coefficients)'!$F$5  *(A371/'Sect. 4 (coefficients)'!$C$3)^2 + 'Sect. 4 (coefficients)'!$F$6   *(A371/'Sect. 4 (coefficients)'!$C$3)^3 + 'Sect. 4 (coefficients)'!$F$7  *(A371/'Sect. 4 (coefficients)'!$C$3)^4 + 'Sect. 4 (coefficients)'!$F$8*(A371/'Sect. 4 (coefficients)'!$C$3)^5 ) +
    ( (B371+273.15) / 'Sect. 4 (coefficients)'!$C$4 )^1 * ( 'Sect. 4 (coefficients)'!$F$9   + 'Sect. 4 (coefficients)'!$F$10*(A371/'Sect. 4 (coefficients)'!$C$3)^1 + 'Sect. 4 (coefficients)'!$F$11*(A371/'Sect. 4 (coefficients)'!$C$3)^2 + 'Sect. 4 (coefficients)'!$F$12*(A371/'Sect. 4 (coefficients)'!$C$3)^3 + 'Sect. 4 (coefficients)'!$F$13*(A371/'Sect. 4 (coefficients)'!$C$3)^4 ) +
    ( (B371+273.15) / 'Sect. 4 (coefficients)'!$C$4 )^2 * ( 'Sect. 4 (coefficients)'!$F$14 + 'Sect. 4 (coefficients)'!$F$15*(A371/'Sect. 4 (coefficients)'!$C$3)^1 + 'Sect. 4 (coefficients)'!$F$16*(A371/'Sect. 4 (coefficients)'!$C$3)^2 + 'Sect. 4 (coefficients)'!$F$17*(A371/'Sect. 4 (coefficients)'!$C$3)^3 ) +
    ( (B371+273.15) / 'Sect. 4 (coefficients)'!$C$4 )^3 * ( 'Sect. 4 (coefficients)'!$F$18 + 'Sect. 4 (coefficients)'!$F$19*(A371/'Sect. 4 (coefficients)'!$C$3)^1 + 'Sect. 4 (coefficients)'!$F$20*(A371/'Sect. 4 (coefficients)'!$C$3)^2 ) +
    ( (B371+273.15) / 'Sect. 4 (coefficients)'!$C$4 )^4 * ( 'Sect. 4 (coefficients)'!$F$21 +'Sect. 4 (coefficients)'!$F$22*(A371/'Sect. 4 (coefficients)'!$C$3)^1 ) +
    ( (B371+273.15) / 'Sect. 4 (coefficients)'!$C$4 )^5 * ( 'Sect. 4 (coefficients)'!$F$23 )
  )</f>
        <v>14.761195859596228</v>
      </c>
      <c r="U371" s="91">
        <f xml:space="preserve"> 'Sect. 4 (coefficients)'!$C$8 * ( (C371/'Sect. 4 (coefficients)'!$C$5-1)/'Sect. 4 (coefficients)'!$C$6 ) * ( A371/'Sect. 4 (coefficients)'!$C$3 ) *
(                                                       ( 'Sect. 4 (coefficients)'!$J$3   + 'Sect. 4 (coefficients)'!$J$4  *((C371/'Sect. 4 (coefficients)'!$C$5-1)/'Sect. 4 (coefficients)'!$C$6)  + 'Sect. 4 (coefficients)'!$J$5  *((C371/'Sect. 4 (coefficients)'!$C$5-1)/'Sect. 4 (coefficients)'!$C$6)^2 + 'Sect. 4 (coefficients)'!$J$6   *((C371/'Sect. 4 (coefficients)'!$C$5-1)/'Sect. 4 (coefficients)'!$C$6)^3 + 'Sect. 4 (coefficients)'!$J$7*((C371/'Sect. 4 (coefficients)'!$C$5-1)/'Sect. 4 (coefficients)'!$C$6)^4 ) +
    ( A371/'Sect. 4 (coefficients)'!$C$3 )^1 * ( 'Sect. 4 (coefficients)'!$J$8   + 'Sect. 4 (coefficients)'!$J$9  *((C371/'Sect. 4 (coefficients)'!$C$5-1)/'Sect. 4 (coefficients)'!$C$6)  + 'Sect. 4 (coefficients)'!$J$10*((C371/'Sect. 4 (coefficients)'!$C$5-1)/'Sect. 4 (coefficients)'!$C$6)^2 + 'Sect. 4 (coefficients)'!$J$11 *((C371/'Sect. 4 (coefficients)'!$C$5-1)/'Sect. 4 (coefficients)'!$C$6)^3 ) +
    ( A371/'Sect. 4 (coefficients)'!$C$3 )^2 * ( 'Sect. 4 (coefficients)'!$J$12 + 'Sect. 4 (coefficients)'!$J$13*((C371/'Sect. 4 (coefficients)'!$C$5-1)/'Sect. 4 (coefficients)'!$C$6) + 'Sect. 4 (coefficients)'!$J$14*((C371/'Sect. 4 (coefficients)'!$C$5-1)/'Sect. 4 (coefficients)'!$C$6)^2 ) +
    ( A371/'Sect. 4 (coefficients)'!$C$3 )^3 * ( 'Sect. 4 (coefficients)'!$J$15 + 'Sect. 4 (coefficients)'!$J$16*((C371/'Sect. 4 (coefficients)'!$C$5-1)/'Sect. 4 (coefficients)'!$C$6) ) +
    ( A371/'Sect. 4 (coefficients)'!$C$3 )^4 * ( 'Sect. 4 (coefficients)'!$J$17 ) +
( (B371+273.15) / 'Sect. 4 (coefficients)'!$C$4 )^1*
    (                                                   ( 'Sect. 4 (coefficients)'!$J$18 + 'Sect. 4 (coefficients)'!$J$19*((C371/'Sect. 4 (coefficients)'!$C$5-1)/'Sect. 4 (coefficients)'!$C$6) + 'Sect. 4 (coefficients)'!$J$20*((C371/'Sect. 4 (coefficients)'!$C$5-1)/'Sect. 4 (coefficients)'!$C$6)^2 + 'Sect. 4 (coefficients)'!$J$21 * ((C371/'Sect. 4 (coefficients)'!$C$5-1)/'Sect. 4 (coefficients)'!$C$6)^3 ) +
    ( A371/'Sect. 4 (coefficients)'!$C$3 )^1 * ( 'Sect. 4 (coefficients)'!$J$22 + 'Sect. 4 (coefficients)'!$J$23*((C371/'Sect. 4 (coefficients)'!$C$5-1)/'Sect. 4 (coefficients)'!$C$6) + 'Sect. 4 (coefficients)'!$J$24*((C371/'Sect. 4 (coefficients)'!$C$5-1)/'Sect. 4 (coefficients)'!$C$6)^2 ) +
    ( A371/'Sect. 4 (coefficients)'!$C$3 )^2 * ( 'Sect. 4 (coefficients)'!$J$25 + 'Sect. 4 (coefficients)'!$J$26*((C371/'Sect. 4 (coefficients)'!$C$5-1)/'Sect. 4 (coefficients)'!$C$6) ) +
    ( A371/'Sect. 4 (coefficients)'!$C$3 )^3 * ( 'Sect. 4 (coefficients)'!$J$27 ) ) +
( (B371+273.15) / 'Sect. 4 (coefficients)'!$C$4 )^2*
    (                                                   ( 'Sect. 4 (coefficients)'!$J$28 + 'Sect. 4 (coefficients)'!$J$29*((C371/'Sect. 4 (coefficients)'!$C$5-1)/'Sect. 4 (coefficients)'!$C$6) + 'Sect. 4 (coefficients)'!$J$30*((C371/'Sect. 4 (coefficients)'!$C$5-1)/'Sect. 4 (coefficients)'!$C$6)^2 ) +
    ( A371/'Sect. 4 (coefficients)'!$C$3 )^1 * ( 'Sect. 4 (coefficients)'!$J$31 + 'Sect. 4 (coefficients)'!$J$32*((C371/'Sect. 4 (coefficients)'!$C$5-1)/'Sect. 4 (coefficients)'!$C$6) ) +
    ( A371/'Sect. 4 (coefficients)'!$C$3 )^2 * ( 'Sect. 4 (coefficients)'!$J$33 ) ) +
( (B371+273.15) / 'Sect. 4 (coefficients)'!$C$4 )^3*
    (                                                   ( 'Sect. 4 (coefficients)'!$J$34 + 'Sect. 4 (coefficients)'!$J$35*((C371/'Sect. 4 (coefficients)'!$C$5-1)/'Sect. 4 (coefficients)'!$C$6) ) +
    ( A371/'Sect. 4 (coefficients)'!$C$3 )^1 * ( 'Sect. 4 (coefficients)'!$J$36 ) ) +
( (B371+273.15) / 'Sect. 4 (coefficients)'!$C$4 )^4*
    (                                                   ( 'Sect. 4 (coefficients)'!$J$37 ) ) )</f>
        <v>-0.25501774799719246</v>
      </c>
      <c r="V371" s="32">
        <f t="shared" si="94"/>
        <v>14.506178111599036</v>
      </c>
      <c r="W371" s="36">
        <f>('Sect. 4 (coefficients)'!$L$3+'Sect. 4 (coefficients)'!$L$4*(B371+'Sect. 4 (coefficients)'!$L$7)^-2.5+'Sect. 4 (coefficients)'!$L$5*(B371+'Sect. 4 (coefficients)'!$L$7)^3)/1000</f>
        <v>-1.5230718835547918E-3</v>
      </c>
      <c r="X371" s="36">
        <f t="shared" si="95"/>
        <v>-3.6484118521151743E-4</v>
      </c>
      <c r="Y371" s="32">
        <f t="shared" si="96"/>
        <v>14.504655039715482</v>
      </c>
      <c r="Z371" s="92">
        <v>6.0000000000000001E-3</v>
      </c>
    </row>
    <row r="372" spans="1:26" s="37" customFormat="1">
      <c r="A372" s="76">
        <v>20</v>
      </c>
      <c r="B372" s="30">
        <v>35</v>
      </c>
      <c r="C372" s="55">
        <v>33</v>
      </c>
      <c r="D372" s="32">
        <v>1008.0758325</v>
      </c>
      <c r="E372" s="32">
        <f t="shared" si="102"/>
        <v>1.5121137487500002E-2</v>
      </c>
      <c r="F372" s="54" t="s">
        <v>17</v>
      </c>
      <c r="G372" s="33">
        <v>1022.5153460595426</v>
      </c>
      <c r="H372" s="32">
        <v>1.5944123515775552E-2</v>
      </c>
      <c r="I372" s="62">
        <v>2811.3270337338126</v>
      </c>
      <c r="J372" s="33">
        <f t="shared" si="88"/>
        <v>14.439513559542547</v>
      </c>
      <c r="K372" s="32">
        <f t="shared" si="89"/>
        <v>5.0563104899154577E-3</v>
      </c>
      <c r="L372" s="50">
        <f t="shared" si="87"/>
        <v>28.434376306733682</v>
      </c>
      <c r="M372" s="35">
        <f t="shared" si="90"/>
        <v>9.4285714285714288</v>
      </c>
      <c r="N372" s="66">
        <f t="shared" si="91"/>
        <v>0.94285714285714295</v>
      </c>
      <c r="O372" s="70" t="s">
        <v>17</v>
      </c>
      <c r="P372" s="32">
        <f>('Sect. 4 (coefficients)'!$L$3+'Sect. 4 (coefficients)'!$L$4*(B372+'Sect. 4 (coefficients)'!$L$7)^-2.5+'Sect. 4 (coefficients)'!$L$5*(B372+'Sect. 4 (coefficients)'!$L$7)^3)/1000</f>
        <v>-1.5230718835547918E-3</v>
      </c>
      <c r="Q372" s="32">
        <f t="shared" si="92"/>
        <v>14.441036631426101</v>
      </c>
      <c r="R372" s="32">
        <f>LOOKUP(B372,'Sect. 4 (data)'!$B$33:$B$39,'Sect. 4 (data)'!$R$33:$R$39)</f>
        <v>14.761330639396334</v>
      </c>
      <c r="S372" s="36">
        <f t="shared" si="93"/>
        <v>-0.320294007970233</v>
      </c>
      <c r="T372" s="32">
        <f>'Sect. 4 (coefficients)'!$C$7 * ( A372 / 'Sect. 4 (coefficients)'!$C$3 )*
  (
                                                        ( 'Sect. 4 (coefficients)'!$F$3   + 'Sect. 4 (coefficients)'!$F$4  *(A372/'Sect. 4 (coefficients)'!$C$3)^1 + 'Sect. 4 (coefficients)'!$F$5  *(A372/'Sect. 4 (coefficients)'!$C$3)^2 + 'Sect. 4 (coefficients)'!$F$6   *(A372/'Sect. 4 (coefficients)'!$C$3)^3 + 'Sect. 4 (coefficients)'!$F$7  *(A372/'Sect. 4 (coefficients)'!$C$3)^4 + 'Sect. 4 (coefficients)'!$F$8*(A372/'Sect. 4 (coefficients)'!$C$3)^5 ) +
    ( (B372+273.15) / 'Sect. 4 (coefficients)'!$C$4 )^1 * ( 'Sect. 4 (coefficients)'!$F$9   + 'Sect. 4 (coefficients)'!$F$10*(A372/'Sect. 4 (coefficients)'!$C$3)^1 + 'Sect. 4 (coefficients)'!$F$11*(A372/'Sect. 4 (coefficients)'!$C$3)^2 + 'Sect. 4 (coefficients)'!$F$12*(A372/'Sect. 4 (coefficients)'!$C$3)^3 + 'Sect. 4 (coefficients)'!$F$13*(A372/'Sect. 4 (coefficients)'!$C$3)^4 ) +
    ( (B372+273.15) / 'Sect. 4 (coefficients)'!$C$4 )^2 * ( 'Sect. 4 (coefficients)'!$F$14 + 'Sect. 4 (coefficients)'!$F$15*(A372/'Sect. 4 (coefficients)'!$C$3)^1 + 'Sect. 4 (coefficients)'!$F$16*(A372/'Sect. 4 (coefficients)'!$C$3)^2 + 'Sect. 4 (coefficients)'!$F$17*(A372/'Sect. 4 (coefficients)'!$C$3)^3 ) +
    ( (B372+273.15) / 'Sect. 4 (coefficients)'!$C$4 )^3 * ( 'Sect. 4 (coefficients)'!$F$18 + 'Sect. 4 (coefficients)'!$F$19*(A372/'Sect. 4 (coefficients)'!$C$3)^1 + 'Sect. 4 (coefficients)'!$F$20*(A372/'Sect. 4 (coefficients)'!$C$3)^2 ) +
    ( (B372+273.15) / 'Sect. 4 (coefficients)'!$C$4 )^4 * ( 'Sect. 4 (coefficients)'!$F$21 +'Sect. 4 (coefficients)'!$F$22*(A372/'Sect. 4 (coefficients)'!$C$3)^1 ) +
    ( (B372+273.15) / 'Sect. 4 (coefficients)'!$C$4 )^5 * ( 'Sect. 4 (coefficients)'!$F$23 )
  )</f>
        <v>14.761195859596228</v>
      </c>
      <c r="U372" s="91">
        <f xml:space="preserve"> 'Sect. 4 (coefficients)'!$C$8 * ( (C372/'Sect. 4 (coefficients)'!$C$5-1)/'Sect. 4 (coefficients)'!$C$6 ) * ( A372/'Sect. 4 (coefficients)'!$C$3 ) *
(                                                       ( 'Sect. 4 (coefficients)'!$J$3   + 'Sect. 4 (coefficients)'!$J$4  *((C372/'Sect. 4 (coefficients)'!$C$5-1)/'Sect. 4 (coefficients)'!$C$6)  + 'Sect. 4 (coefficients)'!$J$5  *((C372/'Sect. 4 (coefficients)'!$C$5-1)/'Sect. 4 (coefficients)'!$C$6)^2 + 'Sect. 4 (coefficients)'!$J$6   *((C372/'Sect. 4 (coefficients)'!$C$5-1)/'Sect. 4 (coefficients)'!$C$6)^3 + 'Sect. 4 (coefficients)'!$J$7*((C372/'Sect. 4 (coefficients)'!$C$5-1)/'Sect. 4 (coefficients)'!$C$6)^4 ) +
    ( A372/'Sect. 4 (coefficients)'!$C$3 )^1 * ( 'Sect. 4 (coefficients)'!$J$8   + 'Sect. 4 (coefficients)'!$J$9  *((C372/'Sect. 4 (coefficients)'!$C$5-1)/'Sect. 4 (coefficients)'!$C$6)  + 'Sect. 4 (coefficients)'!$J$10*((C372/'Sect. 4 (coefficients)'!$C$5-1)/'Sect. 4 (coefficients)'!$C$6)^2 + 'Sect. 4 (coefficients)'!$J$11 *((C372/'Sect. 4 (coefficients)'!$C$5-1)/'Sect. 4 (coefficients)'!$C$6)^3 ) +
    ( A372/'Sect. 4 (coefficients)'!$C$3 )^2 * ( 'Sect. 4 (coefficients)'!$J$12 + 'Sect. 4 (coefficients)'!$J$13*((C372/'Sect. 4 (coefficients)'!$C$5-1)/'Sect. 4 (coefficients)'!$C$6) + 'Sect. 4 (coefficients)'!$J$14*((C372/'Sect. 4 (coefficients)'!$C$5-1)/'Sect. 4 (coefficients)'!$C$6)^2 ) +
    ( A372/'Sect. 4 (coefficients)'!$C$3 )^3 * ( 'Sect. 4 (coefficients)'!$J$15 + 'Sect. 4 (coefficients)'!$J$16*((C372/'Sect. 4 (coefficients)'!$C$5-1)/'Sect. 4 (coefficients)'!$C$6) ) +
    ( A372/'Sect. 4 (coefficients)'!$C$3 )^4 * ( 'Sect. 4 (coefficients)'!$J$17 ) +
( (B372+273.15) / 'Sect. 4 (coefficients)'!$C$4 )^1*
    (                                                   ( 'Sect. 4 (coefficients)'!$J$18 + 'Sect. 4 (coefficients)'!$J$19*((C372/'Sect. 4 (coefficients)'!$C$5-1)/'Sect. 4 (coefficients)'!$C$6) + 'Sect. 4 (coefficients)'!$J$20*((C372/'Sect. 4 (coefficients)'!$C$5-1)/'Sect. 4 (coefficients)'!$C$6)^2 + 'Sect. 4 (coefficients)'!$J$21 * ((C372/'Sect. 4 (coefficients)'!$C$5-1)/'Sect. 4 (coefficients)'!$C$6)^3 ) +
    ( A372/'Sect. 4 (coefficients)'!$C$3 )^1 * ( 'Sect. 4 (coefficients)'!$J$22 + 'Sect. 4 (coefficients)'!$J$23*((C372/'Sect. 4 (coefficients)'!$C$5-1)/'Sect. 4 (coefficients)'!$C$6) + 'Sect. 4 (coefficients)'!$J$24*((C372/'Sect. 4 (coefficients)'!$C$5-1)/'Sect. 4 (coefficients)'!$C$6)^2 ) +
    ( A372/'Sect. 4 (coefficients)'!$C$3 )^2 * ( 'Sect. 4 (coefficients)'!$J$25 + 'Sect. 4 (coefficients)'!$J$26*((C372/'Sect. 4 (coefficients)'!$C$5-1)/'Sect. 4 (coefficients)'!$C$6) ) +
    ( A372/'Sect. 4 (coefficients)'!$C$3 )^3 * ( 'Sect. 4 (coefficients)'!$J$27 ) ) +
( (B372+273.15) / 'Sect. 4 (coefficients)'!$C$4 )^2*
    (                                                   ( 'Sect. 4 (coefficients)'!$J$28 + 'Sect. 4 (coefficients)'!$J$29*((C372/'Sect. 4 (coefficients)'!$C$5-1)/'Sect. 4 (coefficients)'!$C$6) + 'Sect. 4 (coefficients)'!$J$30*((C372/'Sect. 4 (coefficients)'!$C$5-1)/'Sect. 4 (coefficients)'!$C$6)^2 ) +
    ( A372/'Sect. 4 (coefficients)'!$C$3 )^1 * ( 'Sect. 4 (coefficients)'!$J$31 + 'Sect. 4 (coefficients)'!$J$32*((C372/'Sect. 4 (coefficients)'!$C$5-1)/'Sect. 4 (coefficients)'!$C$6) ) +
    ( A372/'Sect. 4 (coefficients)'!$C$3 )^2 * ( 'Sect. 4 (coefficients)'!$J$33 ) ) +
( (B372+273.15) / 'Sect. 4 (coefficients)'!$C$4 )^3*
    (                                                   ( 'Sect. 4 (coefficients)'!$J$34 + 'Sect. 4 (coefficients)'!$J$35*((C372/'Sect. 4 (coefficients)'!$C$5-1)/'Sect. 4 (coefficients)'!$C$6) ) +
    ( A372/'Sect. 4 (coefficients)'!$C$3 )^1 * ( 'Sect. 4 (coefficients)'!$J$36 ) ) +
( (B372+273.15) / 'Sect. 4 (coefficients)'!$C$4 )^4*
    (                                                   ( 'Sect. 4 (coefficients)'!$J$37 ) ) )</f>
        <v>-0.3198439284374231</v>
      </c>
      <c r="V372" s="32">
        <f t="shared" si="94"/>
        <v>14.441351931158804</v>
      </c>
      <c r="W372" s="36">
        <f>('Sect. 4 (coefficients)'!$L$3+'Sect. 4 (coefficients)'!$L$4*(B372+'Sect. 4 (coefficients)'!$L$7)^-2.5+'Sect. 4 (coefficients)'!$L$5*(B372+'Sect. 4 (coefficients)'!$L$7)^3)/1000</f>
        <v>-1.5230718835547918E-3</v>
      </c>
      <c r="X372" s="36">
        <f t="shared" si="95"/>
        <v>-3.1529973270316702E-4</v>
      </c>
      <c r="Y372" s="32">
        <f t="shared" si="96"/>
        <v>14.43982885927525</v>
      </c>
      <c r="Z372" s="92">
        <v>6.0000000000000001E-3</v>
      </c>
    </row>
    <row r="373" spans="1:26" s="37" customFormat="1">
      <c r="A373" s="76">
        <v>20</v>
      </c>
      <c r="B373" s="30">
        <v>35</v>
      </c>
      <c r="C373" s="55">
        <v>41.5</v>
      </c>
      <c r="D373" s="32">
        <v>1011.55343319</v>
      </c>
      <c r="E373" s="32">
        <f t="shared" si="102"/>
        <v>1.5173301497849999E-2</v>
      </c>
      <c r="F373" s="54" t="s">
        <v>17</v>
      </c>
      <c r="G373" s="33">
        <v>1025.9170181852749</v>
      </c>
      <c r="H373" s="32">
        <v>1.6054914210691912E-2</v>
      </c>
      <c r="I373" s="62">
        <v>2106.7717421808456</v>
      </c>
      <c r="J373" s="33">
        <f t="shared" si="88"/>
        <v>14.363584995274891</v>
      </c>
      <c r="K373" s="32">
        <f t="shared" si="89"/>
        <v>5.2470174354598874E-3</v>
      </c>
      <c r="L373" s="50">
        <f t="shared" si="87"/>
        <v>24.034525741192599</v>
      </c>
      <c r="M373" s="35">
        <f t="shared" si="90"/>
        <v>9.4285714285714288</v>
      </c>
      <c r="N373" s="66">
        <f t="shared" si="91"/>
        <v>0.94285714285714295</v>
      </c>
      <c r="O373" s="70" t="s">
        <v>17</v>
      </c>
      <c r="P373" s="32">
        <f>('Sect. 4 (coefficients)'!$L$3+'Sect. 4 (coefficients)'!$L$4*(B373+'Sect. 4 (coefficients)'!$L$7)^-2.5+'Sect. 4 (coefficients)'!$L$5*(B373+'Sect. 4 (coefficients)'!$L$7)^3)/1000</f>
        <v>-1.5230718835547918E-3</v>
      </c>
      <c r="Q373" s="32">
        <f t="shared" si="92"/>
        <v>14.365108067158445</v>
      </c>
      <c r="R373" s="32">
        <f>LOOKUP(B373,'Sect. 4 (data)'!$B$33:$B$39,'Sect. 4 (data)'!$R$33:$R$39)</f>
        <v>14.761330639396334</v>
      </c>
      <c r="S373" s="36">
        <f t="shared" si="93"/>
        <v>-0.39622257223788893</v>
      </c>
      <c r="T373" s="32">
        <f>'Sect. 4 (coefficients)'!$C$7 * ( A373 / 'Sect. 4 (coefficients)'!$C$3 )*
  (
                                                        ( 'Sect. 4 (coefficients)'!$F$3   + 'Sect. 4 (coefficients)'!$F$4  *(A373/'Sect. 4 (coefficients)'!$C$3)^1 + 'Sect. 4 (coefficients)'!$F$5  *(A373/'Sect. 4 (coefficients)'!$C$3)^2 + 'Sect. 4 (coefficients)'!$F$6   *(A373/'Sect. 4 (coefficients)'!$C$3)^3 + 'Sect. 4 (coefficients)'!$F$7  *(A373/'Sect. 4 (coefficients)'!$C$3)^4 + 'Sect. 4 (coefficients)'!$F$8*(A373/'Sect. 4 (coefficients)'!$C$3)^5 ) +
    ( (B373+273.15) / 'Sect. 4 (coefficients)'!$C$4 )^1 * ( 'Sect. 4 (coefficients)'!$F$9   + 'Sect. 4 (coefficients)'!$F$10*(A373/'Sect. 4 (coefficients)'!$C$3)^1 + 'Sect. 4 (coefficients)'!$F$11*(A373/'Sect. 4 (coefficients)'!$C$3)^2 + 'Sect. 4 (coefficients)'!$F$12*(A373/'Sect. 4 (coefficients)'!$C$3)^3 + 'Sect. 4 (coefficients)'!$F$13*(A373/'Sect. 4 (coefficients)'!$C$3)^4 ) +
    ( (B373+273.15) / 'Sect. 4 (coefficients)'!$C$4 )^2 * ( 'Sect. 4 (coefficients)'!$F$14 + 'Sect. 4 (coefficients)'!$F$15*(A373/'Sect. 4 (coefficients)'!$C$3)^1 + 'Sect. 4 (coefficients)'!$F$16*(A373/'Sect. 4 (coefficients)'!$C$3)^2 + 'Sect. 4 (coefficients)'!$F$17*(A373/'Sect. 4 (coefficients)'!$C$3)^3 ) +
    ( (B373+273.15) / 'Sect. 4 (coefficients)'!$C$4 )^3 * ( 'Sect. 4 (coefficients)'!$F$18 + 'Sect. 4 (coefficients)'!$F$19*(A373/'Sect. 4 (coefficients)'!$C$3)^1 + 'Sect. 4 (coefficients)'!$F$20*(A373/'Sect. 4 (coefficients)'!$C$3)^2 ) +
    ( (B373+273.15) / 'Sect. 4 (coefficients)'!$C$4 )^4 * ( 'Sect. 4 (coefficients)'!$F$21 +'Sect. 4 (coefficients)'!$F$22*(A373/'Sect. 4 (coefficients)'!$C$3)^1 ) +
    ( (B373+273.15) / 'Sect. 4 (coefficients)'!$C$4 )^5 * ( 'Sect. 4 (coefficients)'!$F$23 )
  )</f>
        <v>14.761195859596228</v>
      </c>
      <c r="U373" s="91">
        <f xml:space="preserve"> 'Sect. 4 (coefficients)'!$C$8 * ( (C373/'Sect. 4 (coefficients)'!$C$5-1)/'Sect. 4 (coefficients)'!$C$6 ) * ( A373/'Sect. 4 (coefficients)'!$C$3 ) *
(                                                       ( 'Sect. 4 (coefficients)'!$J$3   + 'Sect. 4 (coefficients)'!$J$4  *((C373/'Sect. 4 (coefficients)'!$C$5-1)/'Sect. 4 (coefficients)'!$C$6)  + 'Sect. 4 (coefficients)'!$J$5  *((C373/'Sect. 4 (coefficients)'!$C$5-1)/'Sect. 4 (coefficients)'!$C$6)^2 + 'Sect. 4 (coefficients)'!$J$6   *((C373/'Sect. 4 (coefficients)'!$C$5-1)/'Sect. 4 (coefficients)'!$C$6)^3 + 'Sect. 4 (coefficients)'!$J$7*((C373/'Sect. 4 (coefficients)'!$C$5-1)/'Sect. 4 (coefficients)'!$C$6)^4 ) +
    ( A373/'Sect. 4 (coefficients)'!$C$3 )^1 * ( 'Sect. 4 (coefficients)'!$J$8   + 'Sect. 4 (coefficients)'!$J$9  *((C373/'Sect. 4 (coefficients)'!$C$5-1)/'Sect. 4 (coefficients)'!$C$6)  + 'Sect. 4 (coefficients)'!$J$10*((C373/'Sect. 4 (coefficients)'!$C$5-1)/'Sect. 4 (coefficients)'!$C$6)^2 + 'Sect. 4 (coefficients)'!$J$11 *((C373/'Sect. 4 (coefficients)'!$C$5-1)/'Sect. 4 (coefficients)'!$C$6)^3 ) +
    ( A373/'Sect. 4 (coefficients)'!$C$3 )^2 * ( 'Sect. 4 (coefficients)'!$J$12 + 'Sect. 4 (coefficients)'!$J$13*((C373/'Sect. 4 (coefficients)'!$C$5-1)/'Sect. 4 (coefficients)'!$C$6) + 'Sect. 4 (coefficients)'!$J$14*((C373/'Sect. 4 (coefficients)'!$C$5-1)/'Sect. 4 (coefficients)'!$C$6)^2 ) +
    ( A373/'Sect. 4 (coefficients)'!$C$3 )^3 * ( 'Sect. 4 (coefficients)'!$J$15 + 'Sect. 4 (coefficients)'!$J$16*((C373/'Sect. 4 (coefficients)'!$C$5-1)/'Sect. 4 (coefficients)'!$C$6) ) +
    ( A373/'Sect. 4 (coefficients)'!$C$3 )^4 * ( 'Sect. 4 (coefficients)'!$J$17 ) +
( (B373+273.15) / 'Sect. 4 (coefficients)'!$C$4 )^1*
    (                                                   ( 'Sect. 4 (coefficients)'!$J$18 + 'Sect. 4 (coefficients)'!$J$19*((C373/'Sect. 4 (coefficients)'!$C$5-1)/'Sect. 4 (coefficients)'!$C$6) + 'Sect. 4 (coefficients)'!$J$20*((C373/'Sect. 4 (coefficients)'!$C$5-1)/'Sect. 4 (coefficients)'!$C$6)^2 + 'Sect. 4 (coefficients)'!$J$21 * ((C373/'Sect. 4 (coefficients)'!$C$5-1)/'Sect. 4 (coefficients)'!$C$6)^3 ) +
    ( A373/'Sect. 4 (coefficients)'!$C$3 )^1 * ( 'Sect. 4 (coefficients)'!$J$22 + 'Sect. 4 (coefficients)'!$J$23*((C373/'Sect. 4 (coefficients)'!$C$5-1)/'Sect. 4 (coefficients)'!$C$6) + 'Sect. 4 (coefficients)'!$J$24*((C373/'Sect. 4 (coefficients)'!$C$5-1)/'Sect. 4 (coefficients)'!$C$6)^2 ) +
    ( A373/'Sect. 4 (coefficients)'!$C$3 )^2 * ( 'Sect. 4 (coefficients)'!$J$25 + 'Sect. 4 (coefficients)'!$J$26*((C373/'Sect. 4 (coefficients)'!$C$5-1)/'Sect. 4 (coefficients)'!$C$6) ) +
    ( A373/'Sect. 4 (coefficients)'!$C$3 )^3 * ( 'Sect. 4 (coefficients)'!$J$27 ) ) +
( (B373+273.15) / 'Sect. 4 (coefficients)'!$C$4 )^2*
    (                                                   ( 'Sect. 4 (coefficients)'!$J$28 + 'Sect. 4 (coefficients)'!$J$29*((C373/'Sect. 4 (coefficients)'!$C$5-1)/'Sect. 4 (coefficients)'!$C$6) + 'Sect. 4 (coefficients)'!$J$30*((C373/'Sect. 4 (coefficients)'!$C$5-1)/'Sect. 4 (coefficients)'!$C$6)^2 ) +
    ( A373/'Sect. 4 (coefficients)'!$C$3 )^1 * ( 'Sect. 4 (coefficients)'!$J$31 + 'Sect. 4 (coefficients)'!$J$32*((C373/'Sect. 4 (coefficients)'!$C$5-1)/'Sect. 4 (coefficients)'!$C$6) ) +
    ( A373/'Sect. 4 (coefficients)'!$C$3 )^2 * ( 'Sect. 4 (coefficients)'!$J$33 ) ) +
( (B373+273.15) / 'Sect. 4 (coefficients)'!$C$4 )^3*
    (                                                   ( 'Sect. 4 (coefficients)'!$J$34 + 'Sect. 4 (coefficients)'!$J$35*((C373/'Sect. 4 (coefficients)'!$C$5-1)/'Sect. 4 (coefficients)'!$C$6) ) +
    ( A373/'Sect. 4 (coefficients)'!$C$3 )^1 * ( 'Sect. 4 (coefficients)'!$J$36 ) ) +
( (B373+273.15) / 'Sect. 4 (coefficients)'!$C$4 )^4*
    (                                                   ( 'Sect. 4 (coefficients)'!$J$37 ) ) )</f>
        <v>-0.39625579303997688</v>
      </c>
      <c r="V373" s="32">
        <f t="shared" si="94"/>
        <v>14.364940066556251</v>
      </c>
      <c r="W373" s="36">
        <f>('Sect. 4 (coefficients)'!$L$3+'Sect. 4 (coefficients)'!$L$4*(B373+'Sect. 4 (coefficients)'!$L$7)^-2.5+'Sect. 4 (coefficients)'!$L$5*(B373+'Sect. 4 (coefficients)'!$L$7)^3)/1000</f>
        <v>-1.5230718835547918E-3</v>
      </c>
      <c r="X373" s="36">
        <f t="shared" si="95"/>
        <v>1.680006021942404E-4</v>
      </c>
      <c r="Y373" s="32">
        <f t="shared" si="96"/>
        <v>14.363416994672697</v>
      </c>
      <c r="Z373" s="92">
        <v>6.0000000000000001E-3</v>
      </c>
    </row>
    <row r="374" spans="1:26" s="37" customFormat="1">
      <c r="A374" s="76">
        <v>20</v>
      </c>
      <c r="B374" s="30">
        <v>35</v>
      </c>
      <c r="C374" s="55">
        <v>52</v>
      </c>
      <c r="D374" s="32">
        <v>1015.76958172</v>
      </c>
      <c r="E374" s="32">
        <f t="shared" si="102"/>
        <v>1.52365437258E-2</v>
      </c>
      <c r="F374" s="54" t="s">
        <v>17</v>
      </c>
      <c r="G374" s="33">
        <v>1030.0425654380185</v>
      </c>
      <c r="H374" s="32">
        <v>1.6206045854879808E-2</v>
      </c>
      <c r="I374" s="62">
        <v>1335.0298020272844</v>
      </c>
      <c r="J374" s="33">
        <f t="shared" si="88"/>
        <v>14.272983718018509</v>
      </c>
      <c r="K374" s="32">
        <f t="shared" si="89"/>
        <v>5.5212007337400509E-3</v>
      </c>
      <c r="L374" s="50">
        <f t="shared" si="87"/>
        <v>17.985265575016605</v>
      </c>
      <c r="M374" s="35">
        <f t="shared" si="90"/>
        <v>9.4285714285714288</v>
      </c>
      <c r="N374" s="66">
        <f t="shared" si="91"/>
        <v>0.94285714285714295</v>
      </c>
      <c r="O374" s="70" t="s">
        <v>17</v>
      </c>
      <c r="P374" s="32">
        <f>('Sect. 4 (coefficients)'!$L$3+'Sect. 4 (coefficients)'!$L$4*(B374+'Sect. 4 (coefficients)'!$L$7)^-2.5+'Sect. 4 (coefficients)'!$L$5*(B374+'Sect. 4 (coefficients)'!$L$7)^3)/1000</f>
        <v>-1.5230718835547918E-3</v>
      </c>
      <c r="Q374" s="32">
        <f t="shared" si="92"/>
        <v>14.274506789902063</v>
      </c>
      <c r="R374" s="32">
        <f>LOOKUP(B374,'Sect. 4 (data)'!$B$33:$B$39,'Sect. 4 (data)'!$R$33:$R$39)</f>
        <v>14.761330639396334</v>
      </c>
      <c r="S374" s="36">
        <f t="shared" si="93"/>
        <v>-0.4868238494942716</v>
      </c>
      <c r="T374" s="32">
        <f>'Sect. 4 (coefficients)'!$C$7 * ( A374 / 'Sect. 4 (coefficients)'!$C$3 )*
  (
                                                        ( 'Sect. 4 (coefficients)'!$F$3   + 'Sect. 4 (coefficients)'!$F$4  *(A374/'Sect. 4 (coefficients)'!$C$3)^1 + 'Sect. 4 (coefficients)'!$F$5  *(A374/'Sect. 4 (coefficients)'!$C$3)^2 + 'Sect. 4 (coefficients)'!$F$6   *(A374/'Sect. 4 (coefficients)'!$C$3)^3 + 'Sect. 4 (coefficients)'!$F$7  *(A374/'Sect. 4 (coefficients)'!$C$3)^4 + 'Sect. 4 (coefficients)'!$F$8*(A374/'Sect. 4 (coefficients)'!$C$3)^5 ) +
    ( (B374+273.15) / 'Sect. 4 (coefficients)'!$C$4 )^1 * ( 'Sect. 4 (coefficients)'!$F$9   + 'Sect. 4 (coefficients)'!$F$10*(A374/'Sect. 4 (coefficients)'!$C$3)^1 + 'Sect. 4 (coefficients)'!$F$11*(A374/'Sect. 4 (coefficients)'!$C$3)^2 + 'Sect. 4 (coefficients)'!$F$12*(A374/'Sect. 4 (coefficients)'!$C$3)^3 + 'Sect. 4 (coefficients)'!$F$13*(A374/'Sect. 4 (coefficients)'!$C$3)^4 ) +
    ( (B374+273.15) / 'Sect. 4 (coefficients)'!$C$4 )^2 * ( 'Sect. 4 (coefficients)'!$F$14 + 'Sect. 4 (coefficients)'!$F$15*(A374/'Sect. 4 (coefficients)'!$C$3)^1 + 'Sect. 4 (coefficients)'!$F$16*(A374/'Sect. 4 (coefficients)'!$C$3)^2 + 'Sect. 4 (coefficients)'!$F$17*(A374/'Sect. 4 (coefficients)'!$C$3)^3 ) +
    ( (B374+273.15) / 'Sect. 4 (coefficients)'!$C$4 )^3 * ( 'Sect. 4 (coefficients)'!$F$18 + 'Sect. 4 (coefficients)'!$F$19*(A374/'Sect. 4 (coefficients)'!$C$3)^1 + 'Sect. 4 (coefficients)'!$F$20*(A374/'Sect. 4 (coefficients)'!$C$3)^2 ) +
    ( (B374+273.15) / 'Sect. 4 (coefficients)'!$C$4 )^4 * ( 'Sect. 4 (coefficients)'!$F$21 +'Sect. 4 (coefficients)'!$F$22*(A374/'Sect. 4 (coefficients)'!$C$3)^1 ) +
    ( (B374+273.15) / 'Sect. 4 (coefficients)'!$C$4 )^5 * ( 'Sect. 4 (coefficients)'!$F$23 )
  )</f>
        <v>14.761195859596228</v>
      </c>
      <c r="U374" s="91">
        <f xml:space="preserve"> 'Sect. 4 (coefficients)'!$C$8 * ( (C374/'Sect. 4 (coefficients)'!$C$5-1)/'Sect. 4 (coefficients)'!$C$6 ) * ( A374/'Sect. 4 (coefficients)'!$C$3 ) *
(                                                       ( 'Sect. 4 (coefficients)'!$J$3   + 'Sect. 4 (coefficients)'!$J$4  *((C374/'Sect. 4 (coefficients)'!$C$5-1)/'Sect. 4 (coefficients)'!$C$6)  + 'Sect. 4 (coefficients)'!$J$5  *((C374/'Sect. 4 (coefficients)'!$C$5-1)/'Sect. 4 (coefficients)'!$C$6)^2 + 'Sect. 4 (coefficients)'!$J$6   *((C374/'Sect. 4 (coefficients)'!$C$5-1)/'Sect. 4 (coefficients)'!$C$6)^3 + 'Sect. 4 (coefficients)'!$J$7*((C374/'Sect. 4 (coefficients)'!$C$5-1)/'Sect. 4 (coefficients)'!$C$6)^4 ) +
    ( A374/'Sect. 4 (coefficients)'!$C$3 )^1 * ( 'Sect. 4 (coefficients)'!$J$8   + 'Sect. 4 (coefficients)'!$J$9  *((C374/'Sect. 4 (coefficients)'!$C$5-1)/'Sect. 4 (coefficients)'!$C$6)  + 'Sect. 4 (coefficients)'!$J$10*((C374/'Sect. 4 (coefficients)'!$C$5-1)/'Sect. 4 (coefficients)'!$C$6)^2 + 'Sect. 4 (coefficients)'!$J$11 *((C374/'Sect. 4 (coefficients)'!$C$5-1)/'Sect. 4 (coefficients)'!$C$6)^3 ) +
    ( A374/'Sect. 4 (coefficients)'!$C$3 )^2 * ( 'Sect. 4 (coefficients)'!$J$12 + 'Sect. 4 (coefficients)'!$J$13*((C374/'Sect. 4 (coefficients)'!$C$5-1)/'Sect. 4 (coefficients)'!$C$6) + 'Sect. 4 (coefficients)'!$J$14*((C374/'Sect. 4 (coefficients)'!$C$5-1)/'Sect. 4 (coefficients)'!$C$6)^2 ) +
    ( A374/'Sect. 4 (coefficients)'!$C$3 )^3 * ( 'Sect. 4 (coefficients)'!$J$15 + 'Sect. 4 (coefficients)'!$J$16*((C374/'Sect. 4 (coefficients)'!$C$5-1)/'Sect. 4 (coefficients)'!$C$6) ) +
    ( A374/'Sect. 4 (coefficients)'!$C$3 )^4 * ( 'Sect. 4 (coefficients)'!$J$17 ) +
( (B374+273.15) / 'Sect. 4 (coefficients)'!$C$4 )^1*
    (                                                   ( 'Sect. 4 (coefficients)'!$J$18 + 'Sect. 4 (coefficients)'!$J$19*((C374/'Sect. 4 (coefficients)'!$C$5-1)/'Sect. 4 (coefficients)'!$C$6) + 'Sect. 4 (coefficients)'!$J$20*((C374/'Sect. 4 (coefficients)'!$C$5-1)/'Sect. 4 (coefficients)'!$C$6)^2 + 'Sect. 4 (coefficients)'!$J$21 * ((C374/'Sect. 4 (coefficients)'!$C$5-1)/'Sect. 4 (coefficients)'!$C$6)^3 ) +
    ( A374/'Sect. 4 (coefficients)'!$C$3 )^1 * ( 'Sect. 4 (coefficients)'!$J$22 + 'Sect. 4 (coefficients)'!$J$23*((C374/'Sect. 4 (coefficients)'!$C$5-1)/'Sect. 4 (coefficients)'!$C$6) + 'Sect. 4 (coefficients)'!$J$24*((C374/'Sect. 4 (coefficients)'!$C$5-1)/'Sect. 4 (coefficients)'!$C$6)^2 ) +
    ( A374/'Sect. 4 (coefficients)'!$C$3 )^2 * ( 'Sect. 4 (coefficients)'!$J$25 + 'Sect. 4 (coefficients)'!$J$26*((C374/'Sect. 4 (coefficients)'!$C$5-1)/'Sect. 4 (coefficients)'!$C$6) ) +
    ( A374/'Sect. 4 (coefficients)'!$C$3 )^3 * ( 'Sect. 4 (coefficients)'!$J$27 ) ) +
( (B374+273.15) / 'Sect. 4 (coefficients)'!$C$4 )^2*
    (                                                   ( 'Sect. 4 (coefficients)'!$J$28 + 'Sect. 4 (coefficients)'!$J$29*((C374/'Sect. 4 (coefficients)'!$C$5-1)/'Sect. 4 (coefficients)'!$C$6) + 'Sect. 4 (coefficients)'!$J$30*((C374/'Sect. 4 (coefficients)'!$C$5-1)/'Sect. 4 (coefficients)'!$C$6)^2 ) +
    ( A374/'Sect. 4 (coefficients)'!$C$3 )^1 * ( 'Sect. 4 (coefficients)'!$J$31 + 'Sect. 4 (coefficients)'!$J$32*((C374/'Sect. 4 (coefficients)'!$C$5-1)/'Sect. 4 (coefficients)'!$C$6) ) +
    ( A374/'Sect. 4 (coefficients)'!$C$3 )^2 * ( 'Sect. 4 (coefficients)'!$J$33 ) ) +
( (B374+273.15) / 'Sect. 4 (coefficients)'!$C$4 )^3*
    (                                                   ( 'Sect. 4 (coefficients)'!$J$34 + 'Sect. 4 (coefficients)'!$J$35*((C374/'Sect. 4 (coefficients)'!$C$5-1)/'Sect. 4 (coefficients)'!$C$6) ) +
    ( A374/'Sect. 4 (coefficients)'!$C$3 )^1 * ( 'Sect. 4 (coefficients)'!$J$36 ) ) +
( (B374+273.15) / 'Sect. 4 (coefficients)'!$C$4 )^4*
    (                                                   ( 'Sect. 4 (coefficients)'!$J$37 ) ) )</f>
        <v>-0.48734148184786791</v>
      </c>
      <c r="V374" s="32">
        <f t="shared" si="94"/>
        <v>14.273854377748361</v>
      </c>
      <c r="W374" s="36">
        <f>('Sect. 4 (coefficients)'!$L$3+'Sect. 4 (coefficients)'!$L$4*(B374+'Sect. 4 (coefficients)'!$L$7)^-2.5+'Sect. 4 (coefficients)'!$L$5*(B374+'Sect. 4 (coefficients)'!$L$7)^3)/1000</f>
        <v>-1.5230718835547918E-3</v>
      </c>
      <c r="X374" s="36">
        <f t="shared" si="95"/>
        <v>6.5241215370193117E-4</v>
      </c>
      <c r="Y374" s="32">
        <f t="shared" si="96"/>
        <v>14.272331305864807</v>
      </c>
      <c r="Z374" s="92">
        <v>6.0000000000000001E-3</v>
      </c>
    </row>
    <row r="375" spans="1:26" s="29" customFormat="1" ht="15.75" thickBot="1">
      <c r="A375" s="99">
        <v>20</v>
      </c>
      <c r="B375" s="20">
        <v>35</v>
      </c>
      <c r="C375" s="59">
        <v>65</v>
      </c>
      <c r="D375" s="22">
        <v>1020.87229655</v>
      </c>
      <c r="E375" s="22">
        <f t="shared" si="102"/>
        <v>1.5313084448250001E-2</v>
      </c>
      <c r="F375" s="58" t="s">
        <v>17</v>
      </c>
      <c r="G375" s="24">
        <v>1035.038537436335</v>
      </c>
      <c r="H375" s="22">
        <v>1.641328966513082E-2</v>
      </c>
      <c r="I375" s="64">
        <v>737.54449223780421</v>
      </c>
      <c r="J375" s="24">
        <f t="shared" si="88"/>
        <v>14.166240886335004</v>
      </c>
      <c r="K375" s="22">
        <f t="shared" si="89"/>
        <v>5.9080895653547908E-3</v>
      </c>
      <c r="L375" s="65">
        <f t="shared" si="87"/>
        <v>12.382090383647189</v>
      </c>
      <c r="M375" s="60">
        <f t="shared" si="90"/>
        <v>9.4285714285714288</v>
      </c>
      <c r="N375" s="72">
        <f t="shared" si="91"/>
        <v>0.94285714285714295</v>
      </c>
      <c r="O375" s="73" t="s">
        <v>17</v>
      </c>
      <c r="P375" s="22">
        <f>('Sect. 4 (coefficients)'!$L$3+'Sect. 4 (coefficients)'!$L$4*(B375+'Sect. 4 (coefficients)'!$L$7)^-2.5+'Sect. 4 (coefficients)'!$L$5*(B375+'Sect. 4 (coefficients)'!$L$7)^3)/1000</f>
        <v>-1.5230718835547918E-3</v>
      </c>
      <c r="Q375" s="22">
        <f t="shared" si="92"/>
        <v>14.167763958218558</v>
      </c>
      <c r="R375" s="22">
        <f>LOOKUP(B375,'Sect. 4 (data)'!$B$33:$B$39,'Sect. 4 (data)'!$R$33:$R$39)</f>
        <v>14.761330639396334</v>
      </c>
      <c r="S375" s="27">
        <f t="shared" si="93"/>
        <v>-0.59356668117777645</v>
      </c>
      <c r="T375" s="22">
        <f>'Sect. 4 (coefficients)'!$C$7 * ( A375 / 'Sect. 4 (coefficients)'!$C$3 )*
  (
                                                        ( 'Sect. 4 (coefficients)'!$F$3   + 'Sect. 4 (coefficients)'!$F$4  *(A375/'Sect. 4 (coefficients)'!$C$3)^1 + 'Sect. 4 (coefficients)'!$F$5  *(A375/'Sect. 4 (coefficients)'!$C$3)^2 + 'Sect. 4 (coefficients)'!$F$6   *(A375/'Sect. 4 (coefficients)'!$C$3)^3 + 'Sect. 4 (coefficients)'!$F$7  *(A375/'Sect. 4 (coefficients)'!$C$3)^4 + 'Sect. 4 (coefficients)'!$F$8*(A375/'Sect. 4 (coefficients)'!$C$3)^5 ) +
    ( (B375+273.15) / 'Sect. 4 (coefficients)'!$C$4 )^1 * ( 'Sect. 4 (coefficients)'!$F$9   + 'Sect. 4 (coefficients)'!$F$10*(A375/'Sect. 4 (coefficients)'!$C$3)^1 + 'Sect. 4 (coefficients)'!$F$11*(A375/'Sect. 4 (coefficients)'!$C$3)^2 + 'Sect. 4 (coefficients)'!$F$12*(A375/'Sect. 4 (coefficients)'!$C$3)^3 + 'Sect. 4 (coefficients)'!$F$13*(A375/'Sect. 4 (coefficients)'!$C$3)^4 ) +
    ( (B375+273.15) / 'Sect. 4 (coefficients)'!$C$4 )^2 * ( 'Sect. 4 (coefficients)'!$F$14 + 'Sect. 4 (coefficients)'!$F$15*(A375/'Sect. 4 (coefficients)'!$C$3)^1 + 'Sect. 4 (coefficients)'!$F$16*(A375/'Sect. 4 (coefficients)'!$C$3)^2 + 'Sect. 4 (coefficients)'!$F$17*(A375/'Sect. 4 (coefficients)'!$C$3)^3 ) +
    ( (B375+273.15) / 'Sect. 4 (coefficients)'!$C$4 )^3 * ( 'Sect. 4 (coefficients)'!$F$18 + 'Sect. 4 (coefficients)'!$F$19*(A375/'Sect. 4 (coefficients)'!$C$3)^1 + 'Sect. 4 (coefficients)'!$F$20*(A375/'Sect. 4 (coefficients)'!$C$3)^2 ) +
    ( (B375+273.15) / 'Sect. 4 (coefficients)'!$C$4 )^4 * ( 'Sect. 4 (coefficients)'!$F$21 +'Sect. 4 (coefficients)'!$F$22*(A375/'Sect. 4 (coefficients)'!$C$3)^1 ) +
    ( (B375+273.15) / 'Sect. 4 (coefficients)'!$C$4 )^5 * ( 'Sect. 4 (coefficients)'!$F$23 )
  )</f>
        <v>14.761195859596228</v>
      </c>
      <c r="U375" s="95">
        <f xml:space="preserve"> 'Sect. 4 (coefficients)'!$C$8 * ( (C375/'Sect. 4 (coefficients)'!$C$5-1)/'Sect. 4 (coefficients)'!$C$6 ) * ( A375/'Sect. 4 (coefficients)'!$C$3 ) *
(                                                       ( 'Sect. 4 (coefficients)'!$J$3   + 'Sect. 4 (coefficients)'!$J$4  *((C375/'Sect. 4 (coefficients)'!$C$5-1)/'Sect. 4 (coefficients)'!$C$6)  + 'Sect. 4 (coefficients)'!$J$5  *((C375/'Sect. 4 (coefficients)'!$C$5-1)/'Sect. 4 (coefficients)'!$C$6)^2 + 'Sect. 4 (coefficients)'!$J$6   *((C375/'Sect. 4 (coefficients)'!$C$5-1)/'Sect. 4 (coefficients)'!$C$6)^3 + 'Sect. 4 (coefficients)'!$J$7*((C375/'Sect. 4 (coefficients)'!$C$5-1)/'Sect. 4 (coefficients)'!$C$6)^4 ) +
    ( A375/'Sect. 4 (coefficients)'!$C$3 )^1 * ( 'Sect. 4 (coefficients)'!$J$8   + 'Sect. 4 (coefficients)'!$J$9  *((C375/'Sect. 4 (coefficients)'!$C$5-1)/'Sect. 4 (coefficients)'!$C$6)  + 'Sect. 4 (coefficients)'!$J$10*((C375/'Sect. 4 (coefficients)'!$C$5-1)/'Sect. 4 (coefficients)'!$C$6)^2 + 'Sect. 4 (coefficients)'!$J$11 *((C375/'Sect. 4 (coefficients)'!$C$5-1)/'Sect. 4 (coefficients)'!$C$6)^3 ) +
    ( A375/'Sect. 4 (coefficients)'!$C$3 )^2 * ( 'Sect. 4 (coefficients)'!$J$12 + 'Sect. 4 (coefficients)'!$J$13*((C375/'Sect. 4 (coefficients)'!$C$5-1)/'Sect. 4 (coefficients)'!$C$6) + 'Sect. 4 (coefficients)'!$J$14*((C375/'Sect. 4 (coefficients)'!$C$5-1)/'Sect. 4 (coefficients)'!$C$6)^2 ) +
    ( A375/'Sect. 4 (coefficients)'!$C$3 )^3 * ( 'Sect. 4 (coefficients)'!$J$15 + 'Sect. 4 (coefficients)'!$J$16*((C375/'Sect. 4 (coefficients)'!$C$5-1)/'Sect. 4 (coefficients)'!$C$6) ) +
    ( A375/'Sect. 4 (coefficients)'!$C$3 )^4 * ( 'Sect. 4 (coefficients)'!$J$17 ) +
( (B375+273.15) / 'Sect. 4 (coefficients)'!$C$4 )^1*
    (                                                   ( 'Sect. 4 (coefficients)'!$J$18 + 'Sect. 4 (coefficients)'!$J$19*((C375/'Sect. 4 (coefficients)'!$C$5-1)/'Sect. 4 (coefficients)'!$C$6) + 'Sect. 4 (coefficients)'!$J$20*((C375/'Sect. 4 (coefficients)'!$C$5-1)/'Sect. 4 (coefficients)'!$C$6)^2 + 'Sect. 4 (coefficients)'!$J$21 * ((C375/'Sect. 4 (coefficients)'!$C$5-1)/'Sect. 4 (coefficients)'!$C$6)^3 ) +
    ( A375/'Sect. 4 (coefficients)'!$C$3 )^1 * ( 'Sect. 4 (coefficients)'!$J$22 + 'Sect. 4 (coefficients)'!$J$23*((C375/'Sect. 4 (coefficients)'!$C$5-1)/'Sect. 4 (coefficients)'!$C$6) + 'Sect. 4 (coefficients)'!$J$24*((C375/'Sect. 4 (coefficients)'!$C$5-1)/'Sect. 4 (coefficients)'!$C$6)^2 ) +
    ( A375/'Sect. 4 (coefficients)'!$C$3 )^2 * ( 'Sect. 4 (coefficients)'!$J$25 + 'Sect. 4 (coefficients)'!$J$26*((C375/'Sect. 4 (coefficients)'!$C$5-1)/'Sect. 4 (coefficients)'!$C$6) ) +
    ( A375/'Sect. 4 (coefficients)'!$C$3 )^3 * ( 'Sect. 4 (coefficients)'!$J$27 ) ) +
( (B375+273.15) / 'Sect. 4 (coefficients)'!$C$4 )^2*
    (                                                   ( 'Sect. 4 (coefficients)'!$J$28 + 'Sect. 4 (coefficients)'!$J$29*((C375/'Sect. 4 (coefficients)'!$C$5-1)/'Sect. 4 (coefficients)'!$C$6) + 'Sect. 4 (coefficients)'!$J$30*((C375/'Sect. 4 (coefficients)'!$C$5-1)/'Sect. 4 (coefficients)'!$C$6)^2 ) +
    ( A375/'Sect. 4 (coefficients)'!$C$3 )^1 * ( 'Sect. 4 (coefficients)'!$J$31 + 'Sect. 4 (coefficients)'!$J$32*((C375/'Sect. 4 (coefficients)'!$C$5-1)/'Sect. 4 (coefficients)'!$C$6) ) +
    ( A375/'Sect. 4 (coefficients)'!$C$3 )^2 * ( 'Sect. 4 (coefficients)'!$J$33 ) ) +
( (B375+273.15) / 'Sect. 4 (coefficients)'!$C$4 )^3*
    (                                                   ( 'Sect. 4 (coefficients)'!$J$34 + 'Sect. 4 (coefficients)'!$J$35*((C375/'Sect. 4 (coefficients)'!$C$5-1)/'Sect. 4 (coefficients)'!$C$6) ) +
    ( A375/'Sect. 4 (coefficients)'!$C$3 )^1 * ( 'Sect. 4 (coefficients)'!$J$36 ) ) +
( (B375+273.15) / 'Sect. 4 (coefficients)'!$C$4 )^4*
    (                                                   ( 'Sect. 4 (coefficients)'!$J$37 ) ) )</f>
        <v>-0.59545310104036231</v>
      </c>
      <c r="V375" s="22">
        <f t="shared" si="94"/>
        <v>14.165742758555865</v>
      </c>
      <c r="W375" s="27">
        <f>('Sect. 4 (coefficients)'!$L$3+'Sect. 4 (coefficients)'!$L$4*(B375+'Sect. 4 (coefficients)'!$L$7)^-2.5+'Sect. 4 (coefficients)'!$L$5*(B375+'Sect. 4 (coefficients)'!$L$7)^3)/1000</f>
        <v>-1.5230718835547918E-3</v>
      </c>
      <c r="X375" s="27">
        <f t="shared" si="95"/>
        <v>2.0211996626926521E-3</v>
      </c>
      <c r="Y375" s="22">
        <f t="shared" si="96"/>
        <v>14.164219686672311</v>
      </c>
      <c r="Z375" s="28">
        <v>6.0000000000000001E-3</v>
      </c>
    </row>
    <row r="376" spans="1:26" s="37" customFormat="1">
      <c r="A376" s="76">
        <v>25</v>
      </c>
      <c r="B376" s="30">
        <v>5</v>
      </c>
      <c r="C376" s="55">
        <v>5</v>
      </c>
      <c r="D376" s="32">
        <v>1002.36201654</v>
      </c>
      <c r="E376" s="32">
        <f>0.001/100*D376/2</f>
        <v>5.0118100827000007E-3</v>
      </c>
      <c r="F376" s="54" t="s">
        <v>17</v>
      </c>
      <c r="G376" s="33">
        <v>1022.0388282614391</v>
      </c>
      <c r="H376" s="32">
        <v>7.0753189275129221E-3</v>
      </c>
      <c r="I376" s="62">
        <v>140.88973147288755</v>
      </c>
      <c r="J376" s="33">
        <f t="shared" si="88"/>
        <v>19.676811721439094</v>
      </c>
      <c r="K376" s="32">
        <f t="shared" si="89"/>
        <v>4.9941863822818245E-3</v>
      </c>
      <c r="L376" s="50">
        <f t="shared" si="87"/>
        <v>34.974719668150954</v>
      </c>
      <c r="M376" s="35">
        <f t="shared" si="90"/>
        <v>11.785714285714285</v>
      </c>
      <c r="N376" s="66">
        <f t="shared" si="91"/>
        <v>1.1785714285714286</v>
      </c>
      <c r="O376" s="70" t="s">
        <v>17</v>
      </c>
      <c r="P376" s="32">
        <f>('Sect. 4 (coefficients)'!$L$3+'Sect. 4 (coefficients)'!$L$4*(B376+'Sect. 4 (coefficients)'!$L$7)^-2.5+'Sect. 4 (coefficients)'!$L$5*(B376+'Sect. 4 (coefficients)'!$L$7)^3)/1000</f>
        <v>-3.9457825426968806E-3</v>
      </c>
      <c r="Q376" s="32">
        <f t="shared" si="92"/>
        <v>19.680757503981791</v>
      </c>
      <c r="R376" s="32">
        <f>LOOKUP(B376,'Sect. 4 (data)'!$B$40:$B$46,'Sect. 4 (data)'!$R$40:$R$46)</f>
        <v>19.782568578404604</v>
      </c>
      <c r="S376" s="36">
        <f t="shared" si="93"/>
        <v>-0.10181107442281245</v>
      </c>
      <c r="T376" s="32">
        <f>'Sect. 4 (coefficients)'!$C$7 * ( A376 / 'Sect. 4 (coefficients)'!$C$3 )*
  (
                                                        ( 'Sect. 4 (coefficients)'!$F$3   + 'Sect. 4 (coefficients)'!$F$4  *(A376/'Sect. 4 (coefficients)'!$C$3)^1 + 'Sect. 4 (coefficients)'!$F$5  *(A376/'Sect. 4 (coefficients)'!$C$3)^2 + 'Sect. 4 (coefficients)'!$F$6   *(A376/'Sect. 4 (coefficients)'!$C$3)^3 + 'Sect. 4 (coefficients)'!$F$7  *(A376/'Sect. 4 (coefficients)'!$C$3)^4 + 'Sect. 4 (coefficients)'!$F$8*(A376/'Sect. 4 (coefficients)'!$C$3)^5 ) +
    ( (B376+273.15) / 'Sect. 4 (coefficients)'!$C$4 )^1 * ( 'Sect. 4 (coefficients)'!$F$9   + 'Sect. 4 (coefficients)'!$F$10*(A376/'Sect. 4 (coefficients)'!$C$3)^1 + 'Sect. 4 (coefficients)'!$F$11*(A376/'Sect. 4 (coefficients)'!$C$3)^2 + 'Sect. 4 (coefficients)'!$F$12*(A376/'Sect. 4 (coefficients)'!$C$3)^3 + 'Sect. 4 (coefficients)'!$F$13*(A376/'Sect. 4 (coefficients)'!$C$3)^4 ) +
    ( (B376+273.15) / 'Sect. 4 (coefficients)'!$C$4 )^2 * ( 'Sect. 4 (coefficients)'!$F$14 + 'Sect. 4 (coefficients)'!$F$15*(A376/'Sect. 4 (coefficients)'!$C$3)^1 + 'Sect. 4 (coefficients)'!$F$16*(A376/'Sect. 4 (coefficients)'!$C$3)^2 + 'Sect. 4 (coefficients)'!$F$17*(A376/'Sect. 4 (coefficients)'!$C$3)^3 ) +
    ( (B376+273.15) / 'Sect. 4 (coefficients)'!$C$4 )^3 * ( 'Sect. 4 (coefficients)'!$F$18 + 'Sect. 4 (coefficients)'!$F$19*(A376/'Sect. 4 (coefficients)'!$C$3)^1 + 'Sect. 4 (coefficients)'!$F$20*(A376/'Sect. 4 (coefficients)'!$C$3)^2 ) +
    ( (B376+273.15) / 'Sect. 4 (coefficients)'!$C$4 )^4 * ( 'Sect. 4 (coefficients)'!$F$21 +'Sect. 4 (coefficients)'!$F$22*(A376/'Sect. 4 (coefficients)'!$C$3)^1 ) +
    ( (B376+273.15) / 'Sect. 4 (coefficients)'!$C$4 )^5 * ( 'Sect. 4 (coefficients)'!$F$23 )
  )</f>
        <v>19.781873477498177</v>
      </c>
      <c r="U376" s="91">
        <f xml:space="preserve"> 'Sect. 4 (coefficients)'!$C$8 * ( (C376/'Sect. 4 (coefficients)'!$C$5-1)/'Sect. 4 (coefficients)'!$C$6 ) * ( A376/'Sect. 4 (coefficients)'!$C$3 ) *
(                                                       ( 'Sect. 4 (coefficients)'!$J$3   + 'Sect. 4 (coefficients)'!$J$4  *((C376/'Sect. 4 (coefficients)'!$C$5-1)/'Sect. 4 (coefficients)'!$C$6)  + 'Sect. 4 (coefficients)'!$J$5  *((C376/'Sect. 4 (coefficients)'!$C$5-1)/'Sect. 4 (coefficients)'!$C$6)^2 + 'Sect. 4 (coefficients)'!$J$6   *((C376/'Sect. 4 (coefficients)'!$C$5-1)/'Sect. 4 (coefficients)'!$C$6)^3 + 'Sect. 4 (coefficients)'!$J$7*((C376/'Sect. 4 (coefficients)'!$C$5-1)/'Sect. 4 (coefficients)'!$C$6)^4 ) +
    ( A376/'Sect. 4 (coefficients)'!$C$3 )^1 * ( 'Sect. 4 (coefficients)'!$J$8   + 'Sect. 4 (coefficients)'!$J$9  *((C376/'Sect. 4 (coefficients)'!$C$5-1)/'Sect. 4 (coefficients)'!$C$6)  + 'Sect. 4 (coefficients)'!$J$10*((C376/'Sect. 4 (coefficients)'!$C$5-1)/'Sect. 4 (coefficients)'!$C$6)^2 + 'Sect. 4 (coefficients)'!$J$11 *((C376/'Sect. 4 (coefficients)'!$C$5-1)/'Sect. 4 (coefficients)'!$C$6)^3 ) +
    ( A376/'Sect. 4 (coefficients)'!$C$3 )^2 * ( 'Sect. 4 (coefficients)'!$J$12 + 'Sect. 4 (coefficients)'!$J$13*((C376/'Sect. 4 (coefficients)'!$C$5-1)/'Sect. 4 (coefficients)'!$C$6) + 'Sect. 4 (coefficients)'!$J$14*((C376/'Sect. 4 (coefficients)'!$C$5-1)/'Sect. 4 (coefficients)'!$C$6)^2 ) +
    ( A376/'Sect. 4 (coefficients)'!$C$3 )^3 * ( 'Sect. 4 (coefficients)'!$J$15 + 'Sect. 4 (coefficients)'!$J$16*((C376/'Sect. 4 (coefficients)'!$C$5-1)/'Sect. 4 (coefficients)'!$C$6) ) +
    ( A376/'Sect. 4 (coefficients)'!$C$3 )^4 * ( 'Sect. 4 (coefficients)'!$J$17 ) +
( (B376+273.15) / 'Sect. 4 (coefficients)'!$C$4 )^1*
    (                                                   ( 'Sect. 4 (coefficients)'!$J$18 + 'Sect. 4 (coefficients)'!$J$19*((C376/'Sect. 4 (coefficients)'!$C$5-1)/'Sect. 4 (coefficients)'!$C$6) + 'Sect. 4 (coefficients)'!$J$20*((C376/'Sect. 4 (coefficients)'!$C$5-1)/'Sect. 4 (coefficients)'!$C$6)^2 + 'Sect. 4 (coefficients)'!$J$21 * ((C376/'Sect. 4 (coefficients)'!$C$5-1)/'Sect. 4 (coefficients)'!$C$6)^3 ) +
    ( A376/'Sect. 4 (coefficients)'!$C$3 )^1 * ( 'Sect. 4 (coefficients)'!$J$22 + 'Sect. 4 (coefficients)'!$J$23*((C376/'Sect. 4 (coefficients)'!$C$5-1)/'Sect. 4 (coefficients)'!$C$6) + 'Sect. 4 (coefficients)'!$J$24*((C376/'Sect. 4 (coefficients)'!$C$5-1)/'Sect. 4 (coefficients)'!$C$6)^2 ) +
    ( A376/'Sect. 4 (coefficients)'!$C$3 )^2 * ( 'Sect. 4 (coefficients)'!$J$25 + 'Sect. 4 (coefficients)'!$J$26*((C376/'Sect. 4 (coefficients)'!$C$5-1)/'Sect. 4 (coefficients)'!$C$6) ) +
    ( A376/'Sect. 4 (coefficients)'!$C$3 )^3 * ( 'Sect. 4 (coefficients)'!$J$27 ) ) +
( (B376+273.15) / 'Sect. 4 (coefficients)'!$C$4 )^2*
    (                                                   ( 'Sect. 4 (coefficients)'!$J$28 + 'Sect. 4 (coefficients)'!$J$29*((C376/'Sect. 4 (coefficients)'!$C$5-1)/'Sect. 4 (coefficients)'!$C$6) + 'Sect. 4 (coefficients)'!$J$30*((C376/'Sect. 4 (coefficients)'!$C$5-1)/'Sect. 4 (coefficients)'!$C$6)^2 ) +
    ( A376/'Sect. 4 (coefficients)'!$C$3 )^1 * ( 'Sect. 4 (coefficients)'!$J$31 + 'Sect. 4 (coefficients)'!$J$32*((C376/'Sect. 4 (coefficients)'!$C$5-1)/'Sect. 4 (coefficients)'!$C$6) ) +
    ( A376/'Sect. 4 (coefficients)'!$C$3 )^2 * ( 'Sect. 4 (coefficients)'!$J$33 ) ) +
( (B376+273.15) / 'Sect. 4 (coefficients)'!$C$4 )^3*
    (                                                   ( 'Sect. 4 (coefficients)'!$J$34 + 'Sect. 4 (coefficients)'!$J$35*((C376/'Sect. 4 (coefficients)'!$C$5-1)/'Sect. 4 (coefficients)'!$C$6) ) +
    ( A376/'Sect. 4 (coefficients)'!$C$3 )^1 * ( 'Sect. 4 (coefficients)'!$J$36 ) ) +
( (B376+273.15) / 'Sect. 4 (coefficients)'!$C$4 )^4*
    (                                                   ( 'Sect. 4 (coefficients)'!$J$37 ) ) )</f>
        <v>-0.10112188701988517</v>
      </c>
      <c r="V376" s="32">
        <f t="shared" si="94"/>
        <v>19.680751590478291</v>
      </c>
      <c r="W376" s="36">
        <f>('Sect. 4 (coefficients)'!$L$3+'Sect. 4 (coefficients)'!$L$4*(B376+'Sect. 4 (coefficients)'!$L$7)^-2.5+'Sect. 4 (coefficients)'!$L$5*(B376+'Sect. 4 (coefficients)'!$L$7)^3)/1000</f>
        <v>-3.9457825426968806E-3</v>
      </c>
      <c r="X376" s="36">
        <f t="shared" si="95"/>
        <v>5.9135035002100267E-6</v>
      </c>
      <c r="Y376" s="32">
        <f t="shared" si="96"/>
        <v>19.676805807935594</v>
      </c>
      <c r="Z376" s="92">
        <v>6.0000000000000001E-3</v>
      </c>
    </row>
    <row r="377" spans="1:26" s="37" customFormat="1">
      <c r="A377" s="76">
        <v>25</v>
      </c>
      <c r="B377" s="30">
        <v>5</v>
      </c>
      <c r="C377" s="55">
        <v>10</v>
      </c>
      <c r="D377" s="32">
        <v>1004.78012467</v>
      </c>
      <c r="E377" s="32">
        <f>0.001/100*D377/2</f>
        <v>5.0239006233500005E-3</v>
      </c>
      <c r="F377" s="54" t="s">
        <v>17</v>
      </c>
      <c r="G377" s="33">
        <v>1024.3555876290345</v>
      </c>
      <c r="H377" s="32">
        <v>7.1156263397784934E-3</v>
      </c>
      <c r="I377" s="62">
        <v>142.60138908385147</v>
      </c>
      <c r="J377" s="33">
        <f t="shared" si="88"/>
        <v>19.575462959034553</v>
      </c>
      <c r="K377" s="32">
        <f t="shared" si="89"/>
        <v>5.039103167633399E-3</v>
      </c>
      <c r="L377" s="50">
        <f t="shared" si="87"/>
        <v>35.866105323499433</v>
      </c>
      <c r="M377" s="35">
        <f t="shared" si="90"/>
        <v>11.785714285714285</v>
      </c>
      <c r="N377" s="66">
        <f t="shared" si="91"/>
        <v>1.1785714285714286</v>
      </c>
      <c r="O377" s="70" t="s">
        <v>17</v>
      </c>
      <c r="P377" s="32">
        <f>('Sect. 4 (coefficients)'!$L$3+'Sect. 4 (coefficients)'!$L$4*(B377+'Sect. 4 (coefficients)'!$L$7)^-2.5+'Sect. 4 (coefficients)'!$L$5*(B377+'Sect. 4 (coefficients)'!$L$7)^3)/1000</f>
        <v>-3.9457825426968806E-3</v>
      </c>
      <c r="Q377" s="32">
        <f t="shared" si="92"/>
        <v>19.57940874157725</v>
      </c>
      <c r="R377" s="32">
        <f>LOOKUP(B377,'Sect. 4 (data)'!$B$40:$B$46,'Sect. 4 (data)'!$R$40:$R$46)</f>
        <v>19.782568578404604</v>
      </c>
      <c r="S377" s="36">
        <f t="shared" si="93"/>
        <v>-0.2031598368273535</v>
      </c>
      <c r="T377" s="32">
        <f>'Sect. 4 (coefficients)'!$C$7 * ( A377 / 'Sect. 4 (coefficients)'!$C$3 )*
  (
                                                        ( 'Sect. 4 (coefficients)'!$F$3   + 'Sect. 4 (coefficients)'!$F$4  *(A377/'Sect. 4 (coefficients)'!$C$3)^1 + 'Sect. 4 (coefficients)'!$F$5  *(A377/'Sect. 4 (coefficients)'!$C$3)^2 + 'Sect. 4 (coefficients)'!$F$6   *(A377/'Sect. 4 (coefficients)'!$C$3)^3 + 'Sect. 4 (coefficients)'!$F$7  *(A377/'Sect. 4 (coefficients)'!$C$3)^4 + 'Sect. 4 (coefficients)'!$F$8*(A377/'Sect. 4 (coefficients)'!$C$3)^5 ) +
    ( (B377+273.15) / 'Sect. 4 (coefficients)'!$C$4 )^1 * ( 'Sect. 4 (coefficients)'!$F$9   + 'Sect. 4 (coefficients)'!$F$10*(A377/'Sect. 4 (coefficients)'!$C$3)^1 + 'Sect. 4 (coefficients)'!$F$11*(A377/'Sect. 4 (coefficients)'!$C$3)^2 + 'Sect. 4 (coefficients)'!$F$12*(A377/'Sect. 4 (coefficients)'!$C$3)^3 + 'Sect. 4 (coefficients)'!$F$13*(A377/'Sect. 4 (coefficients)'!$C$3)^4 ) +
    ( (B377+273.15) / 'Sect. 4 (coefficients)'!$C$4 )^2 * ( 'Sect. 4 (coefficients)'!$F$14 + 'Sect. 4 (coefficients)'!$F$15*(A377/'Sect. 4 (coefficients)'!$C$3)^1 + 'Sect. 4 (coefficients)'!$F$16*(A377/'Sect. 4 (coefficients)'!$C$3)^2 + 'Sect. 4 (coefficients)'!$F$17*(A377/'Sect. 4 (coefficients)'!$C$3)^3 ) +
    ( (B377+273.15) / 'Sect. 4 (coefficients)'!$C$4 )^3 * ( 'Sect. 4 (coefficients)'!$F$18 + 'Sect. 4 (coefficients)'!$F$19*(A377/'Sect. 4 (coefficients)'!$C$3)^1 + 'Sect. 4 (coefficients)'!$F$20*(A377/'Sect. 4 (coefficients)'!$C$3)^2 ) +
    ( (B377+273.15) / 'Sect. 4 (coefficients)'!$C$4 )^4 * ( 'Sect. 4 (coefficients)'!$F$21 +'Sect. 4 (coefficients)'!$F$22*(A377/'Sect. 4 (coefficients)'!$C$3)^1 ) +
    ( (B377+273.15) / 'Sect. 4 (coefficients)'!$C$4 )^5 * ( 'Sect. 4 (coefficients)'!$F$23 )
  )</f>
        <v>19.781873477498177</v>
      </c>
      <c r="U377" s="91">
        <f xml:space="preserve"> 'Sect. 4 (coefficients)'!$C$8 * ( (C377/'Sect. 4 (coefficients)'!$C$5-1)/'Sect. 4 (coefficients)'!$C$6 ) * ( A377/'Sect. 4 (coefficients)'!$C$3 ) *
(                                                       ( 'Sect. 4 (coefficients)'!$J$3   + 'Sect. 4 (coefficients)'!$J$4  *((C377/'Sect. 4 (coefficients)'!$C$5-1)/'Sect. 4 (coefficients)'!$C$6)  + 'Sect. 4 (coefficients)'!$J$5  *((C377/'Sect. 4 (coefficients)'!$C$5-1)/'Sect. 4 (coefficients)'!$C$6)^2 + 'Sect. 4 (coefficients)'!$J$6   *((C377/'Sect. 4 (coefficients)'!$C$5-1)/'Sect. 4 (coefficients)'!$C$6)^3 + 'Sect. 4 (coefficients)'!$J$7*((C377/'Sect. 4 (coefficients)'!$C$5-1)/'Sect. 4 (coefficients)'!$C$6)^4 ) +
    ( A377/'Sect. 4 (coefficients)'!$C$3 )^1 * ( 'Sect. 4 (coefficients)'!$J$8   + 'Sect. 4 (coefficients)'!$J$9  *((C377/'Sect. 4 (coefficients)'!$C$5-1)/'Sect. 4 (coefficients)'!$C$6)  + 'Sect. 4 (coefficients)'!$J$10*((C377/'Sect. 4 (coefficients)'!$C$5-1)/'Sect. 4 (coefficients)'!$C$6)^2 + 'Sect. 4 (coefficients)'!$J$11 *((C377/'Sect. 4 (coefficients)'!$C$5-1)/'Sect. 4 (coefficients)'!$C$6)^3 ) +
    ( A377/'Sect. 4 (coefficients)'!$C$3 )^2 * ( 'Sect. 4 (coefficients)'!$J$12 + 'Sect. 4 (coefficients)'!$J$13*((C377/'Sect. 4 (coefficients)'!$C$5-1)/'Sect. 4 (coefficients)'!$C$6) + 'Sect. 4 (coefficients)'!$J$14*((C377/'Sect. 4 (coefficients)'!$C$5-1)/'Sect. 4 (coefficients)'!$C$6)^2 ) +
    ( A377/'Sect. 4 (coefficients)'!$C$3 )^3 * ( 'Sect. 4 (coefficients)'!$J$15 + 'Sect. 4 (coefficients)'!$J$16*((C377/'Sect. 4 (coefficients)'!$C$5-1)/'Sect. 4 (coefficients)'!$C$6) ) +
    ( A377/'Sect. 4 (coefficients)'!$C$3 )^4 * ( 'Sect. 4 (coefficients)'!$J$17 ) +
( (B377+273.15) / 'Sect. 4 (coefficients)'!$C$4 )^1*
    (                                                   ( 'Sect. 4 (coefficients)'!$J$18 + 'Sect. 4 (coefficients)'!$J$19*((C377/'Sect. 4 (coefficients)'!$C$5-1)/'Sect. 4 (coefficients)'!$C$6) + 'Sect. 4 (coefficients)'!$J$20*((C377/'Sect. 4 (coefficients)'!$C$5-1)/'Sect. 4 (coefficients)'!$C$6)^2 + 'Sect. 4 (coefficients)'!$J$21 * ((C377/'Sect. 4 (coefficients)'!$C$5-1)/'Sect. 4 (coefficients)'!$C$6)^3 ) +
    ( A377/'Sect. 4 (coefficients)'!$C$3 )^1 * ( 'Sect. 4 (coefficients)'!$J$22 + 'Sect. 4 (coefficients)'!$J$23*((C377/'Sect. 4 (coefficients)'!$C$5-1)/'Sect. 4 (coefficients)'!$C$6) + 'Sect. 4 (coefficients)'!$J$24*((C377/'Sect. 4 (coefficients)'!$C$5-1)/'Sect. 4 (coefficients)'!$C$6)^2 ) +
    ( A377/'Sect. 4 (coefficients)'!$C$3 )^2 * ( 'Sect. 4 (coefficients)'!$J$25 + 'Sect. 4 (coefficients)'!$J$26*((C377/'Sect. 4 (coefficients)'!$C$5-1)/'Sect. 4 (coefficients)'!$C$6) ) +
    ( A377/'Sect. 4 (coefficients)'!$C$3 )^3 * ( 'Sect. 4 (coefficients)'!$J$27 ) ) +
( (B377+273.15) / 'Sect. 4 (coefficients)'!$C$4 )^2*
    (                                                   ( 'Sect. 4 (coefficients)'!$J$28 + 'Sect. 4 (coefficients)'!$J$29*((C377/'Sect. 4 (coefficients)'!$C$5-1)/'Sect. 4 (coefficients)'!$C$6) + 'Sect. 4 (coefficients)'!$J$30*((C377/'Sect. 4 (coefficients)'!$C$5-1)/'Sect. 4 (coefficients)'!$C$6)^2 ) +
    ( A377/'Sect. 4 (coefficients)'!$C$3 )^1 * ( 'Sect. 4 (coefficients)'!$J$31 + 'Sect. 4 (coefficients)'!$J$32*((C377/'Sect. 4 (coefficients)'!$C$5-1)/'Sect. 4 (coefficients)'!$C$6) ) +
    ( A377/'Sect. 4 (coefficients)'!$C$3 )^2 * ( 'Sect. 4 (coefficients)'!$J$33 ) ) +
( (B377+273.15) / 'Sect. 4 (coefficients)'!$C$4 )^3*
    (                                                   ( 'Sect. 4 (coefficients)'!$J$34 + 'Sect. 4 (coefficients)'!$J$35*((C377/'Sect. 4 (coefficients)'!$C$5-1)/'Sect. 4 (coefficients)'!$C$6) ) +
    ( A377/'Sect. 4 (coefficients)'!$C$3 )^1 * ( 'Sect. 4 (coefficients)'!$J$36 ) ) +
( (B377+273.15) / 'Sect. 4 (coefficients)'!$C$4 )^4*
    (                                                   ( 'Sect. 4 (coefficients)'!$J$37 ) ) )</f>
        <v>-0.20265296481715647</v>
      </c>
      <c r="V377" s="32">
        <f t="shared" si="94"/>
        <v>19.579220512681019</v>
      </c>
      <c r="W377" s="36">
        <f>('Sect. 4 (coefficients)'!$L$3+'Sect. 4 (coefficients)'!$L$4*(B377+'Sect. 4 (coefficients)'!$L$7)^-2.5+'Sect. 4 (coefficients)'!$L$5*(B377+'Sect. 4 (coefficients)'!$L$7)^3)/1000</f>
        <v>-3.9457825426968806E-3</v>
      </c>
      <c r="X377" s="36">
        <f t="shared" si="95"/>
        <v>1.8822889623137939E-4</v>
      </c>
      <c r="Y377" s="32">
        <f t="shared" si="96"/>
        <v>19.575274730138322</v>
      </c>
      <c r="Z377" s="92">
        <v>6.0000000000000001E-3</v>
      </c>
    </row>
    <row r="378" spans="1:26" s="37" customFormat="1">
      <c r="A378" s="76">
        <v>25</v>
      </c>
      <c r="B378" s="30">
        <v>5</v>
      </c>
      <c r="C378" s="55">
        <v>15</v>
      </c>
      <c r="D378" s="32">
        <v>1007.1715580699999</v>
      </c>
      <c r="E378" s="32">
        <f t="shared" ref="E378:E384" si="103">0.003/100*D378/2</f>
        <v>1.5107573371049999E-2</v>
      </c>
      <c r="F378" s="54" t="s">
        <v>17</v>
      </c>
      <c r="G378" s="33">
        <v>1026.6459658508145</v>
      </c>
      <c r="H378" s="32">
        <v>1.5934015254032687E-2</v>
      </c>
      <c r="I378" s="62">
        <v>3429.2172916962227</v>
      </c>
      <c r="J378" s="33">
        <f t="shared" si="88"/>
        <v>19.474407780814545</v>
      </c>
      <c r="K378" s="32">
        <f t="shared" si="89"/>
        <v>5.0649845956416608E-3</v>
      </c>
      <c r="L378" s="50">
        <f t="shared" si="87"/>
        <v>35.011168535111949</v>
      </c>
      <c r="M378" s="35">
        <f t="shared" si="90"/>
        <v>11.785714285714285</v>
      </c>
      <c r="N378" s="66">
        <f t="shared" si="91"/>
        <v>1.1785714285714286</v>
      </c>
      <c r="O378" s="70" t="s">
        <v>17</v>
      </c>
      <c r="P378" s="32">
        <f>('Sect. 4 (coefficients)'!$L$3+'Sect. 4 (coefficients)'!$L$4*(B378+'Sect. 4 (coefficients)'!$L$7)^-2.5+'Sect. 4 (coefficients)'!$L$5*(B378+'Sect. 4 (coefficients)'!$L$7)^3)/1000</f>
        <v>-3.9457825426968806E-3</v>
      </c>
      <c r="Q378" s="32">
        <f t="shared" si="92"/>
        <v>19.478353563357242</v>
      </c>
      <c r="R378" s="32">
        <f>LOOKUP(B378,'Sect. 4 (data)'!$B$40:$B$46,'Sect. 4 (data)'!$R$40:$R$46)</f>
        <v>19.782568578404604</v>
      </c>
      <c r="S378" s="36">
        <f t="shared" si="93"/>
        <v>-0.3042150150473617</v>
      </c>
      <c r="T378" s="32">
        <f>'Sect. 4 (coefficients)'!$C$7 * ( A378 / 'Sect. 4 (coefficients)'!$C$3 )*
  (
                                                        ( 'Sect. 4 (coefficients)'!$F$3   + 'Sect. 4 (coefficients)'!$F$4  *(A378/'Sect. 4 (coefficients)'!$C$3)^1 + 'Sect. 4 (coefficients)'!$F$5  *(A378/'Sect. 4 (coefficients)'!$C$3)^2 + 'Sect. 4 (coefficients)'!$F$6   *(A378/'Sect. 4 (coefficients)'!$C$3)^3 + 'Sect. 4 (coefficients)'!$F$7  *(A378/'Sect. 4 (coefficients)'!$C$3)^4 + 'Sect. 4 (coefficients)'!$F$8*(A378/'Sect. 4 (coefficients)'!$C$3)^5 ) +
    ( (B378+273.15) / 'Sect. 4 (coefficients)'!$C$4 )^1 * ( 'Sect. 4 (coefficients)'!$F$9   + 'Sect. 4 (coefficients)'!$F$10*(A378/'Sect. 4 (coefficients)'!$C$3)^1 + 'Sect. 4 (coefficients)'!$F$11*(A378/'Sect. 4 (coefficients)'!$C$3)^2 + 'Sect. 4 (coefficients)'!$F$12*(A378/'Sect. 4 (coefficients)'!$C$3)^3 + 'Sect. 4 (coefficients)'!$F$13*(A378/'Sect. 4 (coefficients)'!$C$3)^4 ) +
    ( (B378+273.15) / 'Sect. 4 (coefficients)'!$C$4 )^2 * ( 'Sect. 4 (coefficients)'!$F$14 + 'Sect. 4 (coefficients)'!$F$15*(A378/'Sect. 4 (coefficients)'!$C$3)^1 + 'Sect. 4 (coefficients)'!$F$16*(A378/'Sect. 4 (coefficients)'!$C$3)^2 + 'Sect. 4 (coefficients)'!$F$17*(A378/'Sect. 4 (coefficients)'!$C$3)^3 ) +
    ( (B378+273.15) / 'Sect. 4 (coefficients)'!$C$4 )^3 * ( 'Sect. 4 (coefficients)'!$F$18 + 'Sect. 4 (coefficients)'!$F$19*(A378/'Sect. 4 (coefficients)'!$C$3)^1 + 'Sect. 4 (coefficients)'!$F$20*(A378/'Sect. 4 (coefficients)'!$C$3)^2 ) +
    ( (B378+273.15) / 'Sect. 4 (coefficients)'!$C$4 )^4 * ( 'Sect. 4 (coefficients)'!$F$21 +'Sect. 4 (coefficients)'!$F$22*(A378/'Sect. 4 (coefficients)'!$C$3)^1 ) +
    ( (B378+273.15) / 'Sect. 4 (coefficients)'!$C$4 )^5 * ( 'Sect. 4 (coefficients)'!$F$23 )
  )</f>
        <v>19.781873477498177</v>
      </c>
      <c r="U378" s="91">
        <f xml:space="preserve"> 'Sect. 4 (coefficients)'!$C$8 * ( (C378/'Sect. 4 (coefficients)'!$C$5-1)/'Sect. 4 (coefficients)'!$C$6 ) * ( A378/'Sect. 4 (coefficients)'!$C$3 ) *
(                                                       ( 'Sect. 4 (coefficients)'!$J$3   + 'Sect. 4 (coefficients)'!$J$4  *((C378/'Sect. 4 (coefficients)'!$C$5-1)/'Sect. 4 (coefficients)'!$C$6)  + 'Sect. 4 (coefficients)'!$J$5  *((C378/'Sect. 4 (coefficients)'!$C$5-1)/'Sect. 4 (coefficients)'!$C$6)^2 + 'Sect. 4 (coefficients)'!$J$6   *((C378/'Sect. 4 (coefficients)'!$C$5-1)/'Sect. 4 (coefficients)'!$C$6)^3 + 'Sect. 4 (coefficients)'!$J$7*((C378/'Sect. 4 (coefficients)'!$C$5-1)/'Sect. 4 (coefficients)'!$C$6)^4 ) +
    ( A378/'Sect. 4 (coefficients)'!$C$3 )^1 * ( 'Sect. 4 (coefficients)'!$J$8   + 'Sect. 4 (coefficients)'!$J$9  *((C378/'Sect. 4 (coefficients)'!$C$5-1)/'Sect. 4 (coefficients)'!$C$6)  + 'Sect. 4 (coefficients)'!$J$10*((C378/'Sect. 4 (coefficients)'!$C$5-1)/'Sect. 4 (coefficients)'!$C$6)^2 + 'Sect. 4 (coefficients)'!$J$11 *((C378/'Sect. 4 (coefficients)'!$C$5-1)/'Sect. 4 (coefficients)'!$C$6)^3 ) +
    ( A378/'Sect. 4 (coefficients)'!$C$3 )^2 * ( 'Sect. 4 (coefficients)'!$J$12 + 'Sect. 4 (coefficients)'!$J$13*((C378/'Sect. 4 (coefficients)'!$C$5-1)/'Sect. 4 (coefficients)'!$C$6) + 'Sect. 4 (coefficients)'!$J$14*((C378/'Sect. 4 (coefficients)'!$C$5-1)/'Sect. 4 (coefficients)'!$C$6)^2 ) +
    ( A378/'Sect. 4 (coefficients)'!$C$3 )^3 * ( 'Sect. 4 (coefficients)'!$J$15 + 'Sect. 4 (coefficients)'!$J$16*((C378/'Sect. 4 (coefficients)'!$C$5-1)/'Sect. 4 (coefficients)'!$C$6) ) +
    ( A378/'Sect. 4 (coefficients)'!$C$3 )^4 * ( 'Sect. 4 (coefficients)'!$J$17 ) +
( (B378+273.15) / 'Sect. 4 (coefficients)'!$C$4 )^1*
    (                                                   ( 'Sect. 4 (coefficients)'!$J$18 + 'Sect. 4 (coefficients)'!$J$19*((C378/'Sect. 4 (coefficients)'!$C$5-1)/'Sect. 4 (coefficients)'!$C$6) + 'Sect. 4 (coefficients)'!$J$20*((C378/'Sect. 4 (coefficients)'!$C$5-1)/'Sect. 4 (coefficients)'!$C$6)^2 + 'Sect. 4 (coefficients)'!$J$21 * ((C378/'Sect. 4 (coefficients)'!$C$5-1)/'Sect. 4 (coefficients)'!$C$6)^3 ) +
    ( A378/'Sect. 4 (coefficients)'!$C$3 )^1 * ( 'Sect. 4 (coefficients)'!$J$22 + 'Sect. 4 (coefficients)'!$J$23*((C378/'Sect. 4 (coefficients)'!$C$5-1)/'Sect. 4 (coefficients)'!$C$6) + 'Sect. 4 (coefficients)'!$J$24*((C378/'Sect. 4 (coefficients)'!$C$5-1)/'Sect. 4 (coefficients)'!$C$6)^2 ) +
    ( A378/'Sect. 4 (coefficients)'!$C$3 )^2 * ( 'Sect. 4 (coefficients)'!$J$25 + 'Sect. 4 (coefficients)'!$J$26*((C378/'Sect. 4 (coefficients)'!$C$5-1)/'Sect. 4 (coefficients)'!$C$6) ) +
    ( A378/'Sect. 4 (coefficients)'!$C$3 )^3 * ( 'Sect. 4 (coefficients)'!$J$27 ) ) +
( (B378+273.15) / 'Sect. 4 (coefficients)'!$C$4 )^2*
    (                                                   ( 'Sect. 4 (coefficients)'!$J$28 + 'Sect. 4 (coefficients)'!$J$29*((C378/'Sect. 4 (coefficients)'!$C$5-1)/'Sect. 4 (coefficients)'!$C$6) + 'Sect. 4 (coefficients)'!$J$30*((C378/'Sect. 4 (coefficients)'!$C$5-1)/'Sect. 4 (coefficients)'!$C$6)^2 ) +
    ( A378/'Sect. 4 (coefficients)'!$C$3 )^1 * ( 'Sect. 4 (coefficients)'!$J$31 + 'Sect. 4 (coefficients)'!$J$32*((C378/'Sect. 4 (coefficients)'!$C$5-1)/'Sect. 4 (coefficients)'!$C$6) ) +
    ( A378/'Sect. 4 (coefficients)'!$C$3 )^2 * ( 'Sect. 4 (coefficients)'!$J$33 ) ) +
( (B378+273.15) / 'Sect. 4 (coefficients)'!$C$4 )^3*
    (                                                   ( 'Sect. 4 (coefficients)'!$J$34 + 'Sect. 4 (coefficients)'!$J$35*((C378/'Sect. 4 (coefficients)'!$C$5-1)/'Sect. 4 (coefficients)'!$C$6) ) +
    ( A378/'Sect. 4 (coefficients)'!$C$3 )^1 * ( 'Sect. 4 (coefficients)'!$J$36 ) ) +
( (B378+273.15) / 'Sect. 4 (coefficients)'!$C$4 )^4*
    (                                                   ( 'Sect. 4 (coefficients)'!$J$37 ) ) )</f>
        <v>-0.30236063511853928</v>
      </c>
      <c r="V378" s="32">
        <f t="shared" si="94"/>
        <v>19.479512842379638</v>
      </c>
      <c r="W378" s="36">
        <f>('Sect. 4 (coefficients)'!$L$3+'Sect. 4 (coefficients)'!$L$4*(B378+'Sect. 4 (coefficients)'!$L$7)^-2.5+'Sect. 4 (coefficients)'!$L$5*(B378+'Sect. 4 (coefficients)'!$L$7)^3)/1000</f>
        <v>-3.9457825426968806E-3</v>
      </c>
      <c r="X378" s="36">
        <f t="shared" si="95"/>
        <v>-1.159279022395765E-3</v>
      </c>
      <c r="Y378" s="32">
        <f t="shared" si="96"/>
        <v>19.475567059836941</v>
      </c>
      <c r="Z378" s="92">
        <v>6.0000000000000001E-3</v>
      </c>
    </row>
    <row r="379" spans="1:26" s="37" customFormat="1">
      <c r="A379" s="76">
        <v>25</v>
      </c>
      <c r="B379" s="30">
        <v>5</v>
      </c>
      <c r="C379" s="55">
        <v>20</v>
      </c>
      <c r="D379" s="32">
        <v>1009.5367227</v>
      </c>
      <c r="E379" s="32">
        <f t="shared" si="103"/>
        <v>1.5143050840500001E-2</v>
      </c>
      <c r="F379" s="54" t="s">
        <v>17</v>
      </c>
      <c r="G379" s="33">
        <v>1028.9144990523689</v>
      </c>
      <c r="H379" s="32">
        <v>1.5999043309000944E-2</v>
      </c>
      <c r="I379" s="62">
        <v>3123.6015593216785</v>
      </c>
      <c r="J379" s="33">
        <f t="shared" si="88"/>
        <v>19.377776352368869</v>
      </c>
      <c r="K379" s="32">
        <f t="shared" si="89"/>
        <v>5.1630802865460139E-3</v>
      </c>
      <c r="L379" s="50">
        <f t="shared" si="87"/>
        <v>33.877791323935675</v>
      </c>
      <c r="M379" s="35">
        <f t="shared" si="90"/>
        <v>11.785714285714285</v>
      </c>
      <c r="N379" s="66">
        <f t="shared" si="91"/>
        <v>1.1785714285714286</v>
      </c>
      <c r="O379" s="70" t="s">
        <v>17</v>
      </c>
      <c r="P379" s="32">
        <f>('Sect. 4 (coefficients)'!$L$3+'Sect. 4 (coefficients)'!$L$4*(B379+'Sect. 4 (coefficients)'!$L$7)^-2.5+'Sect. 4 (coefficients)'!$L$5*(B379+'Sect. 4 (coefficients)'!$L$7)^3)/1000</f>
        <v>-3.9457825426968806E-3</v>
      </c>
      <c r="Q379" s="32">
        <f t="shared" si="92"/>
        <v>19.381722134911566</v>
      </c>
      <c r="R379" s="32">
        <f>LOOKUP(B379,'Sect. 4 (data)'!$B$40:$B$46,'Sect. 4 (data)'!$R$40:$R$46)</f>
        <v>19.782568578404604</v>
      </c>
      <c r="S379" s="36">
        <f t="shared" si="93"/>
        <v>-0.40084644349303744</v>
      </c>
      <c r="T379" s="32">
        <f>'Sect. 4 (coefficients)'!$C$7 * ( A379 / 'Sect. 4 (coefficients)'!$C$3 )*
  (
                                                        ( 'Sect. 4 (coefficients)'!$F$3   + 'Sect. 4 (coefficients)'!$F$4  *(A379/'Sect. 4 (coefficients)'!$C$3)^1 + 'Sect. 4 (coefficients)'!$F$5  *(A379/'Sect. 4 (coefficients)'!$C$3)^2 + 'Sect. 4 (coefficients)'!$F$6   *(A379/'Sect. 4 (coefficients)'!$C$3)^3 + 'Sect. 4 (coefficients)'!$F$7  *(A379/'Sect. 4 (coefficients)'!$C$3)^4 + 'Sect. 4 (coefficients)'!$F$8*(A379/'Sect. 4 (coefficients)'!$C$3)^5 ) +
    ( (B379+273.15) / 'Sect. 4 (coefficients)'!$C$4 )^1 * ( 'Sect. 4 (coefficients)'!$F$9   + 'Sect. 4 (coefficients)'!$F$10*(A379/'Sect. 4 (coefficients)'!$C$3)^1 + 'Sect. 4 (coefficients)'!$F$11*(A379/'Sect. 4 (coefficients)'!$C$3)^2 + 'Sect. 4 (coefficients)'!$F$12*(A379/'Sect. 4 (coefficients)'!$C$3)^3 + 'Sect. 4 (coefficients)'!$F$13*(A379/'Sect. 4 (coefficients)'!$C$3)^4 ) +
    ( (B379+273.15) / 'Sect. 4 (coefficients)'!$C$4 )^2 * ( 'Sect. 4 (coefficients)'!$F$14 + 'Sect. 4 (coefficients)'!$F$15*(A379/'Sect. 4 (coefficients)'!$C$3)^1 + 'Sect. 4 (coefficients)'!$F$16*(A379/'Sect. 4 (coefficients)'!$C$3)^2 + 'Sect. 4 (coefficients)'!$F$17*(A379/'Sect. 4 (coefficients)'!$C$3)^3 ) +
    ( (B379+273.15) / 'Sect. 4 (coefficients)'!$C$4 )^3 * ( 'Sect. 4 (coefficients)'!$F$18 + 'Sect. 4 (coefficients)'!$F$19*(A379/'Sect. 4 (coefficients)'!$C$3)^1 + 'Sect. 4 (coefficients)'!$F$20*(A379/'Sect. 4 (coefficients)'!$C$3)^2 ) +
    ( (B379+273.15) / 'Sect. 4 (coefficients)'!$C$4 )^4 * ( 'Sect. 4 (coefficients)'!$F$21 +'Sect. 4 (coefficients)'!$F$22*(A379/'Sect. 4 (coefficients)'!$C$3)^1 ) +
    ( (B379+273.15) / 'Sect. 4 (coefficients)'!$C$4 )^5 * ( 'Sect. 4 (coefficients)'!$F$23 )
  )</f>
        <v>19.781873477498177</v>
      </c>
      <c r="U379" s="91">
        <f xml:space="preserve"> 'Sect. 4 (coefficients)'!$C$8 * ( (C379/'Sect. 4 (coefficients)'!$C$5-1)/'Sect. 4 (coefficients)'!$C$6 ) * ( A379/'Sect. 4 (coefficients)'!$C$3 ) *
(                                                       ( 'Sect. 4 (coefficients)'!$J$3   + 'Sect. 4 (coefficients)'!$J$4  *((C379/'Sect. 4 (coefficients)'!$C$5-1)/'Sect. 4 (coefficients)'!$C$6)  + 'Sect. 4 (coefficients)'!$J$5  *((C379/'Sect. 4 (coefficients)'!$C$5-1)/'Sect. 4 (coefficients)'!$C$6)^2 + 'Sect. 4 (coefficients)'!$J$6   *((C379/'Sect. 4 (coefficients)'!$C$5-1)/'Sect. 4 (coefficients)'!$C$6)^3 + 'Sect. 4 (coefficients)'!$J$7*((C379/'Sect. 4 (coefficients)'!$C$5-1)/'Sect. 4 (coefficients)'!$C$6)^4 ) +
    ( A379/'Sect. 4 (coefficients)'!$C$3 )^1 * ( 'Sect. 4 (coefficients)'!$J$8   + 'Sect. 4 (coefficients)'!$J$9  *((C379/'Sect. 4 (coefficients)'!$C$5-1)/'Sect. 4 (coefficients)'!$C$6)  + 'Sect. 4 (coefficients)'!$J$10*((C379/'Sect. 4 (coefficients)'!$C$5-1)/'Sect. 4 (coefficients)'!$C$6)^2 + 'Sect. 4 (coefficients)'!$J$11 *((C379/'Sect. 4 (coefficients)'!$C$5-1)/'Sect. 4 (coefficients)'!$C$6)^3 ) +
    ( A379/'Sect. 4 (coefficients)'!$C$3 )^2 * ( 'Sect. 4 (coefficients)'!$J$12 + 'Sect. 4 (coefficients)'!$J$13*((C379/'Sect. 4 (coefficients)'!$C$5-1)/'Sect. 4 (coefficients)'!$C$6) + 'Sect. 4 (coefficients)'!$J$14*((C379/'Sect. 4 (coefficients)'!$C$5-1)/'Sect. 4 (coefficients)'!$C$6)^2 ) +
    ( A379/'Sect. 4 (coefficients)'!$C$3 )^3 * ( 'Sect. 4 (coefficients)'!$J$15 + 'Sect. 4 (coefficients)'!$J$16*((C379/'Sect. 4 (coefficients)'!$C$5-1)/'Sect. 4 (coefficients)'!$C$6) ) +
    ( A379/'Sect. 4 (coefficients)'!$C$3 )^4 * ( 'Sect. 4 (coefficients)'!$J$17 ) +
( (B379+273.15) / 'Sect. 4 (coefficients)'!$C$4 )^1*
    (                                                   ( 'Sect. 4 (coefficients)'!$J$18 + 'Sect. 4 (coefficients)'!$J$19*((C379/'Sect. 4 (coefficients)'!$C$5-1)/'Sect. 4 (coefficients)'!$C$6) + 'Sect. 4 (coefficients)'!$J$20*((C379/'Sect. 4 (coefficients)'!$C$5-1)/'Sect. 4 (coefficients)'!$C$6)^2 + 'Sect. 4 (coefficients)'!$J$21 * ((C379/'Sect. 4 (coefficients)'!$C$5-1)/'Sect. 4 (coefficients)'!$C$6)^3 ) +
    ( A379/'Sect. 4 (coefficients)'!$C$3 )^1 * ( 'Sect. 4 (coefficients)'!$J$22 + 'Sect. 4 (coefficients)'!$J$23*((C379/'Sect. 4 (coefficients)'!$C$5-1)/'Sect. 4 (coefficients)'!$C$6) + 'Sect. 4 (coefficients)'!$J$24*((C379/'Sect. 4 (coefficients)'!$C$5-1)/'Sect. 4 (coefficients)'!$C$6)^2 ) +
    ( A379/'Sect. 4 (coefficients)'!$C$3 )^2 * ( 'Sect. 4 (coefficients)'!$J$25 + 'Sect. 4 (coefficients)'!$J$26*((C379/'Sect. 4 (coefficients)'!$C$5-1)/'Sect. 4 (coefficients)'!$C$6) ) +
    ( A379/'Sect. 4 (coefficients)'!$C$3 )^3 * ( 'Sect. 4 (coefficients)'!$J$27 ) ) +
( (B379+273.15) / 'Sect. 4 (coefficients)'!$C$4 )^2*
    (                                                   ( 'Sect. 4 (coefficients)'!$J$28 + 'Sect. 4 (coefficients)'!$J$29*((C379/'Sect. 4 (coefficients)'!$C$5-1)/'Sect. 4 (coefficients)'!$C$6) + 'Sect. 4 (coefficients)'!$J$30*((C379/'Sect. 4 (coefficients)'!$C$5-1)/'Sect. 4 (coefficients)'!$C$6)^2 ) +
    ( A379/'Sect. 4 (coefficients)'!$C$3 )^1 * ( 'Sect. 4 (coefficients)'!$J$31 + 'Sect. 4 (coefficients)'!$J$32*((C379/'Sect. 4 (coefficients)'!$C$5-1)/'Sect. 4 (coefficients)'!$C$6) ) +
    ( A379/'Sect. 4 (coefficients)'!$C$3 )^2 * ( 'Sect. 4 (coefficients)'!$J$33 ) ) +
( (B379+273.15) / 'Sect. 4 (coefficients)'!$C$4 )^3*
    (                                                   ( 'Sect. 4 (coefficients)'!$J$34 + 'Sect. 4 (coefficients)'!$J$35*((C379/'Sect. 4 (coefficients)'!$C$5-1)/'Sect. 4 (coefficients)'!$C$6) ) +
    ( A379/'Sect. 4 (coefficients)'!$C$3 )^1 * ( 'Sect. 4 (coefficients)'!$J$36 ) ) +
( (B379+273.15) / 'Sect. 4 (coefficients)'!$C$4 )^4*
    (                                                   ( 'Sect. 4 (coefficients)'!$J$37 ) ) )</f>
        <v>-0.40015258165596296</v>
      </c>
      <c r="V379" s="32">
        <f t="shared" si="94"/>
        <v>19.381720895842214</v>
      </c>
      <c r="W379" s="36">
        <f>('Sect. 4 (coefficients)'!$L$3+'Sect. 4 (coefficients)'!$L$4*(B379+'Sect. 4 (coefficients)'!$L$7)^-2.5+'Sect. 4 (coefficients)'!$L$5*(B379+'Sect. 4 (coefficients)'!$L$7)^3)/1000</f>
        <v>-3.9457825426968806E-3</v>
      </c>
      <c r="X379" s="36">
        <f t="shared" si="95"/>
        <v>1.2390693520103468E-6</v>
      </c>
      <c r="Y379" s="32">
        <f t="shared" si="96"/>
        <v>19.377775113299517</v>
      </c>
      <c r="Z379" s="92">
        <v>6.0000000000000001E-3</v>
      </c>
    </row>
    <row r="380" spans="1:26" s="37" customFormat="1">
      <c r="A380" s="76">
        <v>25</v>
      </c>
      <c r="B380" s="30">
        <v>5</v>
      </c>
      <c r="C380" s="55">
        <v>26</v>
      </c>
      <c r="D380" s="32">
        <v>1012.34079411</v>
      </c>
      <c r="E380" s="32">
        <f t="shared" si="103"/>
        <v>1.5185111911650001E-2</v>
      </c>
      <c r="F380" s="54" t="s">
        <v>17</v>
      </c>
      <c r="G380" s="33">
        <v>1031.6036630476551</v>
      </c>
      <c r="H380" s="32">
        <v>1.6088227997037057E-2</v>
      </c>
      <c r="I380" s="62">
        <v>2501.6071523582555</v>
      </c>
      <c r="J380" s="33">
        <f t="shared" si="88"/>
        <v>19.262868937655071</v>
      </c>
      <c r="K380" s="32">
        <f t="shared" si="89"/>
        <v>5.3144572926416703E-3</v>
      </c>
      <c r="L380" s="50">
        <f t="shared" ref="L380:L443" si="104">K380^4/(H380^4/I380)</f>
        <v>29.786669466965488</v>
      </c>
      <c r="M380" s="35">
        <f t="shared" si="90"/>
        <v>11.785714285714285</v>
      </c>
      <c r="N380" s="66">
        <f t="shared" si="91"/>
        <v>1.1785714285714286</v>
      </c>
      <c r="O380" s="70" t="s">
        <v>17</v>
      </c>
      <c r="P380" s="32">
        <f>('Sect. 4 (coefficients)'!$L$3+'Sect. 4 (coefficients)'!$L$4*(B380+'Sect. 4 (coefficients)'!$L$7)^-2.5+'Sect. 4 (coefficients)'!$L$5*(B380+'Sect. 4 (coefficients)'!$L$7)^3)/1000</f>
        <v>-3.9457825426968806E-3</v>
      </c>
      <c r="Q380" s="32">
        <f t="shared" si="92"/>
        <v>19.266814720197768</v>
      </c>
      <c r="R380" s="32">
        <f>LOOKUP(B380,'Sect. 4 (data)'!$B$40:$B$46,'Sect. 4 (data)'!$R$40:$R$46)</f>
        <v>19.782568578404604</v>
      </c>
      <c r="S380" s="36">
        <f t="shared" si="93"/>
        <v>-0.5157538582068355</v>
      </c>
      <c r="T380" s="32">
        <f>'Sect. 4 (coefficients)'!$C$7 * ( A380 / 'Sect. 4 (coefficients)'!$C$3 )*
  (
                                                        ( 'Sect. 4 (coefficients)'!$F$3   + 'Sect. 4 (coefficients)'!$F$4  *(A380/'Sect. 4 (coefficients)'!$C$3)^1 + 'Sect. 4 (coefficients)'!$F$5  *(A380/'Sect. 4 (coefficients)'!$C$3)^2 + 'Sect. 4 (coefficients)'!$F$6   *(A380/'Sect. 4 (coefficients)'!$C$3)^3 + 'Sect. 4 (coefficients)'!$F$7  *(A380/'Sect. 4 (coefficients)'!$C$3)^4 + 'Sect. 4 (coefficients)'!$F$8*(A380/'Sect. 4 (coefficients)'!$C$3)^5 ) +
    ( (B380+273.15) / 'Sect. 4 (coefficients)'!$C$4 )^1 * ( 'Sect. 4 (coefficients)'!$F$9   + 'Sect. 4 (coefficients)'!$F$10*(A380/'Sect. 4 (coefficients)'!$C$3)^1 + 'Sect. 4 (coefficients)'!$F$11*(A380/'Sect. 4 (coefficients)'!$C$3)^2 + 'Sect. 4 (coefficients)'!$F$12*(A380/'Sect. 4 (coefficients)'!$C$3)^3 + 'Sect. 4 (coefficients)'!$F$13*(A380/'Sect. 4 (coefficients)'!$C$3)^4 ) +
    ( (B380+273.15) / 'Sect. 4 (coefficients)'!$C$4 )^2 * ( 'Sect. 4 (coefficients)'!$F$14 + 'Sect. 4 (coefficients)'!$F$15*(A380/'Sect. 4 (coefficients)'!$C$3)^1 + 'Sect. 4 (coefficients)'!$F$16*(A380/'Sect. 4 (coefficients)'!$C$3)^2 + 'Sect. 4 (coefficients)'!$F$17*(A380/'Sect. 4 (coefficients)'!$C$3)^3 ) +
    ( (B380+273.15) / 'Sect. 4 (coefficients)'!$C$4 )^3 * ( 'Sect. 4 (coefficients)'!$F$18 + 'Sect. 4 (coefficients)'!$F$19*(A380/'Sect. 4 (coefficients)'!$C$3)^1 + 'Sect. 4 (coefficients)'!$F$20*(A380/'Sect. 4 (coefficients)'!$C$3)^2 ) +
    ( (B380+273.15) / 'Sect. 4 (coefficients)'!$C$4 )^4 * ( 'Sect. 4 (coefficients)'!$F$21 +'Sect. 4 (coefficients)'!$F$22*(A380/'Sect. 4 (coefficients)'!$C$3)^1 ) +
    ( (B380+273.15) / 'Sect. 4 (coefficients)'!$C$4 )^5 * ( 'Sect. 4 (coefficients)'!$F$23 )
  )</f>
        <v>19.781873477498177</v>
      </c>
      <c r="U380" s="91">
        <f xml:space="preserve"> 'Sect. 4 (coefficients)'!$C$8 * ( (C380/'Sect. 4 (coefficients)'!$C$5-1)/'Sect. 4 (coefficients)'!$C$6 ) * ( A380/'Sect. 4 (coefficients)'!$C$3 ) *
(                                                       ( 'Sect. 4 (coefficients)'!$J$3   + 'Sect. 4 (coefficients)'!$J$4  *((C380/'Sect. 4 (coefficients)'!$C$5-1)/'Sect. 4 (coefficients)'!$C$6)  + 'Sect. 4 (coefficients)'!$J$5  *((C380/'Sect. 4 (coefficients)'!$C$5-1)/'Sect. 4 (coefficients)'!$C$6)^2 + 'Sect. 4 (coefficients)'!$J$6   *((C380/'Sect. 4 (coefficients)'!$C$5-1)/'Sect. 4 (coefficients)'!$C$6)^3 + 'Sect. 4 (coefficients)'!$J$7*((C380/'Sect. 4 (coefficients)'!$C$5-1)/'Sect. 4 (coefficients)'!$C$6)^4 ) +
    ( A380/'Sect. 4 (coefficients)'!$C$3 )^1 * ( 'Sect. 4 (coefficients)'!$J$8   + 'Sect. 4 (coefficients)'!$J$9  *((C380/'Sect. 4 (coefficients)'!$C$5-1)/'Sect. 4 (coefficients)'!$C$6)  + 'Sect. 4 (coefficients)'!$J$10*((C380/'Sect. 4 (coefficients)'!$C$5-1)/'Sect. 4 (coefficients)'!$C$6)^2 + 'Sect. 4 (coefficients)'!$J$11 *((C380/'Sect. 4 (coefficients)'!$C$5-1)/'Sect. 4 (coefficients)'!$C$6)^3 ) +
    ( A380/'Sect. 4 (coefficients)'!$C$3 )^2 * ( 'Sect. 4 (coefficients)'!$J$12 + 'Sect. 4 (coefficients)'!$J$13*((C380/'Sect. 4 (coefficients)'!$C$5-1)/'Sect. 4 (coefficients)'!$C$6) + 'Sect. 4 (coefficients)'!$J$14*((C380/'Sect. 4 (coefficients)'!$C$5-1)/'Sect. 4 (coefficients)'!$C$6)^2 ) +
    ( A380/'Sect. 4 (coefficients)'!$C$3 )^3 * ( 'Sect. 4 (coefficients)'!$J$15 + 'Sect. 4 (coefficients)'!$J$16*((C380/'Sect. 4 (coefficients)'!$C$5-1)/'Sect. 4 (coefficients)'!$C$6) ) +
    ( A380/'Sect. 4 (coefficients)'!$C$3 )^4 * ( 'Sect. 4 (coefficients)'!$J$17 ) +
( (B380+273.15) / 'Sect. 4 (coefficients)'!$C$4 )^1*
    (                                                   ( 'Sect. 4 (coefficients)'!$J$18 + 'Sect. 4 (coefficients)'!$J$19*((C380/'Sect. 4 (coefficients)'!$C$5-1)/'Sect. 4 (coefficients)'!$C$6) + 'Sect. 4 (coefficients)'!$J$20*((C380/'Sect. 4 (coefficients)'!$C$5-1)/'Sect. 4 (coefficients)'!$C$6)^2 + 'Sect. 4 (coefficients)'!$J$21 * ((C380/'Sect. 4 (coefficients)'!$C$5-1)/'Sect. 4 (coefficients)'!$C$6)^3 ) +
    ( A380/'Sect. 4 (coefficients)'!$C$3 )^1 * ( 'Sect. 4 (coefficients)'!$J$22 + 'Sect. 4 (coefficients)'!$J$23*((C380/'Sect. 4 (coefficients)'!$C$5-1)/'Sect. 4 (coefficients)'!$C$6) + 'Sect. 4 (coefficients)'!$J$24*((C380/'Sect. 4 (coefficients)'!$C$5-1)/'Sect. 4 (coefficients)'!$C$6)^2 ) +
    ( A380/'Sect. 4 (coefficients)'!$C$3 )^2 * ( 'Sect. 4 (coefficients)'!$J$25 + 'Sect. 4 (coefficients)'!$J$26*((C380/'Sect. 4 (coefficients)'!$C$5-1)/'Sect. 4 (coefficients)'!$C$6) ) +
    ( A380/'Sect. 4 (coefficients)'!$C$3 )^3 * ( 'Sect. 4 (coefficients)'!$J$27 ) ) +
( (B380+273.15) / 'Sect. 4 (coefficients)'!$C$4 )^2*
    (                                                   ( 'Sect. 4 (coefficients)'!$J$28 + 'Sect. 4 (coefficients)'!$J$29*((C380/'Sect. 4 (coefficients)'!$C$5-1)/'Sect. 4 (coefficients)'!$C$6) + 'Sect. 4 (coefficients)'!$J$30*((C380/'Sect. 4 (coefficients)'!$C$5-1)/'Sect. 4 (coefficients)'!$C$6)^2 ) +
    ( A380/'Sect. 4 (coefficients)'!$C$3 )^1 * ( 'Sect. 4 (coefficients)'!$J$31 + 'Sect. 4 (coefficients)'!$J$32*((C380/'Sect. 4 (coefficients)'!$C$5-1)/'Sect. 4 (coefficients)'!$C$6) ) +
    ( A380/'Sect. 4 (coefficients)'!$C$3 )^2 * ( 'Sect. 4 (coefficients)'!$J$33 ) ) +
( (B380+273.15) / 'Sect. 4 (coefficients)'!$C$4 )^3*
    (                                                   ( 'Sect. 4 (coefficients)'!$J$34 + 'Sect. 4 (coefficients)'!$J$35*((C380/'Sect. 4 (coefficients)'!$C$5-1)/'Sect. 4 (coefficients)'!$C$6) ) +
    ( A380/'Sect. 4 (coefficients)'!$C$3 )^1 * ( 'Sect. 4 (coefficients)'!$J$36 ) ) +
( (B380+273.15) / 'Sect. 4 (coefficients)'!$C$4 )^4*
    (                                                   ( 'Sect. 4 (coefficients)'!$J$37 ) ) )</f>
        <v>-0.51488755678352527</v>
      </c>
      <c r="V380" s="32">
        <f t="shared" si="94"/>
        <v>19.266985920714653</v>
      </c>
      <c r="W380" s="36">
        <f>('Sect. 4 (coefficients)'!$L$3+'Sect. 4 (coefficients)'!$L$4*(B380+'Sect. 4 (coefficients)'!$L$7)^-2.5+'Sect. 4 (coefficients)'!$L$5*(B380+'Sect. 4 (coefficients)'!$L$7)^3)/1000</f>
        <v>-3.9457825426968806E-3</v>
      </c>
      <c r="X380" s="36">
        <f t="shared" si="95"/>
        <v>-1.7120051688479521E-4</v>
      </c>
      <c r="Y380" s="32">
        <f t="shared" si="96"/>
        <v>19.263040138171956</v>
      </c>
      <c r="Z380" s="92">
        <v>6.0000000000000001E-3</v>
      </c>
    </row>
    <row r="381" spans="1:26" s="37" customFormat="1">
      <c r="A381" s="76">
        <v>25</v>
      </c>
      <c r="B381" s="30">
        <v>5</v>
      </c>
      <c r="C381" s="55">
        <v>33</v>
      </c>
      <c r="D381" s="32">
        <v>1015.5659768199999</v>
      </c>
      <c r="E381" s="32">
        <f t="shared" si="103"/>
        <v>1.52334896523E-2</v>
      </c>
      <c r="F381" s="54" t="s">
        <v>17</v>
      </c>
      <c r="G381" s="33">
        <v>1034.6982537432464</v>
      </c>
      <c r="H381" s="32">
        <v>1.6206939854502781E-2</v>
      </c>
      <c r="I381" s="62">
        <v>1695.3354936022911</v>
      </c>
      <c r="J381" s="33">
        <f t="shared" ref="J381:J444" si="105">G381-D381</f>
        <v>19.132276923246422</v>
      </c>
      <c r="K381" s="32">
        <f t="shared" ref="K381:K444" si="106">SQRT(H381^2-E381^2)</f>
        <v>5.5322411788297377E-3</v>
      </c>
      <c r="L381" s="50">
        <f t="shared" si="104"/>
        <v>23.017385571063791</v>
      </c>
      <c r="M381" s="35">
        <f t="shared" ref="M381:M444" si="107">16.5/35*A381</f>
        <v>11.785714285714285</v>
      </c>
      <c r="N381" s="66">
        <f t="shared" ref="N381:N444" si="108">0.1*M381</f>
        <v>1.1785714285714286</v>
      </c>
      <c r="O381" s="70" t="s">
        <v>17</v>
      </c>
      <c r="P381" s="32">
        <f>('Sect. 4 (coefficients)'!$L$3+'Sect. 4 (coefficients)'!$L$4*(B381+'Sect. 4 (coefficients)'!$L$7)^-2.5+'Sect. 4 (coefficients)'!$L$5*(B381+'Sect. 4 (coefficients)'!$L$7)^3)/1000</f>
        <v>-3.9457825426968806E-3</v>
      </c>
      <c r="Q381" s="32">
        <f t="shared" ref="Q381:Q444" si="109">J381-P381</f>
        <v>19.13622270578912</v>
      </c>
      <c r="R381" s="32">
        <f>LOOKUP(B381,'Sect. 4 (data)'!$B$40:$B$46,'Sect. 4 (data)'!$R$40:$R$46)</f>
        <v>19.782568578404604</v>
      </c>
      <c r="S381" s="36">
        <f t="shared" ref="S381:S444" si="110">Q381-R381</f>
        <v>-0.64634587261548404</v>
      </c>
      <c r="T381" s="32">
        <f>'Sect. 4 (coefficients)'!$C$7 * ( A381 / 'Sect. 4 (coefficients)'!$C$3 )*
  (
                                                        ( 'Sect. 4 (coefficients)'!$F$3   + 'Sect. 4 (coefficients)'!$F$4  *(A381/'Sect. 4 (coefficients)'!$C$3)^1 + 'Sect. 4 (coefficients)'!$F$5  *(A381/'Sect. 4 (coefficients)'!$C$3)^2 + 'Sect. 4 (coefficients)'!$F$6   *(A381/'Sect. 4 (coefficients)'!$C$3)^3 + 'Sect. 4 (coefficients)'!$F$7  *(A381/'Sect. 4 (coefficients)'!$C$3)^4 + 'Sect. 4 (coefficients)'!$F$8*(A381/'Sect. 4 (coefficients)'!$C$3)^5 ) +
    ( (B381+273.15) / 'Sect. 4 (coefficients)'!$C$4 )^1 * ( 'Sect. 4 (coefficients)'!$F$9   + 'Sect. 4 (coefficients)'!$F$10*(A381/'Sect. 4 (coefficients)'!$C$3)^1 + 'Sect. 4 (coefficients)'!$F$11*(A381/'Sect. 4 (coefficients)'!$C$3)^2 + 'Sect. 4 (coefficients)'!$F$12*(A381/'Sect. 4 (coefficients)'!$C$3)^3 + 'Sect. 4 (coefficients)'!$F$13*(A381/'Sect. 4 (coefficients)'!$C$3)^4 ) +
    ( (B381+273.15) / 'Sect. 4 (coefficients)'!$C$4 )^2 * ( 'Sect. 4 (coefficients)'!$F$14 + 'Sect. 4 (coefficients)'!$F$15*(A381/'Sect. 4 (coefficients)'!$C$3)^1 + 'Sect. 4 (coefficients)'!$F$16*(A381/'Sect. 4 (coefficients)'!$C$3)^2 + 'Sect. 4 (coefficients)'!$F$17*(A381/'Sect. 4 (coefficients)'!$C$3)^3 ) +
    ( (B381+273.15) / 'Sect. 4 (coefficients)'!$C$4 )^3 * ( 'Sect. 4 (coefficients)'!$F$18 + 'Sect. 4 (coefficients)'!$F$19*(A381/'Sect. 4 (coefficients)'!$C$3)^1 + 'Sect. 4 (coefficients)'!$F$20*(A381/'Sect. 4 (coefficients)'!$C$3)^2 ) +
    ( (B381+273.15) / 'Sect. 4 (coefficients)'!$C$4 )^4 * ( 'Sect. 4 (coefficients)'!$F$21 +'Sect. 4 (coefficients)'!$F$22*(A381/'Sect. 4 (coefficients)'!$C$3)^1 ) +
    ( (B381+273.15) / 'Sect. 4 (coefficients)'!$C$4 )^5 * ( 'Sect. 4 (coefficients)'!$F$23 )
  )</f>
        <v>19.781873477498177</v>
      </c>
      <c r="U381" s="91">
        <f xml:space="preserve"> 'Sect. 4 (coefficients)'!$C$8 * ( (C381/'Sect. 4 (coefficients)'!$C$5-1)/'Sect. 4 (coefficients)'!$C$6 ) * ( A381/'Sect. 4 (coefficients)'!$C$3 ) *
(                                                       ( 'Sect. 4 (coefficients)'!$J$3   + 'Sect. 4 (coefficients)'!$J$4  *((C381/'Sect. 4 (coefficients)'!$C$5-1)/'Sect. 4 (coefficients)'!$C$6)  + 'Sect. 4 (coefficients)'!$J$5  *((C381/'Sect. 4 (coefficients)'!$C$5-1)/'Sect. 4 (coefficients)'!$C$6)^2 + 'Sect. 4 (coefficients)'!$J$6   *((C381/'Sect. 4 (coefficients)'!$C$5-1)/'Sect. 4 (coefficients)'!$C$6)^3 + 'Sect. 4 (coefficients)'!$J$7*((C381/'Sect. 4 (coefficients)'!$C$5-1)/'Sect. 4 (coefficients)'!$C$6)^4 ) +
    ( A381/'Sect. 4 (coefficients)'!$C$3 )^1 * ( 'Sect. 4 (coefficients)'!$J$8   + 'Sect. 4 (coefficients)'!$J$9  *((C381/'Sect. 4 (coefficients)'!$C$5-1)/'Sect. 4 (coefficients)'!$C$6)  + 'Sect. 4 (coefficients)'!$J$10*((C381/'Sect. 4 (coefficients)'!$C$5-1)/'Sect. 4 (coefficients)'!$C$6)^2 + 'Sect. 4 (coefficients)'!$J$11 *((C381/'Sect. 4 (coefficients)'!$C$5-1)/'Sect. 4 (coefficients)'!$C$6)^3 ) +
    ( A381/'Sect. 4 (coefficients)'!$C$3 )^2 * ( 'Sect. 4 (coefficients)'!$J$12 + 'Sect. 4 (coefficients)'!$J$13*((C381/'Sect. 4 (coefficients)'!$C$5-1)/'Sect. 4 (coefficients)'!$C$6) + 'Sect. 4 (coefficients)'!$J$14*((C381/'Sect. 4 (coefficients)'!$C$5-1)/'Sect. 4 (coefficients)'!$C$6)^2 ) +
    ( A381/'Sect. 4 (coefficients)'!$C$3 )^3 * ( 'Sect. 4 (coefficients)'!$J$15 + 'Sect. 4 (coefficients)'!$J$16*((C381/'Sect. 4 (coefficients)'!$C$5-1)/'Sect. 4 (coefficients)'!$C$6) ) +
    ( A381/'Sect. 4 (coefficients)'!$C$3 )^4 * ( 'Sect. 4 (coefficients)'!$J$17 ) +
( (B381+273.15) / 'Sect. 4 (coefficients)'!$C$4 )^1*
    (                                                   ( 'Sect. 4 (coefficients)'!$J$18 + 'Sect. 4 (coefficients)'!$J$19*((C381/'Sect. 4 (coefficients)'!$C$5-1)/'Sect. 4 (coefficients)'!$C$6) + 'Sect. 4 (coefficients)'!$J$20*((C381/'Sect. 4 (coefficients)'!$C$5-1)/'Sect. 4 (coefficients)'!$C$6)^2 + 'Sect. 4 (coefficients)'!$J$21 * ((C381/'Sect. 4 (coefficients)'!$C$5-1)/'Sect. 4 (coefficients)'!$C$6)^3 ) +
    ( A381/'Sect. 4 (coefficients)'!$C$3 )^1 * ( 'Sect. 4 (coefficients)'!$J$22 + 'Sect. 4 (coefficients)'!$J$23*((C381/'Sect. 4 (coefficients)'!$C$5-1)/'Sect. 4 (coefficients)'!$C$6) + 'Sect. 4 (coefficients)'!$J$24*((C381/'Sect. 4 (coefficients)'!$C$5-1)/'Sect. 4 (coefficients)'!$C$6)^2 ) +
    ( A381/'Sect. 4 (coefficients)'!$C$3 )^2 * ( 'Sect. 4 (coefficients)'!$J$25 + 'Sect. 4 (coefficients)'!$J$26*((C381/'Sect. 4 (coefficients)'!$C$5-1)/'Sect. 4 (coefficients)'!$C$6) ) +
    ( A381/'Sect. 4 (coefficients)'!$C$3 )^3 * ( 'Sect. 4 (coefficients)'!$J$27 ) ) +
( (B381+273.15) / 'Sect. 4 (coefficients)'!$C$4 )^2*
    (                                                   ( 'Sect. 4 (coefficients)'!$J$28 + 'Sect. 4 (coefficients)'!$J$29*((C381/'Sect. 4 (coefficients)'!$C$5-1)/'Sect. 4 (coefficients)'!$C$6) + 'Sect. 4 (coefficients)'!$J$30*((C381/'Sect. 4 (coefficients)'!$C$5-1)/'Sect. 4 (coefficients)'!$C$6)^2 ) +
    ( A381/'Sect. 4 (coefficients)'!$C$3 )^1 * ( 'Sect. 4 (coefficients)'!$J$31 + 'Sect. 4 (coefficients)'!$J$32*((C381/'Sect. 4 (coefficients)'!$C$5-1)/'Sect. 4 (coefficients)'!$C$6) ) +
    ( A381/'Sect. 4 (coefficients)'!$C$3 )^2 * ( 'Sect. 4 (coefficients)'!$J$33 ) ) +
( (B381+273.15) / 'Sect. 4 (coefficients)'!$C$4 )^3*
    (                                                   ( 'Sect. 4 (coefficients)'!$J$34 + 'Sect. 4 (coefficients)'!$J$35*((C381/'Sect. 4 (coefficients)'!$C$5-1)/'Sect. 4 (coefficients)'!$C$6) ) +
    ( A381/'Sect. 4 (coefficients)'!$C$3 )^1 * ( 'Sect. 4 (coefficients)'!$J$36 ) ) +
( (B381+273.15) / 'Sect. 4 (coefficients)'!$C$4 )^4*
    (                                                   ( 'Sect. 4 (coefficients)'!$J$37 ) ) )</f>
        <v>-0.64506992267760788</v>
      </c>
      <c r="V381" s="32">
        <f t="shared" ref="V381:V444" si="111">U381+T381</f>
        <v>19.13680355482057</v>
      </c>
      <c r="W381" s="36">
        <f>('Sect. 4 (coefficients)'!$L$3+'Sect. 4 (coefficients)'!$L$4*(B381+'Sect. 4 (coefficients)'!$L$7)^-2.5+'Sect. 4 (coefficients)'!$L$5*(B381+'Sect. 4 (coefficients)'!$L$7)^3)/1000</f>
        <v>-3.9457825426968806E-3</v>
      </c>
      <c r="X381" s="36">
        <f t="shared" ref="X381:X444" si="112">Q381-V381</f>
        <v>-5.8084903145072531E-4</v>
      </c>
      <c r="Y381" s="32">
        <f t="shared" ref="Y381:Y444" si="113">V381+W381</f>
        <v>19.132857772277873</v>
      </c>
      <c r="Z381" s="92">
        <v>6.0000000000000001E-3</v>
      </c>
    </row>
    <row r="382" spans="1:26" s="37" customFormat="1">
      <c r="A382" s="76">
        <v>25</v>
      </c>
      <c r="B382" s="30">
        <v>5</v>
      </c>
      <c r="C382" s="55">
        <v>41.5</v>
      </c>
      <c r="D382" s="32">
        <v>1019.41669741</v>
      </c>
      <c r="E382" s="32">
        <f t="shared" si="103"/>
        <v>1.5291250461149999E-2</v>
      </c>
      <c r="F382" s="54" t="s">
        <v>17</v>
      </c>
      <c r="G382" s="33">
        <v>1038.3961406499936</v>
      </c>
      <c r="H382" s="32">
        <v>1.6371105964489301E-2</v>
      </c>
      <c r="I382" s="62">
        <v>974.45185396521947</v>
      </c>
      <c r="J382" s="33">
        <f t="shared" si="105"/>
        <v>18.979443239993657</v>
      </c>
      <c r="K382" s="32">
        <f t="shared" si="106"/>
        <v>5.8472873911684107E-3</v>
      </c>
      <c r="L382" s="50">
        <f t="shared" si="104"/>
        <v>15.858644614728483</v>
      </c>
      <c r="M382" s="35">
        <f t="shared" si="107"/>
        <v>11.785714285714285</v>
      </c>
      <c r="N382" s="66">
        <f t="shared" si="108"/>
        <v>1.1785714285714286</v>
      </c>
      <c r="O382" s="70" t="s">
        <v>17</v>
      </c>
      <c r="P382" s="32">
        <f>('Sect. 4 (coefficients)'!$L$3+'Sect. 4 (coefficients)'!$L$4*(B382+'Sect. 4 (coefficients)'!$L$7)^-2.5+'Sect. 4 (coefficients)'!$L$5*(B382+'Sect. 4 (coefficients)'!$L$7)^3)/1000</f>
        <v>-3.9457825426968806E-3</v>
      </c>
      <c r="Q382" s="32">
        <f t="shared" si="109"/>
        <v>18.983389022536354</v>
      </c>
      <c r="R382" s="32">
        <f>LOOKUP(B382,'Sect. 4 (data)'!$B$40:$B$46,'Sect. 4 (data)'!$R$40:$R$46)</f>
        <v>19.782568578404604</v>
      </c>
      <c r="S382" s="36">
        <f t="shared" si="110"/>
        <v>-0.79917955586824974</v>
      </c>
      <c r="T382" s="32">
        <f>'Sect. 4 (coefficients)'!$C$7 * ( A382 / 'Sect. 4 (coefficients)'!$C$3 )*
  (
                                                        ( 'Sect. 4 (coefficients)'!$F$3   + 'Sect. 4 (coefficients)'!$F$4  *(A382/'Sect. 4 (coefficients)'!$C$3)^1 + 'Sect. 4 (coefficients)'!$F$5  *(A382/'Sect. 4 (coefficients)'!$C$3)^2 + 'Sect. 4 (coefficients)'!$F$6   *(A382/'Sect. 4 (coefficients)'!$C$3)^3 + 'Sect. 4 (coefficients)'!$F$7  *(A382/'Sect. 4 (coefficients)'!$C$3)^4 + 'Sect. 4 (coefficients)'!$F$8*(A382/'Sect. 4 (coefficients)'!$C$3)^5 ) +
    ( (B382+273.15) / 'Sect. 4 (coefficients)'!$C$4 )^1 * ( 'Sect. 4 (coefficients)'!$F$9   + 'Sect. 4 (coefficients)'!$F$10*(A382/'Sect. 4 (coefficients)'!$C$3)^1 + 'Sect. 4 (coefficients)'!$F$11*(A382/'Sect. 4 (coefficients)'!$C$3)^2 + 'Sect. 4 (coefficients)'!$F$12*(A382/'Sect. 4 (coefficients)'!$C$3)^3 + 'Sect. 4 (coefficients)'!$F$13*(A382/'Sect. 4 (coefficients)'!$C$3)^4 ) +
    ( (B382+273.15) / 'Sect. 4 (coefficients)'!$C$4 )^2 * ( 'Sect. 4 (coefficients)'!$F$14 + 'Sect. 4 (coefficients)'!$F$15*(A382/'Sect. 4 (coefficients)'!$C$3)^1 + 'Sect. 4 (coefficients)'!$F$16*(A382/'Sect. 4 (coefficients)'!$C$3)^2 + 'Sect. 4 (coefficients)'!$F$17*(A382/'Sect. 4 (coefficients)'!$C$3)^3 ) +
    ( (B382+273.15) / 'Sect. 4 (coefficients)'!$C$4 )^3 * ( 'Sect. 4 (coefficients)'!$F$18 + 'Sect. 4 (coefficients)'!$F$19*(A382/'Sect. 4 (coefficients)'!$C$3)^1 + 'Sect. 4 (coefficients)'!$F$20*(A382/'Sect. 4 (coefficients)'!$C$3)^2 ) +
    ( (B382+273.15) / 'Sect. 4 (coefficients)'!$C$4 )^4 * ( 'Sect. 4 (coefficients)'!$F$21 +'Sect. 4 (coefficients)'!$F$22*(A382/'Sect. 4 (coefficients)'!$C$3)^1 ) +
    ( (B382+273.15) / 'Sect. 4 (coefficients)'!$C$4 )^5 * ( 'Sect. 4 (coefficients)'!$F$23 )
  )</f>
        <v>19.781873477498177</v>
      </c>
      <c r="U382" s="91">
        <f xml:space="preserve"> 'Sect. 4 (coefficients)'!$C$8 * ( (C382/'Sect. 4 (coefficients)'!$C$5-1)/'Sect. 4 (coefficients)'!$C$6 ) * ( A382/'Sect. 4 (coefficients)'!$C$3 ) *
(                                                       ( 'Sect. 4 (coefficients)'!$J$3   + 'Sect. 4 (coefficients)'!$J$4  *((C382/'Sect. 4 (coefficients)'!$C$5-1)/'Sect. 4 (coefficients)'!$C$6)  + 'Sect. 4 (coefficients)'!$J$5  *((C382/'Sect. 4 (coefficients)'!$C$5-1)/'Sect. 4 (coefficients)'!$C$6)^2 + 'Sect. 4 (coefficients)'!$J$6   *((C382/'Sect. 4 (coefficients)'!$C$5-1)/'Sect. 4 (coefficients)'!$C$6)^3 + 'Sect. 4 (coefficients)'!$J$7*((C382/'Sect. 4 (coefficients)'!$C$5-1)/'Sect. 4 (coefficients)'!$C$6)^4 ) +
    ( A382/'Sect. 4 (coefficients)'!$C$3 )^1 * ( 'Sect. 4 (coefficients)'!$J$8   + 'Sect. 4 (coefficients)'!$J$9  *((C382/'Sect. 4 (coefficients)'!$C$5-1)/'Sect. 4 (coefficients)'!$C$6)  + 'Sect. 4 (coefficients)'!$J$10*((C382/'Sect. 4 (coefficients)'!$C$5-1)/'Sect. 4 (coefficients)'!$C$6)^2 + 'Sect. 4 (coefficients)'!$J$11 *((C382/'Sect. 4 (coefficients)'!$C$5-1)/'Sect. 4 (coefficients)'!$C$6)^3 ) +
    ( A382/'Sect. 4 (coefficients)'!$C$3 )^2 * ( 'Sect. 4 (coefficients)'!$J$12 + 'Sect. 4 (coefficients)'!$J$13*((C382/'Sect. 4 (coefficients)'!$C$5-1)/'Sect. 4 (coefficients)'!$C$6) + 'Sect. 4 (coefficients)'!$J$14*((C382/'Sect. 4 (coefficients)'!$C$5-1)/'Sect. 4 (coefficients)'!$C$6)^2 ) +
    ( A382/'Sect. 4 (coefficients)'!$C$3 )^3 * ( 'Sect. 4 (coefficients)'!$J$15 + 'Sect. 4 (coefficients)'!$J$16*((C382/'Sect. 4 (coefficients)'!$C$5-1)/'Sect. 4 (coefficients)'!$C$6) ) +
    ( A382/'Sect. 4 (coefficients)'!$C$3 )^4 * ( 'Sect. 4 (coefficients)'!$J$17 ) +
( (B382+273.15) / 'Sect. 4 (coefficients)'!$C$4 )^1*
    (                                                   ( 'Sect. 4 (coefficients)'!$J$18 + 'Sect. 4 (coefficients)'!$J$19*((C382/'Sect. 4 (coefficients)'!$C$5-1)/'Sect. 4 (coefficients)'!$C$6) + 'Sect. 4 (coefficients)'!$J$20*((C382/'Sect. 4 (coefficients)'!$C$5-1)/'Sect. 4 (coefficients)'!$C$6)^2 + 'Sect. 4 (coefficients)'!$J$21 * ((C382/'Sect. 4 (coefficients)'!$C$5-1)/'Sect. 4 (coefficients)'!$C$6)^3 ) +
    ( A382/'Sect. 4 (coefficients)'!$C$3 )^1 * ( 'Sect. 4 (coefficients)'!$J$22 + 'Sect. 4 (coefficients)'!$J$23*((C382/'Sect. 4 (coefficients)'!$C$5-1)/'Sect. 4 (coefficients)'!$C$6) + 'Sect. 4 (coefficients)'!$J$24*((C382/'Sect. 4 (coefficients)'!$C$5-1)/'Sect. 4 (coefficients)'!$C$6)^2 ) +
    ( A382/'Sect. 4 (coefficients)'!$C$3 )^2 * ( 'Sect. 4 (coefficients)'!$J$25 + 'Sect. 4 (coefficients)'!$J$26*((C382/'Sect. 4 (coefficients)'!$C$5-1)/'Sect. 4 (coefficients)'!$C$6) ) +
    ( A382/'Sect. 4 (coefficients)'!$C$3 )^3 * ( 'Sect. 4 (coefficients)'!$J$27 ) ) +
( (B382+273.15) / 'Sect. 4 (coefficients)'!$C$4 )^2*
    (                                                   ( 'Sect. 4 (coefficients)'!$J$28 + 'Sect. 4 (coefficients)'!$J$29*((C382/'Sect. 4 (coefficients)'!$C$5-1)/'Sect. 4 (coefficients)'!$C$6) + 'Sect. 4 (coefficients)'!$J$30*((C382/'Sect. 4 (coefficients)'!$C$5-1)/'Sect. 4 (coefficients)'!$C$6)^2 ) +
    ( A382/'Sect. 4 (coefficients)'!$C$3 )^1 * ( 'Sect. 4 (coefficients)'!$J$31 + 'Sect. 4 (coefficients)'!$J$32*((C382/'Sect. 4 (coefficients)'!$C$5-1)/'Sect. 4 (coefficients)'!$C$6) ) +
    ( A382/'Sect. 4 (coefficients)'!$C$3 )^2 * ( 'Sect. 4 (coefficients)'!$J$33 ) ) +
( (B382+273.15) / 'Sect. 4 (coefficients)'!$C$4 )^3*
    (                                                   ( 'Sect. 4 (coefficients)'!$J$34 + 'Sect. 4 (coefficients)'!$J$35*((C382/'Sect. 4 (coefficients)'!$C$5-1)/'Sect. 4 (coefficients)'!$C$6) ) +
    ( A382/'Sect. 4 (coefficients)'!$C$3 )^1 * ( 'Sect. 4 (coefficients)'!$J$36 ) ) +
( (B382+273.15) / 'Sect. 4 (coefficients)'!$C$4 )^4*
    (                                                   ( 'Sect. 4 (coefficients)'!$J$37 ) ) )</f>
        <v>-0.79781935783007063</v>
      </c>
      <c r="V382" s="32">
        <f t="shared" si="111"/>
        <v>18.984054119668105</v>
      </c>
      <c r="W382" s="36">
        <f>('Sect. 4 (coefficients)'!$L$3+'Sect. 4 (coefficients)'!$L$4*(B382+'Sect. 4 (coefficients)'!$L$7)^-2.5+'Sect. 4 (coefficients)'!$L$5*(B382+'Sect. 4 (coefficients)'!$L$7)^3)/1000</f>
        <v>-3.9457825426968806E-3</v>
      </c>
      <c r="X382" s="36">
        <f t="shared" si="112"/>
        <v>-6.6509713175122442E-4</v>
      </c>
      <c r="Y382" s="32">
        <f t="shared" si="113"/>
        <v>18.980108337125408</v>
      </c>
      <c r="Z382" s="92">
        <v>6.0000000000000001E-3</v>
      </c>
    </row>
    <row r="383" spans="1:26" s="37" customFormat="1">
      <c r="A383" s="76">
        <v>25</v>
      </c>
      <c r="B383" s="30">
        <v>5</v>
      </c>
      <c r="C383" s="55">
        <v>52</v>
      </c>
      <c r="D383" s="32">
        <v>1024.0765941100001</v>
      </c>
      <c r="E383" s="32">
        <f t="shared" si="103"/>
        <v>1.5361148911650002E-2</v>
      </c>
      <c r="F383" s="54" t="s">
        <v>17</v>
      </c>
      <c r="G383" s="33">
        <v>1042.8757683056619</v>
      </c>
      <c r="H383" s="32">
        <v>1.660204340184224E-2</v>
      </c>
      <c r="I383" s="62">
        <v>501.41459634263475</v>
      </c>
      <c r="J383" s="33">
        <f t="shared" si="105"/>
        <v>18.799174195661863</v>
      </c>
      <c r="K383" s="32">
        <f t="shared" si="106"/>
        <v>6.2978527476249763E-3</v>
      </c>
      <c r="L383" s="50">
        <f t="shared" si="104"/>
        <v>10.382950913244777</v>
      </c>
      <c r="M383" s="35">
        <f t="shared" si="107"/>
        <v>11.785714285714285</v>
      </c>
      <c r="N383" s="66">
        <f t="shared" si="108"/>
        <v>1.1785714285714286</v>
      </c>
      <c r="O383" s="70" t="s">
        <v>17</v>
      </c>
      <c r="P383" s="32">
        <f>('Sect. 4 (coefficients)'!$L$3+'Sect. 4 (coefficients)'!$L$4*(B383+'Sect. 4 (coefficients)'!$L$7)^-2.5+'Sect. 4 (coefficients)'!$L$5*(B383+'Sect. 4 (coefficients)'!$L$7)^3)/1000</f>
        <v>-3.9457825426968806E-3</v>
      </c>
      <c r="Q383" s="32">
        <f t="shared" si="109"/>
        <v>18.80311997820456</v>
      </c>
      <c r="R383" s="32">
        <f>LOOKUP(B383,'Sect. 4 (data)'!$B$40:$B$46,'Sect. 4 (data)'!$R$40:$R$46)</f>
        <v>19.782568578404604</v>
      </c>
      <c r="S383" s="36">
        <f t="shared" si="110"/>
        <v>-0.97944860020004398</v>
      </c>
      <c r="T383" s="32">
        <f>'Sect. 4 (coefficients)'!$C$7 * ( A383 / 'Sect. 4 (coefficients)'!$C$3 )*
  (
                                                        ( 'Sect. 4 (coefficients)'!$F$3   + 'Sect. 4 (coefficients)'!$F$4  *(A383/'Sect. 4 (coefficients)'!$C$3)^1 + 'Sect. 4 (coefficients)'!$F$5  *(A383/'Sect. 4 (coefficients)'!$C$3)^2 + 'Sect. 4 (coefficients)'!$F$6   *(A383/'Sect. 4 (coefficients)'!$C$3)^3 + 'Sect. 4 (coefficients)'!$F$7  *(A383/'Sect. 4 (coefficients)'!$C$3)^4 + 'Sect. 4 (coefficients)'!$F$8*(A383/'Sect. 4 (coefficients)'!$C$3)^5 ) +
    ( (B383+273.15) / 'Sect. 4 (coefficients)'!$C$4 )^1 * ( 'Sect. 4 (coefficients)'!$F$9   + 'Sect. 4 (coefficients)'!$F$10*(A383/'Sect. 4 (coefficients)'!$C$3)^1 + 'Sect. 4 (coefficients)'!$F$11*(A383/'Sect. 4 (coefficients)'!$C$3)^2 + 'Sect. 4 (coefficients)'!$F$12*(A383/'Sect. 4 (coefficients)'!$C$3)^3 + 'Sect. 4 (coefficients)'!$F$13*(A383/'Sect. 4 (coefficients)'!$C$3)^4 ) +
    ( (B383+273.15) / 'Sect. 4 (coefficients)'!$C$4 )^2 * ( 'Sect. 4 (coefficients)'!$F$14 + 'Sect. 4 (coefficients)'!$F$15*(A383/'Sect. 4 (coefficients)'!$C$3)^1 + 'Sect. 4 (coefficients)'!$F$16*(A383/'Sect. 4 (coefficients)'!$C$3)^2 + 'Sect. 4 (coefficients)'!$F$17*(A383/'Sect. 4 (coefficients)'!$C$3)^3 ) +
    ( (B383+273.15) / 'Sect. 4 (coefficients)'!$C$4 )^3 * ( 'Sect. 4 (coefficients)'!$F$18 + 'Sect. 4 (coefficients)'!$F$19*(A383/'Sect. 4 (coefficients)'!$C$3)^1 + 'Sect. 4 (coefficients)'!$F$20*(A383/'Sect. 4 (coefficients)'!$C$3)^2 ) +
    ( (B383+273.15) / 'Sect. 4 (coefficients)'!$C$4 )^4 * ( 'Sect. 4 (coefficients)'!$F$21 +'Sect. 4 (coefficients)'!$F$22*(A383/'Sect. 4 (coefficients)'!$C$3)^1 ) +
    ( (B383+273.15) / 'Sect. 4 (coefficients)'!$C$4 )^5 * ( 'Sect. 4 (coefficients)'!$F$23 )
  )</f>
        <v>19.781873477498177</v>
      </c>
      <c r="U383" s="91">
        <f xml:space="preserve"> 'Sect. 4 (coefficients)'!$C$8 * ( (C383/'Sect. 4 (coefficients)'!$C$5-1)/'Sect. 4 (coefficients)'!$C$6 ) * ( A383/'Sect. 4 (coefficients)'!$C$3 ) *
(                                                       ( 'Sect. 4 (coefficients)'!$J$3   + 'Sect. 4 (coefficients)'!$J$4  *((C383/'Sect. 4 (coefficients)'!$C$5-1)/'Sect. 4 (coefficients)'!$C$6)  + 'Sect. 4 (coefficients)'!$J$5  *((C383/'Sect. 4 (coefficients)'!$C$5-1)/'Sect. 4 (coefficients)'!$C$6)^2 + 'Sect. 4 (coefficients)'!$J$6   *((C383/'Sect. 4 (coefficients)'!$C$5-1)/'Sect. 4 (coefficients)'!$C$6)^3 + 'Sect. 4 (coefficients)'!$J$7*((C383/'Sect. 4 (coefficients)'!$C$5-1)/'Sect. 4 (coefficients)'!$C$6)^4 ) +
    ( A383/'Sect. 4 (coefficients)'!$C$3 )^1 * ( 'Sect. 4 (coefficients)'!$J$8   + 'Sect. 4 (coefficients)'!$J$9  *((C383/'Sect. 4 (coefficients)'!$C$5-1)/'Sect. 4 (coefficients)'!$C$6)  + 'Sect. 4 (coefficients)'!$J$10*((C383/'Sect. 4 (coefficients)'!$C$5-1)/'Sect. 4 (coefficients)'!$C$6)^2 + 'Sect. 4 (coefficients)'!$J$11 *((C383/'Sect. 4 (coefficients)'!$C$5-1)/'Sect. 4 (coefficients)'!$C$6)^3 ) +
    ( A383/'Sect. 4 (coefficients)'!$C$3 )^2 * ( 'Sect. 4 (coefficients)'!$J$12 + 'Sect. 4 (coefficients)'!$J$13*((C383/'Sect. 4 (coefficients)'!$C$5-1)/'Sect. 4 (coefficients)'!$C$6) + 'Sect. 4 (coefficients)'!$J$14*((C383/'Sect. 4 (coefficients)'!$C$5-1)/'Sect. 4 (coefficients)'!$C$6)^2 ) +
    ( A383/'Sect. 4 (coefficients)'!$C$3 )^3 * ( 'Sect. 4 (coefficients)'!$J$15 + 'Sect. 4 (coefficients)'!$J$16*((C383/'Sect. 4 (coefficients)'!$C$5-1)/'Sect. 4 (coefficients)'!$C$6) ) +
    ( A383/'Sect. 4 (coefficients)'!$C$3 )^4 * ( 'Sect. 4 (coefficients)'!$J$17 ) +
( (B383+273.15) / 'Sect. 4 (coefficients)'!$C$4 )^1*
    (                                                   ( 'Sect. 4 (coefficients)'!$J$18 + 'Sect. 4 (coefficients)'!$J$19*((C383/'Sect. 4 (coefficients)'!$C$5-1)/'Sect. 4 (coefficients)'!$C$6) + 'Sect. 4 (coefficients)'!$J$20*((C383/'Sect. 4 (coefficients)'!$C$5-1)/'Sect. 4 (coefficients)'!$C$6)^2 + 'Sect. 4 (coefficients)'!$J$21 * ((C383/'Sect. 4 (coefficients)'!$C$5-1)/'Sect. 4 (coefficients)'!$C$6)^3 ) +
    ( A383/'Sect. 4 (coefficients)'!$C$3 )^1 * ( 'Sect. 4 (coefficients)'!$J$22 + 'Sect. 4 (coefficients)'!$J$23*((C383/'Sect. 4 (coefficients)'!$C$5-1)/'Sect. 4 (coefficients)'!$C$6) + 'Sect. 4 (coefficients)'!$J$24*((C383/'Sect. 4 (coefficients)'!$C$5-1)/'Sect. 4 (coefficients)'!$C$6)^2 ) +
    ( A383/'Sect. 4 (coefficients)'!$C$3 )^2 * ( 'Sect. 4 (coefficients)'!$J$25 + 'Sect. 4 (coefficients)'!$J$26*((C383/'Sect. 4 (coefficients)'!$C$5-1)/'Sect. 4 (coefficients)'!$C$6) ) +
    ( A383/'Sect. 4 (coefficients)'!$C$3 )^3 * ( 'Sect. 4 (coefficients)'!$J$27 ) ) +
( (B383+273.15) / 'Sect. 4 (coefficients)'!$C$4 )^2*
    (                                                   ( 'Sect. 4 (coefficients)'!$J$28 + 'Sect. 4 (coefficients)'!$J$29*((C383/'Sect. 4 (coefficients)'!$C$5-1)/'Sect. 4 (coefficients)'!$C$6) + 'Sect. 4 (coefficients)'!$J$30*((C383/'Sect. 4 (coefficients)'!$C$5-1)/'Sect. 4 (coefficients)'!$C$6)^2 ) +
    ( A383/'Sect. 4 (coefficients)'!$C$3 )^1 * ( 'Sect. 4 (coefficients)'!$J$31 + 'Sect. 4 (coefficients)'!$J$32*((C383/'Sect. 4 (coefficients)'!$C$5-1)/'Sect. 4 (coefficients)'!$C$6) ) +
    ( A383/'Sect. 4 (coefficients)'!$C$3 )^2 * ( 'Sect. 4 (coefficients)'!$J$33 ) ) +
( (B383+273.15) / 'Sect. 4 (coefficients)'!$C$4 )^3*
    (                                                   ( 'Sect. 4 (coefficients)'!$J$34 + 'Sect. 4 (coefficients)'!$J$35*((C383/'Sect. 4 (coefficients)'!$C$5-1)/'Sect. 4 (coefficients)'!$C$6) ) +
    ( A383/'Sect. 4 (coefficients)'!$C$3 )^1 * ( 'Sect. 4 (coefficients)'!$J$36 ) ) +
( (B383+273.15) / 'Sect. 4 (coefficients)'!$C$4 )^4*
    (                                                   ( 'Sect. 4 (coefficients)'!$J$37 ) ) )</f>
        <v>-0.97862166958383667</v>
      </c>
      <c r="V383" s="32">
        <f t="shared" si="111"/>
        <v>18.803251807914339</v>
      </c>
      <c r="W383" s="36">
        <f>('Sect. 4 (coefficients)'!$L$3+'Sect. 4 (coefficients)'!$L$4*(B383+'Sect. 4 (coefficients)'!$L$7)^-2.5+'Sect. 4 (coefficients)'!$L$5*(B383+'Sect. 4 (coefficients)'!$L$7)^3)/1000</f>
        <v>-3.9457825426968806E-3</v>
      </c>
      <c r="X383" s="36">
        <f t="shared" si="112"/>
        <v>-1.3182970977965169E-4</v>
      </c>
      <c r="Y383" s="32">
        <f t="shared" si="113"/>
        <v>18.799306025371642</v>
      </c>
      <c r="Z383" s="92">
        <v>6.0000000000000001E-3</v>
      </c>
    </row>
    <row r="384" spans="1:26" s="46" customFormat="1">
      <c r="A384" s="82">
        <v>25</v>
      </c>
      <c r="B384" s="38">
        <v>5</v>
      </c>
      <c r="C384" s="57">
        <v>65</v>
      </c>
      <c r="D384" s="40">
        <v>1029.7020710500001</v>
      </c>
      <c r="E384" s="40">
        <f t="shared" si="103"/>
        <v>1.5445531065750001E-2</v>
      </c>
      <c r="F384" s="56" t="s">
        <v>17</v>
      </c>
      <c r="G384" s="42">
        <v>1048.2909017133841</v>
      </c>
      <c r="H384" s="40">
        <v>1.6927157028327953E-2</v>
      </c>
      <c r="I384" s="63">
        <v>247.08454633593124</v>
      </c>
      <c r="J384" s="42">
        <f t="shared" si="105"/>
        <v>18.588830663383987</v>
      </c>
      <c r="K384" s="40">
        <f t="shared" si="106"/>
        <v>6.9256202002870504E-3</v>
      </c>
      <c r="L384" s="53">
        <f t="shared" si="104"/>
        <v>6.9237946126168115</v>
      </c>
      <c r="M384" s="44">
        <f t="shared" si="107"/>
        <v>11.785714285714285</v>
      </c>
      <c r="N384" s="67">
        <f t="shared" si="108"/>
        <v>1.1785714285714286</v>
      </c>
      <c r="O384" s="71" t="s">
        <v>17</v>
      </c>
      <c r="P384" s="40">
        <f>('Sect. 4 (coefficients)'!$L$3+'Sect. 4 (coefficients)'!$L$4*(B384+'Sect. 4 (coefficients)'!$L$7)^-2.5+'Sect. 4 (coefficients)'!$L$5*(B384+'Sect. 4 (coefficients)'!$L$7)^3)/1000</f>
        <v>-3.9457825426968806E-3</v>
      </c>
      <c r="Q384" s="40">
        <f t="shared" si="109"/>
        <v>18.592776445926685</v>
      </c>
      <c r="R384" s="40">
        <f>LOOKUP(B384,'Sect. 4 (data)'!$B$40:$B$46,'Sect. 4 (data)'!$R$40:$R$46)</f>
        <v>19.782568578404604</v>
      </c>
      <c r="S384" s="45">
        <f t="shared" si="110"/>
        <v>-1.189792132477919</v>
      </c>
      <c r="T384" s="40">
        <f>'Sect. 4 (coefficients)'!$C$7 * ( A384 / 'Sect. 4 (coefficients)'!$C$3 )*
  (
                                                        ( 'Sect. 4 (coefficients)'!$F$3   + 'Sect. 4 (coefficients)'!$F$4  *(A384/'Sect. 4 (coefficients)'!$C$3)^1 + 'Sect. 4 (coefficients)'!$F$5  *(A384/'Sect. 4 (coefficients)'!$C$3)^2 + 'Sect. 4 (coefficients)'!$F$6   *(A384/'Sect. 4 (coefficients)'!$C$3)^3 + 'Sect. 4 (coefficients)'!$F$7  *(A384/'Sect. 4 (coefficients)'!$C$3)^4 + 'Sect. 4 (coefficients)'!$F$8*(A384/'Sect. 4 (coefficients)'!$C$3)^5 ) +
    ( (B384+273.15) / 'Sect. 4 (coefficients)'!$C$4 )^1 * ( 'Sect. 4 (coefficients)'!$F$9   + 'Sect. 4 (coefficients)'!$F$10*(A384/'Sect. 4 (coefficients)'!$C$3)^1 + 'Sect. 4 (coefficients)'!$F$11*(A384/'Sect. 4 (coefficients)'!$C$3)^2 + 'Sect. 4 (coefficients)'!$F$12*(A384/'Sect. 4 (coefficients)'!$C$3)^3 + 'Sect. 4 (coefficients)'!$F$13*(A384/'Sect. 4 (coefficients)'!$C$3)^4 ) +
    ( (B384+273.15) / 'Sect. 4 (coefficients)'!$C$4 )^2 * ( 'Sect. 4 (coefficients)'!$F$14 + 'Sect. 4 (coefficients)'!$F$15*(A384/'Sect. 4 (coefficients)'!$C$3)^1 + 'Sect. 4 (coefficients)'!$F$16*(A384/'Sect. 4 (coefficients)'!$C$3)^2 + 'Sect. 4 (coefficients)'!$F$17*(A384/'Sect. 4 (coefficients)'!$C$3)^3 ) +
    ( (B384+273.15) / 'Sect. 4 (coefficients)'!$C$4 )^3 * ( 'Sect. 4 (coefficients)'!$F$18 + 'Sect. 4 (coefficients)'!$F$19*(A384/'Sect. 4 (coefficients)'!$C$3)^1 + 'Sect. 4 (coefficients)'!$F$20*(A384/'Sect. 4 (coefficients)'!$C$3)^2 ) +
    ( (B384+273.15) / 'Sect. 4 (coefficients)'!$C$4 )^4 * ( 'Sect. 4 (coefficients)'!$F$21 +'Sect. 4 (coefficients)'!$F$22*(A384/'Sect. 4 (coefficients)'!$C$3)^1 ) +
    ( (B384+273.15) / 'Sect. 4 (coefficients)'!$C$4 )^5 * ( 'Sect. 4 (coefficients)'!$F$23 )
  )</f>
        <v>19.781873477498177</v>
      </c>
      <c r="U384" s="93">
        <f xml:space="preserve"> 'Sect. 4 (coefficients)'!$C$8 * ( (C384/'Sect. 4 (coefficients)'!$C$5-1)/'Sect. 4 (coefficients)'!$C$6 ) * ( A384/'Sect. 4 (coefficients)'!$C$3 ) *
(                                                       ( 'Sect. 4 (coefficients)'!$J$3   + 'Sect. 4 (coefficients)'!$J$4  *((C384/'Sect. 4 (coefficients)'!$C$5-1)/'Sect. 4 (coefficients)'!$C$6)  + 'Sect. 4 (coefficients)'!$J$5  *((C384/'Sect. 4 (coefficients)'!$C$5-1)/'Sect. 4 (coefficients)'!$C$6)^2 + 'Sect. 4 (coefficients)'!$J$6   *((C384/'Sect. 4 (coefficients)'!$C$5-1)/'Sect. 4 (coefficients)'!$C$6)^3 + 'Sect. 4 (coefficients)'!$J$7*((C384/'Sect. 4 (coefficients)'!$C$5-1)/'Sect. 4 (coefficients)'!$C$6)^4 ) +
    ( A384/'Sect. 4 (coefficients)'!$C$3 )^1 * ( 'Sect. 4 (coefficients)'!$J$8   + 'Sect. 4 (coefficients)'!$J$9  *((C384/'Sect. 4 (coefficients)'!$C$5-1)/'Sect. 4 (coefficients)'!$C$6)  + 'Sect. 4 (coefficients)'!$J$10*((C384/'Sect. 4 (coefficients)'!$C$5-1)/'Sect. 4 (coefficients)'!$C$6)^2 + 'Sect. 4 (coefficients)'!$J$11 *((C384/'Sect. 4 (coefficients)'!$C$5-1)/'Sect. 4 (coefficients)'!$C$6)^3 ) +
    ( A384/'Sect. 4 (coefficients)'!$C$3 )^2 * ( 'Sect. 4 (coefficients)'!$J$12 + 'Sect. 4 (coefficients)'!$J$13*((C384/'Sect. 4 (coefficients)'!$C$5-1)/'Sect. 4 (coefficients)'!$C$6) + 'Sect. 4 (coefficients)'!$J$14*((C384/'Sect. 4 (coefficients)'!$C$5-1)/'Sect. 4 (coefficients)'!$C$6)^2 ) +
    ( A384/'Sect. 4 (coefficients)'!$C$3 )^3 * ( 'Sect. 4 (coefficients)'!$J$15 + 'Sect. 4 (coefficients)'!$J$16*((C384/'Sect. 4 (coefficients)'!$C$5-1)/'Sect. 4 (coefficients)'!$C$6) ) +
    ( A384/'Sect. 4 (coefficients)'!$C$3 )^4 * ( 'Sect. 4 (coefficients)'!$J$17 ) +
( (B384+273.15) / 'Sect. 4 (coefficients)'!$C$4 )^1*
    (                                                   ( 'Sect. 4 (coefficients)'!$J$18 + 'Sect. 4 (coefficients)'!$J$19*((C384/'Sect. 4 (coefficients)'!$C$5-1)/'Sect. 4 (coefficients)'!$C$6) + 'Sect. 4 (coefficients)'!$J$20*((C384/'Sect. 4 (coefficients)'!$C$5-1)/'Sect. 4 (coefficients)'!$C$6)^2 + 'Sect. 4 (coefficients)'!$J$21 * ((C384/'Sect. 4 (coefficients)'!$C$5-1)/'Sect. 4 (coefficients)'!$C$6)^3 ) +
    ( A384/'Sect. 4 (coefficients)'!$C$3 )^1 * ( 'Sect. 4 (coefficients)'!$J$22 + 'Sect. 4 (coefficients)'!$J$23*((C384/'Sect. 4 (coefficients)'!$C$5-1)/'Sect. 4 (coefficients)'!$C$6) + 'Sect. 4 (coefficients)'!$J$24*((C384/'Sect. 4 (coefficients)'!$C$5-1)/'Sect. 4 (coefficients)'!$C$6)^2 ) +
    ( A384/'Sect. 4 (coefficients)'!$C$3 )^2 * ( 'Sect. 4 (coefficients)'!$J$25 + 'Sect. 4 (coefficients)'!$J$26*((C384/'Sect. 4 (coefficients)'!$C$5-1)/'Sect. 4 (coefficients)'!$C$6) ) +
    ( A384/'Sect. 4 (coefficients)'!$C$3 )^3 * ( 'Sect. 4 (coefficients)'!$J$27 ) ) +
( (B384+273.15) / 'Sect. 4 (coefficients)'!$C$4 )^2*
    (                                                   ( 'Sect. 4 (coefficients)'!$J$28 + 'Sect. 4 (coefficients)'!$J$29*((C384/'Sect. 4 (coefficients)'!$C$5-1)/'Sect. 4 (coefficients)'!$C$6) + 'Sect. 4 (coefficients)'!$J$30*((C384/'Sect. 4 (coefficients)'!$C$5-1)/'Sect. 4 (coefficients)'!$C$6)^2 ) +
    ( A384/'Sect. 4 (coefficients)'!$C$3 )^1 * ( 'Sect. 4 (coefficients)'!$J$31 + 'Sect. 4 (coefficients)'!$J$32*((C384/'Sect. 4 (coefficients)'!$C$5-1)/'Sect. 4 (coefficients)'!$C$6) ) +
    ( A384/'Sect. 4 (coefficients)'!$C$3 )^2 * ( 'Sect. 4 (coefficients)'!$J$33 ) ) +
( (B384+273.15) / 'Sect. 4 (coefficients)'!$C$4 )^3*
    (                                                   ( 'Sect. 4 (coefficients)'!$J$34 + 'Sect. 4 (coefficients)'!$J$35*((C384/'Sect. 4 (coefficients)'!$C$5-1)/'Sect. 4 (coefficients)'!$C$6) ) +
    ( A384/'Sect. 4 (coefficients)'!$C$3 )^1 * ( 'Sect. 4 (coefficients)'!$J$36 ) ) +
( (B384+273.15) / 'Sect. 4 (coefficients)'!$C$4 )^4*
    (                                                   ( 'Sect. 4 (coefficients)'!$J$37 ) ) )</f>
        <v>-1.1910492561032204</v>
      </c>
      <c r="V384" s="40">
        <f t="shared" si="111"/>
        <v>18.590824221394957</v>
      </c>
      <c r="W384" s="45">
        <f>('Sect. 4 (coefficients)'!$L$3+'Sect. 4 (coefficients)'!$L$4*(B384+'Sect. 4 (coefficients)'!$L$7)^-2.5+'Sect. 4 (coefficients)'!$L$5*(B384+'Sect. 4 (coefficients)'!$L$7)^3)/1000</f>
        <v>-3.9457825426968806E-3</v>
      </c>
      <c r="X384" s="45">
        <f t="shared" si="112"/>
        <v>1.9522245317276088E-3</v>
      </c>
      <c r="Y384" s="40">
        <f t="shared" si="113"/>
        <v>18.58687843885226</v>
      </c>
      <c r="Z384" s="94">
        <v>6.0000000000000001E-3</v>
      </c>
    </row>
    <row r="385" spans="1:26" s="37" customFormat="1">
      <c r="A385" s="76">
        <v>25</v>
      </c>
      <c r="B385" s="30">
        <v>10</v>
      </c>
      <c r="C385" s="55">
        <v>5</v>
      </c>
      <c r="D385" s="32">
        <v>1002.0313406</v>
      </c>
      <c r="E385" s="32">
        <f>0.001/100*D385/2</f>
        <v>5.0101567030000002E-3</v>
      </c>
      <c r="F385" s="54" t="s">
        <v>17</v>
      </c>
      <c r="G385" s="33">
        <v>1021.3835460388113</v>
      </c>
      <c r="H385" s="32">
        <v>7.0763881830267286E-3</v>
      </c>
      <c r="I385" s="62">
        <v>140.97497933914357</v>
      </c>
      <c r="J385" s="33">
        <f t="shared" si="105"/>
        <v>19.352205438811325</v>
      </c>
      <c r="K385" s="32">
        <f t="shared" si="106"/>
        <v>4.9973592554732838E-3</v>
      </c>
      <c r="L385" s="50">
        <f t="shared" si="104"/>
        <v>35.063699168462726</v>
      </c>
      <c r="M385" s="35">
        <f t="shared" si="107"/>
        <v>11.785714285714285</v>
      </c>
      <c r="N385" s="66">
        <f t="shared" si="108"/>
        <v>1.1785714285714286</v>
      </c>
      <c r="O385" s="70" t="s">
        <v>17</v>
      </c>
      <c r="P385" s="32">
        <f>('Sect. 4 (coefficients)'!$L$3+'Sect. 4 (coefficients)'!$L$4*(B385+'Sect. 4 (coefficients)'!$L$7)^-2.5+'Sect. 4 (coefficients)'!$L$5*(B385+'Sect. 4 (coefficients)'!$L$7)^3)/1000</f>
        <v>-3.3446902568376059E-3</v>
      </c>
      <c r="Q385" s="32">
        <f t="shared" si="109"/>
        <v>19.355550129068163</v>
      </c>
      <c r="R385" s="32">
        <f>LOOKUP(B385,'Sect. 4 (data)'!$B$40:$B$46,'Sect. 4 (data)'!$R$40:$R$46)</f>
        <v>19.445192650321658</v>
      </c>
      <c r="S385" s="36">
        <f t="shared" si="110"/>
        <v>-8.9642521253495033E-2</v>
      </c>
      <c r="T385" s="32">
        <f>'Sect. 4 (coefficients)'!$C$7 * ( A385 / 'Sect. 4 (coefficients)'!$C$3 )*
  (
                                                        ( 'Sect. 4 (coefficients)'!$F$3   + 'Sect. 4 (coefficients)'!$F$4  *(A385/'Sect. 4 (coefficients)'!$C$3)^1 + 'Sect. 4 (coefficients)'!$F$5  *(A385/'Sect. 4 (coefficients)'!$C$3)^2 + 'Sect. 4 (coefficients)'!$F$6   *(A385/'Sect. 4 (coefficients)'!$C$3)^3 + 'Sect. 4 (coefficients)'!$F$7  *(A385/'Sect. 4 (coefficients)'!$C$3)^4 + 'Sect. 4 (coefficients)'!$F$8*(A385/'Sect. 4 (coefficients)'!$C$3)^5 ) +
    ( (B385+273.15) / 'Sect. 4 (coefficients)'!$C$4 )^1 * ( 'Sect. 4 (coefficients)'!$F$9   + 'Sect. 4 (coefficients)'!$F$10*(A385/'Sect. 4 (coefficients)'!$C$3)^1 + 'Sect. 4 (coefficients)'!$F$11*(A385/'Sect. 4 (coefficients)'!$C$3)^2 + 'Sect. 4 (coefficients)'!$F$12*(A385/'Sect. 4 (coefficients)'!$C$3)^3 + 'Sect. 4 (coefficients)'!$F$13*(A385/'Sect. 4 (coefficients)'!$C$3)^4 ) +
    ( (B385+273.15) / 'Sect. 4 (coefficients)'!$C$4 )^2 * ( 'Sect. 4 (coefficients)'!$F$14 + 'Sect. 4 (coefficients)'!$F$15*(A385/'Sect. 4 (coefficients)'!$C$3)^1 + 'Sect. 4 (coefficients)'!$F$16*(A385/'Sect. 4 (coefficients)'!$C$3)^2 + 'Sect. 4 (coefficients)'!$F$17*(A385/'Sect. 4 (coefficients)'!$C$3)^3 ) +
    ( (B385+273.15) / 'Sect. 4 (coefficients)'!$C$4 )^3 * ( 'Sect. 4 (coefficients)'!$F$18 + 'Sect. 4 (coefficients)'!$F$19*(A385/'Sect. 4 (coefficients)'!$C$3)^1 + 'Sect. 4 (coefficients)'!$F$20*(A385/'Sect. 4 (coefficients)'!$C$3)^2 ) +
    ( (B385+273.15) / 'Sect. 4 (coefficients)'!$C$4 )^4 * ( 'Sect. 4 (coefficients)'!$F$21 +'Sect. 4 (coefficients)'!$F$22*(A385/'Sect. 4 (coefficients)'!$C$3)^1 ) +
    ( (B385+273.15) / 'Sect. 4 (coefficients)'!$C$4 )^5 * ( 'Sect. 4 (coefficients)'!$F$23 )
  )</f>
        <v>19.446518776316527</v>
      </c>
      <c r="U385" s="91">
        <f xml:space="preserve"> 'Sect. 4 (coefficients)'!$C$8 * ( (C385/'Sect. 4 (coefficients)'!$C$5-1)/'Sect. 4 (coefficients)'!$C$6 ) * ( A385/'Sect. 4 (coefficients)'!$C$3 ) *
(                                                       ( 'Sect. 4 (coefficients)'!$J$3   + 'Sect. 4 (coefficients)'!$J$4  *((C385/'Sect. 4 (coefficients)'!$C$5-1)/'Sect. 4 (coefficients)'!$C$6)  + 'Sect. 4 (coefficients)'!$J$5  *((C385/'Sect. 4 (coefficients)'!$C$5-1)/'Sect. 4 (coefficients)'!$C$6)^2 + 'Sect. 4 (coefficients)'!$J$6   *((C385/'Sect. 4 (coefficients)'!$C$5-1)/'Sect. 4 (coefficients)'!$C$6)^3 + 'Sect. 4 (coefficients)'!$J$7*((C385/'Sect. 4 (coefficients)'!$C$5-1)/'Sect. 4 (coefficients)'!$C$6)^4 ) +
    ( A385/'Sect. 4 (coefficients)'!$C$3 )^1 * ( 'Sect. 4 (coefficients)'!$J$8   + 'Sect. 4 (coefficients)'!$J$9  *((C385/'Sect. 4 (coefficients)'!$C$5-1)/'Sect. 4 (coefficients)'!$C$6)  + 'Sect. 4 (coefficients)'!$J$10*((C385/'Sect. 4 (coefficients)'!$C$5-1)/'Sect. 4 (coefficients)'!$C$6)^2 + 'Sect. 4 (coefficients)'!$J$11 *((C385/'Sect. 4 (coefficients)'!$C$5-1)/'Sect. 4 (coefficients)'!$C$6)^3 ) +
    ( A385/'Sect. 4 (coefficients)'!$C$3 )^2 * ( 'Sect. 4 (coefficients)'!$J$12 + 'Sect. 4 (coefficients)'!$J$13*((C385/'Sect. 4 (coefficients)'!$C$5-1)/'Sect. 4 (coefficients)'!$C$6) + 'Sect. 4 (coefficients)'!$J$14*((C385/'Sect. 4 (coefficients)'!$C$5-1)/'Sect. 4 (coefficients)'!$C$6)^2 ) +
    ( A385/'Sect. 4 (coefficients)'!$C$3 )^3 * ( 'Sect. 4 (coefficients)'!$J$15 + 'Sect. 4 (coefficients)'!$J$16*((C385/'Sect. 4 (coefficients)'!$C$5-1)/'Sect. 4 (coefficients)'!$C$6) ) +
    ( A385/'Sect. 4 (coefficients)'!$C$3 )^4 * ( 'Sect. 4 (coefficients)'!$J$17 ) +
( (B385+273.15) / 'Sect. 4 (coefficients)'!$C$4 )^1*
    (                                                   ( 'Sect. 4 (coefficients)'!$J$18 + 'Sect. 4 (coefficients)'!$J$19*((C385/'Sect. 4 (coefficients)'!$C$5-1)/'Sect. 4 (coefficients)'!$C$6) + 'Sect. 4 (coefficients)'!$J$20*((C385/'Sect. 4 (coefficients)'!$C$5-1)/'Sect. 4 (coefficients)'!$C$6)^2 + 'Sect. 4 (coefficients)'!$J$21 * ((C385/'Sect. 4 (coefficients)'!$C$5-1)/'Sect. 4 (coefficients)'!$C$6)^3 ) +
    ( A385/'Sect. 4 (coefficients)'!$C$3 )^1 * ( 'Sect. 4 (coefficients)'!$J$22 + 'Sect. 4 (coefficients)'!$J$23*((C385/'Sect. 4 (coefficients)'!$C$5-1)/'Sect. 4 (coefficients)'!$C$6) + 'Sect. 4 (coefficients)'!$J$24*((C385/'Sect. 4 (coefficients)'!$C$5-1)/'Sect. 4 (coefficients)'!$C$6)^2 ) +
    ( A385/'Sect. 4 (coefficients)'!$C$3 )^2 * ( 'Sect. 4 (coefficients)'!$J$25 + 'Sect. 4 (coefficients)'!$J$26*((C385/'Sect. 4 (coefficients)'!$C$5-1)/'Sect. 4 (coefficients)'!$C$6) ) +
    ( A385/'Sect. 4 (coefficients)'!$C$3 )^3 * ( 'Sect. 4 (coefficients)'!$J$27 ) ) +
( (B385+273.15) / 'Sect. 4 (coefficients)'!$C$4 )^2*
    (                                                   ( 'Sect. 4 (coefficients)'!$J$28 + 'Sect. 4 (coefficients)'!$J$29*((C385/'Sect. 4 (coefficients)'!$C$5-1)/'Sect. 4 (coefficients)'!$C$6) + 'Sect. 4 (coefficients)'!$J$30*((C385/'Sect. 4 (coefficients)'!$C$5-1)/'Sect. 4 (coefficients)'!$C$6)^2 ) +
    ( A385/'Sect. 4 (coefficients)'!$C$3 )^1 * ( 'Sect. 4 (coefficients)'!$J$31 + 'Sect. 4 (coefficients)'!$J$32*((C385/'Sect. 4 (coefficients)'!$C$5-1)/'Sect. 4 (coefficients)'!$C$6) ) +
    ( A385/'Sect. 4 (coefficients)'!$C$3 )^2 * ( 'Sect. 4 (coefficients)'!$J$33 ) ) +
( (B385+273.15) / 'Sect. 4 (coefficients)'!$C$4 )^3*
    (                                                   ( 'Sect. 4 (coefficients)'!$J$34 + 'Sect. 4 (coefficients)'!$J$35*((C385/'Sect. 4 (coefficients)'!$C$5-1)/'Sect. 4 (coefficients)'!$C$6) ) +
    ( A385/'Sect. 4 (coefficients)'!$C$3 )^1 * ( 'Sect. 4 (coefficients)'!$J$36 ) ) +
( (B385+273.15) / 'Sect. 4 (coefficients)'!$C$4 )^4*
    (                                                   ( 'Sect. 4 (coefficients)'!$J$37 ) ) )</f>
        <v>-9.0047560064061422E-2</v>
      </c>
      <c r="V385" s="32">
        <f t="shared" si="111"/>
        <v>19.356471216252466</v>
      </c>
      <c r="W385" s="36">
        <f>('Sect. 4 (coefficients)'!$L$3+'Sect. 4 (coefficients)'!$L$4*(B385+'Sect. 4 (coefficients)'!$L$7)^-2.5+'Sect. 4 (coefficients)'!$L$5*(B385+'Sect. 4 (coefficients)'!$L$7)^3)/1000</f>
        <v>-3.3446902568376059E-3</v>
      </c>
      <c r="X385" s="36">
        <f t="shared" si="112"/>
        <v>-9.2108718430239378E-4</v>
      </c>
      <c r="Y385" s="32">
        <f t="shared" si="113"/>
        <v>19.353126525995627</v>
      </c>
      <c r="Z385" s="92">
        <v>6.0000000000000001E-3</v>
      </c>
    </row>
    <row r="386" spans="1:26" s="37" customFormat="1">
      <c r="A386" s="76">
        <v>25</v>
      </c>
      <c r="B386" s="30">
        <v>10</v>
      </c>
      <c r="C386" s="55">
        <v>10</v>
      </c>
      <c r="D386" s="32">
        <v>1004.3830732500001</v>
      </c>
      <c r="E386" s="32">
        <f>0.001/100*D386/2</f>
        <v>5.0219153662500009E-3</v>
      </c>
      <c r="F386" s="54" t="s">
        <v>17</v>
      </c>
      <c r="G386" s="33">
        <v>1023.6468218264204</v>
      </c>
      <c r="H386" s="32">
        <v>7.1166944036707052E-3</v>
      </c>
      <c r="I386" s="62">
        <v>142.68708787461219</v>
      </c>
      <c r="J386" s="33">
        <f t="shared" si="105"/>
        <v>19.263748576420312</v>
      </c>
      <c r="K386" s="32">
        <f t="shared" si="106"/>
        <v>5.0425891454152849E-3</v>
      </c>
      <c r="L386" s="50">
        <f t="shared" si="104"/>
        <v>35.965470309844726</v>
      </c>
      <c r="M386" s="35">
        <f t="shared" si="107"/>
        <v>11.785714285714285</v>
      </c>
      <c r="N386" s="66">
        <f t="shared" si="108"/>
        <v>1.1785714285714286</v>
      </c>
      <c r="O386" s="70" t="s">
        <v>17</v>
      </c>
      <c r="P386" s="32">
        <f>('Sect. 4 (coefficients)'!$L$3+'Sect. 4 (coefficients)'!$L$4*(B386+'Sect. 4 (coefficients)'!$L$7)^-2.5+'Sect. 4 (coefficients)'!$L$5*(B386+'Sect. 4 (coefficients)'!$L$7)^3)/1000</f>
        <v>-3.3446902568376059E-3</v>
      </c>
      <c r="Q386" s="32">
        <f t="shared" si="109"/>
        <v>19.267093266677151</v>
      </c>
      <c r="R386" s="32">
        <f>LOOKUP(B386,'Sect. 4 (data)'!$B$40:$B$46,'Sect. 4 (data)'!$R$40:$R$46)</f>
        <v>19.445192650321658</v>
      </c>
      <c r="S386" s="36">
        <f t="shared" si="110"/>
        <v>-0.17809938364450772</v>
      </c>
      <c r="T386" s="32">
        <f>'Sect. 4 (coefficients)'!$C$7 * ( A386 / 'Sect. 4 (coefficients)'!$C$3 )*
  (
                                                        ( 'Sect. 4 (coefficients)'!$F$3   + 'Sect. 4 (coefficients)'!$F$4  *(A386/'Sect. 4 (coefficients)'!$C$3)^1 + 'Sect. 4 (coefficients)'!$F$5  *(A386/'Sect. 4 (coefficients)'!$C$3)^2 + 'Sect. 4 (coefficients)'!$F$6   *(A386/'Sect. 4 (coefficients)'!$C$3)^3 + 'Sect. 4 (coefficients)'!$F$7  *(A386/'Sect. 4 (coefficients)'!$C$3)^4 + 'Sect. 4 (coefficients)'!$F$8*(A386/'Sect. 4 (coefficients)'!$C$3)^5 ) +
    ( (B386+273.15) / 'Sect. 4 (coefficients)'!$C$4 )^1 * ( 'Sect. 4 (coefficients)'!$F$9   + 'Sect. 4 (coefficients)'!$F$10*(A386/'Sect. 4 (coefficients)'!$C$3)^1 + 'Sect. 4 (coefficients)'!$F$11*(A386/'Sect. 4 (coefficients)'!$C$3)^2 + 'Sect. 4 (coefficients)'!$F$12*(A386/'Sect. 4 (coefficients)'!$C$3)^3 + 'Sect. 4 (coefficients)'!$F$13*(A386/'Sect. 4 (coefficients)'!$C$3)^4 ) +
    ( (B386+273.15) / 'Sect. 4 (coefficients)'!$C$4 )^2 * ( 'Sect. 4 (coefficients)'!$F$14 + 'Sect. 4 (coefficients)'!$F$15*(A386/'Sect. 4 (coefficients)'!$C$3)^1 + 'Sect. 4 (coefficients)'!$F$16*(A386/'Sect. 4 (coefficients)'!$C$3)^2 + 'Sect. 4 (coefficients)'!$F$17*(A386/'Sect. 4 (coefficients)'!$C$3)^3 ) +
    ( (B386+273.15) / 'Sect. 4 (coefficients)'!$C$4 )^3 * ( 'Sect. 4 (coefficients)'!$F$18 + 'Sect. 4 (coefficients)'!$F$19*(A386/'Sect. 4 (coefficients)'!$C$3)^1 + 'Sect. 4 (coefficients)'!$F$20*(A386/'Sect. 4 (coefficients)'!$C$3)^2 ) +
    ( (B386+273.15) / 'Sect. 4 (coefficients)'!$C$4 )^4 * ( 'Sect. 4 (coefficients)'!$F$21 +'Sect. 4 (coefficients)'!$F$22*(A386/'Sect. 4 (coefficients)'!$C$3)^1 ) +
    ( (B386+273.15) / 'Sect. 4 (coefficients)'!$C$4 )^5 * ( 'Sect. 4 (coefficients)'!$F$23 )
  )</f>
        <v>19.446518776316527</v>
      </c>
      <c r="U386" s="91">
        <f xml:space="preserve"> 'Sect. 4 (coefficients)'!$C$8 * ( (C386/'Sect. 4 (coefficients)'!$C$5-1)/'Sect. 4 (coefficients)'!$C$6 ) * ( A386/'Sect. 4 (coefficients)'!$C$3 ) *
(                                                       ( 'Sect. 4 (coefficients)'!$J$3   + 'Sect. 4 (coefficients)'!$J$4  *((C386/'Sect. 4 (coefficients)'!$C$5-1)/'Sect. 4 (coefficients)'!$C$6)  + 'Sect. 4 (coefficients)'!$J$5  *((C386/'Sect. 4 (coefficients)'!$C$5-1)/'Sect. 4 (coefficients)'!$C$6)^2 + 'Sect. 4 (coefficients)'!$J$6   *((C386/'Sect. 4 (coefficients)'!$C$5-1)/'Sect. 4 (coefficients)'!$C$6)^3 + 'Sect. 4 (coefficients)'!$J$7*((C386/'Sect. 4 (coefficients)'!$C$5-1)/'Sect. 4 (coefficients)'!$C$6)^4 ) +
    ( A386/'Sect. 4 (coefficients)'!$C$3 )^1 * ( 'Sect. 4 (coefficients)'!$J$8   + 'Sect. 4 (coefficients)'!$J$9  *((C386/'Sect. 4 (coefficients)'!$C$5-1)/'Sect. 4 (coefficients)'!$C$6)  + 'Sect. 4 (coefficients)'!$J$10*((C386/'Sect. 4 (coefficients)'!$C$5-1)/'Sect. 4 (coefficients)'!$C$6)^2 + 'Sect. 4 (coefficients)'!$J$11 *((C386/'Sect. 4 (coefficients)'!$C$5-1)/'Sect. 4 (coefficients)'!$C$6)^3 ) +
    ( A386/'Sect. 4 (coefficients)'!$C$3 )^2 * ( 'Sect. 4 (coefficients)'!$J$12 + 'Sect. 4 (coefficients)'!$J$13*((C386/'Sect. 4 (coefficients)'!$C$5-1)/'Sect. 4 (coefficients)'!$C$6) + 'Sect. 4 (coefficients)'!$J$14*((C386/'Sect. 4 (coefficients)'!$C$5-1)/'Sect. 4 (coefficients)'!$C$6)^2 ) +
    ( A386/'Sect. 4 (coefficients)'!$C$3 )^3 * ( 'Sect. 4 (coefficients)'!$J$15 + 'Sect. 4 (coefficients)'!$J$16*((C386/'Sect. 4 (coefficients)'!$C$5-1)/'Sect. 4 (coefficients)'!$C$6) ) +
    ( A386/'Sect. 4 (coefficients)'!$C$3 )^4 * ( 'Sect. 4 (coefficients)'!$J$17 ) +
( (B386+273.15) / 'Sect. 4 (coefficients)'!$C$4 )^1*
    (                                                   ( 'Sect. 4 (coefficients)'!$J$18 + 'Sect. 4 (coefficients)'!$J$19*((C386/'Sect. 4 (coefficients)'!$C$5-1)/'Sect. 4 (coefficients)'!$C$6) + 'Sect. 4 (coefficients)'!$J$20*((C386/'Sect. 4 (coefficients)'!$C$5-1)/'Sect. 4 (coefficients)'!$C$6)^2 + 'Sect. 4 (coefficients)'!$J$21 * ((C386/'Sect. 4 (coefficients)'!$C$5-1)/'Sect. 4 (coefficients)'!$C$6)^3 ) +
    ( A386/'Sect. 4 (coefficients)'!$C$3 )^1 * ( 'Sect. 4 (coefficients)'!$J$22 + 'Sect. 4 (coefficients)'!$J$23*((C386/'Sect. 4 (coefficients)'!$C$5-1)/'Sect. 4 (coefficients)'!$C$6) + 'Sect. 4 (coefficients)'!$J$24*((C386/'Sect. 4 (coefficients)'!$C$5-1)/'Sect. 4 (coefficients)'!$C$6)^2 ) +
    ( A386/'Sect. 4 (coefficients)'!$C$3 )^2 * ( 'Sect. 4 (coefficients)'!$J$25 + 'Sect. 4 (coefficients)'!$J$26*((C386/'Sect. 4 (coefficients)'!$C$5-1)/'Sect. 4 (coefficients)'!$C$6) ) +
    ( A386/'Sect. 4 (coefficients)'!$C$3 )^3 * ( 'Sect. 4 (coefficients)'!$J$27 ) ) +
( (B386+273.15) / 'Sect. 4 (coefficients)'!$C$4 )^2*
    (                                                   ( 'Sect. 4 (coefficients)'!$J$28 + 'Sect. 4 (coefficients)'!$J$29*((C386/'Sect. 4 (coefficients)'!$C$5-1)/'Sect. 4 (coefficients)'!$C$6) + 'Sect. 4 (coefficients)'!$J$30*((C386/'Sect. 4 (coefficients)'!$C$5-1)/'Sect. 4 (coefficients)'!$C$6)^2 ) +
    ( A386/'Sect. 4 (coefficients)'!$C$3 )^1 * ( 'Sect. 4 (coefficients)'!$J$31 + 'Sect. 4 (coefficients)'!$J$32*((C386/'Sect. 4 (coefficients)'!$C$5-1)/'Sect. 4 (coefficients)'!$C$6) ) +
    ( A386/'Sect. 4 (coefficients)'!$C$3 )^2 * ( 'Sect. 4 (coefficients)'!$J$33 ) ) +
( (B386+273.15) / 'Sect. 4 (coefficients)'!$C$4 )^3*
    (                                                   ( 'Sect. 4 (coefficients)'!$J$34 + 'Sect. 4 (coefficients)'!$J$35*((C386/'Sect. 4 (coefficients)'!$C$5-1)/'Sect. 4 (coefficients)'!$C$6) ) +
    ( A386/'Sect. 4 (coefficients)'!$C$3 )^1 * ( 'Sect. 4 (coefficients)'!$J$36 ) ) +
( (B386+273.15) / 'Sect. 4 (coefficients)'!$C$4 )^4*
    (                                                   ( 'Sect. 4 (coefficients)'!$J$37 ) ) )</f>
        <v>-0.18056125287260605</v>
      </c>
      <c r="V386" s="32">
        <f t="shared" si="111"/>
        <v>19.26595752344392</v>
      </c>
      <c r="W386" s="36">
        <f>('Sect. 4 (coefficients)'!$L$3+'Sect. 4 (coefficients)'!$L$4*(B386+'Sect. 4 (coefficients)'!$L$7)^-2.5+'Sect. 4 (coefficients)'!$L$5*(B386+'Sect. 4 (coefficients)'!$L$7)^3)/1000</f>
        <v>-3.3446902568376059E-3</v>
      </c>
      <c r="X386" s="36">
        <f t="shared" si="112"/>
        <v>1.135743233231068E-3</v>
      </c>
      <c r="Y386" s="32">
        <f t="shared" si="113"/>
        <v>19.262612833187081</v>
      </c>
      <c r="Z386" s="92">
        <v>6.0000000000000001E-3</v>
      </c>
    </row>
    <row r="387" spans="1:26" s="37" customFormat="1">
      <c r="A387" s="76">
        <v>25</v>
      </c>
      <c r="B387" s="30">
        <v>10</v>
      </c>
      <c r="C387" s="55">
        <v>15</v>
      </c>
      <c r="D387" s="32">
        <v>1006.70964671</v>
      </c>
      <c r="E387" s="32">
        <f t="shared" ref="E387:E393" si="114">0.003/100*D387/2</f>
        <v>1.5100644700650001E-2</v>
      </c>
      <c r="F387" s="54" t="s">
        <v>17</v>
      </c>
      <c r="G387" s="33">
        <v>1025.8834948064643</v>
      </c>
      <c r="H387" s="32">
        <v>1.5934494402198643E-2</v>
      </c>
      <c r="I387" s="62">
        <v>3429.631188605983</v>
      </c>
      <c r="J387" s="33">
        <f t="shared" si="105"/>
        <v>19.173848096464326</v>
      </c>
      <c r="K387" s="32">
        <f t="shared" si="106"/>
        <v>5.087105412553479E-3</v>
      </c>
      <c r="L387" s="50">
        <f t="shared" si="104"/>
        <v>35.626832827996196</v>
      </c>
      <c r="M387" s="35">
        <f t="shared" si="107"/>
        <v>11.785714285714285</v>
      </c>
      <c r="N387" s="66">
        <f t="shared" si="108"/>
        <v>1.1785714285714286</v>
      </c>
      <c r="O387" s="70" t="s">
        <v>17</v>
      </c>
      <c r="P387" s="32">
        <f>('Sect. 4 (coefficients)'!$L$3+'Sect. 4 (coefficients)'!$L$4*(B387+'Sect. 4 (coefficients)'!$L$7)^-2.5+'Sect. 4 (coefficients)'!$L$5*(B387+'Sect. 4 (coefficients)'!$L$7)^3)/1000</f>
        <v>-3.3446902568376059E-3</v>
      </c>
      <c r="Q387" s="32">
        <f t="shared" si="109"/>
        <v>19.177192786721164</v>
      </c>
      <c r="R387" s="32">
        <f>LOOKUP(B387,'Sect. 4 (data)'!$B$40:$B$46,'Sect. 4 (data)'!$R$40:$R$46)</f>
        <v>19.445192650321658</v>
      </c>
      <c r="S387" s="36">
        <f t="shared" si="110"/>
        <v>-0.26799986360049388</v>
      </c>
      <c r="T387" s="32">
        <f>'Sect. 4 (coefficients)'!$C$7 * ( A387 / 'Sect. 4 (coefficients)'!$C$3 )*
  (
                                                        ( 'Sect. 4 (coefficients)'!$F$3   + 'Sect. 4 (coefficients)'!$F$4  *(A387/'Sect. 4 (coefficients)'!$C$3)^1 + 'Sect. 4 (coefficients)'!$F$5  *(A387/'Sect. 4 (coefficients)'!$C$3)^2 + 'Sect. 4 (coefficients)'!$F$6   *(A387/'Sect. 4 (coefficients)'!$C$3)^3 + 'Sect. 4 (coefficients)'!$F$7  *(A387/'Sect. 4 (coefficients)'!$C$3)^4 + 'Sect. 4 (coefficients)'!$F$8*(A387/'Sect. 4 (coefficients)'!$C$3)^5 ) +
    ( (B387+273.15) / 'Sect. 4 (coefficients)'!$C$4 )^1 * ( 'Sect. 4 (coefficients)'!$F$9   + 'Sect. 4 (coefficients)'!$F$10*(A387/'Sect. 4 (coefficients)'!$C$3)^1 + 'Sect. 4 (coefficients)'!$F$11*(A387/'Sect. 4 (coefficients)'!$C$3)^2 + 'Sect. 4 (coefficients)'!$F$12*(A387/'Sect. 4 (coefficients)'!$C$3)^3 + 'Sect. 4 (coefficients)'!$F$13*(A387/'Sect. 4 (coefficients)'!$C$3)^4 ) +
    ( (B387+273.15) / 'Sect. 4 (coefficients)'!$C$4 )^2 * ( 'Sect. 4 (coefficients)'!$F$14 + 'Sect. 4 (coefficients)'!$F$15*(A387/'Sect. 4 (coefficients)'!$C$3)^1 + 'Sect. 4 (coefficients)'!$F$16*(A387/'Sect. 4 (coefficients)'!$C$3)^2 + 'Sect. 4 (coefficients)'!$F$17*(A387/'Sect. 4 (coefficients)'!$C$3)^3 ) +
    ( (B387+273.15) / 'Sect. 4 (coefficients)'!$C$4 )^3 * ( 'Sect. 4 (coefficients)'!$F$18 + 'Sect. 4 (coefficients)'!$F$19*(A387/'Sect. 4 (coefficients)'!$C$3)^1 + 'Sect. 4 (coefficients)'!$F$20*(A387/'Sect. 4 (coefficients)'!$C$3)^2 ) +
    ( (B387+273.15) / 'Sect. 4 (coefficients)'!$C$4 )^4 * ( 'Sect. 4 (coefficients)'!$F$21 +'Sect. 4 (coefficients)'!$F$22*(A387/'Sect. 4 (coefficients)'!$C$3)^1 ) +
    ( (B387+273.15) / 'Sect. 4 (coefficients)'!$C$4 )^5 * ( 'Sect. 4 (coefficients)'!$F$23 )
  )</f>
        <v>19.446518776316527</v>
      </c>
      <c r="U387" s="91">
        <f xml:space="preserve"> 'Sect. 4 (coefficients)'!$C$8 * ( (C387/'Sect. 4 (coefficients)'!$C$5-1)/'Sect. 4 (coefficients)'!$C$6 ) * ( A387/'Sect. 4 (coefficients)'!$C$3 ) *
(                                                       ( 'Sect. 4 (coefficients)'!$J$3   + 'Sect. 4 (coefficients)'!$J$4  *((C387/'Sect. 4 (coefficients)'!$C$5-1)/'Sect. 4 (coefficients)'!$C$6)  + 'Sect. 4 (coefficients)'!$J$5  *((C387/'Sect. 4 (coefficients)'!$C$5-1)/'Sect. 4 (coefficients)'!$C$6)^2 + 'Sect. 4 (coefficients)'!$J$6   *((C387/'Sect. 4 (coefficients)'!$C$5-1)/'Sect. 4 (coefficients)'!$C$6)^3 + 'Sect. 4 (coefficients)'!$J$7*((C387/'Sect. 4 (coefficients)'!$C$5-1)/'Sect. 4 (coefficients)'!$C$6)^4 ) +
    ( A387/'Sect. 4 (coefficients)'!$C$3 )^1 * ( 'Sect. 4 (coefficients)'!$J$8   + 'Sect. 4 (coefficients)'!$J$9  *((C387/'Sect. 4 (coefficients)'!$C$5-1)/'Sect. 4 (coefficients)'!$C$6)  + 'Sect. 4 (coefficients)'!$J$10*((C387/'Sect. 4 (coefficients)'!$C$5-1)/'Sect. 4 (coefficients)'!$C$6)^2 + 'Sect. 4 (coefficients)'!$J$11 *((C387/'Sect. 4 (coefficients)'!$C$5-1)/'Sect. 4 (coefficients)'!$C$6)^3 ) +
    ( A387/'Sect. 4 (coefficients)'!$C$3 )^2 * ( 'Sect. 4 (coefficients)'!$J$12 + 'Sect. 4 (coefficients)'!$J$13*((C387/'Sect. 4 (coefficients)'!$C$5-1)/'Sect. 4 (coefficients)'!$C$6) + 'Sect. 4 (coefficients)'!$J$14*((C387/'Sect. 4 (coefficients)'!$C$5-1)/'Sect. 4 (coefficients)'!$C$6)^2 ) +
    ( A387/'Sect. 4 (coefficients)'!$C$3 )^3 * ( 'Sect. 4 (coefficients)'!$J$15 + 'Sect. 4 (coefficients)'!$J$16*((C387/'Sect. 4 (coefficients)'!$C$5-1)/'Sect. 4 (coefficients)'!$C$6) ) +
    ( A387/'Sect. 4 (coefficients)'!$C$3 )^4 * ( 'Sect. 4 (coefficients)'!$J$17 ) +
( (B387+273.15) / 'Sect. 4 (coefficients)'!$C$4 )^1*
    (                                                   ( 'Sect. 4 (coefficients)'!$J$18 + 'Sect. 4 (coefficients)'!$J$19*((C387/'Sect. 4 (coefficients)'!$C$5-1)/'Sect. 4 (coefficients)'!$C$6) + 'Sect. 4 (coefficients)'!$J$20*((C387/'Sect. 4 (coefficients)'!$C$5-1)/'Sect. 4 (coefficients)'!$C$6)^2 + 'Sect. 4 (coefficients)'!$J$21 * ((C387/'Sect. 4 (coefficients)'!$C$5-1)/'Sect. 4 (coefficients)'!$C$6)^3 ) +
    ( A387/'Sect. 4 (coefficients)'!$C$3 )^1 * ( 'Sect. 4 (coefficients)'!$J$22 + 'Sect. 4 (coefficients)'!$J$23*((C387/'Sect. 4 (coefficients)'!$C$5-1)/'Sect. 4 (coefficients)'!$C$6) + 'Sect. 4 (coefficients)'!$J$24*((C387/'Sect. 4 (coefficients)'!$C$5-1)/'Sect. 4 (coefficients)'!$C$6)^2 ) +
    ( A387/'Sect. 4 (coefficients)'!$C$3 )^2 * ( 'Sect. 4 (coefficients)'!$J$25 + 'Sect. 4 (coefficients)'!$J$26*((C387/'Sect. 4 (coefficients)'!$C$5-1)/'Sect. 4 (coefficients)'!$C$6) ) +
    ( A387/'Sect. 4 (coefficients)'!$C$3 )^3 * ( 'Sect. 4 (coefficients)'!$J$27 ) ) +
( (B387+273.15) / 'Sect. 4 (coefficients)'!$C$4 )^2*
    (                                                   ( 'Sect. 4 (coefficients)'!$J$28 + 'Sect. 4 (coefficients)'!$J$29*((C387/'Sect. 4 (coefficients)'!$C$5-1)/'Sect. 4 (coefficients)'!$C$6) + 'Sect. 4 (coefficients)'!$J$30*((C387/'Sect. 4 (coefficients)'!$C$5-1)/'Sect. 4 (coefficients)'!$C$6)^2 ) +
    ( A387/'Sect. 4 (coefficients)'!$C$3 )^1 * ( 'Sect. 4 (coefficients)'!$J$31 + 'Sect. 4 (coefficients)'!$J$32*((C387/'Sect. 4 (coefficients)'!$C$5-1)/'Sect. 4 (coefficients)'!$C$6) ) +
    ( A387/'Sect. 4 (coefficients)'!$C$3 )^2 * ( 'Sect. 4 (coefficients)'!$J$33 ) ) +
( (B387+273.15) / 'Sect. 4 (coefficients)'!$C$4 )^3*
    (                                                   ( 'Sect. 4 (coefficients)'!$J$34 + 'Sect. 4 (coefficients)'!$J$35*((C387/'Sect. 4 (coefficients)'!$C$5-1)/'Sect. 4 (coefficients)'!$C$6) ) +
    ( A387/'Sect. 4 (coefficients)'!$C$3 )^1 * ( 'Sect. 4 (coefficients)'!$J$36 ) ) +
( (B387+273.15) / 'Sect. 4 (coefficients)'!$C$4 )^4*
    (                                                   ( 'Sect. 4 (coefficients)'!$J$37 ) ) )</f>
        <v>-0.26954467362854678</v>
      </c>
      <c r="V387" s="32">
        <f t="shared" si="111"/>
        <v>19.176974102687979</v>
      </c>
      <c r="W387" s="36">
        <f>('Sect. 4 (coefficients)'!$L$3+'Sect. 4 (coefficients)'!$L$4*(B387+'Sect. 4 (coefficients)'!$L$7)^-2.5+'Sect. 4 (coefficients)'!$L$5*(B387+'Sect. 4 (coefficients)'!$L$7)^3)/1000</f>
        <v>-3.3446902568376059E-3</v>
      </c>
      <c r="X387" s="36">
        <f t="shared" si="112"/>
        <v>2.18684033185923E-4</v>
      </c>
      <c r="Y387" s="32">
        <f t="shared" si="113"/>
        <v>19.17362941243114</v>
      </c>
      <c r="Z387" s="92">
        <v>6.0000000000000001E-3</v>
      </c>
    </row>
    <row r="388" spans="1:26" s="37" customFormat="1">
      <c r="A388" s="76">
        <v>25</v>
      </c>
      <c r="B388" s="30">
        <v>10</v>
      </c>
      <c r="C388" s="55">
        <v>20</v>
      </c>
      <c r="D388" s="32">
        <v>1009.01145442</v>
      </c>
      <c r="E388" s="32">
        <f t="shared" si="114"/>
        <v>1.5135171816299999E-2</v>
      </c>
      <c r="F388" s="54" t="s">
        <v>17</v>
      </c>
      <c r="G388" s="33">
        <v>1028.0992274509265</v>
      </c>
      <c r="H388" s="32">
        <v>1.5999522640772281E-2</v>
      </c>
      <c r="I388" s="62">
        <v>3123.9770528763306</v>
      </c>
      <c r="J388" s="33">
        <f t="shared" si="105"/>
        <v>19.087773030926542</v>
      </c>
      <c r="K388" s="32">
        <f t="shared" si="106"/>
        <v>5.1876101264130298E-3</v>
      </c>
      <c r="L388" s="50">
        <f t="shared" si="104"/>
        <v>34.526221409538429</v>
      </c>
      <c r="M388" s="35">
        <f t="shared" si="107"/>
        <v>11.785714285714285</v>
      </c>
      <c r="N388" s="66">
        <f t="shared" si="108"/>
        <v>1.1785714285714286</v>
      </c>
      <c r="O388" s="70" t="s">
        <v>17</v>
      </c>
      <c r="P388" s="32">
        <f>('Sect. 4 (coefficients)'!$L$3+'Sect. 4 (coefficients)'!$L$4*(B388+'Sect. 4 (coefficients)'!$L$7)^-2.5+'Sect. 4 (coefficients)'!$L$5*(B388+'Sect. 4 (coefficients)'!$L$7)^3)/1000</f>
        <v>-3.3446902568376059E-3</v>
      </c>
      <c r="Q388" s="32">
        <f t="shared" si="109"/>
        <v>19.09111772118338</v>
      </c>
      <c r="R388" s="32">
        <f>LOOKUP(B388,'Sect. 4 (data)'!$B$40:$B$46,'Sect. 4 (data)'!$R$40:$R$46)</f>
        <v>19.445192650321658</v>
      </c>
      <c r="S388" s="36">
        <f t="shared" si="110"/>
        <v>-0.35407492913827809</v>
      </c>
      <c r="T388" s="32">
        <f>'Sect. 4 (coefficients)'!$C$7 * ( A388 / 'Sect. 4 (coefficients)'!$C$3 )*
  (
                                                        ( 'Sect. 4 (coefficients)'!$F$3   + 'Sect. 4 (coefficients)'!$F$4  *(A388/'Sect. 4 (coefficients)'!$C$3)^1 + 'Sect. 4 (coefficients)'!$F$5  *(A388/'Sect. 4 (coefficients)'!$C$3)^2 + 'Sect. 4 (coefficients)'!$F$6   *(A388/'Sect. 4 (coefficients)'!$C$3)^3 + 'Sect. 4 (coefficients)'!$F$7  *(A388/'Sect. 4 (coefficients)'!$C$3)^4 + 'Sect. 4 (coefficients)'!$F$8*(A388/'Sect. 4 (coefficients)'!$C$3)^5 ) +
    ( (B388+273.15) / 'Sect. 4 (coefficients)'!$C$4 )^1 * ( 'Sect. 4 (coefficients)'!$F$9   + 'Sect. 4 (coefficients)'!$F$10*(A388/'Sect. 4 (coefficients)'!$C$3)^1 + 'Sect. 4 (coefficients)'!$F$11*(A388/'Sect. 4 (coefficients)'!$C$3)^2 + 'Sect. 4 (coefficients)'!$F$12*(A388/'Sect. 4 (coefficients)'!$C$3)^3 + 'Sect. 4 (coefficients)'!$F$13*(A388/'Sect. 4 (coefficients)'!$C$3)^4 ) +
    ( (B388+273.15) / 'Sect. 4 (coefficients)'!$C$4 )^2 * ( 'Sect. 4 (coefficients)'!$F$14 + 'Sect. 4 (coefficients)'!$F$15*(A388/'Sect. 4 (coefficients)'!$C$3)^1 + 'Sect. 4 (coefficients)'!$F$16*(A388/'Sect. 4 (coefficients)'!$C$3)^2 + 'Sect. 4 (coefficients)'!$F$17*(A388/'Sect. 4 (coefficients)'!$C$3)^3 ) +
    ( (B388+273.15) / 'Sect. 4 (coefficients)'!$C$4 )^3 * ( 'Sect. 4 (coefficients)'!$F$18 + 'Sect. 4 (coefficients)'!$F$19*(A388/'Sect. 4 (coefficients)'!$C$3)^1 + 'Sect. 4 (coefficients)'!$F$20*(A388/'Sect. 4 (coefficients)'!$C$3)^2 ) +
    ( (B388+273.15) / 'Sect. 4 (coefficients)'!$C$4 )^4 * ( 'Sect. 4 (coefficients)'!$F$21 +'Sect. 4 (coefficients)'!$F$22*(A388/'Sect. 4 (coefficients)'!$C$3)^1 ) +
    ( (B388+273.15) / 'Sect. 4 (coefficients)'!$C$4 )^5 * ( 'Sect. 4 (coefficients)'!$F$23 )
  )</f>
        <v>19.446518776316527</v>
      </c>
      <c r="U388" s="91">
        <f xml:space="preserve"> 'Sect. 4 (coefficients)'!$C$8 * ( (C388/'Sect. 4 (coefficients)'!$C$5-1)/'Sect. 4 (coefficients)'!$C$6 ) * ( A388/'Sect. 4 (coefficients)'!$C$3 ) *
(                                                       ( 'Sect. 4 (coefficients)'!$J$3   + 'Sect. 4 (coefficients)'!$J$4  *((C388/'Sect. 4 (coefficients)'!$C$5-1)/'Sect. 4 (coefficients)'!$C$6)  + 'Sect. 4 (coefficients)'!$J$5  *((C388/'Sect. 4 (coefficients)'!$C$5-1)/'Sect. 4 (coefficients)'!$C$6)^2 + 'Sect. 4 (coefficients)'!$J$6   *((C388/'Sect. 4 (coefficients)'!$C$5-1)/'Sect. 4 (coefficients)'!$C$6)^3 + 'Sect. 4 (coefficients)'!$J$7*((C388/'Sect. 4 (coefficients)'!$C$5-1)/'Sect. 4 (coefficients)'!$C$6)^4 ) +
    ( A388/'Sect. 4 (coefficients)'!$C$3 )^1 * ( 'Sect. 4 (coefficients)'!$J$8   + 'Sect. 4 (coefficients)'!$J$9  *((C388/'Sect. 4 (coefficients)'!$C$5-1)/'Sect. 4 (coefficients)'!$C$6)  + 'Sect. 4 (coefficients)'!$J$10*((C388/'Sect. 4 (coefficients)'!$C$5-1)/'Sect. 4 (coefficients)'!$C$6)^2 + 'Sect. 4 (coefficients)'!$J$11 *((C388/'Sect. 4 (coefficients)'!$C$5-1)/'Sect. 4 (coefficients)'!$C$6)^3 ) +
    ( A388/'Sect. 4 (coefficients)'!$C$3 )^2 * ( 'Sect. 4 (coefficients)'!$J$12 + 'Sect. 4 (coefficients)'!$J$13*((C388/'Sect. 4 (coefficients)'!$C$5-1)/'Sect. 4 (coefficients)'!$C$6) + 'Sect. 4 (coefficients)'!$J$14*((C388/'Sect. 4 (coefficients)'!$C$5-1)/'Sect. 4 (coefficients)'!$C$6)^2 ) +
    ( A388/'Sect. 4 (coefficients)'!$C$3 )^3 * ( 'Sect. 4 (coefficients)'!$J$15 + 'Sect. 4 (coefficients)'!$J$16*((C388/'Sect. 4 (coefficients)'!$C$5-1)/'Sect. 4 (coefficients)'!$C$6) ) +
    ( A388/'Sect. 4 (coefficients)'!$C$3 )^4 * ( 'Sect. 4 (coefficients)'!$J$17 ) +
( (B388+273.15) / 'Sect. 4 (coefficients)'!$C$4 )^1*
    (                                                   ( 'Sect. 4 (coefficients)'!$J$18 + 'Sect. 4 (coefficients)'!$J$19*((C388/'Sect. 4 (coefficients)'!$C$5-1)/'Sect. 4 (coefficients)'!$C$6) + 'Sect. 4 (coefficients)'!$J$20*((C388/'Sect. 4 (coefficients)'!$C$5-1)/'Sect. 4 (coefficients)'!$C$6)^2 + 'Sect. 4 (coefficients)'!$J$21 * ((C388/'Sect. 4 (coefficients)'!$C$5-1)/'Sect. 4 (coefficients)'!$C$6)^3 ) +
    ( A388/'Sect. 4 (coefficients)'!$C$3 )^1 * ( 'Sect. 4 (coefficients)'!$J$22 + 'Sect. 4 (coefficients)'!$J$23*((C388/'Sect. 4 (coefficients)'!$C$5-1)/'Sect. 4 (coefficients)'!$C$6) + 'Sect. 4 (coefficients)'!$J$24*((C388/'Sect. 4 (coefficients)'!$C$5-1)/'Sect. 4 (coefficients)'!$C$6)^2 ) +
    ( A388/'Sect. 4 (coefficients)'!$C$3 )^2 * ( 'Sect. 4 (coefficients)'!$J$25 + 'Sect. 4 (coefficients)'!$J$26*((C388/'Sect. 4 (coefficients)'!$C$5-1)/'Sect. 4 (coefficients)'!$C$6) ) +
    ( A388/'Sect. 4 (coefficients)'!$C$3 )^3 * ( 'Sect. 4 (coefficients)'!$J$27 ) ) +
( (B388+273.15) / 'Sect. 4 (coefficients)'!$C$4 )^2*
    (                                                   ( 'Sect. 4 (coefficients)'!$J$28 + 'Sect. 4 (coefficients)'!$J$29*((C388/'Sect. 4 (coefficients)'!$C$5-1)/'Sect. 4 (coefficients)'!$C$6) + 'Sect. 4 (coefficients)'!$J$30*((C388/'Sect. 4 (coefficients)'!$C$5-1)/'Sect. 4 (coefficients)'!$C$6)^2 ) +
    ( A388/'Sect. 4 (coefficients)'!$C$3 )^1 * ( 'Sect. 4 (coefficients)'!$J$31 + 'Sect. 4 (coefficients)'!$J$32*((C388/'Sect. 4 (coefficients)'!$C$5-1)/'Sect. 4 (coefficients)'!$C$6) ) +
    ( A388/'Sect. 4 (coefficients)'!$C$3 )^2 * ( 'Sect. 4 (coefficients)'!$J$33 ) ) +
( (B388+273.15) / 'Sect. 4 (coefficients)'!$C$4 )^3*
    (                                                   ( 'Sect. 4 (coefficients)'!$J$34 + 'Sect. 4 (coefficients)'!$J$35*((C388/'Sect. 4 (coefficients)'!$C$5-1)/'Sect. 4 (coefficients)'!$C$6) ) +
    ( A388/'Sect. 4 (coefficients)'!$C$3 )^1 * ( 'Sect. 4 (coefficients)'!$J$36 ) ) +
( (B388+273.15) / 'Sect. 4 (coefficients)'!$C$4 )^4*
    (                                                   ( 'Sect. 4 (coefficients)'!$J$37 ) ) )</f>
        <v>-0.35690840133490703</v>
      </c>
      <c r="V388" s="32">
        <f t="shared" si="111"/>
        <v>19.089610374981621</v>
      </c>
      <c r="W388" s="36">
        <f>('Sect. 4 (coefficients)'!$L$3+'Sect. 4 (coefficients)'!$L$4*(B388+'Sect. 4 (coefficients)'!$L$7)^-2.5+'Sect. 4 (coefficients)'!$L$5*(B388+'Sect. 4 (coefficients)'!$L$7)^3)/1000</f>
        <v>-3.3446902568376059E-3</v>
      </c>
      <c r="X388" s="36">
        <f t="shared" si="112"/>
        <v>1.5073462017589634E-3</v>
      </c>
      <c r="Y388" s="32">
        <f t="shared" si="113"/>
        <v>19.086265684724783</v>
      </c>
      <c r="Z388" s="92">
        <v>6.0000000000000001E-3</v>
      </c>
    </row>
    <row r="389" spans="1:26" s="37" customFormat="1">
      <c r="A389" s="76">
        <v>25</v>
      </c>
      <c r="B389" s="30">
        <v>10</v>
      </c>
      <c r="C389" s="55">
        <v>26</v>
      </c>
      <c r="D389" s="32">
        <v>1011.7414644200001</v>
      </c>
      <c r="E389" s="32">
        <f t="shared" si="114"/>
        <v>1.5176121966300001E-2</v>
      </c>
      <c r="F389" s="54" t="s">
        <v>17</v>
      </c>
      <c r="G389" s="33">
        <v>1030.7265749335211</v>
      </c>
      <c r="H389" s="32">
        <v>1.6088707193866111E-2</v>
      </c>
      <c r="I389" s="62">
        <v>2501.9059303335634</v>
      </c>
      <c r="J389" s="33">
        <f t="shared" si="105"/>
        <v>18.985110513521022</v>
      </c>
      <c r="K389" s="32">
        <f t="shared" si="106"/>
        <v>5.3415186261910356E-3</v>
      </c>
      <c r="L389" s="50">
        <f t="shared" si="104"/>
        <v>30.398025419502215</v>
      </c>
      <c r="M389" s="35">
        <f t="shared" si="107"/>
        <v>11.785714285714285</v>
      </c>
      <c r="N389" s="66">
        <f t="shared" si="108"/>
        <v>1.1785714285714286</v>
      </c>
      <c r="O389" s="70" t="s">
        <v>17</v>
      </c>
      <c r="P389" s="32">
        <f>('Sect. 4 (coefficients)'!$L$3+'Sect. 4 (coefficients)'!$L$4*(B389+'Sect. 4 (coefficients)'!$L$7)^-2.5+'Sect. 4 (coefficients)'!$L$5*(B389+'Sect. 4 (coefficients)'!$L$7)^3)/1000</f>
        <v>-3.3446902568376059E-3</v>
      </c>
      <c r="Q389" s="32">
        <f t="shared" si="109"/>
        <v>18.98845520377786</v>
      </c>
      <c r="R389" s="32">
        <f>LOOKUP(B389,'Sect. 4 (data)'!$B$40:$B$46,'Sect. 4 (data)'!$R$40:$R$46)</f>
        <v>19.445192650321658</v>
      </c>
      <c r="S389" s="36">
        <f t="shared" si="110"/>
        <v>-0.45673744654379789</v>
      </c>
      <c r="T389" s="32">
        <f>'Sect. 4 (coefficients)'!$C$7 * ( A389 / 'Sect. 4 (coefficients)'!$C$3 )*
  (
                                                        ( 'Sect. 4 (coefficients)'!$F$3   + 'Sect. 4 (coefficients)'!$F$4  *(A389/'Sect. 4 (coefficients)'!$C$3)^1 + 'Sect. 4 (coefficients)'!$F$5  *(A389/'Sect. 4 (coefficients)'!$C$3)^2 + 'Sect. 4 (coefficients)'!$F$6   *(A389/'Sect. 4 (coefficients)'!$C$3)^3 + 'Sect. 4 (coefficients)'!$F$7  *(A389/'Sect. 4 (coefficients)'!$C$3)^4 + 'Sect. 4 (coefficients)'!$F$8*(A389/'Sect. 4 (coefficients)'!$C$3)^5 ) +
    ( (B389+273.15) / 'Sect. 4 (coefficients)'!$C$4 )^1 * ( 'Sect. 4 (coefficients)'!$F$9   + 'Sect. 4 (coefficients)'!$F$10*(A389/'Sect. 4 (coefficients)'!$C$3)^1 + 'Sect. 4 (coefficients)'!$F$11*(A389/'Sect. 4 (coefficients)'!$C$3)^2 + 'Sect. 4 (coefficients)'!$F$12*(A389/'Sect. 4 (coefficients)'!$C$3)^3 + 'Sect. 4 (coefficients)'!$F$13*(A389/'Sect. 4 (coefficients)'!$C$3)^4 ) +
    ( (B389+273.15) / 'Sect. 4 (coefficients)'!$C$4 )^2 * ( 'Sect. 4 (coefficients)'!$F$14 + 'Sect. 4 (coefficients)'!$F$15*(A389/'Sect. 4 (coefficients)'!$C$3)^1 + 'Sect. 4 (coefficients)'!$F$16*(A389/'Sect. 4 (coefficients)'!$C$3)^2 + 'Sect. 4 (coefficients)'!$F$17*(A389/'Sect. 4 (coefficients)'!$C$3)^3 ) +
    ( (B389+273.15) / 'Sect. 4 (coefficients)'!$C$4 )^3 * ( 'Sect. 4 (coefficients)'!$F$18 + 'Sect. 4 (coefficients)'!$F$19*(A389/'Sect. 4 (coefficients)'!$C$3)^1 + 'Sect. 4 (coefficients)'!$F$20*(A389/'Sect. 4 (coefficients)'!$C$3)^2 ) +
    ( (B389+273.15) / 'Sect. 4 (coefficients)'!$C$4 )^4 * ( 'Sect. 4 (coefficients)'!$F$21 +'Sect. 4 (coefficients)'!$F$22*(A389/'Sect. 4 (coefficients)'!$C$3)^1 ) +
    ( (B389+273.15) / 'Sect. 4 (coefficients)'!$C$4 )^5 * ( 'Sect. 4 (coefficients)'!$F$23 )
  )</f>
        <v>19.446518776316527</v>
      </c>
      <c r="U389" s="91">
        <f xml:space="preserve"> 'Sect. 4 (coefficients)'!$C$8 * ( (C389/'Sect. 4 (coefficients)'!$C$5-1)/'Sect. 4 (coefficients)'!$C$6 ) * ( A389/'Sect. 4 (coefficients)'!$C$3 ) *
(                                                       ( 'Sect. 4 (coefficients)'!$J$3   + 'Sect. 4 (coefficients)'!$J$4  *((C389/'Sect. 4 (coefficients)'!$C$5-1)/'Sect. 4 (coefficients)'!$C$6)  + 'Sect. 4 (coefficients)'!$J$5  *((C389/'Sect. 4 (coefficients)'!$C$5-1)/'Sect. 4 (coefficients)'!$C$6)^2 + 'Sect. 4 (coefficients)'!$J$6   *((C389/'Sect. 4 (coefficients)'!$C$5-1)/'Sect. 4 (coefficients)'!$C$6)^3 + 'Sect. 4 (coefficients)'!$J$7*((C389/'Sect. 4 (coefficients)'!$C$5-1)/'Sect. 4 (coefficients)'!$C$6)^4 ) +
    ( A389/'Sect. 4 (coefficients)'!$C$3 )^1 * ( 'Sect. 4 (coefficients)'!$J$8   + 'Sect. 4 (coefficients)'!$J$9  *((C389/'Sect. 4 (coefficients)'!$C$5-1)/'Sect. 4 (coefficients)'!$C$6)  + 'Sect. 4 (coefficients)'!$J$10*((C389/'Sect. 4 (coefficients)'!$C$5-1)/'Sect. 4 (coefficients)'!$C$6)^2 + 'Sect. 4 (coefficients)'!$J$11 *((C389/'Sect. 4 (coefficients)'!$C$5-1)/'Sect. 4 (coefficients)'!$C$6)^3 ) +
    ( A389/'Sect. 4 (coefficients)'!$C$3 )^2 * ( 'Sect. 4 (coefficients)'!$J$12 + 'Sect. 4 (coefficients)'!$J$13*((C389/'Sect. 4 (coefficients)'!$C$5-1)/'Sect. 4 (coefficients)'!$C$6) + 'Sect. 4 (coefficients)'!$J$14*((C389/'Sect. 4 (coefficients)'!$C$5-1)/'Sect. 4 (coefficients)'!$C$6)^2 ) +
    ( A389/'Sect. 4 (coefficients)'!$C$3 )^3 * ( 'Sect. 4 (coefficients)'!$J$15 + 'Sect. 4 (coefficients)'!$J$16*((C389/'Sect. 4 (coefficients)'!$C$5-1)/'Sect. 4 (coefficients)'!$C$6) ) +
    ( A389/'Sect. 4 (coefficients)'!$C$3 )^4 * ( 'Sect. 4 (coefficients)'!$J$17 ) +
( (B389+273.15) / 'Sect. 4 (coefficients)'!$C$4 )^1*
    (                                                   ( 'Sect. 4 (coefficients)'!$J$18 + 'Sect. 4 (coefficients)'!$J$19*((C389/'Sect. 4 (coefficients)'!$C$5-1)/'Sect. 4 (coefficients)'!$C$6) + 'Sect. 4 (coefficients)'!$J$20*((C389/'Sect. 4 (coefficients)'!$C$5-1)/'Sect. 4 (coefficients)'!$C$6)^2 + 'Sect. 4 (coefficients)'!$J$21 * ((C389/'Sect. 4 (coefficients)'!$C$5-1)/'Sect. 4 (coefficients)'!$C$6)^3 ) +
    ( A389/'Sect. 4 (coefficients)'!$C$3 )^1 * ( 'Sect. 4 (coefficients)'!$J$22 + 'Sect. 4 (coefficients)'!$J$23*((C389/'Sect. 4 (coefficients)'!$C$5-1)/'Sect. 4 (coefficients)'!$C$6) + 'Sect. 4 (coefficients)'!$J$24*((C389/'Sect. 4 (coefficients)'!$C$5-1)/'Sect. 4 (coefficients)'!$C$6)^2 ) +
    ( A389/'Sect. 4 (coefficients)'!$C$3 )^2 * ( 'Sect. 4 (coefficients)'!$J$25 + 'Sect. 4 (coefficients)'!$J$26*((C389/'Sect. 4 (coefficients)'!$C$5-1)/'Sect. 4 (coefficients)'!$C$6) ) +
    ( A389/'Sect. 4 (coefficients)'!$C$3 )^3 * ( 'Sect. 4 (coefficients)'!$J$27 ) ) +
( (B389+273.15) / 'Sect. 4 (coefficients)'!$C$4 )^2*
    (                                                   ( 'Sect. 4 (coefficients)'!$J$28 + 'Sect. 4 (coefficients)'!$J$29*((C389/'Sect. 4 (coefficients)'!$C$5-1)/'Sect. 4 (coefficients)'!$C$6) + 'Sect. 4 (coefficients)'!$J$30*((C389/'Sect. 4 (coefficients)'!$C$5-1)/'Sect. 4 (coefficients)'!$C$6)^2 ) +
    ( A389/'Sect. 4 (coefficients)'!$C$3 )^1 * ( 'Sect. 4 (coefficients)'!$J$31 + 'Sect. 4 (coefficients)'!$J$32*((C389/'Sect. 4 (coefficients)'!$C$5-1)/'Sect. 4 (coefficients)'!$C$6) ) +
    ( A389/'Sect. 4 (coefficients)'!$C$3 )^2 * ( 'Sect. 4 (coefficients)'!$J$33 ) ) +
( (B389+273.15) / 'Sect. 4 (coefficients)'!$C$4 )^3*
    (                                                   ( 'Sect. 4 (coefficients)'!$J$34 + 'Sect. 4 (coefficients)'!$J$35*((C389/'Sect. 4 (coefficients)'!$C$5-1)/'Sect. 4 (coefficients)'!$C$6) ) +
    ( A389/'Sect. 4 (coefficients)'!$C$3 )^1 * ( 'Sect. 4 (coefficients)'!$J$36 ) ) +
( (B389+273.15) / 'Sect. 4 (coefficients)'!$C$4 )^4*
    (                                                   ( 'Sect. 4 (coefficients)'!$J$37 ) ) )</f>
        <v>-0.45952236578735922</v>
      </c>
      <c r="V389" s="32">
        <f t="shared" si="111"/>
        <v>18.986996410529169</v>
      </c>
      <c r="W389" s="36">
        <f>('Sect. 4 (coefficients)'!$L$3+'Sect. 4 (coefficients)'!$L$4*(B389+'Sect. 4 (coefficients)'!$L$7)^-2.5+'Sect. 4 (coefficients)'!$L$5*(B389+'Sect. 4 (coefficients)'!$L$7)^3)/1000</f>
        <v>-3.3446902568376059E-3</v>
      </c>
      <c r="X389" s="36">
        <f t="shared" si="112"/>
        <v>1.458793248691137E-3</v>
      </c>
      <c r="Y389" s="32">
        <f t="shared" si="113"/>
        <v>18.983651720272331</v>
      </c>
      <c r="Z389" s="92">
        <v>6.0000000000000001E-3</v>
      </c>
    </row>
    <row r="390" spans="1:26" s="37" customFormat="1">
      <c r="A390" s="76">
        <v>25</v>
      </c>
      <c r="B390" s="30">
        <v>10</v>
      </c>
      <c r="C390" s="55">
        <v>33</v>
      </c>
      <c r="D390" s="32">
        <v>1014.88292802</v>
      </c>
      <c r="E390" s="32">
        <f t="shared" si="114"/>
        <v>1.52232439203E-2</v>
      </c>
      <c r="F390" s="54" t="s">
        <v>17</v>
      </c>
      <c r="G390" s="33">
        <v>1033.7534234944505</v>
      </c>
      <c r="H390" s="32">
        <v>1.6207418434238723E-2</v>
      </c>
      <c r="I390" s="62">
        <v>1695.5360708450667</v>
      </c>
      <c r="J390" s="33">
        <f t="shared" si="105"/>
        <v>18.870495474450536</v>
      </c>
      <c r="K390" s="32">
        <f t="shared" si="106"/>
        <v>5.5617674210227674E-3</v>
      </c>
      <c r="L390" s="50">
        <f t="shared" si="104"/>
        <v>23.51272422189906</v>
      </c>
      <c r="M390" s="35">
        <f t="shared" si="107"/>
        <v>11.785714285714285</v>
      </c>
      <c r="N390" s="66">
        <f t="shared" si="108"/>
        <v>1.1785714285714286</v>
      </c>
      <c r="O390" s="70" t="s">
        <v>17</v>
      </c>
      <c r="P390" s="32">
        <f>('Sect. 4 (coefficients)'!$L$3+'Sect. 4 (coefficients)'!$L$4*(B390+'Sect. 4 (coefficients)'!$L$7)^-2.5+'Sect. 4 (coefficients)'!$L$5*(B390+'Sect. 4 (coefficients)'!$L$7)^3)/1000</f>
        <v>-3.3446902568376059E-3</v>
      </c>
      <c r="Q390" s="32">
        <f t="shared" si="109"/>
        <v>18.873840164707374</v>
      </c>
      <c r="R390" s="32">
        <f>LOOKUP(B390,'Sect. 4 (data)'!$B$40:$B$46,'Sect. 4 (data)'!$R$40:$R$46)</f>
        <v>19.445192650321658</v>
      </c>
      <c r="S390" s="36">
        <f t="shared" si="110"/>
        <v>-0.57135248561428398</v>
      </c>
      <c r="T390" s="32">
        <f>'Sect. 4 (coefficients)'!$C$7 * ( A390 / 'Sect. 4 (coefficients)'!$C$3 )*
  (
                                                        ( 'Sect. 4 (coefficients)'!$F$3   + 'Sect. 4 (coefficients)'!$F$4  *(A390/'Sect. 4 (coefficients)'!$C$3)^1 + 'Sect. 4 (coefficients)'!$F$5  *(A390/'Sect. 4 (coefficients)'!$C$3)^2 + 'Sect. 4 (coefficients)'!$F$6   *(A390/'Sect. 4 (coefficients)'!$C$3)^3 + 'Sect. 4 (coefficients)'!$F$7  *(A390/'Sect. 4 (coefficients)'!$C$3)^4 + 'Sect. 4 (coefficients)'!$F$8*(A390/'Sect. 4 (coefficients)'!$C$3)^5 ) +
    ( (B390+273.15) / 'Sect. 4 (coefficients)'!$C$4 )^1 * ( 'Sect. 4 (coefficients)'!$F$9   + 'Sect. 4 (coefficients)'!$F$10*(A390/'Sect. 4 (coefficients)'!$C$3)^1 + 'Sect. 4 (coefficients)'!$F$11*(A390/'Sect. 4 (coefficients)'!$C$3)^2 + 'Sect. 4 (coefficients)'!$F$12*(A390/'Sect. 4 (coefficients)'!$C$3)^3 + 'Sect. 4 (coefficients)'!$F$13*(A390/'Sect. 4 (coefficients)'!$C$3)^4 ) +
    ( (B390+273.15) / 'Sect. 4 (coefficients)'!$C$4 )^2 * ( 'Sect. 4 (coefficients)'!$F$14 + 'Sect. 4 (coefficients)'!$F$15*(A390/'Sect. 4 (coefficients)'!$C$3)^1 + 'Sect. 4 (coefficients)'!$F$16*(A390/'Sect. 4 (coefficients)'!$C$3)^2 + 'Sect. 4 (coefficients)'!$F$17*(A390/'Sect. 4 (coefficients)'!$C$3)^3 ) +
    ( (B390+273.15) / 'Sect. 4 (coefficients)'!$C$4 )^3 * ( 'Sect. 4 (coefficients)'!$F$18 + 'Sect. 4 (coefficients)'!$F$19*(A390/'Sect. 4 (coefficients)'!$C$3)^1 + 'Sect. 4 (coefficients)'!$F$20*(A390/'Sect. 4 (coefficients)'!$C$3)^2 ) +
    ( (B390+273.15) / 'Sect. 4 (coefficients)'!$C$4 )^4 * ( 'Sect. 4 (coefficients)'!$F$21 +'Sect. 4 (coefficients)'!$F$22*(A390/'Sect. 4 (coefficients)'!$C$3)^1 ) +
    ( (B390+273.15) / 'Sect. 4 (coefficients)'!$C$4 )^5 * ( 'Sect. 4 (coefficients)'!$F$23 )
  )</f>
        <v>19.446518776316527</v>
      </c>
      <c r="U390" s="91">
        <f xml:space="preserve"> 'Sect. 4 (coefficients)'!$C$8 * ( (C390/'Sect. 4 (coefficients)'!$C$5-1)/'Sect. 4 (coefficients)'!$C$6 ) * ( A390/'Sect. 4 (coefficients)'!$C$3 ) *
(                                                       ( 'Sect. 4 (coefficients)'!$J$3   + 'Sect. 4 (coefficients)'!$J$4  *((C390/'Sect. 4 (coefficients)'!$C$5-1)/'Sect. 4 (coefficients)'!$C$6)  + 'Sect. 4 (coefficients)'!$J$5  *((C390/'Sect. 4 (coefficients)'!$C$5-1)/'Sect. 4 (coefficients)'!$C$6)^2 + 'Sect. 4 (coefficients)'!$J$6   *((C390/'Sect. 4 (coefficients)'!$C$5-1)/'Sect. 4 (coefficients)'!$C$6)^3 + 'Sect. 4 (coefficients)'!$J$7*((C390/'Sect. 4 (coefficients)'!$C$5-1)/'Sect. 4 (coefficients)'!$C$6)^4 ) +
    ( A390/'Sect. 4 (coefficients)'!$C$3 )^1 * ( 'Sect. 4 (coefficients)'!$J$8   + 'Sect. 4 (coefficients)'!$J$9  *((C390/'Sect. 4 (coefficients)'!$C$5-1)/'Sect. 4 (coefficients)'!$C$6)  + 'Sect. 4 (coefficients)'!$J$10*((C390/'Sect. 4 (coefficients)'!$C$5-1)/'Sect. 4 (coefficients)'!$C$6)^2 + 'Sect. 4 (coefficients)'!$J$11 *((C390/'Sect. 4 (coefficients)'!$C$5-1)/'Sect. 4 (coefficients)'!$C$6)^3 ) +
    ( A390/'Sect. 4 (coefficients)'!$C$3 )^2 * ( 'Sect. 4 (coefficients)'!$J$12 + 'Sect. 4 (coefficients)'!$J$13*((C390/'Sect. 4 (coefficients)'!$C$5-1)/'Sect. 4 (coefficients)'!$C$6) + 'Sect. 4 (coefficients)'!$J$14*((C390/'Sect. 4 (coefficients)'!$C$5-1)/'Sect. 4 (coefficients)'!$C$6)^2 ) +
    ( A390/'Sect. 4 (coefficients)'!$C$3 )^3 * ( 'Sect. 4 (coefficients)'!$J$15 + 'Sect. 4 (coefficients)'!$J$16*((C390/'Sect. 4 (coefficients)'!$C$5-1)/'Sect. 4 (coefficients)'!$C$6) ) +
    ( A390/'Sect. 4 (coefficients)'!$C$3 )^4 * ( 'Sect. 4 (coefficients)'!$J$17 ) +
( (B390+273.15) / 'Sect. 4 (coefficients)'!$C$4 )^1*
    (                                                   ( 'Sect. 4 (coefficients)'!$J$18 + 'Sect. 4 (coefficients)'!$J$19*((C390/'Sect. 4 (coefficients)'!$C$5-1)/'Sect. 4 (coefficients)'!$C$6) + 'Sect. 4 (coefficients)'!$J$20*((C390/'Sect. 4 (coefficients)'!$C$5-1)/'Sect. 4 (coefficients)'!$C$6)^2 + 'Sect. 4 (coefficients)'!$J$21 * ((C390/'Sect. 4 (coefficients)'!$C$5-1)/'Sect. 4 (coefficients)'!$C$6)^3 ) +
    ( A390/'Sect. 4 (coefficients)'!$C$3 )^1 * ( 'Sect. 4 (coefficients)'!$J$22 + 'Sect. 4 (coefficients)'!$J$23*((C390/'Sect. 4 (coefficients)'!$C$5-1)/'Sect. 4 (coefficients)'!$C$6) + 'Sect. 4 (coefficients)'!$J$24*((C390/'Sect. 4 (coefficients)'!$C$5-1)/'Sect. 4 (coefficients)'!$C$6)^2 ) +
    ( A390/'Sect. 4 (coefficients)'!$C$3 )^2 * ( 'Sect. 4 (coefficients)'!$J$25 + 'Sect. 4 (coefficients)'!$J$26*((C390/'Sect. 4 (coefficients)'!$C$5-1)/'Sect. 4 (coefficients)'!$C$6) ) +
    ( A390/'Sect. 4 (coefficients)'!$C$3 )^3 * ( 'Sect. 4 (coefficients)'!$J$27 ) ) +
( (B390+273.15) / 'Sect. 4 (coefficients)'!$C$4 )^2*
    (                                                   ( 'Sect. 4 (coefficients)'!$J$28 + 'Sect. 4 (coefficients)'!$J$29*((C390/'Sect. 4 (coefficients)'!$C$5-1)/'Sect. 4 (coefficients)'!$C$6) + 'Sect. 4 (coefficients)'!$J$30*((C390/'Sect. 4 (coefficients)'!$C$5-1)/'Sect. 4 (coefficients)'!$C$6)^2 ) +
    ( A390/'Sect. 4 (coefficients)'!$C$3 )^1 * ( 'Sect. 4 (coefficients)'!$J$31 + 'Sect. 4 (coefficients)'!$J$32*((C390/'Sect. 4 (coefficients)'!$C$5-1)/'Sect. 4 (coefficients)'!$C$6) ) +
    ( A390/'Sect. 4 (coefficients)'!$C$3 )^2 * ( 'Sect. 4 (coefficients)'!$J$33 ) ) +
( (B390+273.15) / 'Sect. 4 (coefficients)'!$C$4 )^3*
    (                                                   ( 'Sect. 4 (coefficients)'!$J$34 + 'Sect. 4 (coefficients)'!$J$35*((C390/'Sect. 4 (coefficients)'!$C$5-1)/'Sect. 4 (coefficients)'!$C$6) ) +
    ( A390/'Sect. 4 (coefficients)'!$C$3 )^1 * ( 'Sect. 4 (coefficients)'!$J$36 ) ) +
( (B390+273.15) / 'Sect. 4 (coefficients)'!$C$4 )^4*
    (                                                   ( 'Sect. 4 (coefficients)'!$J$37 ) ) )</f>
        <v>-0.57610508352471224</v>
      </c>
      <c r="V390" s="32">
        <f t="shared" si="111"/>
        <v>18.870413692791814</v>
      </c>
      <c r="W390" s="36">
        <f>('Sect. 4 (coefficients)'!$L$3+'Sect. 4 (coefficients)'!$L$4*(B390+'Sect. 4 (coefficients)'!$L$7)^-2.5+'Sect. 4 (coefficients)'!$L$5*(B390+'Sect. 4 (coefficients)'!$L$7)^3)/1000</f>
        <v>-3.3446902568376059E-3</v>
      </c>
      <c r="X390" s="36">
        <f t="shared" si="112"/>
        <v>3.4264719155601142E-3</v>
      </c>
      <c r="Y390" s="32">
        <f t="shared" si="113"/>
        <v>18.867069002534976</v>
      </c>
      <c r="Z390" s="92">
        <v>6.0000000000000001E-3</v>
      </c>
    </row>
    <row r="391" spans="1:26" s="37" customFormat="1">
      <c r="A391" s="76">
        <v>25</v>
      </c>
      <c r="B391" s="30">
        <v>10</v>
      </c>
      <c r="C391" s="55">
        <v>41.5</v>
      </c>
      <c r="D391" s="32">
        <v>1018.63583342</v>
      </c>
      <c r="E391" s="32">
        <f t="shared" si="114"/>
        <v>1.5279537501300001E-2</v>
      </c>
      <c r="F391" s="54" t="s">
        <v>17</v>
      </c>
      <c r="G391" s="33">
        <v>1037.3691738253124</v>
      </c>
      <c r="H391" s="32">
        <v>1.6371583183215552E-2</v>
      </c>
      <c r="I391" s="62">
        <v>974.56558180729758</v>
      </c>
      <c r="J391" s="33">
        <f t="shared" si="105"/>
        <v>18.733340405312333</v>
      </c>
      <c r="K391" s="32">
        <f t="shared" si="106"/>
        <v>5.8791555236541596E-3</v>
      </c>
      <c r="L391" s="50">
        <f t="shared" si="104"/>
        <v>16.207205876646892</v>
      </c>
      <c r="M391" s="35">
        <f t="shared" si="107"/>
        <v>11.785714285714285</v>
      </c>
      <c r="N391" s="66">
        <f t="shared" si="108"/>
        <v>1.1785714285714286</v>
      </c>
      <c r="O391" s="70" t="s">
        <v>17</v>
      </c>
      <c r="P391" s="32">
        <f>('Sect. 4 (coefficients)'!$L$3+'Sect. 4 (coefficients)'!$L$4*(B391+'Sect. 4 (coefficients)'!$L$7)^-2.5+'Sect. 4 (coefficients)'!$L$5*(B391+'Sect. 4 (coefficients)'!$L$7)^3)/1000</f>
        <v>-3.3446902568376059E-3</v>
      </c>
      <c r="Q391" s="32">
        <f t="shared" si="109"/>
        <v>18.736685095569172</v>
      </c>
      <c r="R391" s="32">
        <f>LOOKUP(B391,'Sect. 4 (data)'!$B$40:$B$46,'Sect. 4 (data)'!$R$40:$R$46)</f>
        <v>19.445192650321658</v>
      </c>
      <c r="S391" s="36">
        <f t="shared" si="110"/>
        <v>-0.70850755475248661</v>
      </c>
      <c r="T391" s="32">
        <f>'Sect. 4 (coefficients)'!$C$7 * ( A391 / 'Sect. 4 (coefficients)'!$C$3 )*
  (
                                                        ( 'Sect. 4 (coefficients)'!$F$3   + 'Sect. 4 (coefficients)'!$F$4  *(A391/'Sect. 4 (coefficients)'!$C$3)^1 + 'Sect. 4 (coefficients)'!$F$5  *(A391/'Sect. 4 (coefficients)'!$C$3)^2 + 'Sect. 4 (coefficients)'!$F$6   *(A391/'Sect. 4 (coefficients)'!$C$3)^3 + 'Sect. 4 (coefficients)'!$F$7  *(A391/'Sect. 4 (coefficients)'!$C$3)^4 + 'Sect. 4 (coefficients)'!$F$8*(A391/'Sect. 4 (coefficients)'!$C$3)^5 ) +
    ( (B391+273.15) / 'Sect. 4 (coefficients)'!$C$4 )^1 * ( 'Sect. 4 (coefficients)'!$F$9   + 'Sect. 4 (coefficients)'!$F$10*(A391/'Sect. 4 (coefficients)'!$C$3)^1 + 'Sect. 4 (coefficients)'!$F$11*(A391/'Sect. 4 (coefficients)'!$C$3)^2 + 'Sect. 4 (coefficients)'!$F$12*(A391/'Sect. 4 (coefficients)'!$C$3)^3 + 'Sect. 4 (coefficients)'!$F$13*(A391/'Sect. 4 (coefficients)'!$C$3)^4 ) +
    ( (B391+273.15) / 'Sect. 4 (coefficients)'!$C$4 )^2 * ( 'Sect. 4 (coefficients)'!$F$14 + 'Sect. 4 (coefficients)'!$F$15*(A391/'Sect. 4 (coefficients)'!$C$3)^1 + 'Sect. 4 (coefficients)'!$F$16*(A391/'Sect. 4 (coefficients)'!$C$3)^2 + 'Sect. 4 (coefficients)'!$F$17*(A391/'Sect. 4 (coefficients)'!$C$3)^3 ) +
    ( (B391+273.15) / 'Sect. 4 (coefficients)'!$C$4 )^3 * ( 'Sect. 4 (coefficients)'!$F$18 + 'Sect. 4 (coefficients)'!$F$19*(A391/'Sect. 4 (coefficients)'!$C$3)^1 + 'Sect. 4 (coefficients)'!$F$20*(A391/'Sect. 4 (coefficients)'!$C$3)^2 ) +
    ( (B391+273.15) / 'Sect. 4 (coefficients)'!$C$4 )^4 * ( 'Sect. 4 (coefficients)'!$F$21 +'Sect. 4 (coefficients)'!$F$22*(A391/'Sect. 4 (coefficients)'!$C$3)^1 ) +
    ( (B391+273.15) / 'Sect. 4 (coefficients)'!$C$4 )^5 * ( 'Sect. 4 (coefficients)'!$F$23 )
  )</f>
        <v>19.446518776316527</v>
      </c>
      <c r="U391" s="91">
        <f xml:space="preserve"> 'Sect. 4 (coefficients)'!$C$8 * ( (C391/'Sect. 4 (coefficients)'!$C$5-1)/'Sect. 4 (coefficients)'!$C$6 ) * ( A391/'Sect. 4 (coefficients)'!$C$3 ) *
(                                                       ( 'Sect. 4 (coefficients)'!$J$3   + 'Sect. 4 (coefficients)'!$J$4  *((C391/'Sect. 4 (coefficients)'!$C$5-1)/'Sect. 4 (coefficients)'!$C$6)  + 'Sect. 4 (coefficients)'!$J$5  *((C391/'Sect. 4 (coefficients)'!$C$5-1)/'Sect. 4 (coefficients)'!$C$6)^2 + 'Sect. 4 (coefficients)'!$J$6   *((C391/'Sect. 4 (coefficients)'!$C$5-1)/'Sect. 4 (coefficients)'!$C$6)^3 + 'Sect. 4 (coefficients)'!$J$7*((C391/'Sect. 4 (coefficients)'!$C$5-1)/'Sect. 4 (coefficients)'!$C$6)^4 ) +
    ( A391/'Sect. 4 (coefficients)'!$C$3 )^1 * ( 'Sect. 4 (coefficients)'!$J$8   + 'Sect. 4 (coefficients)'!$J$9  *((C391/'Sect. 4 (coefficients)'!$C$5-1)/'Sect. 4 (coefficients)'!$C$6)  + 'Sect. 4 (coefficients)'!$J$10*((C391/'Sect. 4 (coefficients)'!$C$5-1)/'Sect. 4 (coefficients)'!$C$6)^2 + 'Sect. 4 (coefficients)'!$J$11 *((C391/'Sect. 4 (coefficients)'!$C$5-1)/'Sect. 4 (coefficients)'!$C$6)^3 ) +
    ( A391/'Sect. 4 (coefficients)'!$C$3 )^2 * ( 'Sect. 4 (coefficients)'!$J$12 + 'Sect. 4 (coefficients)'!$J$13*((C391/'Sect. 4 (coefficients)'!$C$5-1)/'Sect. 4 (coefficients)'!$C$6) + 'Sect. 4 (coefficients)'!$J$14*((C391/'Sect. 4 (coefficients)'!$C$5-1)/'Sect. 4 (coefficients)'!$C$6)^2 ) +
    ( A391/'Sect. 4 (coefficients)'!$C$3 )^3 * ( 'Sect. 4 (coefficients)'!$J$15 + 'Sect. 4 (coefficients)'!$J$16*((C391/'Sect. 4 (coefficients)'!$C$5-1)/'Sect. 4 (coefficients)'!$C$6) ) +
    ( A391/'Sect. 4 (coefficients)'!$C$3 )^4 * ( 'Sect. 4 (coefficients)'!$J$17 ) +
( (B391+273.15) / 'Sect. 4 (coefficients)'!$C$4 )^1*
    (                                                   ( 'Sect. 4 (coefficients)'!$J$18 + 'Sect. 4 (coefficients)'!$J$19*((C391/'Sect. 4 (coefficients)'!$C$5-1)/'Sect. 4 (coefficients)'!$C$6) + 'Sect. 4 (coefficients)'!$J$20*((C391/'Sect. 4 (coefficients)'!$C$5-1)/'Sect. 4 (coefficients)'!$C$6)^2 + 'Sect. 4 (coefficients)'!$J$21 * ((C391/'Sect. 4 (coefficients)'!$C$5-1)/'Sect. 4 (coefficients)'!$C$6)^3 ) +
    ( A391/'Sect. 4 (coefficients)'!$C$3 )^1 * ( 'Sect. 4 (coefficients)'!$J$22 + 'Sect. 4 (coefficients)'!$J$23*((C391/'Sect. 4 (coefficients)'!$C$5-1)/'Sect. 4 (coefficients)'!$C$6) + 'Sect. 4 (coefficients)'!$J$24*((C391/'Sect. 4 (coefficients)'!$C$5-1)/'Sect. 4 (coefficients)'!$C$6)^2 ) +
    ( A391/'Sect. 4 (coefficients)'!$C$3 )^2 * ( 'Sect. 4 (coefficients)'!$J$25 + 'Sect. 4 (coefficients)'!$J$26*((C391/'Sect. 4 (coefficients)'!$C$5-1)/'Sect. 4 (coefficients)'!$C$6) ) +
    ( A391/'Sect. 4 (coefficients)'!$C$3 )^3 * ( 'Sect. 4 (coefficients)'!$J$27 ) ) +
( (B391+273.15) / 'Sect. 4 (coefficients)'!$C$4 )^2*
    (                                                   ( 'Sect. 4 (coefficients)'!$J$28 + 'Sect. 4 (coefficients)'!$J$29*((C391/'Sect. 4 (coefficients)'!$C$5-1)/'Sect. 4 (coefficients)'!$C$6) + 'Sect. 4 (coefficients)'!$J$30*((C391/'Sect. 4 (coefficients)'!$C$5-1)/'Sect. 4 (coefficients)'!$C$6)^2 ) +
    ( A391/'Sect. 4 (coefficients)'!$C$3 )^1 * ( 'Sect. 4 (coefficients)'!$J$31 + 'Sect. 4 (coefficients)'!$J$32*((C391/'Sect. 4 (coefficients)'!$C$5-1)/'Sect. 4 (coefficients)'!$C$6) ) +
    ( A391/'Sect. 4 (coefficients)'!$C$3 )^2 * ( 'Sect. 4 (coefficients)'!$J$33 ) ) +
( (B391+273.15) / 'Sect. 4 (coefficients)'!$C$4 )^3*
    (                                                   ( 'Sect. 4 (coefficients)'!$J$34 + 'Sect. 4 (coefficients)'!$J$35*((C391/'Sect. 4 (coefficients)'!$C$5-1)/'Sect. 4 (coefficients)'!$C$6) ) +
    ( A391/'Sect. 4 (coefficients)'!$C$3 )^1 * ( 'Sect. 4 (coefficients)'!$J$36 ) ) +
( (B391+273.15) / 'Sect. 4 (coefficients)'!$C$4 )^4*
    (                                                   ( 'Sect. 4 (coefficients)'!$J$37 ) ) )</f>
        <v>-0.71311774802993755</v>
      </c>
      <c r="V391" s="32">
        <f t="shared" si="111"/>
        <v>18.73340102828659</v>
      </c>
      <c r="W391" s="36">
        <f>('Sect. 4 (coefficients)'!$L$3+'Sect. 4 (coefficients)'!$L$4*(B391+'Sect. 4 (coefficients)'!$L$7)^-2.5+'Sect. 4 (coefficients)'!$L$5*(B391+'Sect. 4 (coefficients)'!$L$7)^3)/1000</f>
        <v>-3.3446902568376059E-3</v>
      </c>
      <c r="X391" s="36">
        <f t="shared" si="112"/>
        <v>3.284067282582015E-3</v>
      </c>
      <c r="Y391" s="32">
        <f t="shared" si="113"/>
        <v>18.730056338029751</v>
      </c>
      <c r="Z391" s="92">
        <v>6.0000000000000001E-3</v>
      </c>
    </row>
    <row r="392" spans="1:26" s="37" customFormat="1">
      <c r="A392" s="76">
        <v>25</v>
      </c>
      <c r="B392" s="30">
        <v>10</v>
      </c>
      <c r="C392" s="55">
        <v>52</v>
      </c>
      <c r="D392" s="32">
        <v>1023.1806348600001</v>
      </c>
      <c r="E392" s="32">
        <f t="shared" si="114"/>
        <v>1.53477095229E-2</v>
      </c>
      <c r="F392" s="54" t="s">
        <v>17</v>
      </c>
      <c r="G392" s="33">
        <v>1041.7537627049151</v>
      </c>
      <c r="H392" s="32">
        <v>1.6602518112763975E-2</v>
      </c>
      <c r="I392" s="62">
        <v>501.47197306613555</v>
      </c>
      <c r="J392" s="33">
        <f t="shared" si="105"/>
        <v>18.573127844915007</v>
      </c>
      <c r="K392" s="32">
        <f t="shared" si="106"/>
        <v>6.3317785878330033E-3</v>
      </c>
      <c r="L392" s="50">
        <f t="shared" si="104"/>
        <v>10.608493002503877</v>
      </c>
      <c r="M392" s="35">
        <f t="shared" si="107"/>
        <v>11.785714285714285</v>
      </c>
      <c r="N392" s="66">
        <f t="shared" si="108"/>
        <v>1.1785714285714286</v>
      </c>
      <c r="O392" s="70" t="s">
        <v>17</v>
      </c>
      <c r="P392" s="32">
        <f>('Sect. 4 (coefficients)'!$L$3+'Sect. 4 (coefficients)'!$L$4*(B392+'Sect. 4 (coefficients)'!$L$7)^-2.5+'Sect. 4 (coefficients)'!$L$5*(B392+'Sect. 4 (coefficients)'!$L$7)^3)/1000</f>
        <v>-3.3446902568376059E-3</v>
      </c>
      <c r="Q392" s="32">
        <f t="shared" si="109"/>
        <v>18.576472535171845</v>
      </c>
      <c r="R392" s="32">
        <f>LOOKUP(B392,'Sect. 4 (data)'!$B$40:$B$46,'Sect. 4 (data)'!$R$40:$R$46)</f>
        <v>19.445192650321658</v>
      </c>
      <c r="S392" s="36">
        <f t="shared" si="110"/>
        <v>-0.86872011514981295</v>
      </c>
      <c r="T392" s="32">
        <f>'Sect. 4 (coefficients)'!$C$7 * ( A392 / 'Sect. 4 (coefficients)'!$C$3 )*
  (
                                                        ( 'Sect. 4 (coefficients)'!$F$3   + 'Sect. 4 (coefficients)'!$F$4  *(A392/'Sect. 4 (coefficients)'!$C$3)^1 + 'Sect. 4 (coefficients)'!$F$5  *(A392/'Sect. 4 (coefficients)'!$C$3)^2 + 'Sect. 4 (coefficients)'!$F$6   *(A392/'Sect. 4 (coefficients)'!$C$3)^3 + 'Sect. 4 (coefficients)'!$F$7  *(A392/'Sect. 4 (coefficients)'!$C$3)^4 + 'Sect. 4 (coefficients)'!$F$8*(A392/'Sect. 4 (coefficients)'!$C$3)^5 ) +
    ( (B392+273.15) / 'Sect. 4 (coefficients)'!$C$4 )^1 * ( 'Sect. 4 (coefficients)'!$F$9   + 'Sect. 4 (coefficients)'!$F$10*(A392/'Sect. 4 (coefficients)'!$C$3)^1 + 'Sect. 4 (coefficients)'!$F$11*(A392/'Sect. 4 (coefficients)'!$C$3)^2 + 'Sect. 4 (coefficients)'!$F$12*(A392/'Sect. 4 (coefficients)'!$C$3)^3 + 'Sect. 4 (coefficients)'!$F$13*(A392/'Sect. 4 (coefficients)'!$C$3)^4 ) +
    ( (B392+273.15) / 'Sect. 4 (coefficients)'!$C$4 )^2 * ( 'Sect. 4 (coefficients)'!$F$14 + 'Sect. 4 (coefficients)'!$F$15*(A392/'Sect. 4 (coefficients)'!$C$3)^1 + 'Sect. 4 (coefficients)'!$F$16*(A392/'Sect. 4 (coefficients)'!$C$3)^2 + 'Sect. 4 (coefficients)'!$F$17*(A392/'Sect. 4 (coefficients)'!$C$3)^3 ) +
    ( (B392+273.15) / 'Sect. 4 (coefficients)'!$C$4 )^3 * ( 'Sect. 4 (coefficients)'!$F$18 + 'Sect. 4 (coefficients)'!$F$19*(A392/'Sect. 4 (coefficients)'!$C$3)^1 + 'Sect. 4 (coefficients)'!$F$20*(A392/'Sect. 4 (coefficients)'!$C$3)^2 ) +
    ( (B392+273.15) / 'Sect. 4 (coefficients)'!$C$4 )^4 * ( 'Sect. 4 (coefficients)'!$F$21 +'Sect. 4 (coefficients)'!$F$22*(A392/'Sect. 4 (coefficients)'!$C$3)^1 ) +
    ( (B392+273.15) / 'Sect. 4 (coefficients)'!$C$4 )^5 * ( 'Sect. 4 (coefficients)'!$F$23 )
  )</f>
        <v>19.446518776316527</v>
      </c>
      <c r="U392" s="91">
        <f xml:space="preserve"> 'Sect. 4 (coefficients)'!$C$8 * ( (C392/'Sect. 4 (coefficients)'!$C$5-1)/'Sect. 4 (coefficients)'!$C$6 ) * ( A392/'Sect. 4 (coefficients)'!$C$3 ) *
(                                                       ( 'Sect. 4 (coefficients)'!$J$3   + 'Sect. 4 (coefficients)'!$J$4  *((C392/'Sect. 4 (coefficients)'!$C$5-1)/'Sect. 4 (coefficients)'!$C$6)  + 'Sect. 4 (coefficients)'!$J$5  *((C392/'Sect. 4 (coefficients)'!$C$5-1)/'Sect. 4 (coefficients)'!$C$6)^2 + 'Sect. 4 (coefficients)'!$J$6   *((C392/'Sect. 4 (coefficients)'!$C$5-1)/'Sect. 4 (coefficients)'!$C$6)^3 + 'Sect. 4 (coefficients)'!$J$7*((C392/'Sect. 4 (coefficients)'!$C$5-1)/'Sect. 4 (coefficients)'!$C$6)^4 ) +
    ( A392/'Sect. 4 (coefficients)'!$C$3 )^1 * ( 'Sect. 4 (coefficients)'!$J$8   + 'Sect. 4 (coefficients)'!$J$9  *((C392/'Sect. 4 (coefficients)'!$C$5-1)/'Sect. 4 (coefficients)'!$C$6)  + 'Sect. 4 (coefficients)'!$J$10*((C392/'Sect. 4 (coefficients)'!$C$5-1)/'Sect. 4 (coefficients)'!$C$6)^2 + 'Sect. 4 (coefficients)'!$J$11 *((C392/'Sect. 4 (coefficients)'!$C$5-1)/'Sect. 4 (coefficients)'!$C$6)^3 ) +
    ( A392/'Sect. 4 (coefficients)'!$C$3 )^2 * ( 'Sect. 4 (coefficients)'!$J$12 + 'Sect. 4 (coefficients)'!$J$13*((C392/'Sect. 4 (coefficients)'!$C$5-1)/'Sect. 4 (coefficients)'!$C$6) + 'Sect. 4 (coefficients)'!$J$14*((C392/'Sect. 4 (coefficients)'!$C$5-1)/'Sect. 4 (coefficients)'!$C$6)^2 ) +
    ( A392/'Sect. 4 (coefficients)'!$C$3 )^3 * ( 'Sect. 4 (coefficients)'!$J$15 + 'Sect. 4 (coefficients)'!$J$16*((C392/'Sect. 4 (coefficients)'!$C$5-1)/'Sect. 4 (coefficients)'!$C$6) ) +
    ( A392/'Sect. 4 (coefficients)'!$C$3 )^4 * ( 'Sect. 4 (coefficients)'!$J$17 ) +
( (B392+273.15) / 'Sect. 4 (coefficients)'!$C$4 )^1*
    (                                                   ( 'Sect. 4 (coefficients)'!$J$18 + 'Sect. 4 (coefficients)'!$J$19*((C392/'Sect. 4 (coefficients)'!$C$5-1)/'Sect. 4 (coefficients)'!$C$6) + 'Sect. 4 (coefficients)'!$J$20*((C392/'Sect. 4 (coefficients)'!$C$5-1)/'Sect. 4 (coefficients)'!$C$6)^2 + 'Sect. 4 (coefficients)'!$J$21 * ((C392/'Sect. 4 (coefficients)'!$C$5-1)/'Sect. 4 (coefficients)'!$C$6)^3 ) +
    ( A392/'Sect. 4 (coefficients)'!$C$3 )^1 * ( 'Sect. 4 (coefficients)'!$J$22 + 'Sect. 4 (coefficients)'!$J$23*((C392/'Sect. 4 (coefficients)'!$C$5-1)/'Sect. 4 (coefficients)'!$C$6) + 'Sect. 4 (coefficients)'!$J$24*((C392/'Sect. 4 (coefficients)'!$C$5-1)/'Sect. 4 (coefficients)'!$C$6)^2 ) +
    ( A392/'Sect. 4 (coefficients)'!$C$3 )^2 * ( 'Sect. 4 (coefficients)'!$J$25 + 'Sect. 4 (coefficients)'!$J$26*((C392/'Sect. 4 (coefficients)'!$C$5-1)/'Sect. 4 (coefficients)'!$C$6) ) +
    ( A392/'Sect. 4 (coefficients)'!$C$3 )^3 * ( 'Sect. 4 (coefficients)'!$J$27 ) ) +
( (B392+273.15) / 'Sect. 4 (coefficients)'!$C$4 )^2*
    (                                                   ( 'Sect. 4 (coefficients)'!$J$28 + 'Sect. 4 (coefficients)'!$J$29*((C392/'Sect. 4 (coefficients)'!$C$5-1)/'Sect. 4 (coefficients)'!$C$6) + 'Sect. 4 (coefficients)'!$J$30*((C392/'Sect. 4 (coefficients)'!$C$5-1)/'Sect. 4 (coefficients)'!$C$6)^2 ) +
    ( A392/'Sect. 4 (coefficients)'!$C$3 )^1 * ( 'Sect. 4 (coefficients)'!$J$31 + 'Sect. 4 (coefficients)'!$J$32*((C392/'Sect. 4 (coefficients)'!$C$5-1)/'Sect. 4 (coefficients)'!$C$6) ) +
    ( A392/'Sect. 4 (coefficients)'!$C$3 )^2 * ( 'Sect. 4 (coefficients)'!$J$33 ) ) +
( (B392+273.15) / 'Sect. 4 (coefficients)'!$C$4 )^3*
    (                                                   ( 'Sect. 4 (coefficients)'!$J$34 + 'Sect. 4 (coefficients)'!$J$35*((C392/'Sect. 4 (coefficients)'!$C$5-1)/'Sect. 4 (coefficients)'!$C$6) ) +
    ( A392/'Sect. 4 (coefficients)'!$C$3 )^1 * ( 'Sect. 4 (coefficients)'!$J$36 ) ) +
( (B392+273.15) / 'Sect. 4 (coefficients)'!$C$4 )^4*
    (                                                   ( 'Sect. 4 (coefficients)'!$J$37 ) ) )</f>
        <v>-0.87562964006484634</v>
      </c>
      <c r="V392" s="32">
        <f t="shared" si="111"/>
        <v>18.570889136251679</v>
      </c>
      <c r="W392" s="36">
        <f>('Sect. 4 (coefficients)'!$L$3+'Sect. 4 (coefficients)'!$L$4*(B392+'Sect. 4 (coefficients)'!$L$7)^-2.5+'Sect. 4 (coefficients)'!$L$5*(B392+'Sect. 4 (coefficients)'!$L$7)^3)/1000</f>
        <v>-3.3446902568376059E-3</v>
      </c>
      <c r="X392" s="36">
        <f t="shared" si="112"/>
        <v>5.5833989201659051E-3</v>
      </c>
      <c r="Y392" s="32">
        <f t="shared" si="113"/>
        <v>18.567544445994841</v>
      </c>
      <c r="Z392" s="92">
        <v>6.0000000000000001E-3</v>
      </c>
    </row>
    <row r="393" spans="1:26" s="46" customFormat="1">
      <c r="A393" s="82">
        <v>25</v>
      </c>
      <c r="B393" s="38">
        <v>10</v>
      </c>
      <c r="C393" s="57">
        <v>65</v>
      </c>
      <c r="D393" s="40">
        <v>1028.6722212100001</v>
      </c>
      <c r="E393" s="40">
        <f t="shared" si="114"/>
        <v>1.5430083318150002E-2</v>
      </c>
      <c r="F393" s="56" t="s">
        <v>17</v>
      </c>
      <c r="G393" s="42">
        <v>1047.0542292688594</v>
      </c>
      <c r="H393" s="40">
        <v>1.6927627553190883E-2</v>
      </c>
      <c r="I393" s="63">
        <v>247.11202607024953</v>
      </c>
      <c r="J393" s="42">
        <f t="shared" si="105"/>
        <v>18.382008058859356</v>
      </c>
      <c r="K393" s="40">
        <f t="shared" si="106"/>
        <v>6.9611136590703778E-3</v>
      </c>
      <c r="L393" s="53">
        <f t="shared" si="104"/>
        <v>7.0668260452476046</v>
      </c>
      <c r="M393" s="44">
        <f t="shared" si="107"/>
        <v>11.785714285714285</v>
      </c>
      <c r="N393" s="67">
        <f t="shared" si="108"/>
        <v>1.1785714285714286</v>
      </c>
      <c r="O393" s="71" t="s">
        <v>17</v>
      </c>
      <c r="P393" s="40">
        <f>('Sect. 4 (coefficients)'!$L$3+'Sect. 4 (coefficients)'!$L$4*(B393+'Sect. 4 (coefficients)'!$L$7)^-2.5+'Sect. 4 (coefficients)'!$L$5*(B393+'Sect. 4 (coefficients)'!$L$7)^3)/1000</f>
        <v>-3.3446902568376059E-3</v>
      </c>
      <c r="Q393" s="40">
        <f t="shared" si="109"/>
        <v>18.385352749116194</v>
      </c>
      <c r="R393" s="40">
        <f>LOOKUP(B393,'Sect. 4 (data)'!$B$40:$B$46,'Sect. 4 (data)'!$R$40:$R$46)</f>
        <v>19.445192650321658</v>
      </c>
      <c r="S393" s="45">
        <f t="shared" si="110"/>
        <v>-1.0598399012054642</v>
      </c>
      <c r="T393" s="40">
        <f>'Sect. 4 (coefficients)'!$C$7 * ( A393 / 'Sect. 4 (coefficients)'!$C$3 )*
  (
                                                        ( 'Sect. 4 (coefficients)'!$F$3   + 'Sect. 4 (coefficients)'!$F$4  *(A393/'Sect. 4 (coefficients)'!$C$3)^1 + 'Sect. 4 (coefficients)'!$F$5  *(A393/'Sect. 4 (coefficients)'!$C$3)^2 + 'Sect. 4 (coefficients)'!$F$6   *(A393/'Sect. 4 (coefficients)'!$C$3)^3 + 'Sect. 4 (coefficients)'!$F$7  *(A393/'Sect. 4 (coefficients)'!$C$3)^4 + 'Sect. 4 (coefficients)'!$F$8*(A393/'Sect. 4 (coefficients)'!$C$3)^5 ) +
    ( (B393+273.15) / 'Sect. 4 (coefficients)'!$C$4 )^1 * ( 'Sect. 4 (coefficients)'!$F$9   + 'Sect. 4 (coefficients)'!$F$10*(A393/'Sect. 4 (coefficients)'!$C$3)^1 + 'Sect. 4 (coefficients)'!$F$11*(A393/'Sect. 4 (coefficients)'!$C$3)^2 + 'Sect. 4 (coefficients)'!$F$12*(A393/'Sect. 4 (coefficients)'!$C$3)^3 + 'Sect. 4 (coefficients)'!$F$13*(A393/'Sect. 4 (coefficients)'!$C$3)^4 ) +
    ( (B393+273.15) / 'Sect. 4 (coefficients)'!$C$4 )^2 * ( 'Sect. 4 (coefficients)'!$F$14 + 'Sect. 4 (coefficients)'!$F$15*(A393/'Sect. 4 (coefficients)'!$C$3)^1 + 'Sect. 4 (coefficients)'!$F$16*(A393/'Sect. 4 (coefficients)'!$C$3)^2 + 'Sect. 4 (coefficients)'!$F$17*(A393/'Sect. 4 (coefficients)'!$C$3)^3 ) +
    ( (B393+273.15) / 'Sect. 4 (coefficients)'!$C$4 )^3 * ( 'Sect. 4 (coefficients)'!$F$18 + 'Sect. 4 (coefficients)'!$F$19*(A393/'Sect. 4 (coefficients)'!$C$3)^1 + 'Sect. 4 (coefficients)'!$F$20*(A393/'Sect. 4 (coefficients)'!$C$3)^2 ) +
    ( (B393+273.15) / 'Sect. 4 (coefficients)'!$C$4 )^4 * ( 'Sect. 4 (coefficients)'!$F$21 +'Sect. 4 (coefficients)'!$F$22*(A393/'Sect. 4 (coefficients)'!$C$3)^1 ) +
    ( (B393+273.15) / 'Sect. 4 (coefficients)'!$C$4 )^5 * ( 'Sect. 4 (coefficients)'!$F$23 )
  )</f>
        <v>19.446518776316527</v>
      </c>
      <c r="U393" s="93">
        <f xml:space="preserve"> 'Sect. 4 (coefficients)'!$C$8 * ( (C393/'Sect. 4 (coefficients)'!$C$5-1)/'Sect. 4 (coefficients)'!$C$6 ) * ( A393/'Sect. 4 (coefficients)'!$C$3 ) *
(                                                       ( 'Sect. 4 (coefficients)'!$J$3   + 'Sect. 4 (coefficients)'!$J$4  *((C393/'Sect. 4 (coefficients)'!$C$5-1)/'Sect. 4 (coefficients)'!$C$6)  + 'Sect. 4 (coefficients)'!$J$5  *((C393/'Sect. 4 (coefficients)'!$C$5-1)/'Sect. 4 (coefficients)'!$C$6)^2 + 'Sect. 4 (coefficients)'!$J$6   *((C393/'Sect. 4 (coefficients)'!$C$5-1)/'Sect. 4 (coefficients)'!$C$6)^3 + 'Sect. 4 (coefficients)'!$J$7*((C393/'Sect. 4 (coefficients)'!$C$5-1)/'Sect. 4 (coefficients)'!$C$6)^4 ) +
    ( A393/'Sect. 4 (coefficients)'!$C$3 )^1 * ( 'Sect. 4 (coefficients)'!$J$8   + 'Sect. 4 (coefficients)'!$J$9  *((C393/'Sect. 4 (coefficients)'!$C$5-1)/'Sect. 4 (coefficients)'!$C$6)  + 'Sect. 4 (coefficients)'!$J$10*((C393/'Sect. 4 (coefficients)'!$C$5-1)/'Sect. 4 (coefficients)'!$C$6)^2 + 'Sect. 4 (coefficients)'!$J$11 *((C393/'Sect. 4 (coefficients)'!$C$5-1)/'Sect. 4 (coefficients)'!$C$6)^3 ) +
    ( A393/'Sect. 4 (coefficients)'!$C$3 )^2 * ( 'Sect. 4 (coefficients)'!$J$12 + 'Sect. 4 (coefficients)'!$J$13*((C393/'Sect. 4 (coefficients)'!$C$5-1)/'Sect. 4 (coefficients)'!$C$6) + 'Sect. 4 (coefficients)'!$J$14*((C393/'Sect. 4 (coefficients)'!$C$5-1)/'Sect. 4 (coefficients)'!$C$6)^2 ) +
    ( A393/'Sect. 4 (coefficients)'!$C$3 )^3 * ( 'Sect. 4 (coefficients)'!$J$15 + 'Sect. 4 (coefficients)'!$J$16*((C393/'Sect. 4 (coefficients)'!$C$5-1)/'Sect. 4 (coefficients)'!$C$6) ) +
    ( A393/'Sect. 4 (coefficients)'!$C$3 )^4 * ( 'Sect. 4 (coefficients)'!$J$17 ) +
( (B393+273.15) / 'Sect. 4 (coefficients)'!$C$4 )^1*
    (                                                   ( 'Sect. 4 (coefficients)'!$J$18 + 'Sect. 4 (coefficients)'!$J$19*((C393/'Sect. 4 (coefficients)'!$C$5-1)/'Sect. 4 (coefficients)'!$C$6) + 'Sect. 4 (coefficients)'!$J$20*((C393/'Sect. 4 (coefficients)'!$C$5-1)/'Sect. 4 (coefficients)'!$C$6)^2 + 'Sect. 4 (coefficients)'!$J$21 * ((C393/'Sect. 4 (coefficients)'!$C$5-1)/'Sect. 4 (coefficients)'!$C$6)^3 ) +
    ( A393/'Sect. 4 (coefficients)'!$C$3 )^1 * ( 'Sect. 4 (coefficients)'!$J$22 + 'Sect. 4 (coefficients)'!$J$23*((C393/'Sect. 4 (coefficients)'!$C$5-1)/'Sect. 4 (coefficients)'!$C$6) + 'Sect. 4 (coefficients)'!$J$24*((C393/'Sect. 4 (coefficients)'!$C$5-1)/'Sect. 4 (coefficients)'!$C$6)^2 ) +
    ( A393/'Sect. 4 (coefficients)'!$C$3 )^2 * ( 'Sect. 4 (coefficients)'!$J$25 + 'Sect. 4 (coefficients)'!$J$26*((C393/'Sect. 4 (coefficients)'!$C$5-1)/'Sect. 4 (coefficients)'!$C$6) ) +
    ( A393/'Sect. 4 (coefficients)'!$C$3 )^3 * ( 'Sect. 4 (coefficients)'!$J$27 ) ) +
( (B393+273.15) / 'Sect. 4 (coefficients)'!$C$4 )^2*
    (                                                   ( 'Sect. 4 (coefficients)'!$J$28 + 'Sect. 4 (coefficients)'!$J$29*((C393/'Sect. 4 (coefficients)'!$C$5-1)/'Sect. 4 (coefficients)'!$C$6) + 'Sect. 4 (coefficients)'!$J$30*((C393/'Sect. 4 (coefficients)'!$C$5-1)/'Sect. 4 (coefficients)'!$C$6)^2 ) +
    ( A393/'Sect. 4 (coefficients)'!$C$3 )^1 * ( 'Sect. 4 (coefficients)'!$J$31 + 'Sect. 4 (coefficients)'!$J$32*((C393/'Sect. 4 (coefficients)'!$C$5-1)/'Sect. 4 (coefficients)'!$C$6) ) +
    ( A393/'Sect. 4 (coefficients)'!$C$3 )^2 * ( 'Sect. 4 (coefficients)'!$J$33 ) ) +
( (B393+273.15) / 'Sect. 4 (coefficients)'!$C$4 )^3*
    (                                                   ( 'Sect. 4 (coefficients)'!$J$34 + 'Sect. 4 (coefficients)'!$J$35*((C393/'Sect. 4 (coefficients)'!$C$5-1)/'Sect. 4 (coefficients)'!$C$6) ) +
    ( A393/'Sect. 4 (coefficients)'!$C$3 )^1 * ( 'Sect. 4 (coefficients)'!$J$36 ) ) +
( (B393+273.15) / 'Sect. 4 (coefficients)'!$C$4 )^4*
    (                                                   ( 'Sect. 4 (coefficients)'!$J$37 ) ) )</f>
        <v>-1.0670855333939178</v>
      </c>
      <c r="V393" s="40">
        <f t="shared" si="111"/>
        <v>18.379433242922609</v>
      </c>
      <c r="W393" s="45">
        <f>('Sect. 4 (coefficients)'!$L$3+'Sect. 4 (coefficients)'!$L$4*(B393+'Sect. 4 (coefficients)'!$L$7)^-2.5+'Sect. 4 (coefficients)'!$L$5*(B393+'Sect. 4 (coefficients)'!$L$7)^3)/1000</f>
        <v>-3.3446902568376059E-3</v>
      </c>
      <c r="X393" s="45">
        <f t="shared" si="112"/>
        <v>5.9195061935852777E-3</v>
      </c>
      <c r="Y393" s="40">
        <f t="shared" si="113"/>
        <v>18.37608855266577</v>
      </c>
      <c r="Z393" s="94">
        <v>6.0000000000000001E-3</v>
      </c>
    </row>
    <row r="394" spans="1:26" s="37" customFormat="1">
      <c r="A394" s="76">
        <v>25</v>
      </c>
      <c r="B394" s="30">
        <v>15</v>
      </c>
      <c r="C394" s="55">
        <v>5</v>
      </c>
      <c r="D394" s="32">
        <v>1001.37794832</v>
      </c>
      <c r="E394" s="32">
        <f>0.001/100*D394/2</f>
        <v>5.0068897416000006E-3</v>
      </c>
      <c r="F394" s="54" t="s">
        <v>17</v>
      </c>
      <c r="G394" s="33">
        <v>1020.4632803215749</v>
      </c>
      <c r="H394" s="32">
        <v>7.0753304839293188E-3</v>
      </c>
      <c r="I394" s="62">
        <v>140.89076160761164</v>
      </c>
      <c r="J394" s="33">
        <f t="shared" si="105"/>
        <v>19.085332001574898</v>
      </c>
      <c r="K394" s="32">
        <f t="shared" si="106"/>
        <v>4.9991355825062559E-3</v>
      </c>
      <c r="L394" s="50">
        <f t="shared" si="104"/>
        <v>35.113591927095605</v>
      </c>
      <c r="M394" s="35">
        <f t="shared" si="107"/>
        <v>11.785714285714285</v>
      </c>
      <c r="N394" s="66">
        <f t="shared" si="108"/>
        <v>1.1785714285714286</v>
      </c>
      <c r="O394" s="70" t="s">
        <v>17</v>
      </c>
      <c r="P394" s="32">
        <f>('Sect. 4 (coefficients)'!$L$3+'Sect. 4 (coefficients)'!$L$4*(B394+'Sect. 4 (coefficients)'!$L$7)^-2.5+'Sect. 4 (coefficients)'!$L$5*(B394+'Sect. 4 (coefficients)'!$L$7)^3)/1000</f>
        <v>-2.8498200791190241E-3</v>
      </c>
      <c r="Q394" s="32">
        <f t="shared" si="109"/>
        <v>19.088181821654018</v>
      </c>
      <c r="R394" s="32">
        <f>LOOKUP(B394,'Sect. 4 (data)'!$B$40:$B$46,'Sect. 4 (data)'!$R$40:$R$46)</f>
        <v>19.170582436960729</v>
      </c>
      <c r="S394" s="36">
        <f t="shared" si="110"/>
        <v>-8.2400615306710279E-2</v>
      </c>
      <c r="T394" s="32">
        <f>'Sect. 4 (coefficients)'!$C$7 * ( A394 / 'Sect. 4 (coefficients)'!$C$3 )*
  (
                                                        ( 'Sect. 4 (coefficients)'!$F$3   + 'Sect. 4 (coefficients)'!$F$4  *(A394/'Sect. 4 (coefficients)'!$C$3)^1 + 'Sect. 4 (coefficients)'!$F$5  *(A394/'Sect. 4 (coefficients)'!$C$3)^2 + 'Sect. 4 (coefficients)'!$F$6   *(A394/'Sect. 4 (coefficients)'!$C$3)^3 + 'Sect. 4 (coefficients)'!$F$7  *(A394/'Sect. 4 (coefficients)'!$C$3)^4 + 'Sect. 4 (coefficients)'!$F$8*(A394/'Sect. 4 (coefficients)'!$C$3)^5 ) +
    ( (B394+273.15) / 'Sect. 4 (coefficients)'!$C$4 )^1 * ( 'Sect. 4 (coefficients)'!$F$9   + 'Sect. 4 (coefficients)'!$F$10*(A394/'Sect. 4 (coefficients)'!$C$3)^1 + 'Sect. 4 (coefficients)'!$F$11*(A394/'Sect. 4 (coefficients)'!$C$3)^2 + 'Sect. 4 (coefficients)'!$F$12*(A394/'Sect. 4 (coefficients)'!$C$3)^3 + 'Sect. 4 (coefficients)'!$F$13*(A394/'Sect. 4 (coefficients)'!$C$3)^4 ) +
    ( (B394+273.15) / 'Sect. 4 (coefficients)'!$C$4 )^2 * ( 'Sect. 4 (coefficients)'!$F$14 + 'Sect. 4 (coefficients)'!$F$15*(A394/'Sect. 4 (coefficients)'!$C$3)^1 + 'Sect. 4 (coefficients)'!$F$16*(A394/'Sect. 4 (coefficients)'!$C$3)^2 + 'Sect. 4 (coefficients)'!$F$17*(A394/'Sect. 4 (coefficients)'!$C$3)^3 ) +
    ( (B394+273.15) / 'Sect. 4 (coefficients)'!$C$4 )^3 * ( 'Sect. 4 (coefficients)'!$F$18 + 'Sect. 4 (coefficients)'!$F$19*(A394/'Sect. 4 (coefficients)'!$C$3)^1 + 'Sect. 4 (coefficients)'!$F$20*(A394/'Sect. 4 (coefficients)'!$C$3)^2 ) +
    ( (B394+273.15) / 'Sect. 4 (coefficients)'!$C$4 )^4 * ( 'Sect. 4 (coefficients)'!$F$21 +'Sect. 4 (coefficients)'!$F$22*(A394/'Sect. 4 (coefficients)'!$C$3)^1 ) +
    ( (B394+273.15) / 'Sect. 4 (coefficients)'!$C$4 )^5 * ( 'Sect. 4 (coefficients)'!$F$23 )
  )</f>
        <v>19.169495539275619</v>
      </c>
      <c r="U394" s="91">
        <f xml:space="preserve"> 'Sect. 4 (coefficients)'!$C$8 * ( (C394/'Sect. 4 (coefficients)'!$C$5-1)/'Sect. 4 (coefficients)'!$C$6 ) * ( A394/'Sect. 4 (coefficients)'!$C$3 ) *
(                                                       ( 'Sect. 4 (coefficients)'!$J$3   + 'Sect. 4 (coefficients)'!$J$4  *((C394/'Sect. 4 (coefficients)'!$C$5-1)/'Sect. 4 (coefficients)'!$C$6)  + 'Sect. 4 (coefficients)'!$J$5  *((C394/'Sect. 4 (coefficients)'!$C$5-1)/'Sect. 4 (coefficients)'!$C$6)^2 + 'Sect. 4 (coefficients)'!$J$6   *((C394/'Sect. 4 (coefficients)'!$C$5-1)/'Sect. 4 (coefficients)'!$C$6)^3 + 'Sect. 4 (coefficients)'!$J$7*((C394/'Sect. 4 (coefficients)'!$C$5-1)/'Sect. 4 (coefficients)'!$C$6)^4 ) +
    ( A394/'Sect. 4 (coefficients)'!$C$3 )^1 * ( 'Sect. 4 (coefficients)'!$J$8   + 'Sect. 4 (coefficients)'!$J$9  *((C394/'Sect. 4 (coefficients)'!$C$5-1)/'Sect. 4 (coefficients)'!$C$6)  + 'Sect. 4 (coefficients)'!$J$10*((C394/'Sect. 4 (coefficients)'!$C$5-1)/'Sect. 4 (coefficients)'!$C$6)^2 + 'Sect. 4 (coefficients)'!$J$11 *((C394/'Sect. 4 (coefficients)'!$C$5-1)/'Sect. 4 (coefficients)'!$C$6)^3 ) +
    ( A394/'Sect. 4 (coefficients)'!$C$3 )^2 * ( 'Sect. 4 (coefficients)'!$J$12 + 'Sect. 4 (coefficients)'!$J$13*((C394/'Sect. 4 (coefficients)'!$C$5-1)/'Sect. 4 (coefficients)'!$C$6) + 'Sect. 4 (coefficients)'!$J$14*((C394/'Sect. 4 (coefficients)'!$C$5-1)/'Sect. 4 (coefficients)'!$C$6)^2 ) +
    ( A394/'Sect. 4 (coefficients)'!$C$3 )^3 * ( 'Sect. 4 (coefficients)'!$J$15 + 'Sect. 4 (coefficients)'!$J$16*((C394/'Sect. 4 (coefficients)'!$C$5-1)/'Sect. 4 (coefficients)'!$C$6) ) +
    ( A394/'Sect. 4 (coefficients)'!$C$3 )^4 * ( 'Sect. 4 (coefficients)'!$J$17 ) +
( (B394+273.15) / 'Sect. 4 (coefficients)'!$C$4 )^1*
    (                                                   ( 'Sect. 4 (coefficients)'!$J$18 + 'Sect. 4 (coefficients)'!$J$19*((C394/'Sect. 4 (coefficients)'!$C$5-1)/'Sect. 4 (coefficients)'!$C$6) + 'Sect. 4 (coefficients)'!$J$20*((C394/'Sect. 4 (coefficients)'!$C$5-1)/'Sect. 4 (coefficients)'!$C$6)^2 + 'Sect. 4 (coefficients)'!$J$21 * ((C394/'Sect. 4 (coefficients)'!$C$5-1)/'Sect. 4 (coefficients)'!$C$6)^3 ) +
    ( A394/'Sect. 4 (coefficients)'!$C$3 )^1 * ( 'Sect. 4 (coefficients)'!$J$22 + 'Sect. 4 (coefficients)'!$J$23*((C394/'Sect. 4 (coefficients)'!$C$5-1)/'Sect. 4 (coefficients)'!$C$6) + 'Sect. 4 (coefficients)'!$J$24*((C394/'Sect. 4 (coefficients)'!$C$5-1)/'Sect. 4 (coefficients)'!$C$6)^2 ) +
    ( A394/'Sect. 4 (coefficients)'!$C$3 )^2 * ( 'Sect. 4 (coefficients)'!$J$25 + 'Sect. 4 (coefficients)'!$J$26*((C394/'Sect. 4 (coefficients)'!$C$5-1)/'Sect. 4 (coefficients)'!$C$6) ) +
    ( A394/'Sect. 4 (coefficients)'!$C$3 )^3 * ( 'Sect. 4 (coefficients)'!$J$27 ) ) +
( (B394+273.15) / 'Sect. 4 (coefficients)'!$C$4 )^2*
    (                                                   ( 'Sect. 4 (coefficients)'!$J$28 + 'Sect. 4 (coefficients)'!$J$29*((C394/'Sect. 4 (coefficients)'!$C$5-1)/'Sect. 4 (coefficients)'!$C$6) + 'Sect. 4 (coefficients)'!$J$30*((C394/'Sect. 4 (coefficients)'!$C$5-1)/'Sect. 4 (coefficients)'!$C$6)^2 ) +
    ( A394/'Sect. 4 (coefficients)'!$C$3 )^1 * ( 'Sect. 4 (coefficients)'!$J$31 + 'Sect. 4 (coefficients)'!$J$32*((C394/'Sect. 4 (coefficients)'!$C$5-1)/'Sect. 4 (coefficients)'!$C$6) ) +
    ( A394/'Sect. 4 (coefficients)'!$C$3 )^2 * ( 'Sect. 4 (coefficients)'!$J$33 ) ) +
( (B394+273.15) / 'Sect. 4 (coefficients)'!$C$4 )^3*
    (                                                   ( 'Sect. 4 (coefficients)'!$J$34 + 'Sect. 4 (coefficients)'!$J$35*((C394/'Sect. 4 (coefficients)'!$C$5-1)/'Sect. 4 (coefficients)'!$C$6) ) +
    ( A394/'Sect. 4 (coefficients)'!$C$3 )^1 * ( 'Sect. 4 (coefficients)'!$J$36 ) ) +
( (B394+273.15) / 'Sect. 4 (coefficients)'!$C$4 )^4*
    (                                                   ( 'Sect. 4 (coefficients)'!$J$37 ) ) )</f>
        <v>-8.1363201369612184E-2</v>
      </c>
      <c r="V394" s="32">
        <f t="shared" si="111"/>
        <v>19.088132337906007</v>
      </c>
      <c r="W394" s="36">
        <f>('Sect. 4 (coefficients)'!$L$3+'Sect. 4 (coefficients)'!$L$4*(B394+'Sect. 4 (coefficients)'!$L$7)^-2.5+'Sect. 4 (coefficients)'!$L$5*(B394+'Sect. 4 (coefficients)'!$L$7)^3)/1000</f>
        <v>-2.8498200791190241E-3</v>
      </c>
      <c r="X394" s="36">
        <f t="shared" si="112"/>
        <v>4.9483748011169837E-5</v>
      </c>
      <c r="Y394" s="32">
        <f t="shared" si="113"/>
        <v>19.085282517826887</v>
      </c>
      <c r="Z394" s="92">
        <v>6.0000000000000001E-3</v>
      </c>
    </row>
    <row r="395" spans="1:26" s="37" customFormat="1">
      <c r="A395" s="76">
        <v>25</v>
      </c>
      <c r="B395" s="30">
        <v>15</v>
      </c>
      <c r="C395" s="55">
        <v>10</v>
      </c>
      <c r="D395" s="32">
        <v>1003.67605601</v>
      </c>
      <c r="E395" s="32">
        <f>0.001/100*D395/2</f>
        <v>5.0183802800500008E-3</v>
      </c>
      <c r="F395" s="54" t="s">
        <v>17</v>
      </c>
      <c r="G395" s="33">
        <v>1022.6800098956654</v>
      </c>
      <c r="H395" s="32">
        <v>7.1156382429126749E-3</v>
      </c>
      <c r="I395" s="62">
        <v>142.60245307452627</v>
      </c>
      <c r="J395" s="33">
        <f t="shared" si="105"/>
        <v>19.003953885665396</v>
      </c>
      <c r="K395" s="32">
        <f t="shared" si="106"/>
        <v>5.0446176236466781E-3</v>
      </c>
      <c r="L395" s="50">
        <f t="shared" si="104"/>
        <v>36.023388787269795</v>
      </c>
      <c r="M395" s="35">
        <f t="shared" si="107"/>
        <v>11.785714285714285</v>
      </c>
      <c r="N395" s="66">
        <f t="shared" si="108"/>
        <v>1.1785714285714286</v>
      </c>
      <c r="O395" s="70" t="s">
        <v>17</v>
      </c>
      <c r="P395" s="32">
        <f>('Sect. 4 (coefficients)'!$L$3+'Sect. 4 (coefficients)'!$L$4*(B395+'Sect. 4 (coefficients)'!$L$7)^-2.5+'Sect. 4 (coefficients)'!$L$5*(B395+'Sect. 4 (coefficients)'!$L$7)^3)/1000</f>
        <v>-2.8498200791190241E-3</v>
      </c>
      <c r="Q395" s="32">
        <f t="shared" si="109"/>
        <v>19.006803705744517</v>
      </c>
      <c r="R395" s="32">
        <f>LOOKUP(B395,'Sect. 4 (data)'!$B$40:$B$46,'Sect. 4 (data)'!$R$40:$R$46)</f>
        <v>19.170582436960729</v>
      </c>
      <c r="S395" s="36">
        <f t="shared" si="110"/>
        <v>-0.16377873121621178</v>
      </c>
      <c r="T395" s="32">
        <f>'Sect. 4 (coefficients)'!$C$7 * ( A395 / 'Sect. 4 (coefficients)'!$C$3 )*
  (
                                                        ( 'Sect. 4 (coefficients)'!$F$3   + 'Sect. 4 (coefficients)'!$F$4  *(A395/'Sect. 4 (coefficients)'!$C$3)^1 + 'Sect. 4 (coefficients)'!$F$5  *(A395/'Sect. 4 (coefficients)'!$C$3)^2 + 'Sect. 4 (coefficients)'!$F$6   *(A395/'Sect. 4 (coefficients)'!$C$3)^3 + 'Sect. 4 (coefficients)'!$F$7  *(A395/'Sect. 4 (coefficients)'!$C$3)^4 + 'Sect. 4 (coefficients)'!$F$8*(A395/'Sect. 4 (coefficients)'!$C$3)^5 ) +
    ( (B395+273.15) / 'Sect. 4 (coefficients)'!$C$4 )^1 * ( 'Sect. 4 (coefficients)'!$F$9   + 'Sect. 4 (coefficients)'!$F$10*(A395/'Sect. 4 (coefficients)'!$C$3)^1 + 'Sect. 4 (coefficients)'!$F$11*(A395/'Sect. 4 (coefficients)'!$C$3)^2 + 'Sect. 4 (coefficients)'!$F$12*(A395/'Sect. 4 (coefficients)'!$C$3)^3 + 'Sect. 4 (coefficients)'!$F$13*(A395/'Sect. 4 (coefficients)'!$C$3)^4 ) +
    ( (B395+273.15) / 'Sect. 4 (coefficients)'!$C$4 )^2 * ( 'Sect. 4 (coefficients)'!$F$14 + 'Sect. 4 (coefficients)'!$F$15*(A395/'Sect. 4 (coefficients)'!$C$3)^1 + 'Sect. 4 (coefficients)'!$F$16*(A395/'Sect. 4 (coefficients)'!$C$3)^2 + 'Sect. 4 (coefficients)'!$F$17*(A395/'Sect. 4 (coefficients)'!$C$3)^3 ) +
    ( (B395+273.15) / 'Sect. 4 (coefficients)'!$C$4 )^3 * ( 'Sect. 4 (coefficients)'!$F$18 + 'Sect. 4 (coefficients)'!$F$19*(A395/'Sect. 4 (coefficients)'!$C$3)^1 + 'Sect. 4 (coefficients)'!$F$20*(A395/'Sect. 4 (coefficients)'!$C$3)^2 ) +
    ( (B395+273.15) / 'Sect. 4 (coefficients)'!$C$4 )^4 * ( 'Sect. 4 (coefficients)'!$F$21 +'Sect. 4 (coefficients)'!$F$22*(A395/'Sect. 4 (coefficients)'!$C$3)^1 ) +
    ( (B395+273.15) / 'Sect. 4 (coefficients)'!$C$4 )^5 * ( 'Sect. 4 (coefficients)'!$F$23 )
  )</f>
        <v>19.169495539275619</v>
      </c>
      <c r="U395" s="91">
        <f xml:space="preserve"> 'Sect. 4 (coefficients)'!$C$8 * ( (C395/'Sect. 4 (coefficients)'!$C$5-1)/'Sect. 4 (coefficients)'!$C$6 ) * ( A395/'Sect. 4 (coefficients)'!$C$3 ) *
(                                                       ( 'Sect. 4 (coefficients)'!$J$3   + 'Sect. 4 (coefficients)'!$J$4  *((C395/'Sect. 4 (coefficients)'!$C$5-1)/'Sect. 4 (coefficients)'!$C$6)  + 'Sect. 4 (coefficients)'!$J$5  *((C395/'Sect. 4 (coefficients)'!$C$5-1)/'Sect. 4 (coefficients)'!$C$6)^2 + 'Sect. 4 (coefficients)'!$J$6   *((C395/'Sect. 4 (coefficients)'!$C$5-1)/'Sect. 4 (coefficients)'!$C$6)^3 + 'Sect. 4 (coefficients)'!$J$7*((C395/'Sect. 4 (coefficients)'!$C$5-1)/'Sect. 4 (coefficients)'!$C$6)^4 ) +
    ( A395/'Sect. 4 (coefficients)'!$C$3 )^1 * ( 'Sect. 4 (coefficients)'!$J$8   + 'Sect. 4 (coefficients)'!$J$9  *((C395/'Sect. 4 (coefficients)'!$C$5-1)/'Sect. 4 (coefficients)'!$C$6)  + 'Sect. 4 (coefficients)'!$J$10*((C395/'Sect. 4 (coefficients)'!$C$5-1)/'Sect. 4 (coefficients)'!$C$6)^2 + 'Sect. 4 (coefficients)'!$J$11 *((C395/'Sect. 4 (coefficients)'!$C$5-1)/'Sect. 4 (coefficients)'!$C$6)^3 ) +
    ( A395/'Sect. 4 (coefficients)'!$C$3 )^2 * ( 'Sect. 4 (coefficients)'!$J$12 + 'Sect. 4 (coefficients)'!$J$13*((C395/'Sect. 4 (coefficients)'!$C$5-1)/'Sect. 4 (coefficients)'!$C$6) + 'Sect. 4 (coefficients)'!$J$14*((C395/'Sect. 4 (coefficients)'!$C$5-1)/'Sect. 4 (coefficients)'!$C$6)^2 ) +
    ( A395/'Sect. 4 (coefficients)'!$C$3 )^3 * ( 'Sect. 4 (coefficients)'!$J$15 + 'Sect. 4 (coefficients)'!$J$16*((C395/'Sect. 4 (coefficients)'!$C$5-1)/'Sect. 4 (coefficients)'!$C$6) ) +
    ( A395/'Sect. 4 (coefficients)'!$C$3 )^4 * ( 'Sect. 4 (coefficients)'!$J$17 ) +
( (B395+273.15) / 'Sect. 4 (coefficients)'!$C$4 )^1*
    (                                                   ( 'Sect. 4 (coefficients)'!$J$18 + 'Sect. 4 (coefficients)'!$J$19*((C395/'Sect. 4 (coefficients)'!$C$5-1)/'Sect. 4 (coefficients)'!$C$6) + 'Sect. 4 (coefficients)'!$J$20*((C395/'Sect. 4 (coefficients)'!$C$5-1)/'Sect. 4 (coefficients)'!$C$6)^2 + 'Sect. 4 (coefficients)'!$J$21 * ((C395/'Sect. 4 (coefficients)'!$C$5-1)/'Sect. 4 (coefficients)'!$C$6)^3 ) +
    ( A395/'Sect. 4 (coefficients)'!$C$3 )^1 * ( 'Sect. 4 (coefficients)'!$J$22 + 'Sect. 4 (coefficients)'!$J$23*((C395/'Sect. 4 (coefficients)'!$C$5-1)/'Sect. 4 (coefficients)'!$C$6) + 'Sect. 4 (coefficients)'!$J$24*((C395/'Sect. 4 (coefficients)'!$C$5-1)/'Sect. 4 (coefficients)'!$C$6)^2 ) +
    ( A395/'Sect. 4 (coefficients)'!$C$3 )^2 * ( 'Sect. 4 (coefficients)'!$J$25 + 'Sect. 4 (coefficients)'!$J$26*((C395/'Sect. 4 (coefficients)'!$C$5-1)/'Sect. 4 (coefficients)'!$C$6) ) +
    ( A395/'Sect. 4 (coefficients)'!$C$3 )^3 * ( 'Sect. 4 (coefficients)'!$J$27 ) ) +
( (B395+273.15) / 'Sect. 4 (coefficients)'!$C$4 )^2*
    (                                                   ( 'Sect. 4 (coefficients)'!$J$28 + 'Sect. 4 (coefficients)'!$J$29*((C395/'Sect. 4 (coefficients)'!$C$5-1)/'Sect. 4 (coefficients)'!$C$6) + 'Sect. 4 (coefficients)'!$J$30*((C395/'Sect. 4 (coefficients)'!$C$5-1)/'Sect. 4 (coefficients)'!$C$6)^2 ) +
    ( A395/'Sect. 4 (coefficients)'!$C$3 )^1 * ( 'Sect. 4 (coefficients)'!$J$31 + 'Sect. 4 (coefficients)'!$J$32*((C395/'Sect. 4 (coefficients)'!$C$5-1)/'Sect. 4 (coefficients)'!$C$6) ) +
    ( A395/'Sect. 4 (coefficients)'!$C$3 )^2 * ( 'Sect. 4 (coefficients)'!$J$33 ) ) +
( (B395+273.15) / 'Sect. 4 (coefficients)'!$C$4 )^3*
    (                                                   ( 'Sect. 4 (coefficients)'!$J$34 + 'Sect. 4 (coefficients)'!$J$35*((C395/'Sect. 4 (coefficients)'!$C$5-1)/'Sect. 4 (coefficients)'!$C$6) ) +
    ( A395/'Sect. 4 (coefficients)'!$C$3 )^1 * ( 'Sect. 4 (coefficients)'!$J$36 ) ) +
( (B395+273.15) / 'Sect. 4 (coefficients)'!$C$4 )^4*
    (                                                   ( 'Sect. 4 (coefficients)'!$J$37 ) ) )</f>
        <v>-0.16321826942402287</v>
      </c>
      <c r="V395" s="32">
        <f t="shared" si="111"/>
        <v>19.006277269851598</v>
      </c>
      <c r="W395" s="36">
        <f>('Sect. 4 (coefficients)'!$L$3+'Sect. 4 (coefficients)'!$L$4*(B395+'Sect. 4 (coefficients)'!$L$7)^-2.5+'Sect. 4 (coefficients)'!$L$5*(B395+'Sect. 4 (coefficients)'!$L$7)^3)/1000</f>
        <v>-2.8498200791190241E-3</v>
      </c>
      <c r="X395" s="36">
        <f t="shared" si="112"/>
        <v>5.2643589291889725E-4</v>
      </c>
      <c r="Y395" s="32">
        <f t="shared" si="113"/>
        <v>19.003427449772477</v>
      </c>
      <c r="Z395" s="92">
        <v>6.0000000000000001E-3</v>
      </c>
    </row>
    <row r="396" spans="1:26" s="37" customFormat="1">
      <c r="A396" s="76">
        <v>25</v>
      </c>
      <c r="B396" s="30">
        <v>15</v>
      </c>
      <c r="C396" s="55">
        <v>15</v>
      </c>
      <c r="D396" s="32">
        <v>1005.95004324</v>
      </c>
      <c r="E396" s="32">
        <f t="shared" ref="E396:E402" si="115">0.003/100*D396/2</f>
        <v>1.50892506486E-2</v>
      </c>
      <c r="F396" s="54" t="s">
        <v>17</v>
      </c>
      <c r="G396" s="33">
        <v>1024.872318379432</v>
      </c>
      <c r="H396" s="32">
        <v>1.5934020754238096E-2</v>
      </c>
      <c r="I396" s="62">
        <v>3429.2245518736545</v>
      </c>
      <c r="J396" s="33">
        <f t="shared" si="105"/>
        <v>18.922275139432031</v>
      </c>
      <c r="K396" s="32">
        <f t="shared" si="106"/>
        <v>5.11932927835423E-3</v>
      </c>
      <c r="L396" s="50">
        <f t="shared" si="104"/>
        <v>36.538159606721443</v>
      </c>
      <c r="M396" s="35">
        <f t="shared" si="107"/>
        <v>11.785714285714285</v>
      </c>
      <c r="N396" s="66">
        <f t="shared" si="108"/>
        <v>1.1785714285714286</v>
      </c>
      <c r="O396" s="70" t="s">
        <v>17</v>
      </c>
      <c r="P396" s="32">
        <f>('Sect. 4 (coefficients)'!$L$3+'Sect. 4 (coefficients)'!$L$4*(B396+'Sect. 4 (coefficients)'!$L$7)^-2.5+'Sect. 4 (coefficients)'!$L$5*(B396+'Sect. 4 (coefficients)'!$L$7)^3)/1000</f>
        <v>-2.8498200791190241E-3</v>
      </c>
      <c r="Q396" s="32">
        <f t="shared" si="109"/>
        <v>18.925124959511152</v>
      </c>
      <c r="R396" s="32">
        <f>LOOKUP(B396,'Sect. 4 (data)'!$B$40:$B$46,'Sect. 4 (data)'!$R$40:$R$46)</f>
        <v>19.170582436960729</v>
      </c>
      <c r="S396" s="36">
        <f t="shared" si="110"/>
        <v>-0.2454574774495768</v>
      </c>
      <c r="T396" s="32">
        <f>'Sect. 4 (coefficients)'!$C$7 * ( A396 / 'Sect. 4 (coefficients)'!$C$3 )*
  (
                                                        ( 'Sect. 4 (coefficients)'!$F$3   + 'Sect. 4 (coefficients)'!$F$4  *(A396/'Sect. 4 (coefficients)'!$C$3)^1 + 'Sect. 4 (coefficients)'!$F$5  *(A396/'Sect. 4 (coefficients)'!$C$3)^2 + 'Sect. 4 (coefficients)'!$F$6   *(A396/'Sect. 4 (coefficients)'!$C$3)^3 + 'Sect. 4 (coefficients)'!$F$7  *(A396/'Sect. 4 (coefficients)'!$C$3)^4 + 'Sect. 4 (coefficients)'!$F$8*(A396/'Sect. 4 (coefficients)'!$C$3)^5 ) +
    ( (B396+273.15) / 'Sect. 4 (coefficients)'!$C$4 )^1 * ( 'Sect. 4 (coefficients)'!$F$9   + 'Sect. 4 (coefficients)'!$F$10*(A396/'Sect. 4 (coefficients)'!$C$3)^1 + 'Sect. 4 (coefficients)'!$F$11*(A396/'Sect. 4 (coefficients)'!$C$3)^2 + 'Sect. 4 (coefficients)'!$F$12*(A396/'Sect. 4 (coefficients)'!$C$3)^3 + 'Sect. 4 (coefficients)'!$F$13*(A396/'Sect. 4 (coefficients)'!$C$3)^4 ) +
    ( (B396+273.15) / 'Sect. 4 (coefficients)'!$C$4 )^2 * ( 'Sect. 4 (coefficients)'!$F$14 + 'Sect. 4 (coefficients)'!$F$15*(A396/'Sect. 4 (coefficients)'!$C$3)^1 + 'Sect. 4 (coefficients)'!$F$16*(A396/'Sect. 4 (coefficients)'!$C$3)^2 + 'Sect. 4 (coefficients)'!$F$17*(A396/'Sect. 4 (coefficients)'!$C$3)^3 ) +
    ( (B396+273.15) / 'Sect. 4 (coefficients)'!$C$4 )^3 * ( 'Sect. 4 (coefficients)'!$F$18 + 'Sect. 4 (coefficients)'!$F$19*(A396/'Sect. 4 (coefficients)'!$C$3)^1 + 'Sect. 4 (coefficients)'!$F$20*(A396/'Sect. 4 (coefficients)'!$C$3)^2 ) +
    ( (B396+273.15) / 'Sect. 4 (coefficients)'!$C$4 )^4 * ( 'Sect. 4 (coefficients)'!$F$21 +'Sect. 4 (coefficients)'!$F$22*(A396/'Sect. 4 (coefficients)'!$C$3)^1 ) +
    ( (B396+273.15) / 'Sect. 4 (coefficients)'!$C$4 )^5 * ( 'Sect. 4 (coefficients)'!$F$23 )
  )</f>
        <v>19.169495539275619</v>
      </c>
      <c r="U396" s="91">
        <f xml:space="preserve"> 'Sect. 4 (coefficients)'!$C$8 * ( (C396/'Sect. 4 (coefficients)'!$C$5-1)/'Sect. 4 (coefficients)'!$C$6 ) * ( A396/'Sect. 4 (coefficients)'!$C$3 ) *
(                                                       ( 'Sect. 4 (coefficients)'!$J$3   + 'Sect. 4 (coefficients)'!$J$4  *((C396/'Sect. 4 (coefficients)'!$C$5-1)/'Sect. 4 (coefficients)'!$C$6)  + 'Sect. 4 (coefficients)'!$J$5  *((C396/'Sect. 4 (coefficients)'!$C$5-1)/'Sect. 4 (coefficients)'!$C$6)^2 + 'Sect. 4 (coefficients)'!$J$6   *((C396/'Sect. 4 (coefficients)'!$C$5-1)/'Sect. 4 (coefficients)'!$C$6)^3 + 'Sect. 4 (coefficients)'!$J$7*((C396/'Sect. 4 (coefficients)'!$C$5-1)/'Sect. 4 (coefficients)'!$C$6)^4 ) +
    ( A396/'Sect. 4 (coefficients)'!$C$3 )^1 * ( 'Sect. 4 (coefficients)'!$J$8   + 'Sect. 4 (coefficients)'!$J$9  *((C396/'Sect. 4 (coefficients)'!$C$5-1)/'Sect. 4 (coefficients)'!$C$6)  + 'Sect. 4 (coefficients)'!$J$10*((C396/'Sect. 4 (coefficients)'!$C$5-1)/'Sect. 4 (coefficients)'!$C$6)^2 + 'Sect. 4 (coefficients)'!$J$11 *((C396/'Sect. 4 (coefficients)'!$C$5-1)/'Sect. 4 (coefficients)'!$C$6)^3 ) +
    ( A396/'Sect. 4 (coefficients)'!$C$3 )^2 * ( 'Sect. 4 (coefficients)'!$J$12 + 'Sect. 4 (coefficients)'!$J$13*((C396/'Sect. 4 (coefficients)'!$C$5-1)/'Sect. 4 (coefficients)'!$C$6) + 'Sect. 4 (coefficients)'!$J$14*((C396/'Sect. 4 (coefficients)'!$C$5-1)/'Sect. 4 (coefficients)'!$C$6)^2 ) +
    ( A396/'Sect. 4 (coefficients)'!$C$3 )^3 * ( 'Sect. 4 (coefficients)'!$J$15 + 'Sect. 4 (coefficients)'!$J$16*((C396/'Sect. 4 (coefficients)'!$C$5-1)/'Sect. 4 (coefficients)'!$C$6) ) +
    ( A396/'Sect. 4 (coefficients)'!$C$3 )^4 * ( 'Sect. 4 (coefficients)'!$J$17 ) +
( (B396+273.15) / 'Sect. 4 (coefficients)'!$C$4 )^1*
    (                                                   ( 'Sect. 4 (coefficients)'!$J$18 + 'Sect. 4 (coefficients)'!$J$19*((C396/'Sect. 4 (coefficients)'!$C$5-1)/'Sect. 4 (coefficients)'!$C$6) + 'Sect. 4 (coefficients)'!$J$20*((C396/'Sect. 4 (coefficients)'!$C$5-1)/'Sect. 4 (coefficients)'!$C$6)^2 + 'Sect. 4 (coefficients)'!$J$21 * ((C396/'Sect. 4 (coefficients)'!$C$5-1)/'Sect. 4 (coefficients)'!$C$6)^3 ) +
    ( A396/'Sect. 4 (coefficients)'!$C$3 )^1 * ( 'Sect. 4 (coefficients)'!$J$22 + 'Sect. 4 (coefficients)'!$J$23*((C396/'Sect. 4 (coefficients)'!$C$5-1)/'Sect. 4 (coefficients)'!$C$6) + 'Sect. 4 (coefficients)'!$J$24*((C396/'Sect. 4 (coefficients)'!$C$5-1)/'Sect. 4 (coefficients)'!$C$6)^2 ) +
    ( A396/'Sect. 4 (coefficients)'!$C$3 )^2 * ( 'Sect. 4 (coefficients)'!$J$25 + 'Sect. 4 (coefficients)'!$J$26*((C396/'Sect. 4 (coefficients)'!$C$5-1)/'Sect. 4 (coefficients)'!$C$6) ) +
    ( A396/'Sect. 4 (coefficients)'!$C$3 )^3 * ( 'Sect. 4 (coefficients)'!$J$27 ) ) +
( (B396+273.15) / 'Sect. 4 (coefficients)'!$C$4 )^2*
    (                                                   ( 'Sect. 4 (coefficients)'!$J$28 + 'Sect. 4 (coefficients)'!$J$29*((C396/'Sect. 4 (coefficients)'!$C$5-1)/'Sect. 4 (coefficients)'!$C$6) + 'Sect. 4 (coefficients)'!$J$30*((C396/'Sect. 4 (coefficients)'!$C$5-1)/'Sect. 4 (coefficients)'!$C$6)^2 ) +
    ( A396/'Sect. 4 (coefficients)'!$C$3 )^1 * ( 'Sect. 4 (coefficients)'!$J$31 + 'Sect. 4 (coefficients)'!$J$32*((C396/'Sect. 4 (coefficients)'!$C$5-1)/'Sect. 4 (coefficients)'!$C$6) ) +
    ( A396/'Sect. 4 (coefficients)'!$C$3 )^2 * ( 'Sect. 4 (coefficients)'!$J$33 ) ) +
( (B396+273.15) / 'Sect. 4 (coefficients)'!$C$4 )^3*
    (                                                   ( 'Sect. 4 (coefficients)'!$J$34 + 'Sect. 4 (coefficients)'!$J$35*((C396/'Sect. 4 (coefficients)'!$C$5-1)/'Sect. 4 (coefficients)'!$C$6) ) +
    ( A396/'Sect. 4 (coefficients)'!$C$3 )^1 * ( 'Sect. 4 (coefficients)'!$J$36 ) ) +
( (B396+273.15) / 'Sect. 4 (coefficients)'!$C$4 )^4*
    (                                                   ( 'Sect. 4 (coefficients)'!$J$37 ) ) )</f>
        <v>-0.24375646242100008</v>
      </c>
      <c r="V396" s="32">
        <f t="shared" si="111"/>
        <v>18.925739076854619</v>
      </c>
      <c r="W396" s="36">
        <f>('Sect. 4 (coefficients)'!$L$3+'Sect. 4 (coefficients)'!$L$4*(B396+'Sect. 4 (coefficients)'!$L$7)^-2.5+'Sect. 4 (coefficients)'!$L$5*(B396+'Sect. 4 (coefficients)'!$L$7)^3)/1000</f>
        <v>-2.8498200791190241E-3</v>
      </c>
      <c r="X396" s="36">
        <f t="shared" si="112"/>
        <v>-6.1411734346705771E-4</v>
      </c>
      <c r="Y396" s="32">
        <f t="shared" si="113"/>
        <v>18.922889256775498</v>
      </c>
      <c r="Z396" s="92">
        <v>6.0000000000000001E-3</v>
      </c>
    </row>
    <row r="397" spans="1:26" s="37" customFormat="1">
      <c r="A397" s="76">
        <v>25</v>
      </c>
      <c r="B397" s="30">
        <v>15</v>
      </c>
      <c r="C397" s="55">
        <v>20</v>
      </c>
      <c r="D397" s="32">
        <v>1008.20030563</v>
      </c>
      <c r="E397" s="32">
        <f t="shared" si="115"/>
        <v>1.5123004584450001E-2</v>
      </c>
      <c r="F397" s="54" t="s">
        <v>17</v>
      </c>
      <c r="G397" s="33">
        <v>1027.0423280216226</v>
      </c>
      <c r="H397" s="32">
        <v>1.5999048971486848E-2</v>
      </c>
      <c r="I397" s="62">
        <v>3123.6080428091791</v>
      </c>
      <c r="J397" s="33">
        <f t="shared" si="105"/>
        <v>18.84202239162255</v>
      </c>
      <c r="K397" s="32">
        <f t="shared" si="106"/>
        <v>5.2215227980674968E-3</v>
      </c>
      <c r="L397" s="50">
        <f t="shared" si="104"/>
        <v>35.43794874300815</v>
      </c>
      <c r="M397" s="35">
        <f t="shared" si="107"/>
        <v>11.785714285714285</v>
      </c>
      <c r="N397" s="66">
        <f t="shared" si="108"/>
        <v>1.1785714285714286</v>
      </c>
      <c r="O397" s="70" t="s">
        <v>17</v>
      </c>
      <c r="P397" s="32">
        <f>('Sect. 4 (coefficients)'!$L$3+'Sect. 4 (coefficients)'!$L$4*(B397+'Sect. 4 (coefficients)'!$L$7)^-2.5+'Sect. 4 (coefficients)'!$L$5*(B397+'Sect. 4 (coefficients)'!$L$7)^3)/1000</f>
        <v>-2.8498200791190241E-3</v>
      </c>
      <c r="Q397" s="32">
        <f t="shared" si="109"/>
        <v>18.84487221170167</v>
      </c>
      <c r="R397" s="32">
        <f>LOOKUP(B397,'Sect. 4 (data)'!$B$40:$B$46,'Sect. 4 (data)'!$R$40:$R$46)</f>
        <v>19.170582436960729</v>
      </c>
      <c r="S397" s="36">
        <f t="shared" si="110"/>
        <v>-0.32571022525905846</v>
      </c>
      <c r="T397" s="32">
        <f>'Sect. 4 (coefficients)'!$C$7 * ( A397 / 'Sect. 4 (coefficients)'!$C$3 )*
  (
                                                        ( 'Sect. 4 (coefficients)'!$F$3   + 'Sect. 4 (coefficients)'!$F$4  *(A397/'Sect. 4 (coefficients)'!$C$3)^1 + 'Sect. 4 (coefficients)'!$F$5  *(A397/'Sect. 4 (coefficients)'!$C$3)^2 + 'Sect. 4 (coefficients)'!$F$6   *(A397/'Sect. 4 (coefficients)'!$C$3)^3 + 'Sect. 4 (coefficients)'!$F$7  *(A397/'Sect. 4 (coefficients)'!$C$3)^4 + 'Sect. 4 (coefficients)'!$F$8*(A397/'Sect. 4 (coefficients)'!$C$3)^5 ) +
    ( (B397+273.15) / 'Sect. 4 (coefficients)'!$C$4 )^1 * ( 'Sect. 4 (coefficients)'!$F$9   + 'Sect. 4 (coefficients)'!$F$10*(A397/'Sect. 4 (coefficients)'!$C$3)^1 + 'Sect. 4 (coefficients)'!$F$11*(A397/'Sect. 4 (coefficients)'!$C$3)^2 + 'Sect. 4 (coefficients)'!$F$12*(A397/'Sect. 4 (coefficients)'!$C$3)^3 + 'Sect. 4 (coefficients)'!$F$13*(A397/'Sect. 4 (coefficients)'!$C$3)^4 ) +
    ( (B397+273.15) / 'Sect. 4 (coefficients)'!$C$4 )^2 * ( 'Sect. 4 (coefficients)'!$F$14 + 'Sect. 4 (coefficients)'!$F$15*(A397/'Sect. 4 (coefficients)'!$C$3)^1 + 'Sect. 4 (coefficients)'!$F$16*(A397/'Sect. 4 (coefficients)'!$C$3)^2 + 'Sect. 4 (coefficients)'!$F$17*(A397/'Sect. 4 (coefficients)'!$C$3)^3 ) +
    ( (B397+273.15) / 'Sect. 4 (coefficients)'!$C$4 )^3 * ( 'Sect. 4 (coefficients)'!$F$18 + 'Sect. 4 (coefficients)'!$F$19*(A397/'Sect. 4 (coefficients)'!$C$3)^1 + 'Sect. 4 (coefficients)'!$F$20*(A397/'Sect. 4 (coefficients)'!$C$3)^2 ) +
    ( (B397+273.15) / 'Sect. 4 (coefficients)'!$C$4 )^4 * ( 'Sect. 4 (coefficients)'!$F$21 +'Sect. 4 (coefficients)'!$F$22*(A397/'Sect. 4 (coefficients)'!$C$3)^1 ) +
    ( (B397+273.15) / 'Sect. 4 (coefficients)'!$C$4 )^5 * ( 'Sect. 4 (coefficients)'!$F$23 )
  )</f>
        <v>19.169495539275619</v>
      </c>
      <c r="U397" s="91">
        <f xml:space="preserve"> 'Sect. 4 (coefficients)'!$C$8 * ( (C397/'Sect. 4 (coefficients)'!$C$5-1)/'Sect. 4 (coefficients)'!$C$6 ) * ( A397/'Sect. 4 (coefficients)'!$C$3 ) *
(                                                       ( 'Sect. 4 (coefficients)'!$J$3   + 'Sect. 4 (coefficients)'!$J$4  *((C397/'Sect. 4 (coefficients)'!$C$5-1)/'Sect. 4 (coefficients)'!$C$6)  + 'Sect. 4 (coefficients)'!$J$5  *((C397/'Sect. 4 (coefficients)'!$C$5-1)/'Sect. 4 (coefficients)'!$C$6)^2 + 'Sect. 4 (coefficients)'!$J$6   *((C397/'Sect. 4 (coefficients)'!$C$5-1)/'Sect. 4 (coefficients)'!$C$6)^3 + 'Sect. 4 (coefficients)'!$J$7*((C397/'Sect. 4 (coefficients)'!$C$5-1)/'Sect. 4 (coefficients)'!$C$6)^4 ) +
    ( A397/'Sect. 4 (coefficients)'!$C$3 )^1 * ( 'Sect. 4 (coefficients)'!$J$8   + 'Sect. 4 (coefficients)'!$J$9  *((C397/'Sect. 4 (coefficients)'!$C$5-1)/'Sect. 4 (coefficients)'!$C$6)  + 'Sect. 4 (coefficients)'!$J$10*((C397/'Sect. 4 (coefficients)'!$C$5-1)/'Sect. 4 (coefficients)'!$C$6)^2 + 'Sect. 4 (coefficients)'!$J$11 *((C397/'Sect. 4 (coefficients)'!$C$5-1)/'Sect. 4 (coefficients)'!$C$6)^3 ) +
    ( A397/'Sect. 4 (coefficients)'!$C$3 )^2 * ( 'Sect. 4 (coefficients)'!$J$12 + 'Sect. 4 (coefficients)'!$J$13*((C397/'Sect. 4 (coefficients)'!$C$5-1)/'Sect. 4 (coefficients)'!$C$6) + 'Sect. 4 (coefficients)'!$J$14*((C397/'Sect. 4 (coefficients)'!$C$5-1)/'Sect. 4 (coefficients)'!$C$6)^2 ) +
    ( A397/'Sect. 4 (coefficients)'!$C$3 )^3 * ( 'Sect. 4 (coefficients)'!$J$15 + 'Sect. 4 (coefficients)'!$J$16*((C397/'Sect. 4 (coefficients)'!$C$5-1)/'Sect. 4 (coefficients)'!$C$6) ) +
    ( A397/'Sect. 4 (coefficients)'!$C$3 )^4 * ( 'Sect. 4 (coefficients)'!$J$17 ) +
( (B397+273.15) / 'Sect. 4 (coefficients)'!$C$4 )^1*
    (                                                   ( 'Sect. 4 (coefficients)'!$J$18 + 'Sect. 4 (coefficients)'!$J$19*((C397/'Sect. 4 (coefficients)'!$C$5-1)/'Sect. 4 (coefficients)'!$C$6) + 'Sect. 4 (coefficients)'!$J$20*((C397/'Sect. 4 (coefficients)'!$C$5-1)/'Sect. 4 (coefficients)'!$C$6)^2 + 'Sect. 4 (coefficients)'!$J$21 * ((C397/'Sect. 4 (coefficients)'!$C$5-1)/'Sect. 4 (coefficients)'!$C$6)^3 ) +
    ( A397/'Sect. 4 (coefficients)'!$C$3 )^1 * ( 'Sect. 4 (coefficients)'!$J$22 + 'Sect. 4 (coefficients)'!$J$23*((C397/'Sect. 4 (coefficients)'!$C$5-1)/'Sect. 4 (coefficients)'!$C$6) + 'Sect. 4 (coefficients)'!$J$24*((C397/'Sect. 4 (coefficients)'!$C$5-1)/'Sect. 4 (coefficients)'!$C$6)^2 ) +
    ( A397/'Sect. 4 (coefficients)'!$C$3 )^2 * ( 'Sect. 4 (coefficients)'!$J$25 + 'Sect. 4 (coefficients)'!$J$26*((C397/'Sect. 4 (coefficients)'!$C$5-1)/'Sect. 4 (coefficients)'!$C$6) ) +
    ( A397/'Sect. 4 (coefficients)'!$C$3 )^3 * ( 'Sect. 4 (coefficients)'!$J$27 ) ) +
( (B397+273.15) / 'Sect. 4 (coefficients)'!$C$4 )^2*
    (                                                   ( 'Sect. 4 (coefficients)'!$J$28 + 'Sect. 4 (coefficients)'!$J$29*((C397/'Sect. 4 (coefficients)'!$C$5-1)/'Sect. 4 (coefficients)'!$C$6) + 'Sect. 4 (coefficients)'!$J$30*((C397/'Sect. 4 (coefficients)'!$C$5-1)/'Sect. 4 (coefficients)'!$C$6)^2 ) +
    ( A397/'Sect. 4 (coefficients)'!$C$3 )^1 * ( 'Sect. 4 (coefficients)'!$J$31 + 'Sect. 4 (coefficients)'!$J$32*((C397/'Sect. 4 (coefficients)'!$C$5-1)/'Sect. 4 (coefficients)'!$C$6) ) +
    ( A397/'Sect. 4 (coefficients)'!$C$3 )^2 * ( 'Sect. 4 (coefficients)'!$J$33 ) ) +
( (B397+273.15) / 'Sect. 4 (coefficients)'!$C$4 )^3*
    (                                                   ( 'Sect. 4 (coefficients)'!$J$34 + 'Sect. 4 (coefficients)'!$J$35*((C397/'Sect. 4 (coefficients)'!$C$5-1)/'Sect. 4 (coefficients)'!$C$6) ) +
    ( A397/'Sect. 4 (coefficients)'!$C$3 )^1 * ( 'Sect. 4 (coefficients)'!$J$36 ) ) +
( (B397+273.15) / 'Sect. 4 (coefficients)'!$C$4 )^4*
    (                                                   ( 'Sect. 4 (coefficients)'!$J$37 ) ) )</f>
        <v>-0.32289299594715598</v>
      </c>
      <c r="V397" s="32">
        <f t="shared" si="111"/>
        <v>18.846602543328462</v>
      </c>
      <c r="W397" s="36">
        <f>('Sect. 4 (coefficients)'!$L$3+'Sect. 4 (coefficients)'!$L$4*(B397+'Sect. 4 (coefficients)'!$L$7)^-2.5+'Sect. 4 (coefficients)'!$L$5*(B397+'Sect. 4 (coefficients)'!$L$7)^3)/1000</f>
        <v>-2.8498200791190241E-3</v>
      </c>
      <c r="X397" s="36">
        <f t="shared" si="112"/>
        <v>-1.7303316267920366E-3</v>
      </c>
      <c r="Y397" s="32">
        <f t="shared" si="113"/>
        <v>18.843752723249342</v>
      </c>
      <c r="Z397" s="92">
        <v>6.0000000000000001E-3</v>
      </c>
    </row>
    <row r="398" spans="1:26" s="37" customFormat="1">
      <c r="A398" s="76">
        <v>25</v>
      </c>
      <c r="B398" s="30">
        <v>15</v>
      </c>
      <c r="C398" s="55">
        <v>26</v>
      </c>
      <c r="D398" s="32">
        <v>1010.86983823</v>
      </c>
      <c r="E398" s="32">
        <f t="shared" si="115"/>
        <v>1.516304757345E-2</v>
      </c>
      <c r="F398" s="54" t="s">
        <v>17</v>
      </c>
      <c r="G398" s="33">
        <v>1029.6204130692197</v>
      </c>
      <c r="H398" s="32">
        <v>1.6088233849675195E-2</v>
      </c>
      <c r="I398" s="62">
        <v>2501.6120856280354</v>
      </c>
      <c r="J398" s="33">
        <f t="shared" si="105"/>
        <v>18.750574839219667</v>
      </c>
      <c r="K398" s="32">
        <f t="shared" si="106"/>
        <v>5.3771048610871293E-3</v>
      </c>
      <c r="L398" s="50">
        <f t="shared" si="104"/>
        <v>31.216234089624884</v>
      </c>
      <c r="M398" s="35">
        <f t="shared" si="107"/>
        <v>11.785714285714285</v>
      </c>
      <c r="N398" s="66">
        <f t="shared" si="108"/>
        <v>1.1785714285714286</v>
      </c>
      <c r="O398" s="70" t="s">
        <v>17</v>
      </c>
      <c r="P398" s="32">
        <f>('Sect. 4 (coefficients)'!$L$3+'Sect. 4 (coefficients)'!$L$4*(B398+'Sect. 4 (coefficients)'!$L$7)^-2.5+'Sect. 4 (coefficients)'!$L$5*(B398+'Sect. 4 (coefficients)'!$L$7)^3)/1000</f>
        <v>-2.8498200791190241E-3</v>
      </c>
      <c r="Q398" s="32">
        <f t="shared" si="109"/>
        <v>18.753424659298787</v>
      </c>
      <c r="R398" s="32">
        <f>LOOKUP(B398,'Sect. 4 (data)'!$B$40:$B$46,'Sect. 4 (data)'!$R$40:$R$46)</f>
        <v>19.170582436960729</v>
      </c>
      <c r="S398" s="36">
        <f t="shared" si="110"/>
        <v>-0.41715777766194151</v>
      </c>
      <c r="T398" s="32">
        <f>'Sect. 4 (coefficients)'!$C$7 * ( A398 / 'Sect. 4 (coefficients)'!$C$3 )*
  (
                                                        ( 'Sect. 4 (coefficients)'!$F$3   + 'Sect. 4 (coefficients)'!$F$4  *(A398/'Sect. 4 (coefficients)'!$C$3)^1 + 'Sect. 4 (coefficients)'!$F$5  *(A398/'Sect. 4 (coefficients)'!$C$3)^2 + 'Sect. 4 (coefficients)'!$F$6   *(A398/'Sect. 4 (coefficients)'!$C$3)^3 + 'Sect. 4 (coefficients)'!$F$7  *(A398/'Sect. 4 (coefficients)'!$C$3)^4 + 'Sect. 4 (coefficients)'!$F$8*(A398/'Sect. 4 (coefficients)'!$C$3)^5 ) +
    ( (B398+273.15) / 'Sect. 4 (coefficients)'!$C$4 )^1 * ( 'Sect. 4 (coefficients)'!$F$9   + 'Sect. 4 (coefficients)'!$F$10*(A398/'Sect. 4 (coefficients)'!$C$3)^1 + 'Sect. 4 (coefficients)'!$F$11*(A398/'Sect. 4 (coefficients)'!$C$3)^2 + 'Sect. 4 (coefficients)'!$F$12*(A398/'Sect. 4 (coefficients)'!$C$3)^3 + 'Sect. 4 (coefficients)'!$F$13*(A398/'Sect. 4 (coefficients)'!$C$3)^4 ) +
    ( (B398+273.15) / 'Sect. 4 (coefficients)'!$C$4 )^2 * ( 'Sect. 4 (coefficients)'!$F$14 + 'Sect. 4 (coefficients)'!$F$15*(A398/'Sect. 4 (coefficients)'!$C$3)^1 + 'Sect. 4 (coefficients)'!$F$16*(A398/'Sect. 4 (coefficients)'!$C$3)^2 + 'Sect. 4 (coefficients)'!$F$17*(A398/'Sect. 4 (coefficients)'!$C$3)^3 ) +
    ( (B398+273.15) / 'Sect. 4 (coefficients)'!$C$4 )^3 * ( 'Sect. 4 (coefficients)'!$F$18 + 'Sect. 4 (coefficients)'!$F$19*(A398/'Sect. 4 (coefficients)'!$C$3)^1 + 'Sect. 4 (coefficients)'!$F$20*(A398/'Sect. 4 (coefficients)'!$C$3)^2 ) +
    ( (B398+273.15) / 'Sect. 4 (coefficients)'!$C$4 )^4 * ( 'Sect. 4 (coefficients)'!$F$21 +'Sect. 4 (coefficients)'!$F$22*(A398/'Sect. 4 (coefficients)'!$C$3)^1 ) +
    ( (B398+273.15) / 'Sect. 4 (coefficients)'!$C$4 )^5 * ( 'Sect. 4 (coefficients)'!$F$23 )
  )</f>
        <v>19.169495539275619</v>
      </c>
      <c r="U398" s="91">
        <f xml:space="preserve"> 'Sect. 4 (coefficients)'!$C$8 * ( (C398/'Sect. 4 (coefficients)'!$C$5-1)/'Sect. 4 (coefficients)'!$C$6 ) * ( A398/'Sect. 4 (coefficients)'!$C$3 ) *
(                                                       ( 'Sect. 4 (coefficients)'!$J$3   + 'Sect. 4 (coefficients)'!$J$4  *((C398/'Sect. 4 (coefficients)'!$C$5-1)/'Sect. 4 (coefficients)'!$C$6)  + 'Sect. 4 (coefficients)'!$J$5  *((C398/'Sect. 4 (coefficients)'!$C$5-1)/'Sect. 4 (coefficients)'!$C$6)^2 + 'Sect. 4 (coefficients)'!$J$6   *((C398/'Sect. 4 (coefficients)'!$C$5-1)/'Sect. 4 (coefficients)'!$C$6)^3 + 'Sect. 4 (coefficients)'!$J$7*((C398/'Sect. 4 (coefficients)'!$C$5-1)/'Sect. 4 (coefficients)'!$C$6)^4 ) +
    ( A398/'Sect. 4 (coefficients)'!$C$3 )^1 * ( 'Sect. 4 (coefficients)'!$J$8   + 'Sect. 4 (coefficients)'!$J$9  *((C398/'Sect. 4 (coefficients)'!$C$5-1)/'Sect. 4 (coefficients)'!$C$6)  + 'Sect. 4 (coefficients)'!$J$10*((C398/'Sect. 4 (coefficients)'!$C$5-1)/'Sect. 4 (coefficients)'!$C$6)^2 + 'Sect. 4 (coefficients)'!$J$11 *((C398/'Sect. 4 (coefficients)'!$C$5-1)/'Sect. 4 (coefficients)'!$C$6)^3 ) +
    ( A398/'Sect. 4 (coefficients)'!$C$3 )^2 * ( 'Sect. 4 (coefficients)'!$J$12 + 'Sect. 4 (coefficients)'!$J$13*((C398/'Sect. 4 (coefficients)'!$C$5-1)/'Sect. 4 (coefficients)'!$C$6) + 'Sect. 4 (coefficients)'!$J$14*((C398/'Sect. 4 (coefficients)'!$C$5-1)/'Sect. 4 (coefficients)'!$C$6)^2 ) +
    ( A398/'Sect. 4 (coefficients)'!$C$3 )^3 * ( 'Sect. 4 (coefficients)'!$J$15 + 'Sect. 4 (coefficients)'!$J$16*((C398/'Sect. 4 (coefficients)'!$C$5-1)/'Sect. 4 (coefficients)'!$C$6) ) +
    ( A398/'Sect. 4 (coefficients)'!$C$3 )^4 * ( 'Sect. 4 (coefficients)'!$J$17 ) +
( (B398+273.15) / 'Sect. 4 (coefficients)'!$C$4 )^1*
    (                                                   ( 'Sect. 4 (coefficients)'!$J$18 + 'Sect. 4 (coefficients)'!$J$19*((C398/'Sect. 4 (coefficients)'!$C$5-1)/'Sect. 4 (coefficients)'!$C$6) + 'Sect. 4 (coefficients)'!$J$20*((C398/'Sect. 4 (coefficients)'!$C$5-1)/'Sect. 4 (coefficients)'!$C$6)^2 + 'Sect. 4 (coefficients)'!$J$21 * ((C398/'Sect. 4 (coefficients)'!$C$5-1)/'Sect. 4 (coefficients)'!$C$6)^3 ) +
    ( A398/'Sect. 4 (coefficients)'!$C$3 )^1 * ( 'Sect. 4 (coefficients)'!$J$22 + 'Sect. 4 (coefficients)'!$J$23*((C398/'Sect. 4 (coefficients)'!$C$5-1)/'Sect. 4 (coefficients)'!$C$6) + 'Sect. 4 (coefficients)'!$J$24*((C398/'Sect. 4 (coefficients)'!$C$5-1)/'Sect. 4 (coefficients)'!$C$6)^2 ) +
    ( A398/'Sect. 4 (coefficients)'!$C$3 )^2 * ( 'Sect. 4 (coefficients)'!$J$25 + 'Sect. 4 (coefficients)'!$J$26*((C398/'Sect. 4 (coefficients)'!$C$5-1)/'Sect. 4 (coefficients)'!$C$6) ) +
    ( A398/'Sect. 4 (coefficients)'!$C$3 )^3 * ( 'Sect. 4 (coefficients)'!$J$27 ) ) +
( (B398+273.15) / 'Sect. 4 (coefficients)'!$C$4 )^2*
    (                                                   ( 'Sect. 4 (coefficients)'!$J$28 + 'Sect. 4 (coefficients)'!$J$29*((C398/'Sect. 4 (coefficients)'!$C$5-1)/'Sect. 4 (coefficients)'!$C$6) + 'Sect. 4 (coefficients)'!$J$30*((C398/'Sect. 4 (coefficients)'!$C$5-1)/'Sect. 4 (coefficients)'!$C$6)^2 ) +
    ( A398/'Sect. 4 (coefficients)'!$C$3 )^1 * ( 'Sect. 4 (coefficients)'!$J$31 + 'Sect. 4 (coefficients)'!$J$32*((C398/'Sect. 4 (coefficients)'!$C$5-1)/'Sect. 4 (coefficients)'!$C$6) ) +
    ( A398/'Sect. 4 (coefficients)'!$C$3 )^2 * ( 'Sect. 4 (coefficients)'!$J$33 ) ) +
( (B398+273.15) / 'Sect. 4 (coefficients)'!$C$4 )^3*
    (                                                   ( 'Sect. 4 (coefficients)'!$J$34 + 'Sect. 4 (coefficients)'!$J$35*((C398/'Sect. 4 (coefficients)'!$C$5-1)/'Sect. 4 (coefficients)'!$C$6) ) +
    ( A398/'Sect. 4 (coefficients)'!$C$3 )^1 * ( 'Sect. 4 (coefficients)'!$J$36 ) ) +
( (B398+273.15) / 'Sect. 4 (coefficients)'!$C$4 )^4*
    (                                                   ( 'Sect. 4 (coefficients)'!$J$37 ) ) )</f>
        <v>-0.41592667485487334</v>
      </c>
      <c r="V398" s="32">
        <f t="shared" si="111"/>
        <v>18.753568864420746</v>
      </c>
      <c r="W398" s="36">
        <f>('Sect. 4 (coefficients)'!$L$3+'Sect. 4 (coefficients)'!$L$4*(B398+'Sect. 4 (coefficients)'!$L$7)^-2.5+'Sect. 4 (coefficients)'!$L$5*(B398+'Sect. 4 (coefficients)'!$L$7)^3)/1000</f>
        <v>-2.8498200791190241E-3</v>
      </c>
      <c r="X398" s="36">
        <f t="shared" si="112"/>
        <v>-1.4420512195911783E-4</v>
      </c>
      <c r="Y398" s="32">
        <f t="shared" si="113"/>
        <v>18.750719044341626</v>
      </c>
      <c r="Z398" s="92">
        <v>6.0000000000000001E-3</v>
      </c>
    </row>
    <row r="399" spans="1:26" s="37" customFormat="1">
      <c r="A399" s="76">
        <v>25</v>
      </c>
      <c r="B399" s="30">
        <v>15</v>
      </c>
      <c r="C399" s="55">
        <v>33</v>
      </c>
      <c r="D399" s="32">
        <v>1013.94264737</v>
      </c>
      <c r="E399" s="32">
        <f t="shared" si="115"/>
        <v>1.5209139710550001E-2</v>
      </c>
      <c r="F399" s="54" t="s">
        <v>17</v>
      </c>
      <c r="G399" s="33">
        <v>1032.5847643454074</v>
      </c>
      <c r="H399" s="32">
        <v>1.6206945922806752E-2</v>
      </c>
      <c r="I399" s="62">
        <v>1695.3386093906011</v>
      </c>
      <c r="J399" s="33">
        <f t="shared" si="105"/>
        <v>18.642116975407362</v>
      </c>
      <c r="K399" s="32">
        <f t="shared" si="106"/>
        <v>5.5988539371690542E-3</v>
      </c>
      <c r="L399" s="50">
        <f t="shared" si="104"/>
        <v>24.146170986358658</v>
      </c>
      <c r="M399" s="35">
        <f t="shared" si="107"/>
        <v>11.785714285714285</v>
      </c>
      <c r="N399" s="66">
        <f t="shared" si="108"/>
        <v>1.1785714285714286</v>
      </c>
      <c r="O399" s="70" t="s">
        <v>17</v>
      </c>
      <c r="P399" s="32">
        <f>('Sect. 4 (coefficients)'!$L$3+'Sect. 4 (coefficients)'!$L$4*(B399+'Sect. 4 (coefficients)'!$L$7)^-2.5+'Sect. 4 (coefficients)'!$L$5*(B399+'Sect. 4 (coefficients)'!$L$7)^3)/1000</f>
        <v>-2.8498200791190241E-3</v>
      </c>
      <c r="Q399" s="32">
        <f t="shared" si="109"/>
        <v>18.644966795486482</v>
      </c>
      <c r="R399" s="32">
        <f>LOOKUP(B399,'Sect. 4 (data)'!$B$40:$B$46,'Sect. 4 (data)'!$R$40:$R$46)</f>
        <v>19.170582436960729</v>
      </c>
      <c r="S399" s="36">
        <f t="shared" si="110"/>
        <v>-0.52561564147424633</v>
      </c>
      <c r="T399" s="32">
        <f>'Sect. 4 (coefficients)'!$C$7 * ( A399 / 'Sect. 4 (coefficients)'!$C$3 )*
  (
                                                        ( 'Sect. 4 (coefficients)'!$F$3   + 'Sect. 4 (coefficients)'!$F$4  *(A399/'Sect. 4 (coefficients)'!$C$3)^1 + 'Sect. 4 (coefficients)'!$F$5  *(A399/'Sect. 4 (coefficients)'!$C$3)^2 + 'Sect. 4 (coefficients)'!$F$6   *(A399/'Sect. 4 (coefficients)'!$C$3)^3 + 'Sect. 4 (coefficients)'!$F$7  *(A399/'Sect. 4 (coefficients)'!$C$3)^4 + 'Sect. 4 (coefficients)'!$F$8*(A399/'Sect. 4 (coefficients)'!$C$3)^5 ) +
    ( (B399+273.15) / 'Sect. 4 (coefficients)'!$C$4 )^1 * ( 'Sect. 4 (coefficients)'!$F$9   + 'Sect. 4 (coefficients)'!$F$10*(A399/'Sect. 4 (coefficients)'!$C$3)^1 + 'Sect. 4 (coefficients)'!$F$11*(A399/'Sect. 4 (coefficients)'!$C$3)^2 + 'Sect. 4 (coefficients)'!$F$12*(A399/'Sect. 4 (coefficients)'!$C$3)^3 + 'Sect. 4 (coefficients)'!$F$13*(A399/'Sect. 4 (coefficients)'!$C$3)^4 ) +
    ( (B399+273.15) / 'Sect. 4 (coefficients)'!$C$4 )^2 * ( 'Sect. 4 (coefficients)'!$F$14 + 'Sect. 4 (coefficients)'!$F$15*(A399/'Sect. 4 (coefficients)'!$C$3)^1 + 'Sect. 4 (coefficients)'!$F$16*(A399/'Sect. 4 (coefficients)'!$C$3)^2 + 'Sect. 4 (coefficients)'!$F$17*(A399/'Sect. 4 (coefficients)'!$C$3)^3 ) +
    ( (B399+273.15) / 'Sect. 4 (coefficients)'!$C$4 )^3 * ( 'Sect. 4 (coefficients)'!$F$18 + 'Sect. 4 (coefficients)'!$F$19*(A399/'Sect. 4 (coefficients)'!$C$3)^1 + 'Sect. 4 (coefficients)'!$F$20*(A399/'Sect. 4 (coefficients)'!$C$3)^2 ) +
    ( (B399+273.15) / 'Sect. 4 (coefficients)'!$C$4 )^4 * ( 'Sect. 4 (coefficients)'!$F$21 +'Sect. 4 (coefficients)'!$F$22*(A399/'Sect. 4 (coefficients)'!$C$3)^1 ) +
    ( (B399+273.15) / 'Sect. 4 (coefficients)'!$C$4 )^5 * ( 'Sect. 4 (coefficients)'!$F$23 )
  )</f>
        <v>19.169495539275619</v>
      </c>
      <c r="U399" s="91">
        <f xml:space="preserve"> 'Sect. 4 (coefficients)'!$C$8 * ( (C399/'Sect. 4 (coefficients)'!$C$5-1)/'Sect. 4 (coefficients)'!$C$6 ) * ( A399/'Sect. 4 (coefficients)'!$C$3 ) *
(                                                       ( 'Sect. 4 (coefficients)'!$J$3   + 'Sect. 4 (coefficients)'!$J$4  *((C399/'Sect. 4 (coefficients)'!$C$5-1)/'Sect. 4 (coefficients)'!$C$6)  + 'Sect. 4 (coefficients)'!$J$5  *((C399/'Sect. 4 (coefficients)'!$C$5-1)/'Sect. 4 (coefficients)'!$C$6)^2 + 'Sect. 4 (coefficients)'!$J$6   *((C399/'Sect. 4 (coefficients)'!$C$5-1)/'Sect. 4 (coefficients)'!$C$6)^3 + 'Sect. 4 (coefficients)'!$J$7*((C399/'Sect. 4 (coefficients)'!$C$5-1)/'Sect. 4 (coefficients)'!$C$6)^4 ) +
    ( A399/'Sect. 4 (coefficients)'!$C$3 )^1 * ( 'Sect. 4 (coefficients)'!$J$8   + 'Sect. 4 (coefficients)'!$J$9  *((C399/'Sect. 4 (coefficients)'!$C$5-1)/'Sect. 4 (coefficients)'!$C$6)  + 'Sect. 4 (coefficients)'!$J$10*((C399/'Sect. 4 (coefficients)'!$C$5-1)/'Sect. 4 (coefficients)'!$C$6)^2 + 'Sect. 4 (coefficients)'!$J$11 *((C399/'Sect. 4 (coefficients)'!$C$5-1)/'Sect. 4 (coefficients)'!$C$6)^3 ) +
    ( A399/'Sect. 4 (coefficients)'!$C$3 )^2 * ( 'Sect. 4 (coefficients)'!$J$12 + 'Sect. 4 (coefficients)'!$J$13*((C399/'Sect. 4 (coefficients)'!$C$5-1)/'Sect. 4 (coefficients)'!$C$6) + 'Sect. 4 (coefficients)'!$J$14*((C399/'Sect. 4 (coefficients)'!$C$5-1)/'Sect. 4 (coefficients)'!$C$6)^2 ) +
    ( A399/'Sect. 4 (coefficients)'!$C$3 )^3 * ( 'Sect. 4 (coefficients)'!$J$15 + 'Sect. 4 (coefficients)'!$J$16*((C399/'Sect. 4 (coefficients)'!$C$5-1)/'Sect. 4 (coefficients)'!$C$6) ) +
    ( A399/'Sect. 4 (coefficients)'!$C$3 )^4 * ( 'Sect. 4 (coefficients)'!$J$17 ) +
( (B399+273.15) / 'Sect. 4 (coefficients)'!$C$4 )^1*
    (                                                   ( 'Sect. 4 (coefficients)'!$J$18 + 'Sect. 4 (coefficients)'!$J$19*((C399/'Sect. 4 (coefficients)'!$C$5-1)/'Sect. 4 (coefficients)'!$C$6) + 'Sect. 4 (coefficients)'!$J$20*((C399/'Sect. 4 (coefficients)'!$C$5-1)/'Sect. 4 (coefficients)'!$C$6)^2 + 'Sect. 4 (coefficients)'!$J$21 * ((C399/'Sect. 4 (coefficients)'!$C$5-1)/'Sect. 4 (coefficients)'!$C$6)^3 ) +
    ( A399/'Sect. 4 (coefficients)'!$C$3 )^1 * ( 'Sect. 4 (coefficients)'!$J$22 + 'Sect. 4 (coefficients)'!$J$23*((C399/'Sect. 4 (coefficients)'!$C$5-1)/'Sect. 4 (coefficients)'!$C$6) + 'Sect. 4 (coefficients)'!$J$24*((C399/'Sect. 4 (coefficients)'!$C$5-1)/'Sect. 4 (coefficients)'!$C$6)^2 ) +
    ( A399/'Sect. 4 (coefficients)'!$C$3 )^2 * ( 'Sect. 4 (coefficients)'!$J$25 + 'Sect. 4 (coefficients)'!$J$26*((C399/'Sect. 4 (coefficients)'!$C$5-1)/'Sect. 4 (coefficients)'!$C$6) ) +
    ( A399/'Sect. 4 (coefficients)'!$C$3 )^3 * ( 'Sect. 4 (coefficients)'!$J$27 ) ) +
( (B399+273.15) / 'Sect. 4 (coefficients)'!$C$4 )^2*
    (                                                   ( 'Sect. 4 (coefficients)'!$J$28 + 'Sect. 4 (coefficients)'!$J$29*((C399/'Sect. 4 (coefficients)'!$C$5-1)/'Sect. 4 (coefficients)'!$C$6) + 'Sect. 4 (coefficients)'!$J$30*((C399/'Sect. 4 (coefficients)'!$C$5-1)/'Sect. 4 (coefficients)'!$C$6)^2 ) +
    ( A399/'Sect. 4 (coefficients)'!$C$3 )^1 * ( 'Sect. 4 (coefficients)'!$J$31 + 'Sect. 4 (coefficients)'!$J$32*((C399/'Sect. 4 (coefficients)'!$C$5-1)/'Sect. 4 (coefficients)'!$C$6) ) +
    ( A399/'Sect. 4 (coefficients)'!$C$3 )^2 * ( 'Sect. 4 (coefficients)'!$J$33 ) ) +
( (B399+273.15) / 'Sect. 4 (coefficients)'!$C$4 )^3*
    (                                                   ( 'Sect. 4 (coefficients)'!$J$34 + 'Sect. 4 (coefficients)'!$J$35*((C399/'Sect. 4 (coefficients)'!$C$5-1)/'Sect. 4 (coefficients)'!$C$6) ) +
    ( A399/'Sect. 4 (coefficients)'!$C$3 )^1 * ( 'Sect. 4 (coefficients)'!$J$36 ) ) +
( (B399+273.15) / 'Sect. 4 (coefficients)'!$C$4 )^4*
    (                                                   ( 'Sect. 4 (coefficients)'!$J$37 ) ) )</f>
        <v>-0.52173915246208935</v>
      </c>
      <c r="V399" s="32">
        <f t="shared" si="111"/>
        <v>18.64775638681353</v>
      </c>
      <c r="W399" s="36">
        <f>('Sect. 4 (coefficients)'!$L$3+'Sect. 4 (coefficients)'!$L$4*(B399+'Sect. 4 (coefficients)'!$L$7)^-2.5+'Sect. 4 (coefficients)'!$L$5*(B399+'Sect. 4 (coefficients)'!$L$7)^3)/1000</f>
        <v>-2.8498200791190241E-3</v>
      </c>
      <c r="X399" s="36">
        <f t="shared" si="112"/>
        <v>-2.7895913270477024E-3</v>
      </c>
      <c r="Y399" s="32">
        <f t="shared" si="113"/>
        <v>18.644906566734409</v>
      </c>
      <c r="Z399" s="92">
        <v>6.0000000000000001E-3</v>
      </c>
    </row>
    <row r="400" spans="1:26" s="37" customFormat="1">
      <c r="A400" s="76">
        <v>25</v>
      </c>
      <c r="B400" s="30">
        <v>15</v>
      </c>
      <c r="C400" s="55">
        <v>41.5</v>
      </c>
      <c r="D400" s="32">
        <v>1017.61494547</v>
      </c>
      <c r="E400" s="32">
        <f t="shared" si="115"/>
        <v>1.526422418205E-2</v>
      </c>
      <c r="F400" s="54" t="s">
        <v>17</v>
      </c>
      <c r="G400" s="33">
        <v>1036.1330667287004</v>
      </c>
      <c r="H400" s="32">
        <v>1.6371112285996862E-2</v>
      </c>
      <c r="I400" s="62">
        <v>974.45354204995556</v>
      </c>
      <c r="J400" s="33">
        <f t="shared" si="105"/>
        <v>18.518121258700489</v>
      </c>
      <c r="K400" s="32">
        <f t="shared" si="106"/>
        <v>5.9174975792844553E-3</v>
      </c>
      <c r="L400" s="50">
        <f t="shared" si="104"/>
        <v>16.634155051463921</v>
      </c>
      <c r="M400" s="35">
        <f t="shared" si="107"/>
        <v>11.785714285714285</v>
      </c>
      <c r="N400" s="66">
        <f t="shared" si="108"/>
        <v>1.1785714285714286</v>
      </c>
      <c r="O400" s="70" t="s">
        <v>17</v>
      </c>
      <c r="P400" s="32">
        <f>('Sect. 4 (coefficients)'!$L$3+'Sect. 4 (coefficients)'!$L$4*(B400+'Sect. 4 (coefficients)'!$L$7)^-2.5+'Sect. 4 (coefficients)'!$L$5*(B400+'Sect. 4 (coefficients)'!$L$7)^3)/1000</f>
        <v>-2.8498200791190241E-3</v>
      </c>
      <c r="Q400" s="32">
        <f t="shared" si="109"/>
        <v>18.52097107877961</v>
      </c>
      <c r="R400" s="32">
        <f>LOOKUP(B400,'Sect. 4 (data)'!$B$40:$B$46,'Sect. 4 (data)'!$R$40:$R$46)</f>
        <v>19.170582436960729</v>
      </c>
      <c r="S400" s="36">
        <f t="shared" si="110"/>
        <v>-0.6496113581811187</v>
      </c>
      <c r="T400" s="32">
        <f>'Sect. 4 (coefficients)'!$C$7 * ( A400 / 'Sect. 4 (coefficients)'!$C$3 )*
  (
                                                        ( 'Sect. 4 (coefficients)'!$F$3   + 'Sect. 4 (coefficients)'!$F$4  *(A400/'Sect. 4 (coefficients)'!$C$3)^1 + 'Sect. 4 (coefficients)'!$F$5  *(A400/'Sect. 4 (coefficients)'!$C$3)^2 + 'Sect. 4 (coefficients)'!$F$6   *(A400/'Sect. 4 (coefficients)'!$C$3)^3 + 'Sect. 4 (coefficients)'!$F$7  *(A400/'Sect. 4 (coefficients)'!$C$3)^4 + 'Sect. 4 (coefficients)'!$F$8*(A400/'Sect. 4 (coefficients)'!$C$3)^5 ) +
    ( (B400+273.15) / 'Sect. 4 (coefficients)'!$C$4 )^1 * ( 'Sect. 4 (coefficients)'!$F$9   + 'Sect. 4 (coefficients)'!$F$10*(A400/'Sect. 4 (coefficients)'!$C$3)^1 + 'Sect. 4 (coefficients)'!$F$11*(A400/'Sect. 4 (coefficients)'!$C$3)^2 + 'Sect. 4 (coefficients)'!$F$12*(A400/'Sect. 4 (coefficients)'!$C$3)^3 + 'Sect. 4 (coefficients)'!$F$13*(A400/'Sect. 4 (coefficients)'!$C$3)^4 ) +
    ( (B400+273.15) / 'Sect. 4 (coefficients)'!$C$4 )^2 * ( 'Sect. 4 (coefficients)'!$F$14 + 'Sect. 4 (coefficients)'!$F$15*(A400/'Sect. 4 (coefficients)'!$C$3)^1 + 'Sect. 4 (coefficients)'!$F$16*(A400/'Sect. 4 (coefficients)'!$C$3)^2 + 'Sect. 4 (coefficients)'!$F$17*(A400/'Sect. 4 (coefficients)'!$C$3)^3 ) +
    ( (B400+273.15) / 'Sect. 4 (coefficients)'!$C$4 )^3 * ( 'Sect. 4 (coefficients)'!$F$18 + 'Sect. 4 (coefficients)'!$F$19*(A400/'Sect. 4 (coefficients)'!$C$3)^1 + 'Sect. 4 (coefficients)'!$F$20*(A400/'Sect. 4 (coefficients)'!$C$3)^2 ) +
    ( (B400+273.15) / 'Sect. 4 (coefficients)'!$C$4 )^4 * ( 'Sect. 4 (coefficients)'!$F$21 +'Sect. 4 (coefficients)'!$F$22*(A400/'Sect. 4 (coefficients)'!$C$3)^1 ) +
    ( (B400+273.15) / 'Sect. 4 (coefficients)'!$C$4 )^5 * ( 'Sect. 4 (coefficients)'!$F$23 )
  )</f>
        <v>19.169495539275619</v>
      </c>
      <c r="U400" s="91">
        <f xml:space="preserve"> 'Sect. 4 (coefficients)'!$C$8 * ( (C400/'Sect. 4 (coefficients)'!$C$5-1)/'Sect. 4 (coefficients)'!$C$6 ) * ( A400/'Sect. 4 (coefficients)'!$C$3 ) *
(                                                       ( 'Sect. 4 (coefficients)'!$J$3   + 'Sect. 4 (coefficients)'!$J$4  *((C400/'Sect. 4 (coefficients)'!$C$5-1)/'Sect. 4 (coefficients)'!$C$6)  + 'Sect. 4 (coefficients)'!$J$5  *((C400/'Sect. 4 (coefficients)'!$C$5-1)/'Sect. 4 (coefficients)'!$C$6)^2 + 'Sect. 4 (coefficients)'!$J$6   *((C400/'Sect. 4 (coefficients)'!$C$5-1)/'Sect. 4 (coefficients)'!$C$6)^3 + 'Sect. 4 (coefficients)'!$J$7*((C400/'Sect. 4 (coefficients)'!$C$5-1)/'Sect. 4 (coefficients)'!$C$6)^4 ) +
    ( A400/'Sect. 4 (coefficients)'!$C$3 )^1 * ( 'Sect. 4 (coefficients)'!$J$8   + 'Sect. 4 (coefficients)'!$J$9  *((C400/'Sect. 4 (coefficients)'!$C$5-1)/'Sect. 4 (coefficients)'!$C$6)  + 'Sect. 4 (coefficients)'!$J$10*((C400/'Sect. 4 (coefficients)'!$C$5-1)/'Sect. 4 (coefficients)'!$C$6)^2 + 'Sect. 4 (coefficients)'!$J$11 *((C400/'Sect. 4 (coefficients)'!$C$5-1)/'Sect. 4 (coefficients)'!$C$6)^3 ) +
    ( A400/'Sect. 4 (coefficients)'!$C$3 )^2 * ( 'Sect. 4 (coefficients)'!$J$12 + 'Sect. 4 (coefficients)'!$J$13*((C400/'Sect. 4 (coefficients)'!$C$5-1)/'Sect. 4 (coefficients)'!$C$6) + 'Sect. 4 (coefficients)'!$J$14*((C400/'Sect. 4 (coefficients)'!$C$5-1)/'Sect. 4 (coefficients)'!$C$6)^2 ) +
    ( A400/'Sect. 4 (coefficients)'!$C$3 )^3 * ( 'Sect. 4 (coefficients)'!$J$15 + 'Sect. 4 (coefficients)'!$J$16*((C400/'Sect. 4 (coefficients)'!$C$5-1)/'Sect. 4 (coefficients)'!$C$6) ) +
    ( A400/'Sect. 4 (coefficients)'!$C$3 )^4 * ( 'Sect. 4 (coefficients)'!$J$17 ) +
( (B400+273.15) / 'Sect. 4 (coefficients)'!$C$4 )^1*
    (                                                   ( 'Sect. 4 (coefficients)'!$J$18 + 'Sect. 4 (coefficients)'!$J$19*((C400/'Sect. 4 (coefficients)'!$C$5-1)/'Sect. 4 (coefficients)'!$C$6) + 'Sect. 4 (coefficients)'!$J$20*((C400/'Sect. 4 (coefficients)'!$C$5-1)/'Sect. 4 (coefficients)'!$C$6)^2 + 'Sect. 4 (coefficients)'!$J$21 * ((C400/'Sect. 4 (coefficients)'!$C$5-1)/'Sect. 4 (coefficients)'!$C$6)^3 ) +
    ( A400/'Sect. 4 (coefficients)'!$C$3 )^1 * ( 'Sect. 4 (coefficients)'!$J$22 + 'Sect. 4 (coefficients)'!$J$23*((C400/'Sect. 4 (coefficients)'!$C$5-1)/'Sect. 4 (coefficients)'!$C$6) + 'Sect. 4 (coefficients)'!$J$24*((C400/'Sect. 4 (coefficients)'!$C$5-1)/'Sect. 4 (coefficients)'!$C$6)^2 ) +
    ( A400/'Sect. 4 (coefficients)'!$C$3 )^2 * ( 'Sect. 4 (coefficients)'!$J$25 + 'Sect. 4 (coefficients)'!$J$26*((C400/'Sect. 4 (coefficients)'!$C$5-1)/'Sect. 4 (coefficients)'!$C$6) ) +
    ( A400/'Sect. 4 (coefficients)'!$C$3 )^3 * ( 'Sect. 4 (coefficients)'!$J$27 ) ) +
( (B400+273.15) / 'Sect. 4 (coefficients)'!$C$4 )^2*
    (                                                   ( 'Sect. 4 (coefficients)'!$J$28 + 'Sect. 4 (coefficients)'!$J$29*((C400/'Sect. 4 (coefficients)'!$C$5-1)/'Sect. 4 (coefficients)'!$C$6) + 'Sect. 4 (coefficients)'!$J$30*((C400/'Sect. 4 (coefficients)'!$C$5-1)/'Sect. 4 (coefficients)'!$C$6)^2 ) +
    ( A400/'Sect. 4 (coefficients)'!$C$3 )^1 * ( 'Sect. 4 (coefficients)'!$J$31 + 'Sect. 4 (coefficients)'!$J$32*((C400/'Sect. 4 (coefficients)'!$C$5-1)/'Sect. 4 (coefficients)'!$C$6) ) +
    ( A400/'Sect. 4 (coefficients)'!$C$3 )^2 * ( 'Sect. 4 (coefficients)'!$J$33 ) ) +
( (B400+273.15) / 'Sect. 4 (coefficients)'!$C$4 )^3*
    (                                                   ( 'Sect. 4 (coefficients)'!$J$34 + 'Sect. 4 (coefficients)'!$J$35*((C400/'Sect. 4 (coefficients)'!$C$5-1)/'Sect. 4 (coefficients)'!$C$6) ) +
    ( A400/'Sect. 4 (coefficients)'!$C$3 )^1 * ( 'Sect. 4 (coefficients)'!$J$36 ) ) +
( (B400+273.15) / 'Sect. 4 (coefficients)'!$C$4 )^4*
    (                                                   ( 'Sect. 4 (coefficients)'!$J$37 ) ) )</f>
        <v>-0.64626221054150146</v>
      </c>
      <c r="V400" s="32">
        <f t="shared" si="111"/>
        <v>18.523233328734118</v>
      </c>
      <c r="W400" s="36">
        <f>('Sect. 4 (coefficients)'!$L$3+'Sect. 4 (coefficients)'!$L$4*(B400+'Sect. 4 (coefficients)'!$L$7)^-2.5+'Sect. 4 (coefficients)'!$L$5*(B400+'Sect. 4 (coefficients)'!$L$7)^3)/1000</f>
        <v>-2.8498200791190241E-3</v>
      </c>
      <c r="X400" s="36">
        <f t="shared" si="112"/>
        <v>-2.2622499545086328E-3</v>
      </c>
      <c r="Y400" s="32">
        <f t="shared" si="113"/>
        <v>18.520383508654998</v>
      </c>
      <c r="Z400" s="92">
        <v>6.0000000000000001E-3</v>
      </c>
    </row>
    <row r="401" spans="1:26" s="37" customFormat="1">
      <c r="A401" s="76">
        <v>25</v>
      </c>
      <c r="B401" s="30">
        <v>15</v>
      </c>
      <c r="C401" s="55">
        <v>52</v>
      </c>
      <c r="D401" s="32">
        <v>1022.0643506500001</v>
      </c>
      <c r="E401" s="32">
        <f t="shared" si="115"/>
        <v>1.5330965259750001E-2</v>
      </c>
      <c r="F401" s="54" t="s">
        <v>17</v>
      </c>
      <c r="G401" s="33">
        <v>1040.4351157855954</v>
      </c>
      <c r="H401" s="32">
        <v>1.6602050023504417E-2</v>
      </c>
      <c r="I401" s="62">
        <v>501.41544210350105</v>
      </c>
      <c r="J401" s="33">
        <f t="shared" si="105"/>
        <v>18.37076513559532</v>
      </c>
      <c r="K401" s="32">
        <f t="shared" si="106"/>
        <v>6.3709943640911813E-3</v>
      </c>
      <c r="L401" s="50">
        <f t="shared" si="104"/>
        <v>10.873759317986869</v>
      </c>
      <c r="M401" s="35">
        <f t="shared" si="107"/>
        <v>11.785714285714285</v>
      </c>
      <c r="N401" s="66">
        <f t="shared" si="108"/>
        <v>1.1785714285714286</v>
      </c>
      <c r="O401" s="70" t="s">
        <v>17</v>
      </c>
      <c r="P401" s="32">
        <f>('Sect. 4 (coefficients)'!$L$3+'Sect. 4 (coefficients)'!$L$4*(B401+'Sect. 4 (coefficients)'!$L$7)^-2.5+'Sect. 4 (coefficients)'!$L$5*(B401+'Sect. 4 (coefficients)'!$L$7)^3)/1000</f>
        <v>-2.8498200791190241E-3</v>
      </c>
      <c r="Q401" s="32">
        <f t="shared" si="109"/>
        <v>18.373614955674441</v>
      </c>
      <c r="R401" s="32">
        <f>LOOKUP(B401,'Sect. 4 (data)'!$B$40:$B$46,'Sect. 4 (data)'!$R$40:$R$46)</f>
        <v>19.170582436960729</v>
      </c>
      <c r="S401" s="36">
        <f t="shared" si="110"/>
        <v>-0.79696748128628769</v>
      </c>
      <c r="T401" s="32">
        <f>'Sect. 4 (coefficients)'!$C$7 * ( A401 / 'Sect. 4 (coefficients)'!$C$3 )*
  (
                                                        ( 'Sect. 4 (coefficients)'!$F$3   + 'Sect. 4 (coefficients)'!$F$4  *(A401/'Sect. 4 (coefficients)'!$C$3)^1 + 'Sect. 4 (coefficients)'!$F$5  *(A401/'Sect. 4 (coefficients)'!$C$3)^2 + 'Sect. 4 (coefficients)'!$F$6   *(A401/'Sect. 4 (coefficients)'!$C$3)^3 + 'Sect. 4 (coefficients)'!$F$7  *(A401/'Sect. 4 (coefficients)'!$C$3)^4 + 'Sect. 4 (coefficients)'!$F$8*(A401/'Sect. 4 (coefficients)'!$C$3)^5 ) +
    ( (B401+273.15) / 'Sect. 4 (coefficients)'!$C$4 )^1 * ( 'Sect. 4 (coefficients)'!$F$9   + 'Sect. 4 (coefficients)'!$F$10*(A401/'Sect. 4 (coefficients)'!$C$3)^1 + 'Sect. 4 (coefficients)'!$F$11*(A401/'Sect. 4 (coefficients)'!$C$3)^2 + 'Sect. 4 (coefficients)'!$F$12*(A401/'Sect. 4 (coefficients)'!$C$3)^3 + 'Sect. 4 (coefficients)'!$F$13*(A401/'Sect. 4 (coefficients)'!$C$3)^4 ) +
    ( (B401+273.15) / 'Sect. 4 (coefficients)'!$C$4 )^2 * ( 'Sect. 4 (coefficients)'!$F$14 + 'Sect. 4 (coefficients)'!$F$15*(A401/'Sect. 4 (coefficients)'!$C$3)^1 + 'Sect. 4 (coefficients)'!$F$16*(A401/'Sect. 4 (coefficients)'!$C$3)^2 + 'Sect. 4 (coefficients)'!$F$17*(A401/'Sect. 4 (coefficients)'!$C$3)^3 ) +
    ( (B401+273.15) / 'Sect. 4 (coefficients)'!$C$4 )^3 * ( 'Sect. 4 (coefficients)'!$F$18 + 'Sect. 4 (coefficients)'!$F$19*(A401/'Sect. 4 (coefficients)'!$C$3)^1 + 'Sect. 4 (coefficients)'!$F$20*(A401/'Sect. 4 (coefficients)'!$C$3)^2 ) +
    ( (B401+273.15) / 'Sect. 4 (coefficients)'!$C$4 )^4 * ( 'Sect. 4 (coefficients)'!$F$21 +'Sect. 4 (coefficients)'!$F$22*(A401/'Sect. 4 (coefficients)'!$C$3)^1 ) +
    ( (B401+273.15) / 'Sect. 4 (coefficients)'!$C$4 )^5 * ( 'Sect. 4 (coefficients)'!$F$23 )
  )</f>
        <v>19.169495539275619</v>
      </c>
      <c r="U401" s="91">
        <f xml:space="preserve"> 'Sect. 4 (coefficients)'!$C$8 * ( (C401/'Sect. 4 (coefficients)'!$C$5-1)/'Sect. 4 (coefficients)'!$C$6 ) * ( A401/'Sect. 4 (coefficients)'!$C$3 ) *
(                                                       ( 'Sect. 4 (coefficients)'!$J$3   + 'Sect. 4 (coefficients)'!$J$4  *((C401/'Sect. 4 (coefficients)'!$C$5-1)/'Sect. 4 (coefficients)'!$C$6)  + 'Sect. 4 (coefficients)'!$J$5  *((C401/'Sect. 4 (coefficients)'!$C$5-1)/'Sect. 4 (coefficients)'!$C$6)^2 + 'Sect. 4 (coefficients)'!$J$6   *((C401/'Sect. 4 (coefficients)'!$C$5-1)/'Sect. 4 (coefficients)'!$C$6)^3 + 'Sect. 4 (coefficients)'!$J$7*((C401/'Sect. 4 (coefficients)'!$C$5-1)/'Sect. 4 (coefficients)'!$C$6)^4 ) +
    ( A401/'Sect. 4 (coefficients)'!$C$3 )^1 * ( 'Sect. 4 (coefficients)'!$J$8   + 'Sect. 4 (coefficients)'!$J$9  *((C401/'Sect. 4 (coefficients)'!$C$5-1)/'Sect. 4 (coefficients)'!$C$6)  + 'Sect. 4 (coefficients)'!$J$10*((C401/'Sect. 4 (coefficients)'!$C$5-1)/'Sect. 4 (coefficients)'!$C$6)^2 + 'Sect. 4 (coefficients)'!$J$11 *((C401/'Sect. 4 (coefficients)'!$C$5-1)/'Sect. 4 (coefficients)'!$C$6)^3 ) +
    ( A401/'Sect. 4 (coefficients)'!$C$3 )^2 * ( 'Sect. 4 (coefficients)'!$J$12 + 'Sect. 4 (coefficients)'!$J$13*((C401/'Sect. 4 (coefficients)'!$C$5-1)/'Sect. 4 (coefficients)'!$C$6) + 'Sect. 4 (coefficients)'!$J$14*((C401/'Sect. 4 (coefficients)'!$C$5-1)/'Sect. 4 (coefficients)'!$C$6)^2 ) +
    ( A401/'Sect. 4 (coefficients)'!$C$3 )^3 * ( 'Sect. 4 (coefficients)'!$J$15 + 'Sect. 4 (coefficients)'!$J$16*((C401/'Sect. 4 (coefficients)'!$C$5-1)/'Sect. 4 (coefficients)'!$C$6) ) +
    ( A401/'Sect. 4 (coefficients)'!$C$3 )^4 * ( 'Sect. 4 (coefficients)'!$J$17 ) +
( (B401+273.15) / 'Sect. 4 (coefficients)'!$C$4 )^1*
    (                                                   ( 'Sect. 4 (coefficients)'!$J$18 + 'Sect. 4 (coefficients)'!$J$19*((C401/'Sect. 4 (coefficients)'!$C$5-1)/'Sect. 4 (coefficients)'!$C$6) + 'Sect. 4 (coefficients)'!$J$20*((C401/'Sect. 4 (coefficients)'!$C$5-1)/'Sect. 4 (coefficients)'!$C$6)^2 + 'Sect. 4 (coefficients)'!$J$21 * ((C401/'Sect. 4 (coefficients)'!$C$5-1)/'Sect. 4 (coefficients)'!$C$6)^3 ) +
    ( A401/'Sect. 4 (coefficients)'!$C$3 )^1 * ( 'Sect. 4 (coefficients)'!$J$22 + 'Sect. 4 (coefficients)'!$J$23*((C401/'Sect. 4 (coefficients)'!$C$5-1)/'Sect. 4 (coefficients)'!$C$6) + 'Sect. 4 (coefficients)'!$J$24*((C401/'Sect. 4 (coefficients)'!$C$5-1)/'Sect. 4 (coefficients)'!$C$6)^2 ) +
    ( A401/'Sect. 4 (coefficients)'!$C$3 )^2 * ( 'Sect. 4 (coefficients)'!$J$25 + 'Sect. 4 (coefficients)'!$J$26*((C401/'Sect. 4 (coefficients)'!$C$5-1)/'Sect. 4 (coefficients)'!$C$6) ) +
    ( A401/'Sect. 4 (coefficients)'!$C$3 )^3 * ( 'Sect. 4 (coefficients)'!$J$27 ) ) +
( (B401+273.15) / 'Sect. 4 (coefficients)'!$C$4 )^2*
    (                                                   ( 'Sect. 4 (coefficients)'!$J$28 + 'Sect. 4 (coefficients)'!$J$29*((C401/'Sect. 4 (coefficients)'!$C$5-1)/'Sect. 4 (coefficients)'!$C$6) + 'Sect. 4 (coefficients)'!$J$30*((C401/'Sect. 4 (coefficients)'!$C$5-1)/'Sect. 4 (coefficients)'!$C$6)^2 ) +
    ( A401/'Sect. 4 (coefficients)'!$C$3 )^1 * ( 'Sect. 4 (coefficients)'!$J$31 + 'Sect. 4 (coefficients)'!$J$32*((C401/'Sect. 4 (coefficients)'!$C$5-1)/'Sect. 4 (coefficients)'!$C$6) ) +
    ( A401/'Sect. 4 (coefficients)'!$C$3 )^2 * ( 'Sect. 4 (coefficients)'!$J$33 ) ) +
( (B401+273.15) / 'Sect. 4 (coefficients)'!$C$4 )^3*
    (                                                   ( 'Sect. 4 (coefficients)'!$J$34 + 'Sect. 4 (coefficients)'!$J$35*((C401/'Sect. 4 (coefficients)'!$C$5-1)/'Sect. 4 (coefficients)'!$C$6) ) +
    ( A401/'Sect. 4 (coefficients)'!$C$3 )^1 * ( 'Sect. 4 (coefficients)'!$J$36 ) ) +
( (B401+273.15) / 'Sect. 4 (coefficients)'!$C$4 )^4*
    (                                                   ( 'Sect. 4 (coefficients)'!$J$37 ) ) )</f>
        <v>-0.79422142706325582</v>
      </c>
      <c r="V401" s="32">
        <f t="shared" si="111"/>
        <v>18.375274112212363</v>
      </c>
      <c r="W401" s="36">
        <f>('Sect. 4 (coefficients)'!$L$3+'Sect. 4 (coefficients)'!$L$4*(B401+'Sect. 4 (coefficients)'!$L$7)^-2.5+'Sect. 4 (coefficients)'!$L$5*(B401+'Sect. 4 (coefficients)'!$L$7)^3)/1000</f>
        <v>-2.8498200791190241E-3</v>
      </c>
      <c r="X401" s="36">
        <f t="shared" si="112"/>
        <v>-1.6591565379222573E-3</v>
      </c>
      <c r="Y401" s="32">
        <f t="shared" si="113"/>
        <v>18.372424292133243</v>
      </c>
      <c r="Z401" s="92">
        <v>6.0000000000000001E-3</v>
      </c>
    </row>
    <row r="402" spans="1:26" s="46" customFormat="1">
      <c r="A402" s="82">
        <v>25</v>
      </c>
      <c r="B402" s="38">
        <v>15</v>
      </c>
      <c r="C402" s="57">
        <v>65</v>
      </c>
      <c r="D402" s="40">
        <v>1027.44420001</v>
      </c>
      <c r="E402" s="40">
        <f t="shared" si="115"/>
        <v>1.5411663000150001E-2</v>
      </c>
      <c r="F402" s="56" t="s">
        <v>17</v>
      </c>
      <c r="G402" s="42">
        <v>1045.6406566585288</v>
      </c>
      <c r="H402" s="40">
        <v>1.692716400320577E-2</v>
      </c>
      <c r="I402" s="63">
        <v>247.08496387728974</v>
      </c>
      <c r="J402" s="42">
        <f t="shared" si="105"/>
        <v>18.196456648528738</v>
      </c>
      <c r="K402" s="40">
        <f t="shared" si="106"/>
        <v>7.0006803070296452E-3</v>
      </c>
      <c r="L402" s="53">
        <f t="shared" si="104"/>
        <v>7.2288712882663138</v>
      </c>
      <c r="M402" s="44">
        <f t="shared" si="107"/>
        <v>11.785714285714285</v>
      </c>
      <c r="N402" s="67">
        <f t="shared" si="108"/>
        <v>1.1785714285714286</v>
      </c>
      <c r="O402" s="71" t="s">
        <v>17</v>
      </c>
      <c r="P402" s="40">
        <f>('Sect. 4 (coefficients)'!$L$3+'Sect. 4 (coefficients)'!$L$4*(B402+'Sect. 4 (coefficients)'!$L$7)^-2.5+'Sect. 4 (coefficients)'!$L$5*(B402+'Sect. 4 (coefficients)'!$L$7)^3)/1000</f>
        <v>-2.8498200791190241E-3</v>
      </c>
      <c r="Q402" s="40">
        <f t="shared" si="109"/>
        <v>18.199306468607858</v>
      </c>
      <c r="R402" s="40">
        <f>LOOKUP(B402,'Sect. 4 (data)'!$B$40:$B$46,'Sect. 4 (data)'!$R$40:$R$46)</f>
        <v>19.170582436960729</v>
      </c>
      <c r="S402" s="45">
        <f t="shared" si="110"/>
        <v>-0.97127596835287022</v>
      </c>
      <c r="T402" s="40">
        <f>'Sect. 4 (coefficients)'!$C$7 * ( A402 / 'Sect. 4 (coefficients)'!$C$3 )*
  (
                                                        ( 'Sect. 4 (coefficients)'!$F$3   + 'Sect. 4 (coefficients)'!$F$4  *(A402/'Sect. 4 (coefficients)'!$C$3)^1 + 'Sect. 4 (coefficients)'!$F$5  *(A402/'Sect. 4 (coefficients)'!$C$3)^2 + 'Sect. 4 (coefficients)'!$F$6   *(A402/'Sect. 4 (coefficients)'!$C$3)^3 + 'Sect. 4 (coefficients)'!$F$7  *(A402/'Sect. 4 (coefficients)'!$C$3)^4 + 'Sect. 4 (coefficients)'!$F$8*(A402/'Sect. 4 (coefficients)'!$C$3)^5 ) +
    ( (B402+273.15) / 'Sect. 4 (coefficients)'!$C$4 )^1 * ( 'Sect. 4 (coefficients)'!$F$9   + 'Sect. 4 (coefficients)'!$F$10*(A402/'Sect. 4 (coefficients)'!$C$3)^1 + 'Sect. 4 (coefficients)'!$F$11*(A402/'Sect. 4 (coefficients)'!$C$3)^2 + 'Sect. 4 (coefficients)'!$F$12*(A402/'Sect. 4 (coefficients)'!$C$3)^3 + 'Sect. 4 (coefficients)'!$F$13*(A402/'Sect. 4 (coefficients)'!$C$3)^4 ) +
    ( (B402+273.15) / 'Sect. 4 (coefficients)'!$C$4 )^2 * ( 'Sect. 4 (coefficients)'!$F$14 + 'Sect. 4 (coefficients)'!$F$15*(A402/'Sect. 4 (coefficients)'!$C$3)^1 + 'Sect. 4 (coefficients)'!$F$16*(A402/'Sect. 4 (coefficients)'!$C$3)^2 + 'Sect. 4 (coefficients)'!$F$17*(A402/'Sect. 4 (coefficients)'!$C$3)^3 ) +
    ( (B402+273.15) / 'Sect. 4 (coefficients)'!$C$4 )^3 * ( 'Sect. 4 (coefficients)'!$F$18 + 'Sect. 4 (coefficients)'!$F$19*(A402/'Sect. 4 (coefficients)'!$C$3)^1 + 'Sect. 4 (coefficients)'!$F$20*(A402/'Sect. 4 (coefficients)'!$C$3)^2 ) +
    ( (B402+273.15) / 'Sect. 4 (coefficients)'!$C$4 )^4 * ( 'Sect. 4 (coefficients)'!$F$21 +'Sect. 4 (coefficients)'!$F$22*(A402/'Sect. 4 (coefficients)'!$C$3)^1 ) +
    ( (B402+273.15) / 'Sect. 4 (coefficients)'!$C$4 )^5 * ( 'Sect. 4 (coefficients)'!$F$23 )
  )</f>
        <v>19.169495539275619</v>
      </c>
      <c r="U402" s="93">
        <f xml:space="preserve"> 'Sect. 4 (coefficients)'!$C$8 * ( (C402/'Sect. 4 (coefficients)'!$C$5-1)/'Sect. 4 (coefficients)'!$C$6 ) * ( A402/'Sect. 4 (coefficients)'!$C$3 ) *
(                                                       ( 'Sect. 4 (coefficients)'!$J$3   + 'Sect. 4 (coefficients)'!$J$4  *((C402/'Sect. 4 (coefficients)'!$C$5-1)/'Sect. 4 (coefficients)'!$C$6)  + 'Sect. 4 (coefficients)'!$J$5  *((C402/'Sect. 4 (coefficients)'!$C$5-1)/'Sect. 4 (coefficients)'!$C$6)^2 + 'Sect. 4 (coefficients)'!$J$6   *((C402/'Sect. 4 (coefficients)'!$C$5-1)/'Sect. 4 (coefficients)'!$C$6)^3 + 'Sect. 4 (coefficients)'!$J$7*((C402/'Sect. 4 (coefficients)'!$C$5-1)/'Sect. 4 (coefficients)'!$C$6)^4 ) +
    ( A402/'Sect. 4 (coefficients)'!$C$3 )^1 * ( 'Sect. 4 (coefficients)'!$J$8   + 'Sect. 4 (coefficients)'!$J$9  *((C402/'Sect. 4 (coefficients)'!$C$5-1)/'Sect. 4 (coefficients)'!$C$6)  + 'Sect. 4 (coefficients)'!$J$10*((C402/'Sect. 4 (coefficients)'!$C$5-1)/'Sect. 4 (coefficients)'!$C$6)^2 + 'Sect. 4 (coefficients)'!$J$11 *((C402/'Sect. 4 (coefficients)'!$C$5-1)/'Sect. 4 (coefficients)'!$C$6)^3 ) +
    ( A402/'Sect. 4 (coefficients)'!$C$3 )^2 * ( 'Sect. 4 (coefficients)'!$J$12 + 'Sect. 4 (coefficients)'!$J$13*((C402/'Sect. 4 (coefficients)'!$C$5-1)/'Sect. 4 (coefficients)'!$C$6) + 'Sect. 4 (coefficients)'!$J$14*((C402/'Sect. 4 (coefficients)'!$C$5-1)/'Sect. 4 (coefficients)'!$C$6)^2 ) +
    ( A402/'Sect. 4 (coefficients)'!$C$3 )^3 * ( 'Sect. 4 (coefficients)'!$J$15 + 'Sect. 4 (coefficients)'!$J$16*((C402/'Sect. 4 (coefficients)'!$C$5-1)/'Sect. 4 (coefficients)'!$C$6) ) +
    ( A402/'Sect. 4 (coefficients)'!$C$3 )^4 * ( 'Sect. 4 (coefficients)'!$J$17 ) +
( (B402+273.15) / 'Sect. 4 (coefficients)'!$C$4 )^1*
    (                                                   ( 'Sect. 4 (coefficients)'!$J$18 + 'Sect. 4 (coefficients)'!$J$19*((C402/'Sect. 4 (coefficients)'!$C$5-1)/'Sect. 4 (coefficients)'!$C$6) + 'Sect. 4 (coefficients)'!$J$20*((C402/'Sect. 4 (coefficients)'!$C$5-1)/'Sect. 4 (coefficients)'!$C$6)^2 + 'Sect. 4 (coefficients)'!$J$21 * ((C402/'Sect. 4 (coefficients)'!$C$5-1)/'Sect. 4 (coefficients)'!$C$6)^3 ) +
    ( A402/'Sect. 4 (coefficients)'!$C$3 )^1 * ( 'Sect. 4 (coefficients)'!$J$22 + 'Sect. 4 (coefficients)'!$J$23*((C402/'Sect. 4 (coefficients)'!$C$5-1)/'Sect. 4 (coefficients)'!$C$6) + 'Sect. 4 (coefficients)'!$J$24*((C402/'Sect. 4 (coefficients)'!$C$5-1)/'Sect. 4 (coefficients)'!$C$6)^2 ) +
    ( A402/'Sect. 4 (coefficients)'!$C$3 )^2 * ( 'Sect. 4 (coefficients)'!$J$25 + 'Sect. 4 (coefficients)'!$J$26*((C402/'Sect. 4 (coefficients)'!$C$5-1)/'Sect. 4 (coefficients)'!$C$6) ) +
    ( A402/'Sect. 4 (coefficients)'!$C$3 )^3 * ( 'Sect. 4 (coefficients)'!$J$27 ) ) +
( (B402+273.15) / 'Sect. 4 (coefficients)'!$C$4 )^2*
    (                                                   ( 'Sect. 4 (coefficients)'!$J$28 + 'Sect. 4 (coefficients)'!$J$29*((C402/'Sect. 4 (coefficients)'!$C$5-1)/'Sect. 4 (coefficients)'!$C$6) + 'Sect. 4 (coefficients)'!$J$30*((C402/'Sect. 4 (coefficients)'!$C$5-1)/'Sect. 4 (coefficients)'!$C$6)^2 ) +
    ( A402/'Sect. 4 (coefficients)'!$C$3 )^1 * ( 'Sect. 4 (coefficients)'!$J$31 + 'Sect. 4 (coefficients)'!$J$32*((C402/'Sect. 4 (coefficients)'!$C$5-1)/'Sect. 4 (coefficients)'!$C$6) ) +
    ( A402/'Sect. 4 (coefficients)'!$C$3 )^2 * ( 'Sect. 4 (coefficients)'!$J$33 ) ) +
( (B402+273.15) / 'Sect. 4 (coefficients)'!$C$4 )^3*
    (                                                   ( 'Sect. 4 (coefficients)'!$J$34 + 'Sect. 4 (coefficients)'!$J$35*((C402/'Sect. 4 (coefficients)'!$C$5-1)/'Sect. 4 (coefficients)'!$C$6) ) +
    ( A402/'Sect. 4 (coefficients)'!$C$3 )^1 * ( 'Sect. 4 (coefficients)'!$J$36 ) ) +
( (B402+273.15) / 'Sect. 4 (coefficients)'!$C$4 )^4*
    (                                                   ( 'Sect. 4 (coefficients)'!$J$37 ) ) )</f>
        <v>-0.96893725294976751</v>
      </c>
      <c r="V402" s="40">
        <f t="shared" si="111"/>
        <v>18.200558286325851</v>
      </c>
      <c r="W402" s="45">
        <f>('Sect. 4 (coefficients)'!$L$3+'Sect. 4 (coefficients)'!$L$4*(B402+'Sect. 4 (coefficients)'!$L$7)^-2.5+'Sect. 4 (coefficients)'!$L$5*(B402+'Sect. 4 (coefficients)'!$L$7)^3)/1000</f>
        <v>-2.8498200791190241E-3</v>
      </c>
      <c r="X402" s="45">
        <f t="shared" si="112"/>
        <v>-1.2518177179927648E-3</v>
      </c>
      <c r="Y402" s="40">
        <f t="shared" si="113"/>
        <v>18.197708466246731</v>
      </c>
      <c r="Z402" s="94">
        <v>6.0000000000000001E-3</v>
      </c>
    </row>
    <row r="403" spans="1:26" s="37" customFormat="1">
      <c r="A403" s="76">
        <v>25</v>
      </c>
      <c r="B403" s="30">
        <v>20</v>
      </c>
      <c r="C403" s="55">
        <v>5</v>
      </c>
      <c r="D403" s="32">
        <v>1000.43959904</v>
      </c>
      <c r="E403" s="32">
        <f>0.001/100*D403/2</f>
        <v>5.0021979952000004E-3</v>
      </c>
      <c r="F403" s="54" t="s">
        <v>17</v>
      </c>
      <c r="G403" s="33">
        <v>1019.2996408399822</v>
      </c>
      <c r="H403" s="32">
        <v>7.0726445492264164E-3</v>
      </c>
      <c r="I403" s="62">
        <v>140.67698293450414</v>
      </c>
      <c r="J403" s="33">
        <f t="shared" si="105"/>
        <v>18.860041799982241</v>
      </c>
      <c r="K403" s="32">
        <f t="shared" si="106"/>
        <v>5.0000316135519821E-3</v>
      </c>
      <c r="L403" s="50">
        <f t="shared" si="104"/>
        <v>35.138783124406039</v>
      </c>
      <c r="M403" s="35">
        <f t="shared" si="107"/>
        <v>11.785714285714285</v>
      </c>
      <c r="N403" s="66">
        <f t="shared" si="108"/>
        <v>1.1785714285714286</v>
      </c>
      <c r="O403" s="70" t="s">
        <v>17</v>
      </c>
      <c r="P403" s="32">
        <f>('Sect. 4 (coefficients)'!$L$3+'Sect. 4 (coefficients)'!$L$4*(B403+'Sect. 4 (coefficients)'!$L$7)^-2.5+'Sect. 4 (coefficients)'!$L$5*(B403+'Sect. 4 (coefficients)'!$L$7)^3)/1000</f>
        <v>-2.4363535093284202E-3</v>
      </c>
      <c r="Q403" s="32">
        <f t="shared" si="109"/>
        <v>18.862478153491569</v>
      </c>
      <c r="R403" s="32">
        <f>LOOKUP(B403,'Sect. 4 (data)'!$B$40:$B$46,'Sect. 4 (data)'!$R$40:$R$46)</f>
        <v>18.937092878833145</v>
      </c>
      <c r="S403" s="36">
        <f t="shared" si="110"/>
        <v>-7.461472534157565E-2</v>
      </c>
      <c r="T403" s="32">
        <f>'Sect. 4 (coefficients)'!$C$7 * ( A403 / 'Sect. 4 (coefficients)'!$C$3 )*
  (
                                                        ( 'Sect. 4 (coefficients)'!$F$3   + 'Sect. 4 (coefficients)'!$F$4  *(A403/'Sect. 4 (coefficients)'!$C$3)^1 + 'Sect. 4 (coefficients)'!$F$5  *(A403/'Sect. 4 (coefficients)'!$C$3)^2 + 'Sect. 4 (coefficients)'!$F$6   *(A403/'Sect. 4 (coefficients)'!$C$3)^3 + 'Sect. 4 (coefficients)'!$F$7  *(A403/'Sect. 4 (coefficients)'!$C$3)^4 + 'Sect. 4 (coefficients)'!$F$8*(A403/'Sect. 4 (coefficients)'!$C$3)^5 ) +
    ( (B403+273.15) / 'Sect. 4 (coefficients)'!$C$4 )^1 * ( 'Sect. 4 (coefficients)'!$F$9   + 'Sect. 4 (coefficients)'!$F$10*(A403/'Sect. 4 (coefficients)'!$C$3)^1 + 'Sect. 4 (coefficients)'!$F$11*(A403/'Sect. 4 (coefficients)'!$C$3)^2 + 'Sect. 4 (coefficients)'!$F$12*(A403/'Sect. 4 (coefficients)'!$C$3)^3 + 'Sect. 4 (coefficients)'!$F$13*(A403/'Sect. 4 (coefficients)'!$C$3)^4 ) +
    ( (B403+273.15) / 'Sect. 4 (coefficients)'!$C$4 )^2 * ( 'Sect. 4 (coefficients)'!$F$14 + 'Sect. 4 (coefficients)'!$F$15*(A403/'Sect. 4 (coefficients)'!$C$3)^1 + 'Sect. 4 (coefficients)'!$F$16*(A403/'Sect. 4 (coefficients)'!$C$3)^2 + 'Sect. 4 (coefficients)'!$F$17*(A403/'Sect. 4 (coefficients)'!$C$3)^3 ) +
    ( (B403+273.15) / 'Sect. 4 (coefficients)'!$C$4 )^3 * ( 'Sect. 4 (coefficients)'!$F$18 + 'Sect. 4 (coefficients)'!$F$19*(A403/'Sect. 4 (coefficients)'!$C$3)^1 + 'Sect. 4 (coefficients)'!$F$20*(A403/'Sect. 4 (coefficients)'!$C$3)^2 ) +
    ( (B403+273.15) / 'Sect. 4 (coefficients)'!$C$4 )^4 * ( 'Sect. 4 (coefficients)'!$F$21 +'Sect. 4 (coefficients)'!$F$22*(A403/'Sect. 4 (coefficients)'!$C$3)^1 ) +
    ( (B403+273.15) / 'Sect. 4 (coefficients)'!$C$4 )^5 * ( 'Sect. 4 (coefficients)'!$F$23 )
  )</f>
        <v>18.939576718592427</v>
      </c>
      <c r="U403" s="91">
        <f xml:space="preserve"> 'Sect. 4 (coefficients)'!$C$8 * ( (C403/'Sect. 4 (coefficients)'!$C$5-1)/'Sect. 4 (coefficients)'!$C$6 ) * ( A403/'Sect. 4 (coefficients)'!$C$3 ) *
(                                                       ( 'Sect. 4 (coefficients)'!$J$3   + 'Sect. 4 (coefficients)'!$J$4  *((C403/'Sect. 4 (coefficients)'!$C$5-1)/'Sect. 4 (coefficients)'!$C$6)  + 'Sect. 4 (coefficients)'!$J$5  *((C403/'Sect. 4 (coefficients)'!$C$5-1)/'Sect. 4 (coefficients)'!$C$6)^2 + 'Sect. 4 (coefficients)'!$J$6   *((C403/'Sect. 4 (coefficients)'!$C$5-1)/'Sect. 4 (coefficients)'!$C$6)^3 + 'Sect. 4 (coefficients)'!$J$7*((C403/'Sect. 4 (coefficients)'!$C$5-1)/'Sect. 4 (coefficients)'!$C$6)^4 ) +
    ( A403/'Sect. 4 (coefficients)'!$C$3 )^1 * ( 'Sect. 4 (coefficients)'!$J$8   + 'Sect. 4 (coefficients)'!$J$9  *((C403/'Sect. 4 (coefficients)'!$C$5-1)/'Sect. 4 (coefficients)'!$C$6)  + 'Sect. 4 (coefficients)'!$J$10*((C403/'Sect. 4 (coefficients)'!$C$5-1)/'Sect. 4 (coefficients)'!$C$6)^2 + 'Sect. 4 (coefficients)'!$J$11 *((C403/'Sect. 4 (coefficients)'!$C$5-1)/'Sect. 4 (coefficients)'!$C$6)^3 ) +
    ( A403/'Sect. 4 (coefficients)'!$C$3 )^2 * ( 'Sect. 4 (coefficients)'!$J$12 + 'Sect. 4 (coefficients)'!$J$13*((C403/'Sect. 4 (coefficients)'!$C$5-1)/'Sect. 4 (coefficients)'!$C$6) + 'Sect. 4 (coefficients)'!$J$14*((C403/'Sect. 4 (coefficients)'!$C$5-1)/'Sect. 4 (coefficients)'!$C$6)^2 ) +
    ( A403/'Sect. 4 (coefficients)'!$C$3 )^3 * ( 'Sect. 4 (coefficients)'!$J$15 + 'Sect. 4 (coefficients)'!$J$16*((C403/'Sect. 4 (coefficients)'!$C$5-1)/'Sect. 4 (coefficients)'!$C$6) ) +
    ( A403/'Sect. 4 (coefficients)'!$C$3 )^4 * ( 'Sect. 4 (coefficients)'!$J$17 ) +
( (B403+273.15) / 'Sect. 4 (coefficients)'!$C$4 )^1*
    (                                                   ( 'Sect. 4 (coefficients)'!$J$18 + 'Sect. 4 (coefficients)'!$J$19*((C403/'Sect. 4 (coefficients)'!$C$5-1)/'Sect. 4 (coefficients)'!$C$6) + 'Sect. 4 (coefficients)'!$J$20*((C403/'Sect. 4 (coefficients)'!$C$5-1)/'Sect. 4 (coefficients)'!$C$6)^2 + 'Sect. 4 (coefficients)'!$J$21 * ((C403/'Sect. 4 (coefficients)'!$C$5-1)/'Sect. 4 (coefficients)'!$C$6)^3 ) +
    ( A403/'Sect. 4 (coefficients)'!$C$3 )^1 * ( 'Sect. 4 (coefficients)'!$J$22 + 'Sect. 4 (coefficients)'!$J$23*((C403/'Sect. 4 (coefficients)'!$C$5-1)/'Sect. 4 (coefficients)'!$C$6) + 'Sect. 4 (coefficients)'!$J$24*((C403/'Sect. 4 (coefficients)'!$C$5-1)/'Sect. 4 (coefficients)'!$C$6)^2 ) +
    ( A403/'Sect. 4 (coefficients)'!$C$3 )^2 * ( 'Sect. 4 (coefficients)'!$J$25 + 'Sect. 4 (coefficients)'!$J$26*((C403/'Sect. 4 (coefficients)'!$C$5-1)/'Sect. 4 (coefficients)'!$C$6) ) +
    ( A403/'Sect. 4 (coefficients)'!$C$3 )^3 * ( 'Sect. 4 (coefficients)'!$J$27 ) ) +
( (B403+273.15) / 'Sect. 4 (coefficients)'!$C$4 )^2*
    (                                                   ( 'Sect. 4 (coefficients)'!$J$28 + 'Sect. 4 (coefficients)'!$J$29*((C403/'Sect. 4 (coefficients)'!$C$5-1)/'Sect. 4 (coefficients)'!$C$6) + 'Sect. 4 (coefficients)'!$J$30*((C403/'Sect. 4 (coefficients)'!$C$5-1)/'Sect. 4 (coefficients)'!$C$6)^2 ) +
    ( A403/'Sect. 4 (coefficients)'!$C$3 )^1 * ( 'Sect. 4 (coefficients)'!$J$31 + 'Sect. 4 (coefficients)'!$J$32*((C403/'Sect. 4 (coefficients)'!$C$5-1)/'Sect. 4 (coefficients)'!$C$6) ) +
    ( A403/'Sect. 4 (coefficients)'!$C$3 )^2 * ( 'Sect. 4 (coefficients)'!$J$33 ) ) +
( (B403+273.15) / 'Sect. 4 (coefficients)'!$C$4 )^3*
    (                                                   ( 'Sect. 4 (coefficients)'!$J$34 + 'Sect. 4 (coefficients)'!$J$35*((C403/'Sect. 4 (coefficients)'!$C$5-1)/'Sect. 4 (coefficients)'!$C$6) ) +
    ( A403/'Sect. 4 (coefficients)'!$C$3 )^1 * ( 'Sect. 4 (coefficients)'!$J$36 ) ) +
( (B403+273.15) / 'Sect. 4 (coefficients)'!$C$4 )^4*
    (                                                   ( 'Sect. 4 (coefficients)'!$J$37 ) ) )</f>
        <v>-7.4578910412667523E-2</v>
      </c>
      <c r="V403" s="32">
        <f t="shared" si="111"/>
        <v>18.864997808179758</v>
      </c>
      <c r="W403" s="36">
        <f>('Sect. 4 (coefficients)'!$L$3+'Sect. 4 (coefficients)'!$L$4*(B403+'Sect. 4 (coefficients)'!$L$7)^-2.5+'Sect. 4 (coefficients)'!$L$5*(B403+'Sect. 4 (coefficients)'!$L$7)^3)/1000</f>
        <v>-2.4363535093284202E-3</v>
      </c>
      <c r="X403" s="36">
        <f t="shared" si="112"/>
        <v>-2.5196546881893767E-3</v>
      </c>
      <c r="Y403" s="32">
        <f t="shared" si="113"/>
        <v>18.862561454670431</v>
      </c>
      <c r="Z403" s="92">
        <v>6.0000000000000001E-3</v>
      </c>
    </row>
    <row r="404" spans="1:26" s="37" customFormat="1">
      <c r="A404" s="76">
        <v>25</v>
      </c>
      <c r="B404" s="30">
        <v>20</v>
      </c>
      <c r="C404" s="55">
        <v>10</v>
      </c>
      <c r="D404" s="32">
        <v>1002.6946152100001</v>
      </c>
      <c r="E404" s="32">
        <f>0.001/100*D404/2</f>
        <v>5.0134730760500006E-3</v>
      </c>
      <c r="F404" s="54" t="s">
        <v>17</v>
      </c>
      <c r="G404" s="33">
        <v>1021.4775921988478</v>
      </c>
      <c r="H404" s="32">
        <v>7.1129682546055562E-3</v>
      </c>
      <c r="I404" s="62">
        <v>142.38857886525332</v>
      </c>
      <c r="J404" s="33">
        <f t="shared" si="105"/>
        <v>18.782976988847736</v>
      </c>
      <c r="K404" s="32">
        <f t="shared" si="106"/>
        <v>5.0457313748106091E-3</v>
      </c>
      <c r="L404" s="50">
        <f t="shared" si="104"/>
        <v>36.055222243172175</v>
      </c>
      <c r="M404" s="35">
        <f t="shared" si="107"/>
        <v>11.785714285714285</v>
      </c>
      <c r="N404" s="66">
        <f t="shared" si="108"/>
        <v>1.1785714285714286</v>
      </c>
      <c r="O404" s="70" t="s">
        <v>17</v>
      </c>
      <c r="P404" s="32">
        <f>('Sect. 4 (coefficients)'!$L$3+'Sect. 4 (coefficients)'!$L$4*(B404+'Sect. 4 (coefficients)'!$L$7)^-2.5+'Sect. 4 (coefficients)'!$L$5*(B404+'Sect. 4 (coefficients)'!$L$7)^3)/1000</f>
        <v>-2.4363535093284202E-3</v>
      </c>
      <c r="Q404" s="32">
        <f t="shared" si="109"/>
        <v>18.785413342357064</v>
      </c>
      <c r="R404" s="32">
        <f>LOOKUP(B404,'Sect. 4 (data)'!$B$40:$B$46,'Sect. 4 (data)'!$R$40:$R$46)</f>
        <v>18.937092878833145</v>
      </c>
      <c r="S404" s="36">
        <f t="shared" si="110"/>
        <v>-0.15167953647608101</v>
      </c>
      <c r="T404" s="32">
        <f>'Sect. 4 (coefficients)'!$C$7 * ( A404 / 'Sect. 4 (coefficients)'!$C$3 )*
  (
                                                        ( 'Sect. 4 (coefficients)'!$F$3   + 'Sect. 4 (coefficients)'!$F$4  *(A404/'Sect. 4 (coefficients)'!$C$3)^1 + 'Sect. 4 (coefficients)'!$F$5  *(A404/'Sect. 4 (coefficients)'!$C$3)^2 + 'Sect. 4 (coefficients)'!$F$6   *(A404/'Sect. 4 (coefficients)'!$C$3)^3 + 'Sect. 4 (coefficients)'!$F$7  *(A404/'Sect. 4 (coefficients)'!$C$3)^4 + 'Sect. 4 (coefficients)'!$F$8*(A404/'Sect. 4 (coefficients)'!$C$3)^5 ) +
    ( (B404+273.15) / 'Sect. 4 (coefficients)'!$C$4 )^1 * ( 'Sect. 4 (coefficients)'!$F$9   + 'Sect. 4 (coefficients)'!$F$10*(A404/'Sect. 4 (coefficients)'!$C$3)^1 + 'Sect. 4 (coefficients)'!$F$11*(A404/'Sect. 4 (coefficients)'!$C$3)^2 + 'Sect. 4 (coefficients)'!$F$12*(A404/'Sect. 4 (coefficients)'!$C$3)^3 + 'Sect. 4 (coefficients)'!$F$13*(A404/'Sect. 4 (coefficients)'!$C$3)^4 ) +
    ( (B404+273.15) / 'Sect. 4 (coefficients)'!$C$4 )^2 * ( 'Sect. 4 (coefficients)'!$F$14 + 'Sect. 4 (coefficients)'!$F$15*(A404/'Sect. 4 (coefficients)'!$C$3)^1 + 'Sect. 4 (coefficients)'!$F$16*(A404/'Sect. 4 (coefficients)'!$C$3)^2 + 'Sect. 4 (coefficients)'!$F$17*(A404/'Sect. 4 (coefficients)'!$C$3)^3 ) +
    ( (B404+273.15) / 'Sect. 4 (coefficients)'!$C$4 )^3 * ( 'Sect. 4 (coefficients)'!$F$18 + 'Sect. 4 (coefficients)'!$F$19*(A404/'Sect. 4 (coefficients)'!$C$3)^1 + 'Sect. 4 (coefficients)'!$F$20*(A404/'Sect. 4 (coefficients)'!$C$3)^2 ) +
    ( (B404+273.15) / 'Sect. 4 (coefficients)'!$C$4 )^4 * ( 'Sect. 4 (coefficients)'!$F$21 +'Sect. 4 (coefficients)'!$F$22*(A404/'Sect. 4 (coefficients)'!$C$3)^1 ) +
    ( (B404+273.15) / 'Sect. 4 (coefficients)'!$C$4 )^5 * ( 'Sect. 4 (coefficients)'!$F$23 )
  )</f>
        <v>18.939576718592427</v>
      </c>
      <c r="U404" s="91">
        <f xml:space="preserve"> 'Sect. 4 (coefficients)'!$C$8 * ( (C404/'Sect. 4 (coefficients)'!$C$5-1)/'Sect. 4 (coefficients)'!$C$6 ) * ( A404/'Sect. 4 (coefficients)'!$C$3 ) *
(                                                       ( 'Sect. 4 (coefficients)'!$J$3   + 'Sect. 4 (coefficients)'!$J$4  *((C404/'Sect. 4 (coefficients)'!$C$5-1)/'Sect. 4 (coefficients)'!$C$6)  + 'Sect. 4 (coefficients)'!$J$5  *((C404/'Sect. 4 (coefficients)'!$C$5-1)/'Sect. 4 (coefficients)'!$C$6)^2 + 'Sect. 4 (coefficients)'!$J$6   *((C404/'Sect. 4 (coefficients)'!$C$5-1)/'Sect. 4 (coefficients)'!$C$6)^3 + 'Sect. 4 (coefficients)'!$J$7*((C404/'Sect. 4 (coefficients)'!$C$5-1)/'Sect. 4 (coefficients)'!$C$6)^4 ) +
    ( A404/'Sect. 4 (coefficients)'!$C$3 )^1 * ( 'Sect. 4 (coefficients)'!$J$8   + 'Sect. 4 (coefficients)'!$J$9  *((C404/'Sect. 4 (coefficients)'!$C$5-1)/'Sect. 4 (coefficients)'!$C$6)  + 'Sect. 4 (coefficients)'!$J$10*((C404/'Sect. 4 (coefficients)'!$C$5-1)/'Sect. 4 (coefficients)'!$C$6)^2 + 'Sect. 4 (coefficients)'!$J$11 *((C404/'Sect. 4 (coefficients)'!$C$5-1)/'Sect. 4 (coefficients)'!$C$6)^3 ) +
    ( A404/'Sect. 4 (coefficients)'!$C$3 )^2 * ( 'Sect. 4 (coefficients)'!$J$12 + 'Sect. 4 (coefficients)'!$J$13*((C404/'Sect. 4 (coefficients)'!$C$5-1)/'Sect. 4 (coefficients)'!$C$6) + 'Sect. 4 (coefficients)'!$J$14*((C404/'Sect. 4 (coefficients)'!$C$5-1)/'Sect. 4 (coefficients)'!$C$6)^2 ) +
    ( A404/'Sect. 4 (coefficients)'!$C$3 )^3 * ( 'Sect. 4 (coefficients)'!$J$15 + 'Sect. 4 (coefficients)'!$J$16*((C404/'Sect. 4 (coefficients)'!$C$5-1)/'Sect. 4 (coefficients)'!$C$6) ) +
    ( A404/'Sect. 4 (coefficients)'!$C$3 )^4 * ( 'Sect. 4 (coefficients)'!$J$17 ) +
( (B404+273.15) / 'Sect. 4 (coefficients)'!$C$4 )^1*
    (                                                   ( 'Sect. 4 (coefficients)'!$J$18 + 'Sect. 4 (coefficients)'!$J$19*((C404/'Sect. 4 (coefficients)'!$C$5-1)/'Sect. 4 (coefficients)'!$C$6) + 'Sect. 4 (coefficients)'!$J$20*((C404/'Sect. 4 (coefficients)'!$C$5-1)/'Sect. 4 (coefficients)'!$C$6)^2 + 'Sect. 4 (coefficients)'!$J$21 * ((C404/'Sect. 4 (coefficients)'!$C$5-1)/'Sect. 4 (coefficients)'!$C$6)^3 ) +
    ( A404/'Sect. 4 (coefficients)'!$C$3 )^1 * ( 'Sect. 4 (coefficients)'!$J$22 + 'Sect. 4 (coefficients)'!$J$23*((C404/'Sect. 4 (coefficients)'!$C$5-1)/'Sect. 4 (coefficients)'!$C$6) + 'Sect. 4 (coefficients)'!$J$24*((C404/'Sect. 4 (coefficients)'!$C$5-1)/'Sect. 4 (coefficients)'!$C$6)^2 ) +
    ( A404/'Sect. 4 (coefficients)'!$C$3 )^2 * ( 'Sect. 4 (coefficients)'!$J$25 + 'Sect. 4 (coefficients)'!$J$26*((C404/'Sect. 4 (coefficients)'!$C$5-1)/'Sect. 4 (coefficients)'!$C$6) ) +
    ( A404/'Sect. 4 (coefficients)'!$C$3 )^3 * ( 'Sect. 4 (coefficients)'!$J$27 ) ) +
( (B404+273.15) / 'Sect. 4 (coefficients)'!$C$4 )^2*
    (                                                   ( 'Sect. 4 (coefficients)'!$J$28 + 'Sect. 4 (coefficients)'!$J$29*((C404/'Sect. 4 (coefficients)'!$C$5-1)/'Sect. 4 (coefficients)'!$C$6) + 'Sect. 4 (coefficients)'!$J$30*((C404/'Sect. 4 (coefficients)'!$C$5-1)/'Sect. 4 (coefficients)'!$C$6)^2 ) +
    ( A404/'Sect. 4 (coefficients)'!$C$3 )^1 * ( 'Sect. 4 (coefficients)'!$J$31 + 'Sect. 4 (coefficients)'!$J$32*((C404/'Sect. 4 (coefficients)'!$C$5-1)/'Sect. 4 (coefficients)'!$C$6) ) +
    ( A404/'Sect. 4 (coefficients)'!$C$3 )^2 * ( 'Sect. 4 (coefficients)'!$J$33 ) ) +
( (B404+273.15) / 'Sect. 4 (coefficients)'!$C$4 )^3*
    (                                                   ( 'Sect. 4 (coefficients)'!$J$34 + 'Sect. 4 (coefficients)'!$J$35*((C404/'Sect. 4 (coefficients)'!$C$5-1)/'Sect. 4 (coefficients)'!$C$6) ) +
    ( A404/'Sect. 4 (coefficients)'!$C$3 )^1 * ( 'Sect. 4 (coefficients)'!$J$36 ) ) +
( (B404+273.15) / 'Sect. 4 (coefficients)'!$C$4 )^4*
    (                                                   ( 'Sect. 4 (coefficients)'!$J$37 ) ) )</f>
        <v>-0.14964608490103756</v>
      </c>
      <c r="V404" s="32">
        <f t="shared" si="111"/>
        <v>18.789930633691391</v>
      </c>
      <c r="W404" s="36">
        <f>('Sect. 4 (coefficients)'!$L$3+'Sect. 4 (coefficients)'!$L$4*(B404+'Sect. 4 (coefficients)'!$L$7)^-2.5+'Sect. 4 (coefficients)'!$L$5*(B404+'Sect. 4 (coefficients)'!$L$7)^3)/1000</f>
        <v>-2.4363535093284202E-3</v>
      </c>
      <c r="X404" s="36">
        <f t="shared" si="112"/>
        <v>-4.5172913343272114E-3</v>
      </c>
      <c r="Y404" s="32">
        <f t="shared" si="113"/>
        <v>18.787494280182063</v>
      </c>
      <c r="Z404" s="92">
        <v>6.0000000000000001E-3</v>
      </c>
    </row>
    <row r="405" spans="1:26" s="37" customFormat="1">
      <c r="A405" s="76">
        <v>25</v>
      </c>
      <c r="B405" s="30">
        <v>20</v>
      </c>
      <c r="C405" s="55">
        <v>15</v>
      </c>
      <c r="D405" s="32">
        <v>1004.92620322</v>
      </c>
      <c r="E405" s="32">
        <f t="shared" ref="E405:E411" si="116">0.003/100*D405/2</f>
        <v>1.5073893048300001E-2</v>
      </c>
      <c r="F405" s="54" t="s">
        <v>17</v>
      </c>
      <c r="G405" s="33">
        <v>1023.6365864497744</v>
      </c>
      <c r="H405" s="32">
        <v>1.5932828921526011E-2</v>
      </c>
      <c r="I405" s="62">
        <v>3428.1995735300702</v>
      </c>
      <c r="J405" s="33">
        <f t="shared" si="105"/>
        <v>18.710383229774379</v>
      </c>
      <c r="K405" s="32">
        <f t="shared" si="106"/>
        <v>5.1606962525446746E-3</v>
      </c>
      <c r="L405" s="50">
        <f t="shared" si="104"/>
        <v>37.733554491169976</v>
      </c>
      <c r="M405" s="35">
        <f t="shared" si="107"/>
        <v>11.785714285714285</v>
      </c>
      <c r="N405" s="66">
        <f t="shared" si="108"/>
        <v>1.1785714285714286</v>
      </c>
      <c r="O405" s="70" t="s">
        <v>17</v>
      </c>
      <c r="P405" s="32">
        <f>('Sect. 4 (coefficients)'!$L$3+'Sect. 4 (coefficients)'!$L$4*(B405+'Sect. 4 (coefficients)'!$L$7)^-2.5+'Sect. 4 (coefficients)'!$L$5*(B405+'Sect. 4 (coefficients)'!$L$7)^3)/1000</f>
        <v>-2.4363535093284202E-3</v>
      </c>
      <c r="Q405" s="32">
        <f t="shared" si="109"/>
        <v>18.712819583283707</v>
      </c>
      <c r="R405" s="32">
        <f>LOOKUP(B405,'Sect. 4 (data)'!$B$40:$B$46,'Sect. 4 (data)'!$R$40:$R$46)</f>
        <v>18.937092878833145</v>
      </c>
      <c r="S405" s="36">
        <f t="shared" si="110"/>
        <v>-0.22427329554943753</v>
      </c>
      <c r="T405" s="32">
        <f>'Sect. 4 (coefficients)'!$C$7 * ( A405 / 'Sect. 4 (coefficients)'!$C$3 )*
  (
                                                        ( 'Sect. 4 (coefficients)'!$F$3   + 'Sect. 4 (coefficients)'!$F$4  *(A405/'Sect. 4 (coefficients)'!$C$3)^1 + 'Sect. 4 (coefficients)'!$F$5  *(A405/'Sect. 4 (coefficients)'!$C$3)^2 + 'Sect. 4 (coefficients)'!$F$6   *(A405/'Sect. 4 (coefficients)'!$C$3)^3 + 'Sect. 4 (coefficients)'!$F$7  *(A405/'Sect. 4 (coefficients)'!$C$3)^4 + 'Sect. 4 (coefficients)'!$F$8*(A405/'Sect. 4 (coefficients)'!$C$3)^5 ) +
    ( (B405+273.15) / 'Sect. 4 (coefficients)'!$C$4 )^1 * ( 'Sect. 4 (coefficients)'!$F$9   + 'Sect. 4 (coefficients)'!$F$10*(A405/'Sect. 4 (coefficients)'!$C$3)^1 + 'Sect. 4 (coefficients)'!$F$11*(A405/'Sect. 4 (coefficients)'!$C$3)^2 + 'Sect. 4 (coefficients)'!$F$12*(A405/'Sect. 4 (coefficients)'!$C$3)^3 + 'Sect. 4 (coefficients)'!$F$13*(A405/'Sect. 4 (coefficients)'!$C$3)^4 ) +
    ( (B405+273.15) / 'Sect. 4 (coefficients)'!$C$4 )^2 * ( 'Sect. 4 (coefficients)'!$F$14 + 'Sect. 4 (coefficients)'!$F$15*(A405/'Sect. 4 (coefficients)'!$C$3)^1 + 'Sect. 4 (coefficients)'!$F$16*(A405/'Sect. 4 (coefficients)'!$C$3)^2 + 'Sect. 4 (coefficients)'!$F$17*(A405/'Sect. 4 (coefficients)'!$C$3)^3 ) +
    ( (B405+273.15) / 'Sect. 4 (coefficients)'!$C$4 )^3 * ( 'Sect. 4 (coefficients)'!$F$18 + 'Sect. 4 (coefficients)'!$F$19*(A405/'Sect. 4 (coefficients)'!$C$3)^1 + 'Sect. 4 (coefficients)'!$F$20*(A405/'Sect. 4 (coefficients)'!$C$3)^2 ) +
    ( (B405+273.15) / 'Sect. 4 (coefficients)'!$C$4 )^4 * ( 'Sect. 4 (coefficients)'!$F$21 +'Sect. 4 (coefficients)'!$F$22*(A405/'Sect. 4 (coefficients)'!$C$3)^1 ) +
    ( (B405+273.15) / 'Sect. 4 (coefficients)'!$C$4 )^5 * ( 'Sect. 4 (coefficients)'!$F$23 )
  )</f>
        <v>18.939576718592427</v>
      </c>
      <c r="U405" s="91">
        <f xml:space="preserve"> 'Sect. 4 (coefficients)'!$C$8 * ( (C405/'Sect. 4 (coefficients)'!$C$5-1)/'Sect. 4 (coefficients)'!$C$6 ) * ( A405/'Sect. 4 (coefficients)'!$C$3 ) *
(                                                       ( 'Sect. 4 (coefficients)'!$J$3   + 'Sect. 4 (coefficients)'!$J$4  *((C405/'Sect. 4 (coefficients)'!$C$5-1)/'Sect. 4 (coefficients)'!$C$6)  + 'Sect. 4 (coefficients)'!$J$5  *((C405/'Sect. 4 (coefficients)'!$C$5-1)/'Sect. 4 (coefficients)'!$C$6)^2 + 'Sect. 4 (coefficients)'!$J$6   *((C405/'Sect. 4 (coefficients)'!$C$5-1)/'Sect. 4 (coefficients)'!$C$6)^3 + 'Sect. 4 (coefficients)'!$J$7*((C405/'Sect. 4 (coefficients)'!$C$5-1)/'Sect. 4 (coefficients)'!$C$6)^4 ) +
    ( A405/'Sect. 4 (coefficients)'!$C$3 )^1 * ( 'Sect. 4 (coefficients)'!$J$8   + 'Sect. 4 (coefficients)'!$J$9  *((C405/'Sect. 4 (coefficients)'!$C$5-1)/'Sect. 4 (coefficients)'!$C$6)  + 'Sect. 4 (coefficients)'!$J$10*((C405/'Sect. 4 (coefficients)'!$C$5-1)/'Sect. 4 (coefficients)'!$C$6)^2 + 'Sect. 4 (coefficients)'!$J$11 *((C405/'Sect. 4 (coefficients)'!$C$5-1)/'Sect. 4 (coefficients)'!$C$6)^3 ) +
    ( A405/'Sect. 4 (coefficients)'!$C$3 )^2 * ( 'Sect. 4 (coefficients)'!$J$12 + 'Sect. 4 (coefficients)'!$J$13*((C405/'Sect. 4 (coefficients)'!$C$5-1)/'Sect. 4 (coefficients)'!$C$6) + 'Sect. 4 (coefficients)'!$J$14*((C405/'Sect. 4 (coefficients)'!$C$5-1)/'Sect. 4 (coefficients)'!$C$6)^2 ) +
    ( A405/'Sect. 4 (coefficients)'!$C$3 )^3 * ( 'Sect. 4 (coefficients)'!$J$15 + 'Sect. 4 (coefficients)'!$J$16*((C405/'Sect. 4 (coefficients)'!$C$5-1)/'Sect. 4 (coefficients)'!$C$6) ) +
    ( A405/'Sect. 4 (coefficients)'!$C$3 )^4 * ( 'Sect. 4 (coefficients)'!$J$17 ) +
( (B405+273.15) / 'Sect. 4 (coefficients)'!$C$4 )^1*
    (                                                   ( 'Sect. 4 (coefficients)'!$J$18 + 'Sect. 4 (coefficients)'!$J$19*((C405/'Sect. 4 (coefficients)'!$C$5-1)/'Sect. 4 (coefficients)'!$C$6) + 'Sect. 4 (coefficients)'!$J$20*((C405/'Sect. 4 (coefficients)'!$C$5-1)/'Sect. 4 (coefficients)'!$C$6)^2 + 'Sect. 4 (coefficients)'!$J$21 * ((C405/'Sect. 4 (coefficients)'!$C$5-1)/'Sect. 4 (coefficients)'!$C$6)^3 ) +
    ( A405/'Sect. 4 (coefficients)'!$C$3 )^1 * ( 'Sect. 4 (coefficients)'!$J$22 + 'Sect. 4 (coefficients)'!$J$23*((C405/'Sect. 4 (coefficients)'!$C$5-1)/'Sect. 4 (coefficients)'!$C$6) + 'Sect. 4 (coefficients)'!$J$24*((C405/'Sect. 4 (coefficients)'!$C$5-1)/'Sect. 4 (coefficients)'!$C$6)^2 ) +
    ( A405/'Sect. 4 (coefficients)'!$C$3 )^2 * ( 'Sect. 4 (coefficients)'!$J$25 + 'Sect. 4 (coefficients)'!$J$26*((C405/'Sect. 4 (coefficients)'!$C$5-1)/'Sect. 4 (coefficients)'!$C$6) ) +
    ( A405/'Sect. 4 (coefficients)'!$C$3 )^3 * ( 'Sect. 4 (coefficients)'!$J$27 ) ) +
( (B405+273.15) / 'Sect. 4 (coefficients)'!$C$4 )^2*
    (                                                   ( 'Sect. 4 (coefficients)'!$J$28 + 'Sect. 4 (coefficients)'!$J$29*((C405/'Sect. 4 (coefficients)'!$C$5-1)/'Sect. 4 (coefficients)'!$C$6) + 'Sect. 4 (coefficients)'!$J$30*((C405/'Sect. 4 (coefficients)'!$C$5-1)/'Sect. 4 (coefficients)'!$C$6)^2 ) +
    ( A405/'Sect. 4 (coefficients)'!$C$3 )^1 * ( 'Sect. 4 (coefficients)'!$J$31 + 'Sect. 4 (coefficients)'!$J$32*((C405/'Sect. 4 (coefficients)'!$C$5-1)/'Sect. 4 (coefficients)'!$C$6) ) +
    ( A405/'Sect. 4 (coefficients)'!$C$3 )^2 * ( 'Sect. 4 (coefficients)'!$J$33 ) ) +
( (B405+273.15) / 'Sect. 4 (coefficients)'!$C$4 )^3*
    (                                                   ( 'Sect. 4 (coefficients)'!$J$34 + 'Sect. 4 (coefficients)'!$J$35*((C405/'Sect. 4 (coefficients)'!$C$5-1)/'Sect. 4 (coefficients)'!$C$6) ) +
    ( A405/'Sect. 4 (coefficients)'!$C$3 )^1 * ( 'Sect. 4 (coefficients)'!$J$36 ) ) +
( (B405+273.15) / 'Sect. 4 (coefficients)'!$C$4 )^4*
    (                                                   ( 'Sect. 4 (coefficients)'!$J$37 ) ) )</f>
        <v>-0.22354217042184699</v>
      </c>
      <c r="V405" s="32">
        <f t="shared" si="111"/>
        <v>18.71603454817058</v>
      </c>
      <c r="W405" s="36">
        <f>('Sect. 4 (coefficients)'!$L$3+'Sect. 4 (coefficients)'!$L$4*(B405+'Sect. 4 (coefficients)'!$L$7)^-2.5+'Sect. 4 (coefficients)'!$L$5*(B405+'Sect. 4 (coefficients)'!$L$7)^3)/1000</f>
        <v>-2.4363535093284202E-3</v>
      </c>
      <c r="X405" s="36">
        <f t="shared" si="112"/>
        <v>-3.2149648868724512E-3</v>
      </c>
      <c r="Y405" s="32">
        <f t="shared" si="113"/>
        <v>18.713598194661252</v>
      </c>
      <c r="Z405" s="92">
        <v>6.0000000000000001E-3</v>
      </c>
    </row>
    <row r="406" spans="1:26" s="37" customFormat="1">
      <c r="A406" s="76">
        <v>25</v>
      </c>
      <c r="B406" s="30">
        <v>20</v>
      </c>
      <c r="C406" s="55">
        <v>20</v>
      </c>
      <c r="D406" s="32">
        <v>1007.1347702100001</v>
      </c>
      <c r="E406" s="32">
        <f t="shared" si="116"/>
        <v>1.5107021553150001E-2</v>
      </c>
      <c r="F406" s="54" t="s">
        <v>17</v>
      </c>
      <c r="G406" s="33">
        <v>1025.7709943052444</v>
      </c>
      <c r="H406" s="32">
        <v>1.5997862302028033E-2</v>
      </c>
      <c r="I406" s="62">
        <v>3122.6821553338345</v>
      </c>
      <c r="J406" s="33">
        <f t="shared" si="105"/>
        <v>18.636224095244302</v>
      </c>
      <c r="K406" s="32">
        <f t="shared" si="106"/>
        <v>5.2639811955696603E-3</v>
      </c>
      <c r="L406" s="50">
        <f t="shared" si="104"/>
        <v>36.604736144772779</v>
      </c>
      <c r="M406" s="35">
        <f t="shared" si="107"/>
        <v>11.785714285714285</v>
      </c>
      <c r="N406" s="66">
        <f t="shared" si="108"/>
        <v>1.1785714285714286</v>
      </c>
      <c r="O406" s="70" t="s">
        <v>17</v>
      </c>
      <c r="P406" s="32">
        <f>('Sect. 4 (coefficients)'!$L$3+'Sect. 4 (coefficients)'!$L$4*(B406+'Sect. 4 (coefficients)'!$L$7)^-2.5+'Sect. 4 (coefficients)'!$L$5*(B406+'Sect. 4 (coefficients)'!$L$7)^3)/1000</f>
        <v>-2.4363535093284202E-3</v>
      </c>
      <c r="Q406" s="32">
        <f t="shared" si="109"/>
        <v>18.63866044875363</v>
      </c>
      <c r="R406" s="32">
        <f>LOOKUP(B406,'Sect. 4 (data)'!$B$40:$B$46,'Sect. 4 (data)'!$R$40:$R$46)</f>
        <v>18.937092878833145</v>
      </c>
      <c r="S406" s="36">
        <f t="shared" si="110"/>
        <v>-0.29843243007951514</v>
      </c>
      <c r="T406" s="32">
        <f>'Sect. 4 (coefficients)'!$C$7 * ( A406 / 'Sect. 4 (coefficients)'!$C$3 )*
  (
                                                        ( 'Sect. 4 (coefficients)'!$F$3   + 'Sect. 4 (coefficients)'!$F$4  *(A406/'Sect. 4 (coefficients)'!$C$3)^1 + 'Sect. 4 (coefficients)'!$F$5  *(A406/'Sect. 4 (coefficients)'!$C$3)^2 + 'Sect. 4 (coefficients)'!$F$6   *(A406/'Sect. 4 (coefficients)'!$C$3)^3 + 'Sect. 4 (coefficients)'!$F$7  *(A406/'Sect. 4 (coefficients)'!$C$3)^4 + 'Sect. 4 (coefficients)'!$F$8*(A406/'Sect. 4 (coefficients)'!$C$3)^5 ) +
    ( (B406+273.15) / 'Sect. 4 (coefficients)'!$C$4 )^1 * ( 'Sect. 4 (coefficients)'!$F$9   + 'Sect. 4 (coefficients)'!$F$10*(A406/'Sect. 4 (coefficients)'!$C$3)^1 + 'Sect. 4 (coefficients)'!$F$11*(A406/'Sect. 4 (coefficients)'!$C$3)^2 + 'Sect. 4 (coefficients)'!$F$12*(A406/'Sect. 4 (coefficients)'!$C$3)^3 + 'Sect. 4 (coefficients)'!$F$13*(A406/'Sect. 4 (coefficients)'!$C$3)^4 ) +
    ( (B406+273.15) / 'Sect. 4 (coefficients)'!$C$4 )^2 * ( 'Sect. 4 (coefficients)'!$F$14 + 'Sect. 4 (coefficients)'!$F$15*(A406/'Sect. 4 (coefficients)'!$C$3)^1 + 'Sect. 4 (coefficients)'!$F$16*(A406/'Sect. 4 (coefficients)'!$C$3)^2 + 'Sect. 4 (coefficients)'!$F$17*(A406/'Sect. 4 (coefficients)'!$C$3)^3 ) +
    ( (B406+273.15) / 'Sect. 4 (coefficients)'!$C$4 )^3 * ( 'Sect. 4 (coefficients)'!$F$18 + 'Sect. 4 (coefficients)'!$F$19*(A406/'Sect. 4 (coefficients)'!$C$3)^1 + 'Sect. 4 (coefficients)'!$F$20*(A406/'Sect. 4 (coefficients)'!$C$3)^2 ) +
    ( (B406+273.15) / 'Sect. 4 (coefficients)'!$C$4 )^4 * ( 'Sect. 4 (coefficients)'!$F$21 +'Sect. 4 (coefficients)'!$F$22*(A406/'Sect. 4 (coefficients)'!$C$3)^1 ) +
    ( (B406+273.15) / 'Sect. 4 (coefficients)'!$C$4 )^5 * ( 'Sect. 4 (coefficients)'!$F$23 )
  )</f>
        <v>18.939576718592427</v>
      </c>
      <c r="U406" s="91">
        <f xml:space="preserve"> 'Sect. 4 (coefficients)'!$C$8 * ( (C406/'Sect. 4 (coefficients)'!$C$5-1)/'Sect. 4 (coefficients)'!$C$6 ) * ( A406/'Sect. 4 (coefficients)'!$C$3 ) *
(                                                       ( 'Sect. 4 (coefficients)'!$J$3   + 'Sect. 4 (coefficients)'!$J$4  *((C406/'Sect. 4 (coefficients)'!$C$5-1)/'Sect. 4 (coefficients)'!$C$6)  + 'Sect. 4 (coefficients)'!$J$5  *((C406/'Sect. 4 (coefficients)'!$C$5-1)/'Sect. 4 (coefficients)'!$C$6)^2 + 'Sect. 4 (coefficients)'!$J$6   *((C406/'Sect. 4 (coefficients)'!$C$5-1)/'Sect. 4 (coefficients)'!$C$6)^3 + 'Sect. 4 (coefficients)'!$J$7*((C406/'Sect. 4 (coefficients)'!$C$5-1)/'Sect. 4 (coefficients)'!$C$6)^4 ) +
    ( A406/'Sect. 4 (coefficients)'!$C$3 )^1 * ( 'Sect. 4 (coefficients)'!$J$8   + 'Sect. 4 (coefficients)'!$J$9  *((C406/'Sect. 4 (coefficients)'!$C$5-1)/'Sect. 4 (coefficients)'!$C$6)  + 'Sect. 4 (coefficients)'!$J$10*((C406/'Sect. 4 (coefficients)'!$C$5-1)/'Sect. 4 (coefficients)'!$C$6)^2 + 'Sect. 4 (coefficients)'!$J$11 *((C406/'Sect. 4 (coefficients)'!$C$5-1)/'Sect. 4 (coefficients)'!$C$6)^3 ) +
    ( A406/'Sect. 4 (coefficients)'!$C$3 )^2 * ( 'Sect. 4 (coefficients)'!$J$12 + 'Sect. 4 (coefficients)'!$J$13*((C406/'Sect. 4 (coefficients)'!$C$5-1)/'Sect. 4 (coefficients)'!$C$6) + 'Sect. 4 (coefficients)'!$J$14*((C406/'Sect. 4 (coefficients)'!$C$5-1)/'Sect. 4 (coefficients)'!$C$6)^2 ) +
    ( A406/'Sect. 4 (coefficients)'!$C$3 )^3 * ( 'Sect. 4 (coefficients)'!$J$15 + 'Sect. 4 (coefficients)'!$J$16*((C406/'Sect. 4 (coefficients)'!$C$5-1)/'Sect. 4 (coefficients)'!$C$6) ) +
    ( A406/'Sect. 4 (coefficients)'!$C$3 )^4 * ( 'Sect. 4 (coefficients)'!$J$17 ) +
( (B406+273.15) / 'Sect. 4 (coefficients)'!$C$4 )^1*
    (                                                   ( 'Sect. 4 (coefficients)'!$J$18 + 'Sect. 4 (coefficients)'!$J$19*((C406/'Sect. 4 (coefficients)'!$C$5-1)/'Sect. 4 (coefficients)'!$C$6) + 'Sect. 4 (coefficients)'!$J$20*((C406/'Sect. 4 (coefficients)'!$C$5-1)/'Sect. 4 (coefficients)'!$C$6)^2 + 'Sect. 4 (coefficients)'!$J$21 * ((C406/'Sect. 4 (coefficients)'!$C$5-1)/'Sect. 4 (coefficients)'!$C$6)^3 ) +
    ( A406/'Sect. 4 (coefficients)'!$C$3 )^1 * ( 'Sect. 4 (coefficients)'!$J$22 + 'Sect. 4 (coefficients)'!$J$23*((C406/'Sect. 4 (coefficients)'!$C$5-1)/'Sect. 4 (coefficients)'!$C$6) + 'Sect. 4 (coefficients)'!$J$24*((C406/'Sect. 4 (coefficients)'!$C$5-1)/'Sect. 4 (coefficients)'!$C$6)^2 ) +
    ( A406/'Sect. 4 (coefficients)'!$C$3 )^2 * ( 'Sect. 4 (coefficients)'!$J$25 + 'Sect. 4 (coefficients)'!$J$26*((C406/'Sect. 4 (coefficients)'!$C$5-1)/'Sect. 4 (coefficients)'!$C$6) ) +
    ( A406/'Sect. 4 (coefficients)'!$C$3 )^3 * ( 'Sect. 4 (coefficients)'!$J$27 ) ) +
( (B406+273.15) / 'Sect. 4 (coefficients)'!$C$4 )^2*
    (                                                   ( 'Sect. 4 (coefficients)'!$J$28 + 'Sect. 4 (coefficients)'!$J$29*((C406/'Sect. 4 (coefficients)'!$C$5-1)/'Sect. 4 (coefficients)'!$C$6) + 'Sect. 4 (coefficients)'!$J$30*((C406/'Sect. 4 (coefficients)'!$C$5-1)/'Sect. 4 (coefficients)'!$C$6)^2 ) +
    ( A406/'Sect. 4 (coefficients)'!$C$3 )^1 * ( 'Sect. 4 (coefficients)'!$J$31 + 'Sect. 4 (coefficients)'!$J$32*((C406/'Sect. 4 (coefficients)'!$C$5-1)/'Sect. 4 (coefficients)'!$C$6) ) +
    ( A406/'Sect. 4 (coefficients)'!$C$3 )^2 * ( 'Sect. 4 (coefficients)'!$J$33 ) ) +
( (B406+273.15) / 'Sect. 4 (coefficients)'!$C$4 )^3*
    (                                                   ( 'Sect. 4 (coefficients)'!$J$34 + 'Sect. 4 (coefficients)'!$J$35*((C406/'Sect. 4 (coefficients)'!$C$5-1)/'Sect. 4 (coefficients)'!$C$6) ) +
    ( A406/'Sect. 4 (coefficients)'!$C$3 )^1 * ( 'Sect. 4 (coefficients)'!$J$36 ) ) +
( (B406+273.15) / 'Sect. 4 (coefficients)'!$C$4 )^4*
    (                                                   ( 'Sect. 4 (coefficients)'!$J$37 ) ) )</f>
        <v>-0.29618876045771181</v>
      </c>
      <c r="V406" s="32">
        <f t="shared" si="111"/>
        <v>18.643387958134717</v>
      </c>
      <c r="W406" s="36">
        <f>('Sect. 4 (coefficients)'!$L$3+'Sect. 4 (coefficients)'!$L$4*(B406+'Sect. 4 (coefficients)'!$L$7)^-2.5+'Sect. 4 (coefficients)'!$L$5*(B406+'Sect. 4 (coefficients)'!$L$7)^3)/1000</f>
        <v>-2.4363535093284202E-3</v>
      </c>
      <c r="X406" s="36">
        <f t="shared" si="112"/>
        <v>-4.727509381087458E-3</v>
      </c>
      <c r="Y406" s="32">
        <f t="shared" si="113"/>
        <v>18.640951604625389</v>
      </c>
      <c r="Z406" s="92">
        <v>6.0000000000000001E-3</v>
      </c>
    </row>
    <row r="407" spans="1:26" s="37" customFormat="1">
      <c r="A407" s="76">
        <v>25</v>
      </c>
      <c r="B407" s="30">
        <v>20</v>
      </c>
      <c r="C407" s="55">
        <v>26</v>
      </c>
      <c r="D407" s="32">
        <v>1009.75521277</v>
      </c>
      <c r="E407" s="32">
        <f t="shared" si="116"/>
        <v>1.514632819155E-2</v>
      </c>
      <c r="F407" s="54" t="s">
        <v>17</v>
      </c>
      <c r="G407" s="33">
        <v>1028.304838403159</v>
      </c>
      <c r="H407" s="32">
        <v>1.6087054136814476E-2</v>
      </c>
      <c r="I407" s="62">
        <v>2500.8788790533936</v>
      </c>
      <c r="J407" s="33">
        <f t="shared" si="105"/>
        <v>18.549625633159053</v>
      </c>
      <c r="K407" s="32">
        <f t="shared" si="106"/>
        <v>5.4205214799553595E-3</v>
      </c>
      <c r="L407" s="50">
        <f t="shared" si="104"/>
        <v>32.236719804549629</v>
      </c>
      <c r="M407" s="35">
        <f t="shared" si="107"/>
        <v>11.785714285714285</v>
      </c>
      <c r="N407" s="66">
        <f t="shared" si="108"/>
        <v>1.1785714285714286</v>
      </c>
      <c r="O407" s="70" t="s">
        <v>17</v>
      </c>
      <c r="P407" s="32">
        <f>('Sect. 4 (coefficients)'!$L$3+'Sect. 4 (coefficients)'!$L$4*(B407+'Sect. 4 (coefficients)'!$L$7)^-2.5+'Sect. 4 (coefficients)'!$L$5*(B407+'Sect. 4 (coefficients)'!$L$7)^3)/1000</f>
        <v>-2.4363535093284202E-3</v>
      </c>
      <c r="Q407" s="32">
        <f t="shared" si="109"/>
        <v>18.552061986668381</v>
      </c>
      <c r="R407" s="32">
        <f>LOOKUP(B407,'Sect. 4 (data)'!$B$40:$B$46,'Sect. 4 (data)'!$R$40:$R$46)</f>
        <v>18.937092878833145</v>
      </c>
      <c r="S407" s="36">
        <f t="shared" si="110"/>
        <v>-0.38503089216476383</v>
      </c>
      <c r="T407" s="32">
        <f>'Sect. 4 (coefficients)'!$C$7 * ( A407 / 'Sect. 4 (coefficients)'!$C$3 )*
  (
                                                        ( 'Sect. 4 (coefficients)'!$F$3   + 'Sect. 4 (coefficients)'!$F$4  *(A407/'Sect. 4 (coefficients)'!$C$3)^1 + 'Sect. 4 (coefficients)'!$F$5  *(A407/'Sect. 4 (coefficients)'!$C$3)^2 + 'Sect. 4 (coefficients)'!$F$6   *(A407/'Sect. 4 (coefficients)'!$C$3)^3 + 'Sect. 4 (coefficients)'!$F$7  *(A407/'Sect. 4 (coefficients)'!$C$3)^4 + 'Sect. 4 (coefficients)'!$F$8*(A407/'Sect. 4 (coefficients)'!$C$3)^5 ) +
    ( (B407+273.15) / 'Sect. 4 (coefficients)'!$C$4 )^1 * ( 'Sect. 4 (coefficients)'!$F$9   + 'Sect. 4 (coefficients)'!$F$10*(A407/'Sect. 4 (coefficients)'!$C$3)^1 + 'Sect. 4 (coefficients)'!$F$11*(A407/'Sect. 4 (coefficients)'!$C$3)^2 + 'Sect. 4 (coefficients)'!$F$12*(A407/'Sect. 4 (coefficients)'!$C$3)^3 + 'Sect. 4 (coefficients)'!$F$13*(A407/'Sect. 4 (coefficients)'!$C$3)^4 ) +
    ( (B407+273.15) / 'Sect. 4 (coefficients)'!$C$4 )^2 * ( 'Sect. 4 (coefficients)'!$F$14 + 'Sect. 4 (coefficients)'!$F$15*(A407/'Sect. 4 (coefficients)'!$C$3)^1 + 'Sect. 4 (coefficients)'!$F$16*(A407/'Sect. 4 (coefficients)'!$C$3)^2 + 'Sect. 4 (coefficients)'!$F$17*(A407/'Sect. 4 (coefficients)'!$C$3)^3 ) +
    ( (B407+273.15) / 'Sect. 4 (coefficients)'!$C$4 )^3 * ( 'Sect. 4 (coefficients)'!$F$18 + 'Sect. 4 (coefficients)'!$F$19*(A407/'Sect. 4 (coefficients)'!$C$3)^1 + 'Sect. 4 (coefficients)'!$F$20*(A407/'Sect. 4 (coefficients)'!$C$3)^2 ) +
    ( (B407+273.15) / 'Sect. 4 (coefficients)'!$C$4 )^4 * ( 'Sect. 4 (coefficients)'!$F$21 +'Sect. 4 (coefficients)'!$F$22*(A407/'Sect. 4 (coefficients)'!$C$3)^1 ) +
    ( (B407+273.15) / 'Sect. 4 (coefficients)'!$C$4 )^5 * ( 'Sect. 4 (coefficients)'!$F$23 )
  )</f>
        <v>18.939576718592427</v>
      </c>
      <c r="U407" s="91">
        <f xml:space="preserve"> 'Sect. 4 (coefficients)'!$C$8 * ( (C407/'Sect. 4 (coefficients)'!$C$5-1)/'Sect. 4 (coefficients)'!$C$6 ) * ( A407/'Sect. 4 (coefficients)'!$C$3 ) *
(                                                       ( 'Sect. 4 (coefficients)'!$J$3   + 'Sect. 4 (coefficients)'!$J$4  *((C407/'Sect. 4 (coefficients)'!$C$5-1)/'Sect. 4 (coefficients)'!$C$6)  + 'Sect. 4 (coefficients)'!$J$5  *((C407/'Sect. 4 (coefficients)'!$C$5-1)/'Sect. 4 (coefficients)'!$C$6)^2 + 'Sect. 4 (coefficients)'!$J$6   *((C407/'Sect. 4 (coefficients)'!$C$5-1)/'Sect. 4 (coefficients)'!$C$6)^3 + 'Sect. 4 (coefficients)'!$J$7*((C407/'Sect. 4 (coefficients)'!$C$5-1)/'Sect. 4 (coefficients)'!$C$6)^4 ) +
    ( A407/'Sect. 4 (coefficients)'!$C$3 )^1 * ( 'Sect. 4 (coefficients)'!$J$8   + 'Sect. 4 (coefficients)'!$J$9  *((C407/'Sect. 4 (coefficients)'!$C$5-1)/'Sect. 4 (coefficients)'!$C$6)  + 'Sect. 4 (coefficients)'!$J$10*((C407/'Sect. 4 (coefficients)'!$C$5-1)/'Sect. 4 (coefficients)'!$C$6)^2 + 'Sect. 4 (coefficients)'!$J$11 *((C407/'Sect. 4 (coefficients)'!$C$5-1)/'Sect. 4 (coefficients)'!$C$6)^3 ) +
    ( A407/'Sect. 4 (coefficients)'!$C$3 )^2 * ( 'Sect. 4 (coefficients)'!$J$12 + 'Sect. 4 (coefficients)'!$J$13*((C407/'Sect. 4 (coefficients)'!$C$5-1)/'Sect. 4 (coefficients)'!$C$6) + 'Sect. 4 (coefficients)'!$J$14*((C407/'Sect. 4 (coefficients)'!$C$5-1)/'Sect. 4 (coefficients)'!$C$6)^2 ) +
    ( A407/'Sect. 4 (coefficients)'!$C$3 )^3 * ( 'Sect. 4 (coefficients)'!$J$15 + 'Sect. 4 (coefficients)'!$J$16*((C407/'Sect. 4 (coefficients)'!$C$5-1)/'Sect. 4 (coefficients)'!$C$6) ) +
    ( A407/'Sect. 4 (coefficients)'!$C$3 )^4 * ( 'Sect. 4 (coefficients)'!$J$17 ) +
( (B407+273.15) / 'Sect. 4 (coefficients)'!$C$4 )^1*
    (                                                   ( 'Sect. 4 (coefficients)'!$J$18 + 'Sect. 4 (coefficients)'!$J$19*((C407/'Sect. 4 (coefficients)'!$C$5-1)/'Sect. 4 (coefficients)'!$C$6) + 'Sect. 4 (coefficients)'!$J$20*((C407/'Sect. 4 (coefficients)'!$C$5-1)/'Sect. 4 (coefficients)'!$C$6)^2 + 'Sect. 4 (coefficients)'!$J$21 * ((C407/'Sect. 4 (coefficients)'!$C$5-1)/'Sect. 4 (coefficients)'!$C$6)^3 ) +
    ( A407/'Sect. 4 (coefficients)'!$C$3 )^1 * ( 'Sect. 4 (coefficients)'!$J$22 + 'Sect. 4 (coefficients)'!$J$23*((C407/'Sect. 4 (coefficients)'!$C$5-1)/'Sect. 4 (coefficients)'!$C$6) + 'Sect. 4 (coefficients)'!$J$24*((C407/'Sect. 4 (coefficients)'!$C$5-1)/'Sect. 4 (coefficients)'!$C$6)^2 ) +
    ( A407/'Sect. 4 (coefficients)'!$C$3 )^2 * ( 'Sect. 4 (coefficients)'!$J$25 + 'Sect. 4 (coefficients)'!$J$26*((C407/'Sect. 4 (coefficients)'!$C$5-1)/'Sect. 4 (coefficients)'!$C$6) ) +
    ( A407/'Sect. 4 (coefficients)'!$C$3 )^3 * ( 'Sect. 4 (coefficients)'!$J$27 ) ) +
( (B407+273.15) / 'Sect. 4 (coefficients)'!$C$4 )^2*
    (                                                   ( 'Sect. 4 (coefficients)'!$J$28 + 'Sect. 4 (coefficients)'!$J$29*((C407/'Sect. 4 (coefficients)'!$C$5-1)/'Sect. 4 (coefficients)'!$C$6) + 'Sect. 4 (coefficients)'!$J$30*((C407/'Sect. 4 (coefficients)'!$C$5-1)/'Sect. 4 (coefficients)'!$C$6)^2 ) +
    ( A407/'Sect. 4 (coefficients)'!$C$3 )^1 * ( 'Sect. 4 (coefficients)'!$J$31 + 'Sect. 4 (coefficients)'!$J$32*((C407/'Sect. 4 (coefficients)'!$C$5-1)/'Sect. 4 (coefficients)'!$C$6) ) +
    ( A407/'Sect. 4 (coefficients)'!$C$3 )^2 * ( 'Sect. 4 (coefficients)'!$J$33 ) ) +
( (B407+273.15) / 'Sect. 4 (coefficients)'!$C$4 )^3*
    (                                                   ( 'Sect. 4 (coefficients)'!$J$34 + 'Sect. 4 (coefficients)'!$J$35*((C407/'Sect. 4 (coefficients)'!$C$5-1)/'Sect. 4 (coefficients)'!$C$6) ) +
    ( A407/'Sect. 4 (coefficients)'!$C$3 )^1 * ( 'Sect. 4 (coefficients)'!$J$36 ) ) +
( (B407+273.15) / 'Sect. 4 (coefficients)'!$C$4 )^4*
    (                                                   ( 'Sect. 4 (coefficients)'!$J$37 ) ) )</f>
        <v>-0.38164235855417367</v>
      </c>
      <c r="V407" s="32">
        <f t="shared" si="111"/>
        <v>18.557934360038253</v>
      </c>
      <c r="W407" s="36">
        <f>('Sect. 4 (coefficients)'!$L$3+'Sect. 4 (coefficients)'!$L$4*(B407+'Sect. 4 (coefficients)'!$L$7)^-2.5+'Sect. 4 (coefficients)'!$L$5*(B407+'Sect. 4 (coefficients)'!$L$7)^3)/1000</f>
        <v>-2.4363535093284202E-3</v>
      </c>
      <c r="X407" s="36">
        <f t="shared" si="112"/>
        <v>-5.8723733698720082E-3</v>
      </c>
      <c r="Y407" s="32">
        <f t="shared" si="113"/>
        <v>18.555498006528925</v>
      </c>
      <c r="Z407" s="92">
        <v>6.0000000000000001E-3</v>
      </c>
    </row>
    <row r="408" spans="1:26" s="37" customFormat="1">
      <c r="A408" s="76">
        <v>25</v>
      </c>
      <c r="B408" s="30">
        <v>20</v>
      </c>
      <c r="C408" s="55">
        <v>33</v>
      </c>
      <c r="D408" s="32">
        <v>1012.77207457</v>
      </c>
      <c r="E408" s="32">
        <f t="shared" si="116"/>
        <v>1.5191581118550001E-2</v>
      </c>
      <c r="F408" s="54" t="s">
        <v>17</v>
      </c>
      <c r="G408" s="33">
        <v>1031.2242338790877</v>
      </c>
      <c r="H408" s="32">
        <v>1.6205775286028123E-2</v>
      </c>
      <c r="I408" s="62">
        <v>1694.849047629257</v>
      </c>
      <c r="J408" s="33">
        <f t="shared" si="105"/>
        <v>18.452159309087733</v>
      </c>
      <c r="K408" s="32">
        <f t="shared" si="106"/>
        <v>5.6429616106930059E-3</v>
      </c>
      <c r="L408" s="50">
        <f t="shared" si="104"/>
        <v>24.916105232981934</v>
      </c>
      <c r="M408" s="35">
        <f t="shared" si="107"/>
        <v>11.785714285714285</v>
      </c>
      <c r="N408" s="66">
        <f t="shared" si="108"/>
        <v>1.1785714285714286</v>
      </c>
      <c r="O408" s="70" t="s">
        <v>17</v>
      </c>
      <c r="P408" s="32">
        <f>('Sect. 4 (coefficients)'!$L$3+'Sect. 4 (coefficients)'!$L$4*(B408+'Sect. 4 (coefficients)'!$L$7)^-2.5+'Sect. 4 (coefficients)'!$L$5*(B408+'Sect. 4 (coefficients)'!$L$7)^3)/1000</f>
        <v>-2.4363535093284202E-3</v>
      </c>
      <c r="Q408" s="32">
        <f t="shared" si="109"/>
        <v>18.454595662597061</v>
      </c>
      <c r="R408" s="32">
        <f>LOOKUP(B408,'Sect. 4 (data)'!$B$40:$B$46,'Sect. 4 (data)'!$R$40:$R$46)</f>
        <v>18.937092878833145</v>
      </c>
      <c r="S408" s="36">
        <f t="shared" si="110"/>
        <v>-0.48249721623608366</v>
      </c>
      <c r="T408" s="32">
        <f>'Sect. 4 (coefficients)'!$C$7 * ( A408 / 'Sect. 4 (coefficients)'!$C$3 )*
  (
                                                        ( 'Sect. 4 (coefficients)'!$F$3   + 'Sect. 4 (coefficients)'!$F$4  *(A408/'Sect. 4 (coefficients)'!$C$3)^1 + 'Sect. 4 (coefficients)'!$F$5  *(A408/'Sect. 4 (coefficients)'!$C$3)^2 + 'Sect. 4 (coefficients)'!$F$6   *(A408/'Sect. 4 (coefficients)'!$C$3)^3 + 'Sect. 4 (coefficients)'!$F$7  *(A408/'Sect. 4 (coefficients)'!$C$3)^4 + 'Sect. 4 (coefficients)'!$F$8*(A408/'Sect. 4 (coefficients)'!$C$3)^5 ) +
    ( (B408+273.15) / 'Sect. 4 (coefficients)'!$C$4 )^1 * ( 'Sect. 4 (coefficients)'!$F$9   + 'Sect. 4 (coefficients)'!$F$10*(A408/'Sect. 4 (coefficients)'!$C$3)^1 + 'Sect. 4 (coefficients)'!$F$11*(A408/'Sect. 4 (coefficients)'!$C$3)^2 + 'Sect. 4 (coefficients)'!$F$12*(A408/'Sect. 4 (coefficients)'!$C$3)^3 + 'Sect. 4 (coefficients)'!$F$13*(A408/'Sect. 4 (coefficients)'!$C$3)^4 ) +
    ( (B408+273.15) / 'Sect. 4 (coefficients)'!$C$4 )^2 * ( 'Sect. 4 (coefficients)'!$F$14 + 'Sect. 4 (coefficients)'!$F$15*(A408/'Sect. 4 (coefficients)'!$C$3)^1 + 'Sect. 4 (coefficients)'!$F$16*(A408/'Sect. 4 (coefficients)'!$C$3)^2 + 'Sect. 4 (coefficients)'!$F$17*(A408/'Sect. 4 (coefficients)'!$C$3)^3 ) +
    ( (B408+273.15) / 'Sect. 4 (coefficients)'!$C$4 )^3 * ( 'Sect. 4 (coefficients)'!$F$18 + 'Sect. 4 (coefficients)'!$F$19*(A408/'Sect. 4 (coefficients)'!$C$3)^1 + 'Sect. 4 (coefficients)'!$F$20*(A408/'Sect. 4 (coefficients)'!$C$3)^2 ) +
    ( (B408+273.15) / 'Sect. 4 (coefficients)'!$C$4 )^4 * ( 'Sect. 4 (coefficients)'!$F$21 +'Sect. 4 (coefficients)'!$F$22*(A408/'Sect. 4 (coefficients)'!$C$3)^1 ) +
    ( (B408+273.15) / 'Sect. 4 (coefficients)'!$C$4 )^5 * ( 'Sect. 4 (coefficients)'!$F$23 )
  )</f>
        <v>18.939576718592427</v>
      </c>
      <c r="U408" s="91">
        <f xml:space="preserve"> 'Sect. 4 (coefficients)'!$C$8 * ( (C408/'Sect. 4 (coefficients)'!$C$5-1)/'Sect. 4 (coefficients)'!$C$6 ) * ( A408/'Sect. 4 (coefficients)'!$C$3 ) *
(                                                       ( 'Sect. 4 (coefficients)'!$J$3   + 'Sect. 4 (coefficients)'!$J$4  *((C408/'Sect. 4 (coefficients)'!$C$5-1)/'Sect. 4 (coefficients)'!$C$6)  + 'Sect. 4 (coefficients)'!$J$5  *((C408/'Sect. 4 (coefficients)'!$C$5-1)/'Sect. 4 (coefficients)'!$C$6)^2 + 'Sect. 4 (coefficients)'!$J$6   *((C408/'Sect. 4 (coefficients)'!$C$5-1)/'Sect. 4 (coefficients)'!$C$6)^3 + 'Sect. 4 (coefficients)'!$J$7*((C408/'Sect. 4 (coefficients)'!$C$5-1)/'Sect. 4 (coefficients)'!$C$6)^4 ) +
    ( A408/'Sect. 4 (coefficients)'!$C$3 )^1 * ( 'Sect. 4 (coefficients)'!$J$8   + 'Sect. 4 (coefficients)'!$J$9  *((C408/'Sect. 4 (coefficients)'!$C$5-1)/'Sect. 4 (coefficients)'!$C$6)  + 'Sect. 4 (coefficients)'!$J$10*((C408/'Sect. 4 (coefficients)'!$C$5-1)/'Sect. 4 (coefficients)'!$C$6)^2 + 'Sect. 4 (coefficients)'!$J$11 *((C408/'Sect. 4 (coefficients)'!$C$5-1)/'Sect. 4 (coefficients)'!$C$6)^3 ) +
    ( A408/'Sect. 4 (coefficients)'!$C$3 )^2 * ( 'Sect. 4 (coefficients)'!$J$12 + 'Sect. 4 (coefficients)'!$J$13*((C408/'Sect. 4 (coefficients)'!$C$5-1)/'Sect. 4 (coefficients)'!$C$6) + 'Sect. 4 (coefficients)'!$J$14*((C408/'Sect. 4 (coefficients)'!$C$5-1)/'Sect. 4 (coefficients)'!$C$6)^2 ) +
    ( A408/'Sect. 4 (coefficients)'!$C$3 )^3 * ( 'Sect. 4 (coefficients)'!$J$15 + 'Sect. 4 (coefficients)'!$J$16*((C408/'Sect. 4 (coefficients)'!$C$5-1)/'Sect. 4 (coefficients)'!$C$6) ) +
    ( A408/'Sect. 4 (coefficients)'!$C$3 )^4 * ( 'Sect. 4 (coefficients)'!$J$17 ) +
( (B408+273.15) / 'Sect. 4 (coefficients)'!$C$4 )^1*
    (                                                   ( 'Sect. 4 (coefficients)'!$J$18 + 'Sect. 4 (coefficients)'!$J$19*((C408/'Sect. 4 (coefficients)'!$C$5-1)/'Sect. 4 (coefficients)'!$C$6) + 'Sect. 4 (coefficients)'!$J$20*((C408/'Sect. 4 (coefficients)'!$C$5-1)/'Sect. 4 (coefficients)'!$C$6)^2 + 'Sect. 4 (coefficients)'!$J$21 * ((C408/'Sect. 4 (coefficients)'!$C$5-1)/'Sect. 4 (coefficients)'!$C$6)^3 ) +
    ( A408/'Sect. 4 (coefficients)'!$C$3 )^1 * ( 'Sect. 4 (coefficients)'!$J$22 + 'Sect. 4 (coefficients)'!$J$23*((C408/'Sect. 4 (coefficients)'!$C$5-1)/'Sect. 4 (coefficients)'!$C$6) + 'Sect. 4 (coefficients)'!$J$24*((C408/'Sect. 4 (coefficients)'!$C$5-1)/'Sect. 4 (coefficients)'!$C$6)^2 ) +
    ( A408/'Sect. 4 (coefficients)'!$C$3 )^2 * ( 'Sect. 4 (coefficients)'!$J$25 + 'Sect. 4 (coefficients)'!$J$26*((C408/'Sect. 4 (coefficients)'!$C$5-1)/'Sect. 4 (coefficients)'!$C$6) ) +
    ( A408/'Sect. 4 (coefficients)'!$C$3 )^3 * ( 'Sect. 4 (coefficients)'!$J$27 ) ) +
( (B408+273.15) / 'Sect. 4 (coefficients)'!$C$4 )^2*
    (                                                   ( 'Sect. 4 (coefficients)'!$J$28 + 'Sect. 4 (coefficients)'!$J$29*((C408/'Sect. 4 (coefficients)'!$C$5-1)/'Sect. 4 (coefficients)'!$C$6) + 'Sect. 4 (coefficients)'!$J$30*((C408/'Sect. 4 (coefficients)'!$C$5-1)/'Sect. 4 (coefficients)'!$C$6)^2 ) +
    ( A408/'Sect. 4 (coefficients)'!$C$3 )^1 * ( 'Sect. 4 (coefficients)'!$J$31 + 'Sect. 4 (coefficients)'!$J$32*((C408/'Sect. 4 (coefficients)'!$C$5-1)/'Sect. 4 (coefficients)'!$C$6) ) +
    ( A408/'Sect. 4 (coefficients)'!$C$3 )^2 * ( 'Sect. 4 (coefficients)'!$J$33 ) ) +
( (B408+273.15) / 'Sect. 4 (coefficients)'!$C$4 )^3*
    (                                                   ( 'Sect. 4 (coefficients)'!$J$34 + 'Sect. 4 (coefficients)'!$J$35*((C408/'Sect. 4 (coefficients)'!$C$5-1)/'Sect. 4 (coefficients)'!$C$6) ) +
    ( A408/'Sect. 4 (coefficients)'!$C$3 )^1 * ( 'Sect. 4 (coefficients)'!$J$36 ) ) +
( (B408+273.15) / 'Sect. 4 (coefficients)'!$C$4 )^4*
    (                                                   ( 'Sect. 4 (coefficients)'!$J$37 ) ) )</f>
        <v>-0.47890546905635595</v>
      </c>
      <c r="V408" s="32">
        <f t="shared" si="111"/>
        <v>18.46067124953607</v>
      </c>
      <c r="W408" s="36">
        <f>('Sect. 4 (coefficients)'!$L$3+'Sect. 4 (coefficients)'!$L$4*(B408+'Sect. 4 (coefficients)'!$L$7)^-2.5+'Sect. 4 (coefficients)'!$L$5*(B408+'Sect. 4 (coefficients)'!$L$7)^3)/1000</f>
        <v>-2.4363535093284202E-3</v>
      </c>
      <c r="X408" s="36">
        <f t="shared" si="112"/>
        <v>-6.0755869390085593E-3</v>
      </c>
      <c r="Y408" s="32">
        <f t="shared" si="113"/>
        <v>18.458234896026742</v>
      </c>
      <c r="Z408" s="92">
        <v>6.0000000000000001E-3</v>
      </c>
    </row>
    <row r="409" spans="1:26" s="37" customFormat="1">
      <c r="A409" s="76">
        <v>25</v>
      </c>
      <c r="B409" s="30">
        <v>20</v>
      </c>
      <c r="C409" s="55">
        <v>41.5</v>
      </c>
      <c r="D409" s="32">
        <v>1016.37838814</v>
      </c>
      <c r="E409" s="32">
        <f t="shared" si="116"/>
        <v>1.5245675822099999E-2</v>
      </c>
      <c r="F409" s="54" t="s">
        <v>17</v>
      </c>
      <c r="G409" s="33">
        <v>1034.7155001853985</v>
      </c>
      <c r="H409" s="32">
        <v>1.636995390667443E-2</v>
      </c>
      <c r="I409" s="62">
        <v>974.17783708490754</v>
      </c>
      <c r="J409" s="33">
        <f t="shared" si="105"/>
        <v>18.337112045398499</v>
      </c>
      <c r="K409" s="32">
        <f t="shared" si="106"/>
        <v>5.9619426057352263E-3</v>
      </c>
      <c r="L409" s="50">
        <f t="shared" si="104"/>
        <v>17.139556586439415</v>
      </c>
      <c r="M409" s="35">
        <f t="shared" si="107"/>
        <v>11.785714285714285</v>
      </c>
      <c r="N409" s="66">
        <f t="shared" si="108"/>
        <v>1.1785714285714286</v>
      </c>
      <c r="O409" s="70" t="s">
        <v>17</v>
      </c>
      <c r="P409" s="32">
        <f>('Sect. 4 (coefficients)'!$L$3+'Sect. 4 (coefficients)'!$L$4*(B409+'Sect. 4 (coefficients)'!$L$7)^-2.5+'Sect. 4 (coefficients)'!$L$5*(B409+'Sect. 4 (coefficients)'!$L$7)^3)/1000</f>
        <v>-2.4363535093284202E-3</v>
      </c>
      <c r="Q409" s="32">
        <f t="shared" si="109"/>
        <v>18.339548398907827</v>
      </c>
      <c r="R409" s="32">
        <f>LOOKUP(B409,'Sect. 4 (data)'!$B$40:$B$46,'Sect. 4 (data)'!$R$40:$R$46)</f>
        <v>18.937092878833145</v>
      </c>
      <c r="S409" s="36">
        <f t="shared" si="110"/>
        <v>-0.59754447992531823</v>
      </c>
      <c r="T409" s="32">
        <f>'Sect. 4 (coefficients)'!$C$7 * ( A409 / 'Sect. 4 (coefficients)'!$C$3 )*
  (
                                                        ( 'Sect. 4 (coefficients)'!$F$3   + 'Sect. 4 (coefficients)'!$F$4  *(A409/'Sect. 4 (coefficients)'!$C$3)^1 + 'Sect. 4 (coefficients)'!$F$5  *(A409/'Sect. 4 (coefficients)'!$C$3)^2 + 'Sect. 4 (coefficients)'!$F$6   *(A409/'Sect. 4 (coefficients)'!$C$3)^3 + 'Sect. 4 (coefficients)'!$F$7  *(A409/'Sect. 4 (coefficients)'!$C$3)^4 + 'Sect. 4 (coefficients)'!$F$8*(A409/'Sect. 4 (coefficients)'!$C$3)^5 ) +
    ( (B409+273.15) / 'Sect. 4 (coefficients)'!$C$4 )^1 * ( 'Sect. 4 (coefficients)'!$F$9   + 'Sect. 4 (coefficients)'!$F$10*(A409/'Sect. 4 (coefficients)'!$C$3)^1 + 'Sect. 4 (coefficients)'!$F$11*(A409/'Sect. 4 (coefficients)'!$C$3)^2 + 'Sect. 4 (coefficients)'!$F$12*(A409/'Sect. 4 (coefficients)'!$C$3)^3 + 'Sect. 4 (coefficients)'!$F$13*(A409/'Sect. 4 (coefficients)'!$C$3)^4 ) +
    ( (B409+273.15) / 'Sect. 4 (coefficients)'!$C$4 )^2 * ( 'Sect. 4 (coefficients)'!$F$14 + 'Sect. 4 (coefficients)'!$F$15*(A409/'Sect. 4 (coefficients)'!$C$3)^1 + 'Sect. 4 (coefficients)'!$F$16*(A409/'Sect. 4 (coefficients)'!$C$3)^2 + 'Sect. 4 (coefficients)'!$F$17*(A409/'Sect. 4 (coefficients)'!$C$3)^3 ) +
    ( (B409+273.15) / 'Sect. 4 (coefficients)'!$C$4 )^3 * ( 'Sect. 4 (coefficients)'!$F$18 + 'Sect. 4 (coefficients)'!$F$19*(A409/'Sect. 4 (coefficients)'!$C$3)^1 + 'Sect. 4 (coefficients)'!$F$20*(A409/'Sect. 4 (coefficients)'!$C$3)^2 ) +
    ( (B409+273.15) / 'Sect. 4 (coefficients)'!$C$4 )^4 * ( 'Sect. 4 (coefficients)'!$F$21 +'Sect. 4 (coefficients)'!$F$22*(A409/'Sect. 4 (coefficients)'!$C$3)^1 ) +
    ( (B409+273.15) / 'Sect. 4 (coefficients)'!$C$4 )^5 * ( 'Sect. 4 (coefficients)'!$F$23 )
  )</f>
        <v>18.939576718592427</v>
      </c>
      <c r="U409" s="91">
        <f xml:space="preserve"> 'Sect. 4 (coefficients)'!$C$8 * ( (C409/'Sect. 4 (coefficients)'!$C$5-1)/'Sect. 4 (coefficients)'!$C$6 ) * ( A409/'Sect. 4 (coefficients)'!$C$3 ) *
(                                                       ( 'Sect. 4 (coefficients)'!$J$3   + 'Sect. 4 (coefficients)'!$J$4  *((C409/'Sect. 4 (coefficients)'!$C$5-1)/'Sect. 4 (coefficients)'!$C$6)  + 'Sect. 4 (coefficients)'!$J$5  *((C409/'Sect. 4 (coefficients)'!$C$5-1)/'Sect. 4 (coefficients)'!$C$6)^2 + 'Sect. 4 (coefficients)'!$J$6   *((C409/'Sect. 4 (coefficients)'!$C$5-1)/'Sect. 4 (coefficients)'!$C$6)^3 + 'Sect. 4 (coefficients)'!$J$7*((C409/'Sect. 4 (coefficients)'!$C$5-1)/'Sect. 4 (coefficients)'!$C$6)^4 ) +
    ( A409/'Sect. 4 (coefficients)'!$C$3 )^1 * ( 'Sect. 4 (coefficients)'!$J$8   + 'Sect. 4 (coefficients)'!$J$9  *((C409/'Sect. 4 (coefficients)'!$C$5-1)/'Sect. 4 (coefficients)'!$C$6)  + 'Sect. 4 (coefficients)'!$J$10*((C409/'Sect. 4 (coefficients)'!$C$5-1)/'Sect. 4 (coefficients)'!$C$6)^2 + 'Sect. 4 (coefficients)'!$J$11 *((C409/'Sect. 4 (coefficients)'!$C$5-1)/'Sect. 4 (coefficients)'!$C$6)^3 ) +
    ( A409/'Sect. 4 (coefficients)'!$C$3 )^2 * ( 'Sect. 4 (coefficients)'!$J$12 + 'Sect. 4 (coefficients)'!$J$13*((C409/'Sect. 4 (coefficients)'!$C$5-1)/'Sect. 4 (coefficients)'!$C$6) + 'Sect. 4 (coefficients)'!$J$14*((C409/'Sect. 4 (coefficients)'!$C$5-1)/'Sect. 4 (coefficients)'!$C$6)^2 ) +
    ( A409/'Sect. 4 (coefficients)'!$C$3 )^3 * ( 'Sect. 4 (coefficients)'!$J$15 + 'Sect. 4 (coefficients)'!$J$16*((C409/'Sect. 4 (coefficients)'!$C$5-1)/'Sect. 4 (coefficients)'!$C$6) ) +
    ( A409/'Sect. 4 (coefficients)'!$C$3 )^4 * ( 'Sect. 4 (coefficients)'!$J$17 ) +
( (B409+273.15) / 'Sect. 4 (coefficients)'!$C$4 )^1*
    (                                                   ( 'Sect. 4 (coefficients)'!$J$18 + 'Sect. 4 (coefficients)'!$J$19*((C409/'Sect. 4 (coefficients)'!$C$5-1)/'Sect. 4 (coefficients)'!$C$6) + 'Sect. 4 (coefficients)'!$J$20*((C409/'Sect. 4 (coefficients)'!$C$5-1)/'Sect. 4 (coefficients)'!$C$6)^2 + 'Sect. 4 (coefficients)'!$J$21 * ((C409/'Sect. 4 (coefficients)'!$C$5-1)/'Sect. 4 (coefficients)'!$C$6)^3 ) +
    ( A409/'Sect. 4 (coefficients)'!$C$3 )^1 * ( 'Sect. 4 (coefficients)'!$J$22 + 'Sect. 4 (coefficients)'!$J$23*((C409/'Sect. 4 (coefficients)'!$C$5-1)/'Sect. 4 (coefficients)'!$C$6) + 'Sect. 4 (coefficients)'!$J$24*((C409/'Sect. 4 (coefficients)'!$C$5-1)/'Sect. 4 (coefficients)'!$C$6)^2 ) +
    ( A409/'Sect. 4 (coefficients)'!$C$3 )^2 * ( 'Sect. 4 (coefficients)'!$J$25 + 'Sect. 4 (coefficients)'!$J$26*((C409/'Sect. 4 (coefficients)'!$C$5-1)/'Sect. 4 (coefficients)'!$C$6) ) +
    ( A409/'Sect. 4 (coefficients)'!$C$3 )^3 * ( 'Sect. 4 (coefficients)'!$J$27 ) ) +
( (B409+273.15) / 'Sect. 4 (coefficients)'!$C$4 )^2*
    (                                                   ( 'Sect. 4 (coefficients)'!$J$28 + 'Sect. 4 (coefficients)'!$J$29*((C409/'Sect. 4 (coefficients)'!$C$5-1)/'Sect. 4 (coefficients)'!$C$6) + 'Sect. 4 (coefficients)'!$J$30*((C409/'Sect. 4 (coefficients)'!$C$5-1)/'Sect. 4 (coefficients)'!$C$6)^2 ) +
    ( A409/'Sect. 4 (coefficients)'!$C$3 )^1 * ( 'Sect. 4 (coefficients)'!$J$31 + 'Sect. 4 (coefficients)'!$J$32*((C409/'Sect. 4 (coefficients)'!$C$5-1)/'Sect. 4 (coefficients)'!$C$6) ) +
    ( A409/'Sect. 4 (coefficients)'!$C$3 )^2 * ( 'Sect. 4 (coefficients)'!$J$33 ) ) +
( (B409+273.15) / 'Sect. 4 (coefficients)'!$C$4 )^3*
    (                                                   ( 'Sect. 4 (coefficients)'!$J$34 + 'Sect. 4 (coefficients)'!$J$35*((C409/'Sect. 4 (coefficients)'!$C$5-1)/'Sect. 4 (coefficients)'!$C$6) ) +
    ( A409/'Sect. 4 (coefficients)'!$C$3 )^1 * ( 'Sect. 4 (coefficients)'!$J$36 ) ) +
( (B409+273.15) / 'Sect. 4 (coefficients)'!$C$4 )^4*
    (                                                   ( 'Sect. 4 (coefficients)'!$J$37 ) ) )</f>
        <v>-0.59347910564742845</v>
      </c>
      <c r="V409" s="32">
        <f t="shared" si="111"/>
        <v>18.346097612944998</v>
      </c>
      <c r="W409" s="36">
        <f>('Sect. 4 (coefficients)'!$L$3+'Sect. 4 (coefficients)'!$L$4*(B409+'Sect. 4 (coefficients)'!$L$7)^-2.5+'Sect. 4 (coefficients)'!$L$5*(B409+'Sect. 4 (coefficients)'!$L$7)^3)/1000</f>
        <v>-2.4363535093284202E-3</v>
      </c>
      <c r="X409" s="36">
        <f t="shared" si="112"/>
        <v>-6.54921403717168E-3</v>
      </c>
      <c r="Y409" s="32">
        <f t="shared" si="113"/>
        <v>18.34366125943567</v>
      </c>
      <c r="Z409" s="92">
        <v>6.0000000000000001E-3</v>
      </c>
    </row>
    <row r="410" spans="1:26" s="37" customFormat="1">
      <c r="A410" s="76">
        <v>25</v>
      </c>
      <c r="B410" s="30">
        <v>20</v>
      </c>
      <c r="C410" s="55">
        <v>52</v>
      </c>
      <c r="D410" s="32">
        <v>1020.7492892400001</v>
      </c>
      <c r="E410" s="32">
        <f t="shared" si="116"/>
        <v>1.5311239338600001E-2</v>
      </c>
      <c r="F410" s="54" t="s">
        <v>17</v>
      </c>
      <c r="G410" s="33">
        <v>1038.9511610053173</v>
      </c>
      <c r="H410" s="32">
        <v>1.6600908382954249E-2</v>
      </c>
      <c r="I410" s="62">
        <v>501.27755330801733</v>
      </c>
      <c r="J410" s="33">
        <f t="shared" si="105"/>
        <v>18.201871765317264</v>
      </c>
      <c r="K410" s="32">
        <f t="shared" si="106"/>
        <v>6.4153027251524514E-3</v>
      </c>
      <c r="L410" s="50">
        <f t="shared" si="104"/>
        <v>11.179424963493629</v>
      </c>
      <c r="M410" s="35">
        <f t="shared" si="107"/>
        <v>11.785714285714285</v>
      </c>
      <c r="N410" s="66">
        <f t="shared" si="108"/>
        <v>1.1785714285714286</v>
      </c>
      <c r="O410" s="70" t="s">
        <v>17</v>
      </c>
      <c r="P410" s="32">
        <f>('Sect. 4 (coefficients)'!$L$3+'Sect. 4 (coefficients)'!$L$4*(B410+'Sect. 4 (coefficients)'!$L$7)^-2.5+'Sect. 4 (coefficients)'!$L$5*(B410+'Sect. 4 (coefficients)'!$L$7)^3)/1000</f>
        <v>-2.4363535093284202E-3</v>
      </c>
      <c r="Q410" s="32">
        <f t="shared" si="109"/>
        <v>18.204308118826592</v>
      </c>
      <c r="R410" s="32">
        <f>LOOKUP(B410,'Sect. 4 (data)'!$B$40:$B$46,'Sect. 4 (data)'!$R$40:$R$46)</f>
        <v>18.937092878833145</v>
      </c>
      <c r="S410" s="36">
        <f t="shared" si="110"/>
        <v>-0.73278476000655246</v>
      </c>
      <c r="T410" s="32">
        <f>'Sect. 4 (coefficients)'!$C$7 * ( A410 / 'Sect. 4 (coefficients)'!$C$3 )*
  (
                                                        ( 'Sect. 4 (coefficients)'!$F$3   + 'Sect. 4 (coefficients)'!$F$4  *(A410/'Sect. 4 (coefficients)'!$C$3)^1 + 'Sect. 4 (coefficients)'!$F$5  *(A410/'Sect. 4 (coefficients)'!$C$3)^2 + 'Sect. 4 (coefficients)'!$F$6   *(A410/'Sect. 4 (coefficients)'!$C$3)^3 + 'Sect. 4 (coefficients)'!$F$7  *(A410/'Sect. 4 (coefficients)'!$C$3)^4 + 'Sect. 4 (coefficients)'!$F$8*(A410/'Sect. 4 (coefficients)'!$C$3)^5 ) +
    ( (B410+273.15) / 'Sect. 4 (coefficients)'!$C$4 )^1 * ( 'Sect. 4 (coefficients)'!$F$9   + 'Sect. 4 (coefficients)'!$F$10*(A410/'Sect. 4 (coefficients)'!$C$3)^1 + 'Sect. 4 (coefficients)'!$F$11*(A410/'Sect. 4 (coefficients)'!$C$3)^2 + 'Sect. 4 (coefficients)'!$F$12*(A410/'Sect. 4 (coefficients)'!$C$3)^3 + 'Sect. 4 (coefficients)'!$F$13*(A410/'Sect. 4 (coefficients)'!$C$3)^4 ) +
    ( (B410+273.15) / 'Sect. 4 (coefficients)'!$C$4 )^2 * ( 'Sect. 4 (coefficients)'!$F$14 + 'Sect. 4 (coefficients)'!$F$15*(A410/'Sect. 4 (coefficients)'!$C$3)^1 + 'Sect. 4 (coefficients)'!$F$16*(A410/'Sect. 4 (coefficients)'!$C$3)^2 + 'Sect. 4 (coefficients)'!$F$17*(A410/'Sect. 4 (coefficients)'!$C$3)^3 ) +
    ( (B410+273.15) / 'Sect. 4 (coefficients)'!$C$4 )^3 * ( 'Sect. 4 (coefficients)'!$F$18 + 'Sect. 4 (coefficients)'!$F$19*(A410/'Sect. 4 (coefficients)'!$C$3)^1 + 'Sect. 4 (coefficients)'!$F$20*(A410/'Sect. 4 (coefficients)'!$C$3)^2 ) +
    ( (B410+273.15) / 'Sect. 4 (coefficients)'!$C$4 )^4 * ( 'Sect. 4 (coefficients)'!$F$21 +'Sect. 4 (coefficients)'!$F$22*(A410/'Sect. 4 (coefficients)'!$C$3)^1 ) +
    ( (B410+273.15) / 'Sect. 4 (coefficients)'!$C$4 )^5 * ( 'Sect. 4 (coefficients)'!$F$23 )
  )</f>
        <v>18.939576718592427</v>
      </c>
      <c r="U410" s="91">
        <f xml:space="preserve"> 'Sect. 4 (coefficients)'!$C$8 * ( (C410/'Sect. 4 (coefficients)'!$C$5-1)/'Sect. 4 (coefficients)'!$C$6 ) * ( A410/'Sect. 4 (coefficients)'!$C$3 ) *
(                                                       ( 'Sect. 4 (coefficients)'!$J$3   + 'Sect. 4 (coefficients)'!$J$4  *((C410/'Sect. 4 (coefficients)'!$C$5-1)/'Sect. 4 (coefficients)'!$C$6)  + 'Sect. 4 (coefficients)'!$J$5  *((C410/'Sect. 4 (coefficients)'!$C$5-1)/'Sect. 4 (coefficients)'!$C$6)^2 + 'Sect. 4 (coefficients)'!$J$6   *((C410/'Sect. 4 (coefficients)'!$C$5-1)/'Sect. 4 (coefficients)'!$C$6)^3 + 'Sect. 4 (coefficients)'!$J$7*((C410/'Sect. 4 (coefficients)'!$C$5-1)/'Sect. 4 (coefficients)'!$C$6)^4 ) +
    ( A410/'Sect. 4 (coefficients)'!$C$3 )^1 * ( 'Sect. 4 (coefficients)'!$J$8   + 'Sect. 4 (coefficients)'!$J$9  *((C410/'Sect. 4 (coefficients)'!$C$5-1)/'Sect. 4 (coefficients)'!$C$6)  + 'Sect. 4 (coefficients)'!$J$10*((C410/'Sect. 4 (coefficients)'!$C$5-1)/'Sect. 4 (coefficients)'!$C$6)^2 + 'Sect. 4 (coefficients)'!$J$11 *((C410/'Sect. 4 (coefficients)'!$C$5-1)/'Sect. 4 (coefficients)'!$C$6)^3 ) +
    ( A410/'Sect. 4 (coefficients)'!$C$3 )^2 * ( 'Sect. 4 (coefficients)'!$J$12 + 'Sect. 4 (coefficients)'!$J$13*((C410/'Sect. 4 (coefficients)'!$C$5-1)/'Sect. 4 (coefficients)'!$C$6) + 'Sect. 4 (coefficients)'!$J$14*((C410/'Sect. 4 (coefficients)'!$C$5-1)/'Sect. 4 (coefficients)'!$C$6)^2 ) +
    ( A410/'Sect. 4 (coefficients)'!$C$3 )^3 * ( 'Sect. 4 (coefficients)'!$J$15 + 'Sect. 4 (coefficients)'!$J$16*((C410/'Sect. 4 (coefficients)'!$C$5-1)/'Sect. 4 (coefficients)'!$C$6) ) +
    ( A410/'Sect. 4 (coefficients)'!$C$3 )^4 * ( 'Sect. 4 (coefficients)'!$J$17 ) +
( (B410+273.15) / 'Sect. 4 (coefficients)'!$C$4 )^1*
    (                                                   ( 'Sect. 4 (coefficients)'!$J$18 + 'Sect. 4 (coefficients)'!$J$19*((C410/'Sect. 4 (coefficients)'!$C$5-1)/'Sect. 4 (coefficients)'!$C$6) + 'Sect. 4 (coefficients)'!$J$20*((C410/'Sect. 4 (coefficients)'!$C$5-1)/'Sect. 4 (coefficients)'!$C$6)^2 + 'Sect. 4 (coefficients)'!$J$21 * ((C410/'Sect. 4 (coefficients)'!$C$5-1)/'Sect. 4 (coefficients)'!$C$6)^3 ) +
    ( A410/'Sect. 4 (coefficients)'!$C$3 )^1 * ( 'Sect. 4 (coefficients)'!$J$22 + 'Sect. 4 (coefficients)'!$J$23*((C410/'Sect. 4 (coefficients)'!$C$5-1)/'Sect. 4 (coefficients)'!$C$6) + 'Sect. 4 (coefficients)'!$J$24*((C410/'Sect. 4 (coefficients)'!$C$5-1)/'Sect. 4 (coefficients)'!$C$6)^2 ) +
    ( A410/'Sect. 4 (coefficients)'!$C$3 )^2 * ( 'Sect. 4 (coefficients)'!$J$25 + 'Sect. 4 (coefficients)'!$J$26*((C410/'Sect. 4 (coefficients)'!$C$5-1)/'Sect. 4 (coefficients)'!$C$6) ) +
    ( A410/'Sect. 4 (coefficients)'!$C$3 )^3 * ( 'Sect. 4 (coefficients)'!$J$27 ) ) +
( (B410+273.15) / 'Sect. 4 (coefficients)'!$C$4 )^2*
    (                                                   ( 'Sect. 4 (coefficients)'!$J$28 + 'Sect. 4 (coefficients)'!$J$29*((C410/'Sect. 4 (coefficients)'!$C$5-1)/'Sect. 4 (coefficients)'!$C$6) + 'Sect. 4 (coefficients)'!$J$30*((C410/'Sect. 4 (coefficients)'!$C$5-1)/'Sect. 4 (coefficients)'!$C$6)^2 ) +
    ( A410/'Sect. 4 (coefficients)'!$C$3 )^1 * ( 'Sect. 4 (coefficients)'!$J$31 + 'Sect. 4 (coefficients)'!$J$32*((C410/'Sect. 4 (coefficients)'!$C$5-1)/'Sect. 4 (coefficients)'!$C$6) ) +
    ( A410/'Sect. 4 (coefficients)'!$C$3 )^2 * ( 'Sect. 4 (coefficients)'!$J$33 ) ) +
( (B410+273.15) / 'Sect. 4 (coefficients)'!$C$4 )^3*
    (                                                   ( 'Sect. 4 (coefficients)'!$J$34 + 'Sect. 4 (coefficients)'!$J$35*((C410/'Sect. 4 (coefficients)'!$C$5-1)/'Sect. 4 (coefficients)'!$C$6) ) +
    ( A410/'Sect. 4 (coefficients)'!$C$3 )^1 * ( 'Sect. 4 (coefficients)'!$J$36 ) ) +
( (B410+273.15) / 'Sect. 4 (coefficients)'!$C$4 )^4*
    (                                                   ( 'Sect. 4 (coefficients)'!$J$37 ) ) )</f>
        <v>-0.72979845240724506</v>
      </c>
      <c r="V410" s="32">
        <f t="shared" si="111"/>
        <v>18.209778266185182</v>
      </c>
      <c r="W410" s="36">
        <f>('Sect. 4 (coefficients)'!$L$3+'Sect. 4 (coefficients)'!$L$4*(B410+'Sect. 4 (coefficients)'!$L$7)^-2.5+'Sect. 4 (coefficients)'!$L$5*(B410+'Sect. 4 (coefficients)'!$L$7)^3)/1000</f>
        <v>-2.4363535093284202E-3</v>
      </c>
      <c r="X410" s="36">
        <f t="shared" si="112"/>
        <v>-5.4701473585900828E-3</v>
      </c>
      <c r="Y410" s="32">
        <f t="shared" si="113"/>
        <v>18.207341912675854</v>
      </c>
      <c r="Z410" s="92">
        <v>6.0000000000000001E-3</v>
      </c>
    </row>
    <row r="411" spans="1:26" s="46" customFormat="1">
      <c r="A411" s="82">
        <v>25</v>
      </c>
      <c r="B411" s="38">
        <v>20</v>
      </c>
      <c r="C411" s="57">
        <v>65</v>
      </c>
      <c r="D411" s="40">
        <v>1026.03661324</v>
      </c>
      <c r="E411" s="40">
        <f t="shared" si="116"/>
        <v>1.5390549198599999E-2</v>
      </c>
      <c r="F411" s="56" t="s">
        <v>17</v>
      </c>
      <c r="G411" s="42">
        <v>1044.0770916257954</v>
      </c>
      <c r="H411" s="40">
        <v>1.6926045040571599E-2</v>
      </c>
      <c r="I411" s="63">
        <v>247.01964027034541</v>
      </c>
      <c r="J411" s="42">
        <f t="shared" si="105"/>
        <v>18.040478385795495</v>
      </c>
      <c r="K411" s="40">
        <f t="shared" si="106"/>
        <v>7.0442881883786756E-3</v>
      </c>
      <c r="L411" s="53">
        <f t="shared" si="104"/>
        <v>7.4106785642721897</v>
      </c>
      <c r="M411" s="44">
        <f t="shared" si="107"/>
        <v>11.785714285714285</v>
      </c>
      <c r="N411" s="67">
        <f t="shared" si="108"/>
        <v>1.1785714285714286</v>
      </c>
      <c r="O411" s="71" t="s">
        <v>17</v>
      </c>
      <c r="P411" s="40">
        <f>('Sect. 4 (coefficients)'!$L$3+'Sect. 4 (coefficients)'!$L$4*(B411+'Sect. 4 (coefficients)'!$L$7)^-2.5+'Sect. 4 (coefficients)'!$L$5*(B411+'Sect. 4 (coefficients)'!$L$7)^3)/1000</f>
        <v>-2.4363535093284202E-3</v>
      </c>
      <c r="Q411" s="40">
        <f t="shared" si="109"/>
        <v>18.042914739304823</v>
      </c>
      <c r="R411" s="40">
        <f>LOOKUP(B411,'Sect. 4 (data)'!$B$40:$B$46,'Sect. 4 (data)'!$R$40:$R$46)</f>
        <v>18.937092878833145</v>
      </c>
      <c r="S411" s="45">
        <f t="shared" si="110"/>
        <v>-0.89417813952832148</v>
      </c>
      <c r="T411" s="40">
        <f>'Sect. 4 (coefficients)'!$C$7 * ( A411 / 'Sect. 4 (coefficients)'!$C$3 )*
  (
                                                        ( 'Sect. 4 (coefficients)'!$F$3   + 'Sect. 4 (coefficients)'!$F$4  *(A411/'Sect. 4 (coefficients)'!$C$3)^1 + 'Sect. 4 (coefficients)'!$F$5  *(A411/'Sect. 4 (coefficients)'!$C$3)^2 + 'Sect. 4 (coefficients)'!$F$6   *(A411/'Sect. 4 (coefficients)'!$C$3)^3 + 'Sect. 4 (coefficients)'!$F$7  *(A411/'Sect. 4 (coefficients)'!$C$3)^4 + 'Sect. 4 (coefficients)'!$F$8*(A411/'Sect. 4 (coefficients)'!$C$3)^5 ) +
    ( (B411+273.15) / 'Sect. 4 (coefficients)'!$C$4 )^1 * ( 'Sect. 4 (coefficients)'!$F$9   + 'Sect. 4 (coefficients)'!$F$10*(A411/'Sect. 4 (coefficients)'!$C$3)^1 + 'Sect. 4 (coefficients)'!$F$11*(A411/'Sect. 4 (coefficients)'!$C$3)^2 + 'Sect. 4 (coefficients)'!$F$12*(A411/'Sect. 4 (coefficients)'!$C$3)^3 + 'Sect. 4 (coefficients)'!$F$13*(A411/'Sect. 4 (coefficients)'!$C$3)^4 ) +
    ( (B411+273.15) / 'Sect. 4 (coefficients)'!$C$4 )^2 * ( 'Sect. 4 (coefficients)'!$F$14 + 'Sect. 4 (coefficients)'!$F$15*(A411/'Sect. 4 (coefficients)'!$C$3)^1 + 'Sect. 4 (coefficients)'!$F$16*(A411/'Sect. 4 (coefficients)'!$C$3)^2 + 'Sect. 4 (coefficients)'!$F$17*(A411/'Sect. 4 (coefficients)'!$C$3)^3 ) +
    ( (B411+273.15) / 'Sect. 4 (coefficients)'!$C$4 )^3 * ( 'Sect. 4 (coefficients)'!$F$18 + 'Sect. 4 (coefficients)'!$F$19*(A411/'Sect. 4 (coefficients)'!$C$3)^1 + 'Sect. 4 (coefficients)'!$F$20*(A411/'Sect. 4 (coefficients)'!$C$3)^2 ) +
    ( (B411+273.15) / 'Sect. 4 (coefficients)'!$C$4 )^4 * ( 'Sect. 4 (coefficients)'!$F$21 +'Sect. 4 (coefficients)'!$F$22*(A411/'Sect. 4 (coefficients)'!$C$3)^1 ) +
    ( (B411+273.15) / 'Sect. 4 (coefficients)'!$C$4 )^5 * ( 'Sect. 4 (coefficients)'!$F$23 )
  )</f>
        <v>18.939576718592427</v>
      </c>
      <c r="U411" s="93">
        <f xml:space="preserve"> 'Sect. 4 (coefficients)'!$C$8 * ( (C411/'Sect. 4 (coefficients)'!$C$5-1)/'Sect. 4 (coefficients)'!$C$6 ) * ( A411/'Sect. 4 (coefficients)'!$C$3 ) *
(                                                       ( 'Sect. 4 (coefficients)'!$J$3   + 'Sect. 4 (coefficients)'!$J$4  *((C411/'Sect. 4 (coefficients)'!$C$5-1)/'Sect. 4 (coefficients)'!$C$6)  + 'Sect. 4 (coefficients)'!$J$5  *((C411/'Sect. 4 (coefficients)'!$C$5-1)/'Sect. 4 (coefficients)'!$C$6)^2 + 'Sect. 4 (coefficients)'!$J$6   *((C411/'Sect. 4 (coefficients)'!$C$5-1)/'Sect. 4 (coefficients)'!$C$6)^3 + 'Sect. 4 (coefficients)'!$J$7*((C411/'Sect. 4 (coefficients)'!$C$5-1)/'Sect. 4 (coefficients)'!$C$6)^4 ) +
    ( A411/'Sect. 4 (coefficients)'!$C$3 )^1 * ( 'Sect. 4 (coefficients)'!$J$8   + 'Sect. 4 (coefficients)'!$J$9  *((C411/'Sect. 4 (coefficients)'!$C$5-1)/'Sect. 4 (coefficients)'!$C$6)  + 'Sect. 4 (coefficients)'!$J$10*((C411/'Sect. 4 (coefficients)'!$C$5-1)/'Sect. 4 (coefficients)'!$C$6)^2 + 'Sect. 4 (coefficients)'!$J$11 *((C411/'Sect. 4 (coefficients)'!$C$5-1)/'Sect. 4 (coefficients)'!$C$6)^3 ) +
    ( A411/'Sect. 4 (coefficients)'!$C$3 )^2 * ( 'Sect. 4 (coefficients)'!$J$12 + 'Sect. 4 (coefficients)'!$J$13*((C411/'Sect. 4 (coefficients)'!$C$5-1)/'Sect. 4 (coefficients)'!$C$6) + 'Sect. 4 (coefficients)'!$J$14*((C411/'Sect. 4 (coefficients)'!$C$5-1)/'Sect. 4 (coefficients)'!$C$6)^2 ) +
    ( A411/'Sect. 4 (coefficients)'!$C$3 )^3 * ( 'Sect. 4 (coefficients)'!$J$15 + 'Sect. 4 (coefficients)'!$J$16*((C411/'Sect. 4 (coefficients)'!$C$5-1)/'Sect. 4 (coefficients)'!$C$6) ) +
    ( A411/'Sect. 4 (coefficients)'!$C$3 )^4 * ( 'Sect. 4 (coefficients)'!$J$17 ) +
( (B411+273.15) / 'Sect. 4 (coefficients)'!$C$4 )^1*
    (                                                   ( 'Sect. 4 (coefficients)'!$J$18 + 'Sect. 4 (coefficients)'!$J$19*((C411/'Sect. 4 (coefficients)'!$C$5-1)/'Sect. 4 (coefficients)'!$C$6) + 'Sect. 4 (coefficients)'!$J$20*((C411/'Sect. 4 (coefficients)'!$C$5-1)/'Sect. 4 (coefficients)'!$C$6)^2 + 'Sect. 4 (coefficients)'!$J$21 * ((C411/'Sect. 4 (coefficients)'!$C$5-1)/'Sect. 4 (coefficients)'!$C$6)^3 ) +
    ( A411/'Sect. 4 (coefficients)'!$C$3 )^1 * ( 'Sect. 4 (coefficients)'!$J$22 + 'Sect. 4 (coefficients)'!$J$23*((C411/'Sect. 4 (coefficients)'!$C$5-1)/'Sect. 4 (coefficients)'!$C$6) + 'Sect. 4 (coefficients)'!$J$24*((C411/'Sect. 4 (coefficients)'!$C$5-1)/'Sect. 4 (coefficients)'!$C$6)^2 ) +
    ( A411/'Sect. 4 (coefficients)'!$C$3 )^2 * ( 'Sect. 4 (coefficients)'!$J$25 + 'Sect. 4 (coefficients)'!$J$26*((C411/'Sect. 4 (coefficients)'!$C$5-1)/'Sect. 4 (coefficients)'!$C$6) ) +
    ( A411/'Sect. 4 (coefficients)'!$C$3 )^3 * ( 'Sect. 4 (coefficients)'!$J$27 ) ) +
( (B411+273.15) / 'Sect. 4 (coefficients)'!$C$4 )^2*
    (                                                   ( 'Sect. 4 (coefficients)'!$J$28 + 'Sect. 4 (coefficients)'!$J$29*((C411/'Sect. 4 (coefficients)'!$C$5-1)/'Sect. 4 (coefficients)'!$C$6) + 'Sect. 4 (coefficients)'!$J$30*((C411/'Sect. 4 (coefficients)'!$C$5-1)/'Sect. 4 (coefficients)'!$C$6)^2 ) +
    ( A411/'Sect. 4 (coefficients)'!$C$3 )^1 * ( 'Sect. 4 (coefficients)'!$J$31 + 'Sect. 4 (coefficients)'!$J$32*((C411/'Sect. 4 (coefficients)'!$C$5-1)/'Sect. 4 (coefficients)'!$C$6) ) +
    ( A411/'Sect. 4 (coefficients)'!$C$3 )^2 * ( 'Sect. 4 (coefficients)'!$J$33 ) ) +
( (B411+273.15) / 'Sect. 4 (coefficients)'!$C$4 )^3*
    (                                                   ( 'Sect. 4 (coefficients)'!$J$34 + 'Sect. 4 (coefficients)'!$J$35*((C411/'Sect. 4 (coefficients)'!$C$5-1)/'Sect. 4 (coefficients)'!$C$6) ) +
    ( A411/'Sect. 4 (coefficients)'!$C$3 )^1 * ( 'Sect. 4 (coefficients)'!$J$36 ) ) +
( (B411+273.15) / 'Sect. 4 (coefficients)'!$C$4 )^4*
    (                                                   ( 'Sect. 4 (coefficients)'!$J$37 ) ) )</f>
        <v>-0.89105858351185596</v>
      </c>
      <c r="V411" s="40">
        <f t="shared" si="111"/>
        <v>18.04851813508057</v>
      </c>
      <c r="W411" s="45">
        <f>('Sect. 4 (coefficients)'!$L$3+'Sect. 4 (coefficients)'!$L$4*(B411+'Sect. 4 (coefficients)'!$L$7)^-2.5+'Sect. 4 (coefficients)'!$L$5*(B411+'Sect. 4 (coefficients)'!$L$7)^3)/1000</f>
        <v>-2.4363535093284202E-3</v>
      </c>
      <c r="X411" s="45">
        <f t="shared" si="112"/>
        <v>-5.6033957757470887E-3</v>
      </c>
      <c r="Y411" s="40">
        <f t="shared" si="113"/>
        <v>18.046081781571242</v>
      </c>
      <c r="Z411" s="94">
        <v>6.0000000000000001E-3</v>
      </c>
    </row>
    <row r="412" spans="1:26" s="37" customFormat="1">
      <c r="A412" s="76">
        <v>25</v>
      </c>
      <c r="B412" s="30">
        <v>25</v>
      </c>
      <c r="C412" s="55">
        <v>5</v>
      </c>
      <c r="D412" s="32">
        <v>999.246161594</v>
      </c>
      <c r="E412" s="32">
        <f>0.001/100*D412/2</f>
        <v>4.9962308079700007E-3</v>
      </c>
      <c r="F412" s="54" t="s">
        <v>17</v>
      </c>
      <c r="G412" s="33">
        <v>1017.9227685626909</v>
      </c>
      <c r="H412" s="32">
        <v>7.0754665774103087E-3</v>
      </c>
      <c r="I412" s="62">
        <v>140.90167301820247</v>
      </c>
      <c r="J412" s="33">
        <f t="shared" si="105"/>
        <v>18.676606968690862</v>
      </c>
      <c r="K412" s="32">
        <f t="shared" si="106"/>
        <v>5.0099805390382288E-3</v>
      </c>
      <c r="L412" s="50">
        <f t="shared" si="104"/>
        <v>35.41929968880126</v>
      </c>
      <c r="M412" s="35">
        <f t="shared" si="107"/>
        <v>11.785714285714285</v>
      </c>
      <c r="N412" s="66">
        <f t="shared" si="108"/>
        <v>1.1785714285714286</v>
      </c>
      <c r="O412" s="70" t="s">
        <v>17</v>
      </c>
      <c r="P412" s="32">
        <f>('Sect. 4 (coefficients)'!$L$3+'Sect. 4 (coefficients)'!$L$4*(B412+'Sect. 4 (coefficients)'!$L$7)^-2.5+'Sect. 4 (coefficients)'!$L$5*(B412+'Sect. 4 (coefficients)'!$L$7)^3)/1000</f>
        <v>-2.085999999999995E-3</v>
      </c>
      <c r="Q412" s="32">
        <f t="shared" si="109"/>
        <v>18.678692968690861</v>
      </c>
      <c r="R412" s="32">
        <f>LOOKUP(B412,'Sect. 4 (data)'!$B$40:$B$46,'Sect. 4 (data)'!$R$40:$R$46)</f>
        <v>18.747976589213899</v>
      </c>
      <c r="S412" s="36">
        <f t="shared" si="110"/>
        <v>-6.9283620523037825E-2</v>
      </c>
      <c r="T412" s="32">
        <f>'Sect. 4 (coefficients)'!$C$7 * ( A412 / 'Sect. 4 (coefficients)'!$C$3 )*
  (
                                                        ( 'Sect. 4 (coefficients)'!$F$3   + 'Sect. 4 (coefficients)'!$F$4  *(A412/'Sect. 4 (coefficients)'!$C$3)^1 + 'Sect. 4 (coefficients)'!$F$5  *(A412/'Sect. 4 (coefficients)'!$C$3)^2 + 'Sect. 4 (coefficients)'!$F$6   *(A412/'Sect. 4 (coefficients)'!$C$3)^3 + 'Sect. 4 (coefficients)'!$F$7  *(A412/'Sect. 4 (coefficients)'!$C$3)^4 + 'Sect. 4 (coefficients)'!$F$8*(A412/'Sect. 4 (coefficients)'!$C$3)^5 ) +
    ( (B412+273.15) / 'Sect. 4 (coefficients)'!$C$4 )^1 * ( 'Sect. 4 (coefficients)'!$F$9   + 'Sect. 4 (coefficients)'!$F$10*(A412/'Sect. 4 (coefficients)'!$C$3)^1 + 'Sect. 4 (coefficients)'!$F$11*(A412/'Sect. 4 (coefficients)'!$C$3)^2 + 'Sect. 4 (coefficients)'!$F$12*(A412/'Sect. 4 (coefficients)'!$C$3)^3 + 'Sect. 4 (coefficients)'!$F$13*(A412/'Sect. 4 (coefficients)'!$C$3)^4 ) +
    ( (B412+273.15) / 'Sect. 4 (coefficients)'!$C$4 )^2 * ( 'Sect. 4 (coefficients)'!$F$14 + 'Sect. 4 (coefficients)'!$F$15*(A412/'Sect. 4 (coefficients)'!$C$3)^1 + 'Sect. 4 (coefficients)'!$F$16*(A412/'Sect. 4 (coefficients)'!$C$3)^2 + 'Sect. 4 (coefficients)'!$F$17*(A412/'Sect. 4 (coefficients)'!$C$3)^3 ) +
    ( (B412+273.15) / 'Sect. 4 (coefficients)'!$C$4 )^3 * ( 'Sect. 4 (coefficients)'!$F$18 + 'Sect. 4 (coefficients)'!$F$19*(A412/'Sect. 4 (coefficients)'!$C$3)^1 + 'Sect. 4 (coefficients)'!$F$20*(A412/'Sect. 4 (coefficients)'!$C$3)^2 ) +
    ( (B412+273.15) / 'Sect. 4 (coefficients)'!$C$4 )^4 * ( 'Sect. 4 (coefficients)'!$F$21 +'Sect. 4 (coefficients)'!$F$22*(A412/'Sect. 4 (coefficients)'!$C$3)^1 ) +
    ( (B412+273.15) / 'Sect. 4 (coefficients)'!$C$4 )^5 * ( 'Sect. 4 (coefficients)'!$F$23 )
  )</f>
        <v>18.748458838949489</v>
      </c>
      <c r="U412" s="91">
        <f xml:space="preserve"> 'Sect. 4 (coefficients)'!$C$8 * ( (C412/'Sect. 4 (coefficients)'!$C$5-1)/'Sect. 4 (coefficients)'!$C$6 ) * ( A412/'Sect. 4 (coefficients)'!$C$3 ) *
(                                                       ( 'Sect. 4 (coefficients)'!$J$3   + 'Sect. 4 (coefficients)'!$J$4  *((C412/'Sect. 4 (coefficients)'!$C$5-1)/'Sect. 4 (coefficients)'!$C$6)  + 'Sect. 4 (coefficients)'!$J$5  *((C412/'Sect. 4 (coefficients)'!$C$5-1)/'Sect. 4 (coefficients)'!$C$6)^2 + 'Sect. 4 (coefficients)'!$J$6   *((C412/'Sect. 4 (coefficients)'!$C$5-1)/'Sect. 4 (coefficients)'!$C$6)^3 + 'Sect. 4 (coefficients)'!$J$7*((C412/'Sect. 4 (coefficients)'!$C$5-1)/'Sect. 4 (coefficients)'!$C$6)^4 ) +
    ( A412/'Sect. 4 (coefficients)'!$C$3 )^1 * ( 'Sect. 4 (coefficients)'!$J$8   + 'Sect. 4 (coefficients)'!$J$9  *((C412/'Sect. 4 (coefficients)'!$C$5-1)/'Sect. 4 (coefficients)'!$C$6)  + 'Sect. 4 (coefficients)'!$J$10*((C412/'Sect. 4 (coefficients)'!$C$5-1)/'Sect. 4 (coefficients)'!$C$6)^2 + 'Sect. 4 (coefficients)'!$J$11 *((C412/'Sect. 4 (coefficients)'!$C$5-1)/'Sect. 4 (coefficients)'!$C$6)^3 ) +
    ( A412/'Sect. 4 (coefficients)'!$C$3 )^2 * ( 'Sect. 4 (coefficients)'!$J$12 + 'Sect. 4 (coefficients)'!$J$13*((C412/'Sect. 4 (coefficients)'!$C$5-1)/'Sect. 4 (coefficients)'!$C$6) + 'Sect. 4 (coefficients)'!$J$14*((C412/'Sect. 4 (coefficients)'!$C$5-1)/'Sect. 4 (coefficients)'!$C$6)^2 ) +
    ( A412/'Sect. 4 (coefficients)'!$C$3 )^3 * ( 'Sect. 4 (coefficients)'!$J$15 + 'Sect. 4 (coefficients)'!$J$16*((C412/'Sect. 4 (coefficients)'!$C$5-1)/'Sect. 4 (coefficients)'!$C$6) ) +
    ( A412/'Sect. 4 (coefficients)'!$C$3 )^4 * ( 'Sect. 4 (coefficients)'!$J$17 ) +
( (B412+273.15) / 'Sect. 4 (coefficients)'!$C$4 )^1*
    (                                                   ( 'Sect. 4 (coefficients)'!$J$18 + 'Sect. 4 (coefficients)'!$J$19*((C412/'Sect. 4 (coefficients)'!$C$5-1)/'Sect. 4 (coefficients)'!$C$6) + 'Sect. 4 (coefficients)'!$J$20*((C412/'Sect. 4 (coefficients)'!$C$5-1)/'Sect. 4 (coefficients)'!$C$6)^2 + 'Sect. 4 (coefficients)'!$J$21 * ((C412/'Sect. 4 (coefficients)'!$C$5-1)/'Sect. 4 (coefficients)'!$C$6)^3 ) +
    ( A412/'Sect. 4 (coefficients)'!$C$3 )^1 * ( 'Sect. 4 (coefficients)'!$J$22 + 'Sect. 4 (coefficients)'!$J$23*((C412/'Sect. 4 (coefficients)'!$C$5-1)/'Sect. 4 (coefficients)'!$C$6) + 'Sect. 4 (coefficients)'!$J$24*((C412/'Sect. 4 (coefficients)'!$C$5-1)/'Sect. 4 (coefficients)'!$C$6)^2 ) +
    ( A412/'Sect. 4 (coefficients)'!$C$3 )^2 * ( 'Sect. 4 (coefficients)'!$J$25 + 'Sect. 4 (coefficients)'!$J$26*((C412/'Sect. 4 (coefficients)'!$C$5-1)/'Sect. 4 (coefficients)'!$C$6) ) +
    ( A412/'Sect. 4 (coefficients)'!$C$3 )^3 * ( 'Sect. 4 (coefficients)'!$J$27 ) ) +
( (B412+273.15) / 'Sect. 4 (coefficients)'!$C$4 )^2*
    (                                                   ( 'Sect. 4 (coefficients)'!$J$28 + 'Sect. 4 (coefficients)'!$J$29*((C412/'Sect. 4 (coefficients)'!$C$5-1)/'Sect. 4 (coefficients)'!$C$6) + 'Sect. 4 (coefficients)'!$J$30*((C412/'Sect. 4 (coefficients)'!$C$5-1)/'Sect. 4 (coefficients)'!$C$6)^2 ) +
    ( A412/'Sect. 4 (coefficients)'!$C$3 )^1 * ( 'Sect. 4 (coefficients)'!$J$31 + 'Sect. 4 (coefficients)'!$J$32*((C412/'Sect. 4 (coefficients)'!$C$5-1)/'Sect. 4 (coefficients)'!$C$6) ) +
    ( A412/'Sect. 4 (coefficients)'!$C$3 )^2 * ( 'Sect. 4 (coefficients)'!$J$33 ) ) +
( (B412+273.15) / 'Sect. 4 (coefficients)'!$C$4 )^3*
    (                                                   ( 'Sect. 4 (coefficients)'!$J$34 + 'Sect. 4 (coefficients)'!$J$35*((C412/'Sect. 4 (coefficients)'!$C$5-1)/'Sect. 4 (coefficients)'!$C$6) ) +
    ( A412/'Sect. 4 (coefficients)'!$C$3 )^1 * ( 'Sect. 4 (coefficients)'!$J$36 ) ) +
( (B412+273.15) / 'Sect. 4 (coefficients)'!$C$4 )^4*
    (                                                   ( 'Sect. 4 (coefficients)'!$J$37 ) ) )</f>
        <v>-6.9281243599210882E-2</v>
      </c>
      <c r="V412" s="32">
        <f t="shared" si="111"/>
        <v>18.679177595350279</v>
      </c>
      <c r="W412" s="36">
        <f>('Sect. 4 (coefficients)'!$L$3+'Sect. 4 (coefficients)'!$L$4*(B412+'Sect. 4 (coefficients)'!$L$7)^-2.5+'Sect. 4 (coefficients)'!$L$5*(B412+'Sect. 4 (coefficients)'!$L$7)^3)/1000</f>
        <v>-2.085999999999995E-3</v>
      </c>
      <c r="X412" s="36">
        <f t="shared" si="112"/>
        <v>-4.8462665941784167E-4</v>
      </c>
      <c r="Y412" s="32">
        <f t="shared" si="113"/>
        <v>18.67709159535028</v>
      </c>
      <c r="Z412" s="92">
        <v>6.0000000000000001E-3</v>
      </c>
    </row>
    <row r="413" spans="1:26" s="37" customFormat="1">
      <c r="A413" s="76">
        <v>25</v>
      </c>
      <c r="B413" s="30">
        <v>25</v>
      </c>
      <c r="C413" s="55">
        <v>10</v>
      </c>
      <c r="D413" s="32">
        <v>1001.46696043</v>
      </c>
      <c r="E413" s="32">
        <f>0.001/100*D413/2</f>
        <v>5.0073348021500005E-3</v>
      </c>
      <c r="F413" s="54" t="s">
        <v>17</v>
      </c>
      <c r="G413" s="33">
        <v>1020.0735462763541</v>
      </c>
      <c r="H413" s="32">
        <v>7.1157743769232817E-3</v>
      </c>
      <c r="I413" s="62">
        <v>142.61343738141969</v>
      </c>
      <c r="J413" s="33">
        <f t="shared" si="105"/>
        <v>18.606585846354164</v>
      </c>
      <c r="K413" s="32">
        <f t="shared" si="106"/>
        <v>5.0557732506962107E-3</v>
      </c>
      <c r="L413" s="50">
        <f t="shared" si="104"/>
        <v>36.343112782467173</v>
      </c>
      <c r="M413" s="35">
        <f t="shared" si="107"/>
        <v>11.785714285714285</v>
      </c>
      <c r="N413" s="66">
        <f t="shared" si="108"/>
        <v>1.1785714285714286</v>
      </c>
      <c r="O413" s="70" t="s">
        <v>17</v>
      </c>
      <c r="P413" s="32">
        <f>('Sect. 4 (coefficients)'!$L$3+'Sect. 4 (coefficients)'!$L$4*(B413+'Sect. 4 (coefficients)'!$L$7)^-2.5+'Sect. 4 (coefficients)'!$L$5*(B413+'Sect. 4 (coefficients)'!$L$7)^3)/1000</f>
        <v>-2.085999999999995E-3</v>
      </c>
      <c r="Q413" s="32">
        <f t="shared" si="109"/>
        <v>18.608671846354163</v>
      </c>
      <c r="R413" s="32">
        <f>LOOKUP(B413,'Sect. 4 (data)'!$B$40:$B$46,'Sect. 4 (data)'!$R$40:$R$46)</f>
        <v>18.747976589213899</v>
      </c>
      <c r="S413" s="36">
        <f t="shared" si="110"/>
        <v>-0.1393047428597356</v>
      </c>
      <c r="T413" s="32">
        <f>'Sect. 4 (coefficients)'!$C$7 * ( A413 / 'Sect. 4 (coefficients)'!$C$3 )*
  (
                                                        ( 'Sect. 4 (coefficients)'!$F$3   + 'Sect. 4 (coefficients)'!$F$4  *(A413/'Sect. 4 (coefficients)'!$C$3)^1 + 'Sect. 4 (coefficients)'!$F$5  *(A413/'Sect. 4 (coefficients)'!$C$3)^2 + 'Sect. 4 (coefficients)'!$F$6   *(A413/'Sect. 4 (coefficients)'!$C$3)^3 + 'Sect. 4 (coefficients)'!$F$7  *(A413/'Sect. 4 (coefficients)'!$C$3)^4 + 'Sect. 4 (coefficients)'!$F$8*(A413/'Sect. 4 (coefficients)'!$C$3)^5 ) +
    ( (B413+273.15) / 'Sect. 4 (coefficients)'!$C$4 )^1 * ( 'Sect. 4 (coefficients)'!$F$9   + 'Sect. 4 (coefficients)'!$F$10*(A413/'Sect. 4 (coefficients)'!$C$3)^1 + 'Sect. 4 (coefficients)'!$F$11*(A413/'Sect. 4 (coefficients)'!$C$3)^2 + 'Sect. 4 (coefficients)'!$F$12*(A413/'Sect. 4 (coefficients)'!$C$3)^3 + 'Sect. 4 (coefficients)'!$F$13*(A413/'Sect. 4 (coefficients)'!$C$3)^4 ) +
    ( (B413+273.15) / 'Sect. 4 (coefficients)'!$C$4 )^2 * ( 'Sect. 4 (coefficients)'!$F$14 + 'Sect. 4 (coefficients)'!$F$15*(A413/'Sect. 4 (coefficients)'!$C$3)^1 + 'Sect. 4 (coefficients)'!$F$16*(A413/'Sect. 4 (coefficients)'!$C$3)^2 + 'Sect. 4 (coefficients)'!$F$17*(A413/'Sect. 4 (coefficients)'!$C$3)^3 ) +
    ( (B413+273.15) / 'Sect. 4 (coefficients)'!$C$4 )^3 * ( 'Sect. 4 (coefficients)'!$F$18 + 'Sect. 4 (coefficients)'!$F$19*(A413/'Sect. 4 (coefficients)'!$C$3)^1 + 'Sect. 4 (coefficients)'!$F$20*(A413/'Sect. 4 (coefficients)'!$C$3)^2 ) +
    ( (B413+273.15) / 'Sect. 4 (coefficients)'!$C$4 )^4 * ( 'Sect. 4 (coefficients)'!$F$21 +'Sect. 4 (coefficients)'!$F$22*(A413/'Sect. 4 (coefficients)'!$C$3)^1 ) +
    ( (B413+273.15) / 'Sect. 4 (coefficients)'!$C$4 )^5 * ( 'Sect. 4 (coefficients)'!$F$23 )
  )</f>
        <v>18.748458838949489</v>
      </c>
      <c r="U413" s="91">
        <f xml:space="preserve"> 'Sect. 4 (coefficients)'!$C$8 * ( (C413/'Sect. 4 (coefficients)'!$C$5-1)/'Sect. 4 (coefficients)'!$C$6 ) * ( A413/'Sect. 4 (coefficients)'!$C$3 ) *
(                                                       ( 'Sect. 4 (coefficients)'!$J$3   + 'Sect. 4 (coefficients)'!$J$4  *((C413/'Sect. 4 (coefficients)'!$C$5-1)/'Sect. 4 (coefficients)'!$C$6)  + 'Sect. 4 (coefficients)'!$J$5  *((C413/'Sect. 4 (coefficients)'!$C$5-1)/'Sect. 4 (coefficients)'!$C$6)^2 + 'Sect. 4 (coefficients)'!$J$6   *((C413/'Sect. 4 (coefficients)'!$C$5-1)/'Sect. 4 (coefficients)'!$C$6)^3 + 'Sect. 4 (coefficients)'!$J$7*((C413/'Sect. 4 (coefficients)'!$C$5-1)/'Sect. 4 (coefficients)'!$C$6)^4 ) +
    ( A413/'Sect. 4 (coefficients)'!$C$3 )^1 * ( 'Sect. 4 (coefficients)'!$J$8   + 'Sect. 4 (coefficients)'!$J$9  *((C413/'Sect. 4 (coefficients)'!$C$5-1)/'Sect. 4 (coefficients)'!$C$6)  + 'Sect. 4 (coefficients)'!$J$10*((C413/'Sect. 4 (coefficients)'!$C$5-1)/'Sect. 4 (coefficients)'!$C$6)^2 + 'Sect. 4 (coefficients)'!$J$11 *((C413/'Sect. 4 (coefficients)'!$C$5-1)/'Sect. 4 (coefficients)'!$C$6)^3 ) +
    ( A413/'Sect. 4 (coefficients)'!$C$3 )^2 * ( 'Sect. 4 (coefficients)'!$J$12 + 'Sect. 4 (coefficients)'!$J$13*((C413/'Sect. 4 (coefficients)'!$C$5-1)/'Sect. 4 (coefficients)'!$C$6) + 'Sect. 4 (coefficients)'!$J$14*((C413/'Sect. 4 (coefficients)'!$C$5-1)/'Sect. 4 (coefficients)'!$C$6)^2 ) +
    ( A413/'Sect. 4 (coefficients)'!$C$3 )^3 * ( 'Sect. 4 (coefficients)'!$J$15 + 'Sect. 4 (coefficients)'!$J$16*((C413/'Sect. 4 (coefficients)'!$C$5-1)/'Sect. 4 (coefficients)'!$C$6) ) +
    ( A413/'Sect. 4 (coefficients)'!$C$3 )^4 * ( 'Sect. 4 (coefficients)'!$J$17 ) +
( (B413+273.15) / 'Sect. 4 (coefficients)'!$C$4 )^1*
    (                                                   ( 'Sect. 4 (coefficients)'!$J$18 + 'Sect. 4 (coefficients)'!$J$19*((C413/'Sect. 4 (coefficients)'!$C$5-1)/'Sect. 4 (coefficients)'!$C$6) + 'Sect. 4 (coefficients)'!$J$20*((C413/'Sect. 4 (coefficients)'!$C$5-1)/'Sect. 4 (coefficients)'!$C$6)^2 + 'Sect. 4 (coefficients)'!$J$21 * ((C413/'Sect. 4 (coefficients)'!$C$5-1)/'Sect. 4 (coefficients)'!$C$6)^3 ) +
    ( A413/'Sect. 4 (coefficients)'!$C$3 )^1 * ( 'Sect. 4 (coefficients)'!$J$22 + 'Sect. 4 (coefficients)'!$J$23*((C413/'Sect. 4 (coefficients)'!$C$5-1)/'Sect. 4 (coefficients)'!$C$6) + 'Sect. 4 (coefficients)'!$J$24*((C413/'Sect. 4 (coefficients)'!$C$5-1)/'Sect. 4 (coefficients)'!$C$6)^2 ) +
    ( A413/'Sect. 4 (coefficients)'!$C$3 )^2 * ( 'Sect. 4 (coefficients)'!$J$25 + 'Sect. 4 (coefficients)'!$J$26*((C413/'Sect. 4 (coefficients)'!$C$5-1)/'Sect. 4 (coefficients)'!$C$6) ) +
    ( A413/'Sect. 4 (coefficients)'!$C$3 )^3 * ( 'Sect. 4 (coefficients)'!$J$27 ) ) +
( (B413+273.15) / 'Sect. 4 (coefficients)'!$C$4 )^2*
    (                                                   ( 'Sect. 4 (coefficients)'!$J$28 + 'Sect. 4 (coefficients)'!$J$29*((C413/'Sect. 4 (coefficients)'!$C$5-1)/'Sect. 4 (coefficients)'!$C$6) + 'Sect. 4 (coefficients)'!$J$30*((C413/'Sect. 4 (coefficients)'!$C$5-1)/'Sect. 4 (coefficients)'!$C$6)^2 ) +
    ( A413/'Sect. 4 (coefficients)'!$C$3 )^1 * ( 'Sect. 4 (coefficients)'!$J$31 + 'Sect. 4 (coefficients)'!$J$32*((C413/'Sect. 4 (coefficients)'!$C$5-1)/'Sect. 4 (coefficients)'!$C$6) ) +
    ( A413/'Sect. 4 (coefficients)'!$C$3 )^2 * ( 'Sect. 4 (coefficients)'!$J$33 ) ) +
( (B413+273.15) / 'Sect. 4 (coefficients)'!$C$4 )^3*
    (                                                   ( 'Sect. 4 (coefficients)'!$J$34 + 'Sect. 4 (coefficients)'!$J$35*((C413/'Sect. 4 (coefficients)'!$C$5-1)/'Sect. 4 (coefficients)'!$C$6) ) +
    ( A413/'Sect. 4 (coefficients)'!$C$3 )^1 * ( 'Sect. 4 (coefficients)'!$J$36 ) ) +
( (B413+273.15) / 'Sect. 4 (coefficients)'!$C$4 )^4*
    (                                                   ( 'Sect. 4 (coefficients)'!$J$37 ) ) )</f>
        <v>-0.13902126504083606</v>
      </c>
      <c r="V413" s="32">
        <f t="shared" si="111"/>
        <v>18.609437573908654</v>
      </c>
      <c r="W413" s="36">
        <f>('Sect. 4 (coefficients)'!$L$3+'Sect. 4 (coefficients)'!$L$4*(B413+'Sect. 4 (coefficients)'!$L$7)^-2.5+'Sect. 4 (coefficients)'!$L$5*(B413+'Sect. 4 (coefficients)'!$L$7)^3)/1000</f>
        <v>-2.085999999999995E-3</v>
      </c>
      <c r="X413" s="36">
        <f t="shared" si="112"/>
        <v>-7.6572755449078045E-4</v>
      </c>
      <c r="Y413" s="32">
        <f t="shared" si="113"/>
        <v>18.607351573908655</v>
      </c>
      <c r="Z413" s="92">
        <v>6.0000000000000001E-3</v>
      </c>
    </row>
    <row r="414" spans="1:26" s="37" customFormat="1">
      <c r="A414" s="76">
        <v>25</v>
      </c>
      <c r="B414" s="30">
        <v>25</v>
      </c>
      <c r="C414" s="55">
        <v>15</v>
      </c>
      <c r="D414" s="32">
        <v>1003.6647616400001</v>
      </c>
      <c r="E414" s="32">
        <f t="shared" ref="E414:E420" si="117">0.003/100*D414/2</f>
        <v>1.5054971424600001E-2</v>
      </c>
      <c r="F414" s="54" t="s">
        <v>17</v>
      </c>
      <c r="G414" s="33">
        <v>1022.2034658914364</v>
      </c>
      <c r="H414" s="32">
        <v>1.5934081908217095E-2</v>
      </c>
      <c r="I414" s="62">
        <v>3429.2788321057101</v>
      </c>
      <c r="J414" s="33">
        <f t="shared" si="105"/>
        <v>18.538704251436343</v>
      </c>
      <c r="K414" s="32">
        <f t="shared" si="106"/>
        <v>5.2194637332056209E-3</v>
      </c>
      <c r="L414" s="50">
        <f t="shared" si="104"/>
        <v>39.481910043803175</v>
      </c>
      <c r="M414" s="35">
        <f t="shared" si="107"/>
        <v>11.785714285714285</v>
      </c>
      <c r="N414" s="66">
        <f t="shared" si="108"/>
        <v>1.1785714285714286</v>
      </c>
      <c r="O414" s="70" t="s">
        <v>17</v>
      </c>
      <c r="P414" s="32">
        <f>('Sect. 4 (coefficients)'!$L$3+'Sect. 4 (coefficients)'!$L$4*(B414+'Sect. 4 (coefficients)'!$L$7)^-2.5+'Sect. 4 (coefficients)'!$L$5*(B414+'Sect. 4 (coefficients)'!$L$7)^3)/1000</f>
        <v>-2.085999999999995E-3</v>
      </c>
      <c r="Q414" s="32">
        <f t="shared" si="109"/>
        <v>18.540790251436341</v>
      </c>
      <c r="R414" s="32">
        <f>LOOKUP(B414,'Sect. 4 (data)'!$B$40:$B$46,'Sect. 4 (data)'!$R$40:$R$46)</f>
        <v>18.747976589213899</v>
      </c>
      <c r="S414" s="36">
        <f t="shared" si="110"/>
        <v>-0.20718633777755713</v>
      </c>
      <c r="T414" s="32">
        <f>'Sect. 4 (coefficients)'!$C$7 * ( A414 / 'Sect. 4 (coefficients)'!$C$3 )*
  (
                                                        ( 'Sect. 4 (coefficients)'!$F$3   + 'Sect. 4 (coefficients)'!$F$4  *(A414/'Sect. 4 (coefficients)'!$C$3)^1 + 'Sect. 4 (coefficients)'!$F$5  *(A414/'Sect. 4 (coefficients)'!$C$3)^2 + 'Sect. 4 (coefficients)'!$F$6   *(A414/'Sect. 4 (coefficients)'!$C$3)^3 + 'Sect. 4 (coefficients)'!$F$7  *(A414/'Sect. 4 (coefficients)'!$C$3)^4 + 'Sect. 4 (coefficients)'!$F$8*(A414/'Sect. 4 (coefficients)'!$C$3)^5 ) +
    ( (B414+273.15) / 'Sect. 4 (coefficients)'!$C$4 )^1 * ( 'Sect. 4 (coefficients)'!$F$9   + 'Sect. 4 (coefficients)'!$F$10*(A414/'Sect. 4 (coefficients)'!$C$3)^1 + 'Sect. 4 (coefficients)'!$F$11*(A414/'Sect. 4 (coefficients)'!$C$3)^2 + 'Sect. 4 (coefficients)'!$F$12*(A414/'Sect. 4 (coefficients)'!$C$3)^3 + 'Sect. 4 (coefficients)'!$F$13*(A414/'Sect. 4 (coefficients)'!$C$3)^4 ) +
    ( (B414+273.15) / 'Sect. 4 (coefficients)'!$C$4 )^2 * ( 'Sect. 4 (coefficients)'!$F$14 + 'Sect. 4 (coefficients)'!$F$15*(A414/'Sect. 4 (coefficients)'!$C$3)^1 + 'Sect. 4 (coefficients)'!$F$16*(A414/'Sect. 4 (coefficients)'!$C$3)^2 + 'Sect. 4 (coefficients)'!$F$17*(A414/'Sect. 4 (coefficients)'!$C$3)^3 ) +
    ( (B414+273.15) / 'Sect. 4 (coefficients)'!$C$4 )^3 * ( 'Sect. 4 (coefficients)'!$F$18 + 'Sect. 4 (coefficients)'!$F$19*(A414/'Sect. 4 (coefficients)'!$C$3)^1 + 'Sect. 4 (coefficients)'!$F$20*(A414/'Sect. 4 (coefficients)'!$C$3)^2 ) +
    ( (B414+273.15) / 'Sect. 4 (coefficients)'!$C$4 )^4 * ( 'Sect. 4 (coefficients)'!$F$21 +'Sect. 4 (coefficients)'!$F$22*(A414/'Sect. 4 (coefficients)'!$C$3)^1 ) +
    ( (B414+273.15) / 'Sect. 4 (coefficients)'!$C$4 )^5 * ( 'Sect. 4 (coefficients)'!$F$23 )
  )</f>
        <v>18.748458838949489</v>
      </c>
      <c r="U414" s="91">
        <f xml:space="preserve"> 'Sect. 4 (coefficients)'!$C$8 * ( (C414/'Sect. 4 (coefficients)'!$C$5-1)/'Sect. 4 (coefficients)'!$C$6 ) * ( A414/'Sect. 4 (coefficients)'!$C$3 ) *
(                                                       ( 'Sect. 4 (coefficients)'!$J$3   + 'Sect. 4 (coefficients)'!$J$4  *((C414/'Sect. 4 (coefficients)'!$C$5-1)/'Sect. 4 (coefficients)'!$C$6)  + 'Sect. 4 (coefficients)'!$J$5  *((C414/'Sect. 4 (coefficients)'!$C$5-1)/'Sect. 4 (coefficients)'!$C$6)^2 + 'Sect. 4 (coefficients)'!$J$6   *((C414/'Sect. 4 (coefficients)'!$C$5-1)/'Sect. 4 (coefficients)'!$C$6)^3 + 'Sect. 4 (coefficients)'!$J$7*((C414/'Sect. 4 (coefficients)'!$C$5-1)/'Sect. 4 (coefficients)'!$C$6)^4 ) +
    ( A414/'Sect. 4 (coefficients)'!$C$3 )^1 * ( 'Sect. 4 (coefficients)'!$J$8   + 'Sect. 4 (coefficients)'!$J$9  *((C414/'Sect. 4 (coefficients)'!$C$5-1)/'Sect. 4 (coefficients)'!$C$6)  + 'Sect. 4 (coefficients)'!$J$10*((C414/'Sect. 4 (coefficients)'!$C$5-1)/'Sect. 4 (coefficients)'!$C$6)^2 + 'Sect. 4 (coefficients)'!$J$11 *((C414/'Sect. 4 (coefficients)'!$C$5-1)/'Sect. 4 (coefficients)'!$C$6)^3 ) +
    ( A414/'Sect. 4 (coefficients)'!$C$3 )^2 * ( 'Sect. 4 (coefficients)'!$J$12 + 'Sect. 4 (coefficients)'!$J$13*((C414/'Sect. 4 (coefficients)'!$C$5-1)/'Sect. 4 (coefficients)'!$C$6) + 'Sect. 4 (coefficients)'!$J$14*((C414/'Sect. 4 (coefficients)'!$C$5-1)/'Sect. 4 (coefficients)'!$C$6)^2 ) +
    ( A414/'Sect. 4 (coefficients)'!$C$3 )^3 * ( 'Sect. 4 (coefficients)'!$J$15 + 'Sect. 4 (coefficients)'!$J$16*((C414/'Sect. 4 (coefficients)'!$C$5-1)/'Sect. 4 (coefficients)'!$C$6) ) +
    ( A414/'Sect. 4 (coefficients)'!$C$3 )^4 * ( 'Sect. 4 (coefficients)'!$J$17 ) +
( (B414+273.15) / 'Sect. 4 (coefficients)'!$C$4 )^1*
    (                                                   ( 'Sect. 4 (coefficients)'!$J$18 + 'Sect. 4 (coefficients)'!$J$19*((C414/'Sect. 4 (coefficients)'!$C$5-1)/'Sect. 4 (coefficients)'!$C$6) + 'Sect. 4 (coefficients)'!$J$20*((C414/'Sect. 4 (coefficients)'!$C$5-1)/'Sect. 4 (coefficients)'!$C$6)^2 + 'Sect. 4 (coefficients)'!$J$21 * ((C414/'Sect. 4 (coefficients)'!$C$5-1)/'Sect. 4 (coefficients)'!$C$6)^3 ) +
    ( A414/'Sect. 4 (coefficients)'!$C$3 )^1 * ( 'Sect. 4 (coefficients)'!$J$22 + 'Sect. 4 (coefficients)'!$J$23*((C414/'Sect. 4 (coefficients)'!$C$5-1)/'Sect. 4 (coefficients)'!$C$6) + 'Sect. 4 (coefficients)'!$J$24*((C414/'Sect. 4 (coefficients)'!$C$5-1)/'Sect. 4 (coefficients)'!$C$6)^2 ) +
    ( A414/'Sect. 4 (coefficients)'!$C$3 )^2 * ( 'Sect. 4 (coefficients)'!$J$25 + 'Sect. 4 (coefficients)'!$J$26*((C414/'Sect. 4 (coefficients)'!$C$5-1)/'Sect. 4 (coefficients)'!$C$6) ) +
    ( A414/'Sect. 4 (coefficients)'!$C$3 )^3 * ( 'Sect. 4 (coefficients)'!$J$27 ) ) +
( (B414+273.15) / 'Sect. 4 (coefficients)'!$C$4 )^2*
    (                                                   ( 'Sect. 4 (coefficients)'!$J$28 + 'Sect. 4 (coefficients)'!$J$29*((C414/'Sect. 4 (coefficients)'!$C$5-1)/'Sect. 4 (coefficients)'!$C$6) + 'Sect. 4 (coefficients)'!$J$30*((C414/'Sect. 4 (coefficients)'!$C$5-1)/'Sect. 4 (coefficients)'!$C$6)^2 ) +
    ( A414/'Sect. 4 (coefficients)'!$C$3 )^1 * ( 'Sect. 4 (coefficients)'!$J$31 + 'Sect. 4 (coefficients)'!$J$32*((C414/'Sect. 4 (coefficients)'!$C$5-1)/'Sect. 4 (coefficients)'!$C$6) ) +
    ( A414/'Sect. 4 (coefficients)'!$C$3 )^2 * ( 'Sect. 4 (coefficients)'!$J$33 ) ) +
( (B414+273.15) / 'Sect. 4 (coefficients)'!$C$4 )^3*
    (                                                   ( 'Sect. 4 (coefficients)'!$J$34 + 'Sect. 4 (coefficients)'!$J$35*((C414/'Sect. 4 (coefficients)'!$C$5-1)/'Sect. 4 (coefficients)'!$C$6) ) +
    ( A414/'Sect. 4 (coefficients)'!$C$3 )^1 * ( 'Sect. 4 (coefficients)'!$J$36 ) ) +
( (B414+273.15) / 'Sect. 4 (coefficients)'!$C$4 )^4*
    (                                                   ( 'Sect. 4 (coefficients)'!$J$37 ) ) )</f>
        <v>-0.20768050024208637</v>
      </c>
      <c r="V414" s="32">
        <f t="shared" si="111"/>
        <v>18.540778338707401</v>
      </c>
      <c r="W414" s="36">
        <f>('Sect. 4 (coefficients)'!$L$3+'Sect. 4 (coefficients)'!$L$4*(B414+'Sect. 4 (coefficients)'!$L$7)^-2.5+'Sect. 4 (coefficients)'!$L$5*(B414+'Sect. 4 (coefficients)'!$L$7)^3)/1000</f>
        <v>-2.085999999999995E-3</v>
      </c>
      <c r="X414" s="36">
        <f t="shared" si="112"/>
        <v>1.1912728940188799E-5</v>
      </c>
      <c r="Y414" s="32">
        <f t="shared" si="113"/>
        <v>18.538692338707403</v>
      </c>
      <c r="Z414" s="92">
        <v>6.0000000000000001E-3</v>
      </c>
    </row>
    <row r="415" spans="1:26" s="37" customFormat="1">
      <c r="A415" s="76">
        <v>25</v>
      </c>
      <c r="B415" s="30">
        <v>25</v>
      </c>
      <c r="C415" s="55">
        <v>20</v>
      </c>
      <c r="D415" s="32">
        <v>1005.83998999</v>
      </c>
      <c r="E415" s="32">
        <f t="shared" si="117"/>
        <v>1.5087599849850001E-2</v>
      </c>
      <c r="F415" s="54" t="s">
        <v>17</v>
      </c>
      <c r="G415" s="33">
        <v>1024.3107903729986</v>
      </c>
      <c r="H415" s="32">
        <v>1.5999110233767974E-2</v>
      </c>
      <c r="I415" s="62">
        <v>3123.6572205324296</v>
      </c>
      <c r="J415" s="33">
        <f t="shared" si="105"/>
        <v>18.470800382998505</v>
      </c>
      <c r="K415" s="32">
        <f t="shared" si="106"/>
        <v>5.3231437180547127E-3</v>
      </c>
      <c r="L415" s="50">
        <f t="shared" si="104"/>
        <v>38.278315169239157</v>
      </c>
      <c r="M415" s="35">
        <f t="shared" si="107"/>
        <v>11.785714285714285</v>
      </c>
      <c r="N415" s="66">
        <f t="shared" si="108"/>
        <v>1.1785714285714286</v>
      </c>
      <c r="O415" s="70" t="s">
        <v>17</v>
      </c>
      <c r="P415" s="32">
        <f>('Sect. 4 (coefficients)'!$L$3+'Sect. 4 (coefficients)'!$L$4*(B415+'Sect. 4 (coefficients)'!$L$7)^-2.5+'Sect. 4 (coefficients)'!$L$5*(B415+'Sect. 4 (coefficients)'!$L$7)^3)/1000</f>
        <v>-2.085999999999995E-3</v>
      </c>
      <c r="Q415" s="32">
        <f t="shared" si="109"/>
        <v>18.472886382998503</v>
      </c>
      <c r="R415" s="32">
        <f>LOOKUP(B415,'Sect. 4 (data)'!$B$40:$B$46,'Sect. 4 (data)'!$R$40:$R$46)</f>
        <v>18.747976589213899</v>
      </c>
      <c r="S415" s="36">
        <f t="shared" si="110"/>
        <v>-0.27509020621539548</v>
      </c>
      <c r="T415" s="32">
        <f>'Sect. 4 (coefficients)'!$C$7 * ( A415 / 'Sect. 4 (coefficients)'!$C$3 )*
  (
                                                        ( 'Sect. 4 (coefficients)'!$F$3   + 'Sect. 4 (coefficients)'!$F$4  *(A415/'Sect. 4 (coefficients)'!$C$3)^1 + 'Sect. 4 (coefficients)'!$F$5  *(A415/'Sect. 4 (coefficients)'!$C$3)^2 + 'Sect. 4 (coefficients)'!$F$6   *(A415/'Sect. 4 (coefficients)'!$C$3)^3 + 'Sect. 4 (coefficients)'!$F$7  *(A415/'Sect. 4 (coefficients)'!$C$3)^4 + 'Sect. 4 (coefficients)'!$F$8*(A415/'Sect. 4 (coefficients)'!$C$3)^5 ) +
    ( (B415+273.15) / 'Sect. 4 (coefficients)'!$C$4 )^1 * ( 'Sect. 4 (coefficients)'!$F$9   + 'Sect. 4 (coefficients)'!$F$10*(A415/'Sect. 4 (coefficients)'!$C$3)^1 + 'Sect. 4 (coefficients)'!$F$11*(A415/'Sect. 4 (coefficients)'!$C$3)^2 + 'Sect. 4 (coefficients)'!$F$12*(A415/'Sect. 4 (coefficients)'!$C$3)^3 + 'Sect. 4 (coefficients)'!$F$13*(A415/'Sect. 4 (coefficients)'!$C$3)^4 ) +
    ( (B415+273.15) / 'Sect. 4 (coefficients)'!$C$4 )^2 * ( 'Sect. 4 (coefficients)'!$F$14 + 'Sect. 4 (coefficients)'!$F$15*(A415/'Sect. 4 (coefficients)'!$C$3)^1 + 'Sect. 4 (coefficients)'!$F$16*(A415/'Sect. 4 (coefficients)'!$C$3)^2 + 'Sect. 4 (coefficients)'!$F$17*(A415/'Sect. 4 (coefficients)'!$C$3)^3 ) +
    ( (B415+273.15) / 'Sect. 4 (coefficients)'!$C$4 )^3 * ( 'Sect. 4 (coefficients)'!$F$18 + 'Sect. 4 (coefficients)'!$F$19*(A415/'Sect. 4 (coefficients)'!$C$3)^1 + 'Sect. 4 (coefficients)'!$F$20*(A415/'Sect. 4 (coefficients)'!$C$3)^2 ) +
    ( (B415+273.15) / 'Sect. 4 (coefficients)'!$C$4 )^4 * ( 'Sect. 4 (coefficients)'!$F$21 +'Sect. 4 (coefficients)'!$F$22*(A415/'Sect. 4 (coefficients)'!$C$3)^1 ) +
    ( (B415+273.15) / 'Sect. 4 (coefficients)'!$C$4 )^5 * ( 'Sect. 4 (coefficients)'!$F$23 )
  )</f>
        <v>18.748458838949489</v>
      </c>
      <c r="U415" s="91">
        <f xml:space="preserve"> 'Sect. 4 (coefficients)'!$C$8 * ( (C415/'Sect. 4 (coefficients)'!$C$5-1)/'Sect. 4 (coefficients)'!$C$6 ) * ( A415/'Sect. 4 (coefficients)'!$C$3 ) *
(                                                       ( 'Sect. 4 (coefficients)'!$J$3   + 'Sect. 4 (coefficients)'!$J$4  *((C415/'Sect. 4 (coefficients)'!$C$5-1)/'Sect. 4 (coefficients)'!$C$6)  + 'Sect. 4 (coefficients)'!$J$5  *((C415/'Sect. 4 (coefficients)'!$C$5-1)/'Sect. 4 (coefficients)'!$C$6)^2 + 'Sect. 4 (coefficients)'!$J$6   *((C415/'Sect. 4 (coefficients)'!$C$5-1)/'Sect. 4 (coefficients)'!$C$6)^3 + 'Sect. 4 (coefficients)'!$J$7*((C415/'Sect. 4 (coefficients)'!$C$5-1)/'Sect. 4 (coefficients)'!$C$6)^4 ) +
    ( A415/'Sect. 4 (coefficients)'!$C$3 )^1 * ( 'Sect. 4 (coefficients)'!$J$8   + 'Sect. 4 (coefficients)'!$J$9  *((C415/'Sect. 4 (coefficients)'!$C$5-1)/'Sect. 4 (coefficients)'!$C$6)  + 'Sect. 4 (coefficients)'!$J$10*((C415/'Sect. 4 (coefficients)'!$C$5-1)/'Sect. 4 (coefficients)'!$C$6)^2 + 'Sect. 4 (coefficients)'!$J$11 *((C415/'Sect. 4 (coefficients)'!$C$5-1)/'Sect. 4 (coefficients)'!$C$6)^3 ) +
    ( A415/'Sect. 4 (coefficients)'!$C$3 )^2 * ( 'Sect. 4 (coefficients)'!$J$12 + 'Sect. 4 (coefficients)'!$J$13*((C415/'Sect. 4 (coefficients)'!$C$5-1)/'Sect. 4 (coefficients)'!$C$6) + 'Sect. 4 (coefficients)'!$J$14*((C415/'Sect. 4 (coefficients)'!$C$5-1)/'Sect. 4 (coefficients)'!$C$6)^2 ) +
    ( A415/'Sect. 4 (coefficients)'!$C$3 )^3 * ( 'Sect. 4 (coefficients)'!$J$15 + 'Sect. 4 (coefficients)'!$J$16*((C415/'Sect. 4 (coefficients)'!$C$5-1)/'Sect. 4 (coefficients)'!$C$6) ) +
    ( A415/'Sect. 4 (coefficients)'!$C$3 )^4 * ( 'Sect. 4 (coefficients)'!$J$17 ) +
( (B415+273.15) / 'Sect. 4 (coefficients)'!$C$4 )^1*
    (                                                   ( 'Sect. 4 (coefficients)'!$J$18 + 'Sect. 4 (coefficients)'!$J$19*((C415/'Sect. 4 (coefficients)'!$C$5-1)/'Sect. 4 (coefficients)'!$C$6) + 'Sect. 4 (coefficients)'!$J$20*((C415/'Sect. 4 (coefficients)'!$C$5-1)/'Sect. 4 (coefficients)'!$C$6)^2 + 'Sect. 4 (coefficients)'!$J$21 * ((C415/'Sect. 4 (coefficients)'!$C$5-1)/'Sect. 4 (coefficients)'!$C$6)^3 ) +
    ( A415/'Sect. 4 (coefficients)'!$C$3 )^1 * ( 'Sect. 4 (coefficients)'!$J$22 + 'Sect. 4 (coefficients)'!$J$23*((C415/'Sect. 4 (coefficients)'!$C$5-1)/'Sect. 4 (coefficients)'!$C$6) + 'Sect. 4 (coefficients)'!$J$24*((C415/'Sect. 4 (coefficients)'!$C$5-1)/'Sect. 4 (coefficients)'!$C$6)^2 ) +
    ( A415/'Sect. 4 (coefficients)'!$C$3 )^2 * ( 'Sect. 4 (coefficients)'!$J$25 + 'Sect. 4 (coefficients)'!$J$26*((C415/'Sect. 4 (coefficients)'!$C$5-1)/'Sect. 4 (coefficients)'!$C$6) ) +
    ( A415/'Sect. 4 (coefficients)'!$C$3 )^3 * ( 'Sect. 4 (coefficients)'!$J$27 ) ) +
( (B415+273.15) / 'Sect. 4 (coefficients)'!$C$4 )^2*
    (                                                   ( 'Sect. 4 (coefficients)'!$J$28 + 'Sect. 4 (coefficients)'!$J$29*((C415/'Sect. 4 (coefficients)'!$C$5-1)/'Sect. 4 (coefficients)'!$C$6) + 'Sect. 4 (coefficients)'!$J$30*((C415/'Sect. 4 (coefficients)'!$C$5-1)/'Sect. 4 (coefficients)'!$C$6)^2 ) +
    ( A415/'Sect. 4 (coefficients)'!$C$3 )^1 * ( 'Sect. 4 (coefficients)'!$J$31 + 'Sect. 4 (coefficients)'!$J$32*((C415/'Sect. 4 (coefficients)'!$C$5-1)/'Sect. 4 (coefficients)'!$C$6) ) +
    ( A415/'Sect. 4 (coefficients)'!$C$3 )^2 * ( 'Sect. 4 (coefficients)'!$J$33 ) ) +
( (B415+273.15) / 'Sect. 4 (coefficients)'!$C$4 )^3*
    (                                                   ( 'Sect. 4 (coefficients)'!$J$34 + 'Sect. 4 (coefficients)'!$J$35*((C415/'Sect. 4 (coefficients)'!$C$5-1)/'Sect. 4 (coefficients)'!$C$6) ) +
    ( A415/'Sect. 4 (coefficients)'!$C$3 )^1 * ( 'Sect. 4 (coefficients)'!$J$36 ) ) +
( (B415+273.15) / 'Sect. 4 (coefficients)'!$C$4 )^4*
    (                                                   ( 'Sect. 4 (coefficients)'!$J$37 ) ) )</f>
        <v>-0.27518866189428243</v>
      </c>
      <c r="V415" s="32">
        <f t="shared" si="111"/>
        <v>18.473270177055205</v>
      </c>
      <c r="W415" s="36">
        <f>('Sect. 4 (coefficients)'!$L$3+'Sect. 4 (coefficients)'!$L$4*(B415+'Sect. 4 (coefficients)'!$L$7)^-2.5+'Sect. 4 (coefficients)'!$L$5*(B415+'Sect. 4 (coefficients)'!$L$7)^3)/1000</f>
        <v>-2.085999999999995E-3</v>
      </c>
      <c r="X415" s="36">
        <f t="shared" si="112"/>
        <v>-3.837940567024134E-4</v>
      </c>
      <c r="Y415" s="32">
        <f t="shared" si="113"/>
        <v>18.471184177055207</v>
      </c>
      <c r="Z415" s="92">
        <v>6.0000000000000001E-3</v>
      </c>
    </row>
    <row r="416" spans="1:26" s="37" customFormat="1">
      <c r="A416" s="76">
        <v>25</v>
      </c>
      <c r="B416" s="30">
        <v>25</v>
      </c>
      <c r="C416" s="55">
        <v>26</v>
      </c>
      <c r="D416" s="32">
        <v>1008.42104123</v>
      </c>
      <c r="E416" s="32">
        <f t="shared" si="117"/>
        <v>1.5126315618450001E-2</v>
      </c>
      <c r="F416" s="54" t="s">
        <v>17</v>
      </c>
      <c r="G416" s="33">
        <v>1026.8138387597185</v>
      </c>
      <c r="H416" s="32">
        <v>1.6088295195746803E-2</v>
      </c>
      <c r="I416" s="62">
        <v>2501.6510787399025</v>
      </c>
      <c r="J416" s="33">
        <f t="shared" si="105"/>
        <v>18.39279752971845</v>
      </c>
      <c r="K416" s="32">
        <f t="shared" si="106"/>
        <v>5.4797644216266501E-3</v>
      </c>
      <c r="L416" s="50">
        <f t="shared" si="104"/>
        <v>33.669307477377934</v>
      </c>
      <c r="M416" s="35">
        <f t="shared" si="107"/>
        <v>11.785714285714285</v>
      </c>
      <c r="N416" s="66">
        <f t="shared" si="108"/>
        <v>1.1785714285714286</v>
      </c>
      <c r="O416" s="70" t="s">
        <v>17</v>
      </c>
      <c r="P416" s="32">
        <f>('Sect. 4 (coefficients)'!$L$3+'Sect. 4 (coefficients)'!$L$4*(B416+'Sect. 4 (coefficients)'!$L$7)^-2.5+'Sect. 4 (coefficients)'!$L$5*(B416+'Sect. 4 (coefficients)'!$L$7)^3)/1000</f>
        <v>-2.085999999999995E-3</v>
      </c>
      <c r="Q416" s="32">
        <f t="shared" si="109"/>
        <v>18.394883529718449</v>
      </c>
      <c r="R416" s="32">
        <f>LOOKUP(B416,'Sect. 4 (data)'!$B$40:$B$46,'Sect. 4 (data)'!$R$40:$R$46)</f>
        <v>18.747976589213899</v>
      </c>
      <c r="S416" s="36">
        <f t="shared" si="110"/>
        <v>-0.35309305949544978</v>
      </c>
      <c r="T416" s="32">
        <f>'Sect. 4 (coefficients)'!$C$7 * ( A416 / 'Sect. 4 (coefficients)'!$C$3 )*
  (
                                                        ( 'Sect. 4 (coefficients)'!$F$3   + 'Sect. 4 (coefficients)'!$F$4  *(A416/'Sect. 4 (coefficients)'!$C$3)^1 + 'Sect. 4 (coefficients)'!$F$5  *(A416/'Sect. 4 (coefficients)'!$C$3)^2 + 'Sect. 4 (coefficients)'!$F$6   *(A416/'Sect. 4 (coefficients)'!$C$3)^3 + 'Sect. 4 (coefficients)'!$F$7  *(A416/'Sect. 4 (coefficients)'!$C$3)^4 + 'Sect. 4 (coefficients)'!$F$8*(A416/'Sect. 4 (coefficients)'!$C$3)^5 ) +
    ( (B416+273.15) / 'Sect. 4 (coefficients)'!$C$4 )^1 * ( 'Sect. 4 (coefficients)'!$F$9   + 'Sect. 4 (coefficients)'!$F$10*(A416/'Sect. 4 (coefficients)'!$C$3)^1 + 'Sect. 4 (coefficients)'!$F$11*(A416/'Sect. 4 (coefficients)'!$C$3)^2 + 'Sect. 4 (coefficients)'!$F$12*(A416/'Sect. 4 (coefficients)'!$C$3)^3 + 'Sect. 4 (coefficients)'!$F$13*(A416/'Sect. 4 (coefficients)'!$C$3)^4 ) +
    ( (B416+273.15) / 'Sect. 4 (coefficients)'!$C$4 )^2 * ( 'Sect. 4 (coefficients)'!$F$14 + 'Sect. 4 (coefficients)'!$F$15*(A416/'Sect. 4 (coefficients)'!$C$3)^1 + 'Sect. 4 (coefficients)'!$F$16*(A416/'Sect. 4 (coefficients)'!$C$3)^2 + 'Sect. 4 (coefficients)'!$F$17*(A416/'Sect. 4 (coefficients)'!$C$3)^3 ) +
    ( (B416+273.15) / 'Sect. 4 (coefficients)'!$C$4 )^3 * ( 'Sect. 4 (coefficients)'!$F$18 + 'Sect. 4 (coefficients)'!$F$19*(A416/'Sect. 4 (coefficients)'!$C$3)^1 + 'Sect. 4 (coefficients)'!$F$20*(A416/'Sect. 4 (coefficients)'!$C$3)^2 ) +
    ( (B416+273.15) / 'Sect. 4 (coefficients)'!$C$4 )^4 * ( 'Sect. 4 (coefficients)'!$F$21 +'Sect. 4 (coefficients)'!$F$22*(A416/'Sect. 4 (coefficients)'!$C$3)^1 ) +
    ( (B416+273.15) / 'Sect. 4 (coefficients)'!$C$4 )^5 * ( 'Sect. 4 (coefficients)'!$F$23 )
  )</f>
        <v>18.748458838949489</v>
      </c>
      <c r="U416" s="91">
        <f xml:space="preserve"> 'Sect. 4 (coefficients)'!$C$8 * ( (C416/'Sect. 4 (coefficients)'!$C$5-1)/'Sect. 4 (coefficients)'!$C$6 ) * ( A416/'Sect. 4 (coefficients)'!$C$3 ) *
(                                                       ( 'Sect. 4 (coefficients)'!$J$3   + 'Sect. 4 (coefficients)'!$J$4  *((C416/'Sect. 4 (coefficients)'!$C$5-1)/'Sect. 4 (coefficients)'!$C$6)  + 'Sect. 4 (coefficients)'!$J$5  *((C416/'Sect. 4 (coefficients)'!$C$5-1)/'Sect. 4 (coefficients)'!$C$6)^2 + 'Sect. 4 (coefficients)'!$J$6   *((C416/'Sect. 4 (coefficients)'!$C$5-1)/'Sect. 4 (coefficients)'!$C$6)^3 + 'Sect. 4 (coefficients)'!$J$7*((C416/'Sect. 4 (coefficients)'!$C$5-1)/'Sect. 4 (coefficients)'!$C$6)^4 ) +
    ( A416/'Sect. 4 (coefficients)'!$C$3 )^1 * ( 'Sect. 4 (coefficients)'!$J$8   + 'Sect. 4 (coefficients)'!$J$9  *((C416/'Sect. 4 (coefficients)'!$C$5-1)/'Sect. 4 (coefficients)'!$C$6)  + 'Sect. 4 (coefficients)'!$J$10*((C416/'Sect. 4 (coefficients)'!$C$5-1)/'Sect. 4 (coefficients)'!$C$6)^2 + 'Sect. 4 (coefficients)'!$J$11 *((C416/'Sect. 4 (coefficients)'!$C$5-1)/'Sect. 4 (coefficients)'!$C$6)^3 ) +
    ( A416/'Sect. 4 (coefficients)'!$C$3 )^2 * ( 'Sect. 4 (coefficients)'!$J$12 + 'Sect. 4 (coefficients)'!$J$13*((C416/'Sect. 4 (coefficients)'!$C$5-1)/'Sect. 4 (coefficients)'!$C$6) + 'Sect. 4 (coefficients)'!$J$14*((C416/'Sect. 4 (coefficients)'!$C$5-1)/'Sect. 4 (coefficients)'!$C$6)^2 ) +
    ( A416/'Sect. 4 (coefficients)'!$C$3 )^3 * ( 'Sect. 4 (coefficients)'!$J$15 + 'Sect. 4 (coefficients)'!$J$16*((C416/'Sect. 4 (coefficients)'!$C$5-1)/'Sect. 4 (coefficients)'!$C$6) ) +
    ( A416/'Sect. 4 (coefficients)'!$C$3 )^4 * ( 'Sect. 4 (coefficients)'!$J$17 ) +
( (B416+273.15) / 'Sect. 4 (coefficients)'!$C$4 )^1*
    (                                                   ( 'Sect. 4 (coefficients)'!$J$18 + 'Sect. 4 (coefficients)'!$J$19*((C416/'Sect. 4 (coefficients)'!$C$5-1)/'Sect. 4 (coefficients)'!$C$6) + 'Sect. 4 (coefficients)'!$J$20*((C416/'Sect. 4 (coefficients)'!$C$5-1)/'Sect. 4 (coefficients)'!$C$6)^2 + 'Sect. 4 (coefficients)'!$J$21 * ((C416/'Sect. 4 (coefficients)'!$C$5-1)/'Sect. 4 (coefficients)'!$C$6)^3 ) +
    ( A416/'Sect. 4 (coefficients)'!$C$3 )^1 * ( 'Sect. 4 (coefficients)'!$J$22 + 'Sect. 4 (coefficients)'!$J$23*((C416/'Sect. 4 (coefficients)'!$C$5-1)/'Sect. 4 (coefficients)'!$C$6) + 'Sect. 4 (coefficients)'!$J$24*((C416/'Sect. 4 (coefficients)'!$C$5-1)/'Sect. 4 (coefficients)'!$C$6)^2 ) +
    ( A416/'Sect. 4 (coefficients)'!$C$3 )^2 * ( 'Sect. 4 (coefficients)'!$J$25 + 'Sect. 4 (coefficients)'!$J$26*((C416/'Sect. 4 (coefficients)'!$C$5-1)/'Sect. 4 (coefficients)'!$C$6) ) +
    ( A416/'Sect. 4 (coefficients)'!$C$3 )^3 * ( 'Sect. 4 (coefficients)'!$J$27 ) ) +
( (B416+273.15) / 'Sect. 4 (coefficients)'!$C$4 )^2*
    (                                                   ( 'Sect. 4 (coefficients)'!$J$28 + 'Sect. 4 (coefficients)'!$J$29*((C416/'Sect. 4 (coefficients)'!$C$5-1)/'Sect. 4 (coefficients)'!$C$6) + 'Sect. 4 (coefficients)'!$J$30*((C416/'Sect. 4 (coefficients)'!$C$5-1)/'Sect. 4 (coefficients)'!$C$6)^2 ) +
    ( A416/'Sect. 4 (coefficients)'!$C$3 )^1 * ( 'Sect. 4 (coefficients)'!$J$31 + 'Sect. 4 (coefficients)'!$J$32*((C416/'Sect. 4 (coefficients)'!$C$5-1)/'Sect. 4 (coefficients)'!$C$6) ) +
    ( A416/'Sect. 4 (coefficients)'!$C$3 )^2 * ( 'Sect. 4 (coefficients)'!$J$33 ) ) +
( (B416+273.15) / 'Sect. 4 (coefficients)'!$C$4 )^3*
    (                                                   ( 'Sect. 4 (coefficients)'!$J$34 + 'Sect. 4 (coefficients)'!$J$35*((C416/'Sect. 4 (coefficients)'!$C$5-1)/'Sect. 4 (coefficients)'!$C$6) ) +
    ( A416/'Sect. 4 (coefficients)'!$C$3 )^1 * ( 'Sect. 4 (coefficients)'!$J$36 ) ) +
( (B416+273.15) / 'Sect. 4 (coefficients)'!$C$4 )^4*
    (                                                   ( 'Sect. 4 (coefficients)'!$J$37 ) ) )</f>
        <v>-0.35461550956961563</v>
      </c>
      <c r="V416" s="32">
        <f t="shared" si="111"/>
        <v>18.393843329379873</v>
      </c>
      <c r="W416" s="36">
        <f>('Sect. 4 (coefficients)'!$L$3+'Sect. 4 (coefficients)'!$L$4*(B416+'Sect. 4 (coefficients)'!$L$7)^-2.5+'Sect. 4 (coefficients)'!$L$5*(B416+'Sect. 4 (coefficients)'!$L$7)^3)/1000</f>
        <v>-2.085999999999995E-3</v>
      </c>
      <c r="X416" s="36">
        <f t="shared" si="112"/>
        <v>1.0402003385756586E-3</v>
      </c>
      <c r="Y416" s="32">
        <f t="shared" si="113"/>
        <v>18.391757329379875</v>
      </c>
      <c r="Z416" s="92">
        <v>6.0000000000000001E-3</v>
      </c>
    </row>
    <row r="417" spans="1:26" s="37" customFormat="1">
      <c r="A417" s="76">
        <v>25</v>
      </c>
      <c r="B417" s="30">
        <v>25</v>
      </c>
      <c r="C417" s="55">
        <v>33</v>
      </c>
      <c r="D417" s="32">
        <v>1011.39282847</v>
      </c>
      <c r="E417" s="32">
        <f t="shared" si="117"/>
        <v>1.5170892427050001E-2</v>
      </c>
      <c r="F417" s="54" t="s">
        <v>17</v>
      </c>
      <c r="G417" s="33">
        <v>1029.6947466758434</v>
      </c>
      <c r="H417" s="32">
        <v>1.6207007306679962E-2</v>
      </c>
      <c r="I417" s="62">
        <v>1695.3646673459891</v>
      </c>
      <c r="J417" s="33">
        <f t="shared" si="105"/>
        <v>18.301918205843322</v>
      </c>
      <c r="K417" s="32">
        <f t="shared" si="106"/>
        <v>5.7018513489615437E-3</v>
      </c>
      <c r="L417" s="50">
        <f t="shared" si="104"/>
        <v>25.972597145645103</v>
      </c>
      <c r="M417" s="35">
        <f t="shared" si="107"/>
        <v>11.785714285714285</v>
      </c>
      <c r="N417" s="66">
        <f t="shared" si="108"/>
        <v>1.1785714285714286</v>
      </c>
      <c r="O417" s="70" t="s">
        <v>17</v>
      </c>
      <c r="P417" s="32">
        <f>('Sect. 4 (coefficients)'!$L$3+'Sect. 4 (coefficients)'!$L$4*(B417+'Sect. 4 (coefficients)'!$L$7)^-2.5+'Sect. 4 (coefficients)'!$L$5*(B417+'Sect. 4 (coefficients)'!$L$7)^3)/1000</f>
        <v>-2.085999999999995E-3</v>
      </c>
      <c r="Q417" s="32">
        <f t="shared" si="109"/>
        <v>18.30400420584332</v>
      </c>
      <c r="R417" s="32">
        <f>LOOKUP(B417,'Sect. 4 (data)'!$B$40:$B$46,'Sect. 4 (data)'!$R$40:$R$46)</f>
        <v>18.747976589213899</v>
      </c>
      <c r="S417" s="36">
        <f t="shared" si="110"/>
        <v>-0.44397238337057843</v>
      </c>
      <c r="T417" s="32">
        <f>'Sect. 4 (coefficients)'!$C$7 * ( A417 / 'Sect. 4 (coefficients)'!$C$3 )*
  (
                                                        ( 'Sect. 4 (coefficients)'!$F$3   + 'Sect. 4 (coefficients)'!$F$4  *(A417/'Sect. 4 (coefficients)'!$C$3)^1 + 'Sect. 4 (coefficients)'!$F$5  *(A417/'Sect. 4 (coefficients)'!$C$3)^2 + 'Sect. 4 (coefficients)'!$F$6   *(A417/'Sect. 4 (coefficients)'!$C$3)^3 + 'Sect. 4 (coefficients)'!$F$7  *(A417/'Sect. 4 (coefficients)'!$C$3)^4 + 'Sect. 4 (coefficients)'!$F$8*(A417/'Sect. 4 (coefficients)'!$C$3)^5 ) +
    ( (B417+273.15) / 'Sect. 4 (coefficients)'!$C$4 )^1 * ( 'Sect. 4 (coefficients)'!$F$9   + 'Sect. 4 (coefficients)'!$F$10*(A417/'Sect. 4 (coefficients)'!$C$3)^1 + 'Sect. 4 (coefficients)'!$F$11*(A417/'Sect. 4 (coefficients)'!$C$3)^2 + 'Sect. 4 (coefficients)'!$F$12*(A417/'Sect. 4 (coefficients)'!$C$3)^3 + 'Sect. 4 (coefficients)'!$F$13*(A417/'Sect. 4 (coefficients)'!$C$3)^4 ) +
    ( (B417+273.15) / 'Sect. 4 (coefficients)'!$C$4 )^2 * ( 'Sect. 4 (coefficients)'!$F$14 + 'Sect. 4 (coefficients)'!$F$15*(A417/'Sect. 4 (coefficients)'!$C$3)^1 + 'Sect. 4 (coefficients)'!$F$16*(A417/'Sect. 4 (coefficients)'!$C$3)^2 + 'Sect. 4 (coefficients)'!$F$17*(A417/'Sect. 4 (coefficients)'!$C$3)^3 ) +
    ( (B417+273.15) / 'Sect. 4 (coefficients)'!$C$4 )^3 * ( 'Sect. 4 (coefficients)'!$F$18 + 'Sect. 4 (coefficients)'!$F$19*(A417/'Sect. 4 (coefficients)'!$C$3)^1 + 'Sect. 4 (coefficients)'!$F$20*(A417/'Sect. 4 (coefficients)'!$C$3)^2 ) +
    ( (B417+273.15) / 'Sect. 4 (coefficients)'!$C$4 )^4 * ( 'Sect. 4 (coefficients)'!$F$21 +'Sect. 4 (coefficients)'!$F$22*(A417/'Sect. 4 (coefficients)'!$C$3)^1 ) +
    ( (B417+273.15) / 'Sect. 4 (coefficients)'!$C$4 )^5 * ( 'Sect. 4 (coefficients)'!$F$23 )
  )</f>
        <v>18.748458838949489</v>
      </c>
      <c r="U417" s="91">
        <f xml:space="preserve"> 'Sect. 4 (coefficients)'!$C$8 * ( (C417/'Sect. 4 (coefficients)'!$C$5-1)/'Sect. 4 (coefficients)'!$C$6 ) * ( A417/'Sect. 4 (coefficients)'!$C$3 ) *
(                                                       ( 'Sect. 4 (coefficients)'!$J$3   + 'Sect. 4 (coefficients)'!$J$4  *((C417/'Sect. 4 (coefficients)'!$C$5-1)/'Sect. 4 (coefficients)'!$C$6)  + 'Sect. 4 (coefficients)'!$J$5  *((C417/'Sect. 4 (coefficients)'!$C$5-1)/'Sect. 4 (coefficients)'!$C$6)^2 + 'Sect. 4 (coefficients)'!$J$6   *((C417/'Sect. 4 (coefficients)'!$C$5-1)/'Sect. 4 (coefficients)'!$C$6)^3 + 'Sect. 4 (coefficients)'!$J$7*((C417/'Sect. 4 (coefficients)'!$C$5-1)/'Sect. 4 (coefficients)'!$C$6)^4 ) +
    ( A417/'Sect. 4 (coefficients)'!$C$3 )^1 * ( 'Sect. 4 (coefficients)'!$J$8   + 'Sect. 4 (coefficients)'!$J$9  *((C417/'Sect. 4 (coefficients)'!$C$5-1)/'Sect. 4 (coefficients)'!$C$6)  + 'Sect. 4 (coefficients)'!$J$10*((C417/'Sect. 4 (coefficients)'!$C$5-1)/'Sect. 4 (coefficients)'!$C$6)^2 + 'Sect. 4 (coefficients)'!$J$11 *((C417/'Sect. 4 (coefficients)'!$C$5-1)/'Sect. 4 (coefficients)'!$C$6)^3 ) +
    ( A417/'Sect. 4 (coefficients)'!$C$3 )^2 * ( 'Sect. 4 (coefficients)'!$J$12 + 'Sect. 4 (coefficients)'!$J$13*((C417/'Sect. 4 (coefficients)'!$C$5-1)/'Sect. 4 (coefficients)'!$C$6) + 'Sect. 4 (coefficients)'!$J$14*((C417/'Sect. 4 (coefficients)'!$C$5-1)/'Sect. 4 (coefficients)'!$C$6)^2 ) +
    ( A417/'Sect. 4 (coefficients)'!$C$3 )^3 * ( 'Sect. 4 (coefficients)'!$J$15 + 'Sect. 4 (coefficients)'!$J$16*((C417/'Sect. 4 (coefficients)'!$C$5-1)/'Sect. 4 (coefficients)'!$C$6) ) +
    ( A417/'Sect. 4 (coefficients)'!$C$3 )^4 * ( 'Sect. 4 (coefficients)'!$J$17 ) +
( (B417+273.15) / 'Sect. 4 (coefficients)'!$C$4 )^1*
    (                                                   ( 'Sect. 4 (coefficients)'!$J$18 + 'Sect. 4 (coefficients)'!$J$19*((C417/'Sect. 4 (coefficients)'!$C$5-1)/'Sect. 4 (coefficients)'!$C$6) + 'Sect. 4 (coefficients)'!$J$20*((C417/'Sect. 4 (coefficients)'!$C$5-1)/'Sect. 4 (coefficients)'!$C$6)^2 + 'Sect. 4 (coefficients)'!$J$21 * ((C417/'Sect. 4 (coefficients)'!$C$5-1)/'Sect. 4 (coefficients)'!$C$6)^3 ) +
    ( A417/'Sect. 4 (coefficients)'!$C$3 )^1 * ( 'Sect. 4 (coefficients)'!$J$22 + 'Sect. 4 (coefficients)'!$J$23*((C417/'Sect. 4 (coefficients)'!$C$5-1)/'Sect. 4 (coefficients)'!$C$6) + 'Sect. 4 (coefficients)'!$J$24*((C417/'Sect. 4 (coefficients)'!$C$5-1)/'Sect. 4 (coefficients)'!$C$6)^2 ) +
    ( A417/'Sect. 4 (coefficients)'!$C$3 )^2 * ( 'Sect. 4 (coefficients)'!$J$25 + 'Sect. 4 (coefficients)'!$J$26*((C417/'Sect. 4 (coefficients)'!$C$5-1)/'Sect. 4 (coefficients)'!$C$6) ) +
    ( A417/'Sect. 4 (coefficients)'!$C$3 )^3 * ( 'Sect. 4 (coefficients)'!$J$27 ) ) +
( (B417+273.15) / 'Sect. 4 (coefficients)'!$C$4 )^2*
    (                                                   ( 'Sect. 4 (coefficients)'!$J$28 + 'Sect. 4 (coefficients)'!$J$29*((C417/'Sect. 4 (coefficients)'!$C$5-1)/'Sect. 4 (coefficients)'!$C$6) + 'Sect. 4 (coefficients)'!$J$30*((C417/'Sect. 4 (coefficients)'!$C$5-1)/'Sect. 4 (coefficients)'!$C$6)^2 ) +
    ( A417/'Sect. 4 (coefficients)'!$C$3 )^1 * ( 'Sect. 4 (coefficients)'!$J$31 + 'Sect. 4 (coefficients)'!$J$32*((C417/'Sect. 4 (coefficients)'!$C$5-1)/'Sect. 4 (coefficients)'!$C$6) ) +
    ( A417/'Sect. 4 (coefficients)'!$C$3 )^2 * ( 'Sect. 4 (coefficients)'!$J$33 ) ) +
( (B417+273.15) / 'Sect. 4 (coefficients)'!$C$4 )^3*
    (                                                   ( 'Sect. 4 (coefficients)'!$J$34 + 'Sect. 4 (coefficients)'!$J$35*((C417/'Sect. 4 (coefficients)'!$C$5-1)/'Sect. 4 (coefficients)'!$C$6) ) +
    ( A417/'Sect. 4 (coefficients)'!$C$3 )^1 * ( 'Sect. 4 (coefficients)'!$J$36 ) ) +
( (B417+273.15) / 'Sect. 4 (coefficients)'!$C$4 )^4*
    (                                                   ( 'Sect. 4 (coefficients)'!$J$37 ) ) )</f>
        <v>-0.44505084471914014</v>
      </c>
      <c r="V417" s="32">
        <f t="shared" si="111"/>
        <v>18.303407994230348</v>
      </c>
      <c r="W417" s="36">
        <f>('Sect. 4 (coefficients)'!$L$3+'Sect. 4 (coefficients)'!$L$4*(B417+'Sect. 4 (coefficients)'!$L$7)^-2.5+'Sect. 4 (coefficients)'!$L$5*(B417+'Sect. 4 (coefficients)'!$L$7)^3)/1000</f>
        <v>-2.085999999999995E-3</v>
      </c>
      <c r="X417" s="36">
        <f t="shared" si="112"/>
        <v>5.9621161297229719E-4</v>
      </c>
      <c r="Y417" s="32">
        <f t="shared" si="113"/>
        <v>18.301321994230349</v>
      </c>
      <c r="Z417" s="92">
        <v>6.0000000000000001E-3</v>
      </c>
    </row>
    <row r="418" spans="1:26" s="37" customFormat="1">
      <c r="A418" s="76">
        <v>25</v>
      </c>
      <c r="B418" s="30">
        <v>25</v>
      </c>
      <c r="C418" s="55">
        <v>41.5</v>
      </c>
      <c r="D418" s="32">
        <v>1014.94573862</v>
      </c>
      <c r="E418" s="32">
        <f t="shared" si="117"/>
        <v>1.5224186079300001E-2</v>
      </c>
      <c r="F418" s="54" t="s">
        <v>17</v>
      </c>
      <c r="G418" s="33">
        <v>1033.1408716911594</v>
      </c>
      <c r="H418" s="32">
        <v>1.6371173635619851E-2</v>
      </c>
      <c r="I418" s="62">
        <v>974.46826741291204</v>
      </c>
      <c r="J418" s="33">
        <f t="shared" si="105"/>
        <v>18.195133071159376</v>
      </c>
      <c r="K418" s="32">
        <f t="shared" si="106"/>
        <v>6.0199239555381884E-3</v>
      </c>
      <c r="L418" s="50">
        <f t="shared" si="104"/>
        <v>17.81609268205364</v>
      </c>
      <c r="M418" s="35">
        <f t="shared" si="107"/>
        <v>11.785714285714285</v>
      </c>
      <c r="N418" s="66">
        <f t="shared" si="108"/>
        <v>1.1785714285714286</v>
      </c>
      <c r="O418" s="70" t="s">
        <v>17</v>
      </c>
      <c r="P418" s="32">
        <f>('Sect. 4 (coefficients)'!$L$3+'Sect. 4 (coefficients)'!$L$4*(B418+'Sect. 4 (coefficients)'!$L$7)^-2.5+'Sect. 4 (coefficients)'!$L$5*(B418+'Sect. 4 (coefficients)'!$L$7)^3)/1000</f>
        <v>-2.085999999999995E-3</v>
      </c>
      <c r="Q418" s="32">
        <f t="shared" si="109"/>
        <v>18.197219071159374</v>
      </c>
      <c r="R418" s="32">
        <f>LOOKUP(B418,'Sect. 4 (data)'!$B$40:$B$46,'Sect. 4 (data)'!$R$40:$R$46)</f>
        <v>18.747976589213899</v>
      </c>
      <c r="S418" s="36">
        <f t="shared" si="110"/>
        <v>-0.55075751805452455</v>
      </c>
      <c r="T418" s="32">
        <f>'Sect. 4 (coefficients)'!$C$7 * ( A418 / 'Sect. 4 (coefficients)'!$C$3 )*
  (
                                                        ( 'Sect. 4 (coefficients)'!$F$3   + 'Sect. 4 (coefficients)'!$F$4  *(A418/'Sect. 4 (coefficients)'!$C$3)^1 + 'Sect. 4 (coefficients)'!$F$5  *(A418/'Sect. 4 (coefficients)'!$C$3)^2 + 'Sect. 4 (coefficients)'!$F$6   *(A418/'Sect. 4 (coefficients)'!$C$3)^3 + 'Sect. 4 (coefficients)'!$F$7  *(A418/'Sect. 4 (coefficients)'!$C$3)^4 + 'Sect. 4 (coefficients)'!$F$8*(A418/'Sect. 4 (coefficients)'!$C$3)^5 ) +
    ( (B418+273.15) / 'Sect. 4 (coefficients)'!$C$4 )^1 * ( 'Sect. 4 (coefficients)'!$F$9   + 'Sect. 4 (coefficients)'!$F$10*(A418/'Sect. 4 (coefficients)'!$C$3)^1 + 'Sect. 4 (coefficients)'!$F$11*(A418/'Sect. 4 (coefficients)'!$C$3)^2 + 'Sect. 4 (coefficients)'!$F$12*(A418/'Sect. 4 (coefficients)'!$C$3)^3 + 'Sect. 4 (coefficients)'!$F$13*(A418/'Sect. 4 (coefficients)'!$C$3)^4 ) +
    ( (B418+273.15) / 'Sect. 4 (coefficients)'!$C$4 )^2 * ( 'Sect. 4 (coefficients)'!$F$14 + 'Sect. 4 (coefficients)'!$F$15*(A418/'Sect. 4 (coefficients)'!$C$3)^1 + 'Sect. 4 (coefficients)'!$F$16*(A418/'Sect. 4 (coefficients)'!$C$3)^2 + 'Sect. 4 (coefficients)'!$F$17*(A418/'Sect. 4 (coefficients)'!$C$3)^3 ) +
    ( (B418+273.15) / 'Sect. 4 (coefficients)'!$C$4 )^3 * ( 'Sect. 4 (coefficients)'!$F$18 + 'Sect. 4 (coefficients)'!$F$19*(A418/'Sect. 4 (coefficients)'!$C$3)^1 + 'Sect. 4 (coefficients)'!$F$20*(A418/'Sect. 4 (coefficients)'!$C$3)^2 ) +
    ( (B418+273.15) / 'Sect. 4 (coefficients)'!$C$4 )^4 * ( 'Sect. 4 (coefficients)'!$F$21 +'Sect. 4 (coefficients)'!$F$22*(A418/'Sect. 4 (coefficients)'!$C$3)^1 ) +
    ( (B418+273.15) / 'Sect. 4 (coefficients)'!$C$4 )^5 * ( 'Sect. 4 (coefficients)'!$F$23 )
  )</f>
        <v>18.748458838949489</v>
      </c>
      <c r="U418" s="91">
        <f xml:space="preserve"> 'Sect. 4 (coefficients)'!$C$8 * ( (C418/'Sect. 4 (coefficients)'!$C$5-1)/'Sect. 4 (coefficients)'!$C$6 ) * ( A418/'Sect. 4 (coefficients)'!$C$3 ) *
(                                                       ( 'Sect. 4 (coefficients)'!$J$3   + 'Sect. 4 (coefficients)'!$J$4  *((C418/'Sect. 4 (coefficients)'!$C$5-1)/'Sect. 4 (coefficients)'!$C$6)  + 'Sect. 4 (coefficients)'!$J$5  *((C418/'Sect. 4 (coefficients)'!$C$5-1)/'Sect. 4 (coefficients)'!$C$6)^2 + 'Sect. 4 (coefficients)'!$J$6   *((C418/'Sect. 4 (coefficients)'!$C$5-1)/'Sect. 4 (coefficients)'!$C$6)^3 + 'Sect. 4 (coefficients)'!$J$7*((C418/'Sect. 4 (coefficients)'!$C$5-1)/'Sect. 4 (coefficients)'!$C$6)^4 ) +
    ( A418/'Sect. 4 (coefficients)'!$C$3 )^1 * ( 'Sect. 4 (coefficients)'!$J$8   + 'Sect. 4 (coefficients)'!$J$9  *((C418/'Sect. 4 (coefficients)'!$C$5-1)/'Sect. 4 (coefficients)'!$C$6)  + 'Sect. 4 (coefficients)'!$J$10*((C418/'Sect. 4 (coefficients)'!$C$5-1)/'Sect. 4 (coefficients)'!$C$6)^2 + 'Sect. 4 (coefficients)'!$J$11 *((C418/'Sect. 4 (coefficients)'!$C$5-1)/'Sect. 4 (coefficients)'!$C$6)^3 ) +
    ( A418/'Sect. 4 (coefficients)'!$C$3 )^2 * ( 'Sect. 4 (coefficients)'!$J$12 + 'Sect. 4 (coefficients)'!$J$13*((C418/'Sect. 4 (coefficients)'!$C$5-1)/'Sect. 4 (coefficients)'!$C$6) + 'Sect. 4 (coefficients)'!$J$14*((C418/'Sect. 4 (coefficients)'!$C$5-1)/'Sect. 4 (coefficients)'!$C$6)^2 ) +
    ( A418/'Sect. 4 (coefficients)'!$C$3 )^3 * ( 'Sect. 4 (coefficients)'!$J$15 + 'Sect. 4 (coefficients)'!$J$16*((C418/'Sect. 4 (coefficients)'!$C$5-1)/'Sect. 4 (coefficients)'!$C$6) ) +
    ( A418/'Sect. 4 (coefficients)'!$C$3 )^4 * ( 'Sect. 4 (coefficients)'!$J$17 ) +
( (B418+273.15) / 'Sect. 4 (coefficients)'!$C$4 )^1*
    (                                                   ( 'Sect. 4 (coefficients)'!$J$18 + 'Sect. 4 (coefficients)'!$J$19*((C418/'Sect. 4 (coefficients)'!$C$5-1)/'Sect. 4 (coefficients)'!$C$6) + 'Sect. 4 (coefficients)'!$J$20*((C418/'Sect. 4 (coefficients)'!$C$5-1)/'Sect. 4 (coefficients)'!$C$6)^2 + 'Sect. 4 (coefficients)'!$J$21 * ((C418/'Sect. 4 (coefficients)'!$C$5-1)/'Sect. 4 (coefficients)'!$C$6)^3 ) +
    ( A418/'Sect. 4 (coefficients)'!$C$3 )^1 * ( 'Sect. 4 (coefficients)'!$J$22 + 'Sect. 4 (coefficients)'!$J$23*((C418/'Sect. 4 (coefficients)'!$C$5-1)/'Sect. 4 (coefficients)'!$C$6) + 'Sect. 4 (coefficients)'!$J$24*((C418/'Sect. 4 (coefficients)'!$C$5-1)/'Sect. 4 (coefficients)'!$C$6)^2 ) +
    ( A418/'Sect. 4 (coefficients)'!$C$3 )^2 * ( 'Sect. 4 (coefficients)'!$J$25 + 'Sect. 4 (coefficients)'!$J$26*((C418/'Sect. 4 (coefficients)'!$C$5-1)/'Sect. 4 (coefficients)'!$C$6) ) +
    ( A418/'Sect. 4 (coefficients)'!$C$3 )^3 * ( 'Sect. 4 (coefficients)'!$J$27 ) ) +
( (B418+273.15) / 'Sect. 4 (coefficients)'!$C$4 )^2*
    (                                                   ( 'Sect. 4 (coefficients)'!$J$28 + 'Sect. 4 (coefficients)'!$J$29*((C418/'Sect. 4 (coefficients)'!$C$5-1)/'Sect. 4 (coefficients)'!$C$6) + 'Sect. 4 (coefficients)'!$J$30*((C418/'Sect. 4 (coefficients)'!$C$5-1)/'Sect. 4 (coefficients)'!$C$6)^2 ) +
    ( A418/'Sect. 4 (coefficients)'!$C$3 )^1 * ( 'Sect. 4 (coefficients)'!$J$31 + 'Sect. 4 (coefficients)'!$J$32*((C418/'Sect. 4 (coefficients)'!$C$5-1)/'Sect. 4 (coefficients)'!$C$6) ) +
    ( A418/'Sect. 4 (coefficients)'!$C$3 )^2 * ( 'Sect. 4 (coefficients)'!$J$33 ) ) +
( (B418+273.15) / 'Sect. 4 (coefficients)'!$C$4 )^3*
    (                                                   ( 'Sect. 4 (coefficients)'!$J$34 + 'Sect. 4 (coefficients)'!$J$35*((C418/'Sect. 4 (coefficients)'!$C$5-1)/'Sect. 4 (coefficients)'!$C$6) ) +
    ( A418/'Sect. 4 (coefficients)'!$C$3 )^1 * ( 'Sect. 4 (coefficients)'!$J$36 ) ) +
( (B418+273.15) / 'Sect. 4 (coefficients)'!$C$4 )^4*
    (                                                   ( 'Sect. 4 (coefficients)'!$J$37 ) ) )</f>
        <v>-0.551640930717199</v>
      </c>
      <c r="V418" s="32">
        <f t="shared" si="111"/>
        <v>18.196817908232291</v>
      </c>
      <c r="W418" s="36">
        <f>('Sect. 4 (coefficients)'!$L$3+'Sect. 4 (coefficients)'!$L$4*(B418+'Sect. 4 (coefficients)'!$L$7)^-2.5+'Sect. 4 (coefficients)'!$L$5*(B418+'Sect. 4 (coefficients)'!$L$7)^3)/1000</f>
        <v>-2.085999999999995E-3</v>
      </c>
      <c r="X418" s="36">
        <f t="shared" si="112"/>
        <v>4.0116292708347601E-4</v>
      </c>
      <c r="Y418" s="32">
        <f t="shared" si="113"/>
        <v>18.194731908232292</v>
      </c>
      <c r="Z418" s="92">
        <v>6.0000000000000001E-3</v>
      </c>
    </row>
    <row r="419" spans="1:26" s="37" customFormat="1">
      <c r="A419" s="76">
        <v>25</v>
      </c>
      <c r="B419" s="30">
        <v>25</v>
      </c>
      <c r="C419" s="55">
        <v>52</v>
      </c>
      <c r="D419" s="32">
        <v>1019.25276844</v>
      </c>
      <c r="E419" s="32">
        <f t="shared" si="117"/>
        <v>1.5288791526599999E-2</v>
      </c>
      <c r="F419" s="54" t="s">
        <v>17</v>
      </c>
      <c r="G419" s="33">
        <v>1037.3223785460088</v>
      </c>
      <c r="H419" s="32">
        <v>1.6602111221834935E-2</v>
      </c>
      <c r="I419" s="62">
        <v>501.42286506023981</v>
      </c>
      <c r="J419" s="33">
        <f t="shared" si="105"/>
        <v>18.069610106008895</v>
      </c>
      <c r="K419" s="32">
        <f t="shared" si="106"/>
        <v>6.4717038466188736E-3</v>
      </c>
      <c r="L419" s="50">
        <f t="shared" si="104"/>
        <v>11.57778282587951</v>
      </c>
      <c r="M419" s="35">
        <f t="shared" si="107"/>
        <v>11.785714285714285</v>
      </c>
      <c r="N419" s="66">
        <f t="shared" si="108"/>
        <v>1.1785714285714286</v>
      </c>
      <c r="O419" s="70" t="s">
        <v>17</v>
      </c>
      <c r="P419" s="32">
        <f>('Sect. 4 (coefficients)'!$L$3+'Sect. 4 (coefficients)'!$L$4*(B419+'Sect. 4 (coefficients)'!$L$7)^-2.5+'Sect. 4 (coefficients)'!$L$5*(B419+'Sect. 4 (coefficients)'!$L$7)^3)/1000</f>
        <v>-2.085999999999995E-3</v>
      </c>
      <c r="Q419" s="32">
        <f t="shared" si="109"/>
        <v>18.071696106008893</v>
      </c>
      <c r="R419" s="32">
        <f>LOOKUP(B419,'Sect. 4 (data)'!$B$40:$B$46,'Sect. 4 (data)'!$R$40:$R$46)</f>
        <v>18.747976589213899</v>
      </c>
      <c r="S419" s="36">
        <f t="shared" si="110"/>
        <v>-0.67628048320500511</v>
      </c>
      <c r="T419" s="32">
        <f>'Sect. 4 (coefficients)'!$C$7 * ( A419 / 'Sect. 4 (coefficients)'!$C$3 )*
  (
                                                        ( 'Sect. 4 (coefficients)'!$F$3   + 'Sect. 4 (coefficients)'!$F$4  *(A419/'Sect. 4 (coefficients)'!$C$3)^1 + 'Sect. 4 (coefficients)'!$F$5  *(A419/'Sect. 4 (coefficients)'!$C$3)^2 + 'Sect. 4 (coefficients)'!$F$6   *(A419/'Sect. 4 (coefficients)'!$C$3)^3 + 'Sect. 4 (coefficients)'!$F$7  *(A419/'Sect. 4 (coefficients)'!$C$3)^4 + 'Sect. 4 (coefficients)'!$F$8*(A419/'Sect. 4 (coefficients)'!$C$3)^5 ) +
    ( (B419+273.15) / 'Sect. 4 (coefficients)'!$C$4 )^1 * ( 'Sect. 4 (coefficients)'!$F$9   + 'Sect. 4 (coefficients)'!$F$10*(A419/'Sect. 4 (coefficients)'!$C$3)^1 + 'Sect. 4 (coefficients)'!$F$11*(A419/'Sect. 4 (coefficients)'!$C$3)^2 + 'Sect. 4 (coefficients)'!$F$12*(A419/'Sect. 4 (coefficients)'!$C$3)^3 + 'Sect. 4 (coefficients)'!$F$13*(A419/'Sect. 4 (coefficients)'!$C$3)^4 ) +
    ( (B419+273.15) / 'Sect. 4 (coefficients)'!$C$4 )^2 * ( 'Sect. 4 (coefficients)'!$F$14 + 'Sect. 4 (coefficients)'!$F$15*(A419/'Sect. 4 (coefficients)'!$C$3)^1 + 'Sect. 4 (coefficients)'!$F$16*(A419/'Sect. 4 (coefficients)'!$C$3)^2 + 'Sect. 4 (coefficients)'!$F$17*(A419/'Sect. 4 (coefficients)'!$C$3)^3 ) +
    ( (B419+273.15) / 'Sect. 4 (coefficients)'!$C$4 )^3 * ( 'Sect. 4 (coefficients)'!$F$18 + 'Sect. 4 (coefficients)'!$F$19*(A419/'Sect. 4 (coefficients)'!$C$3)^1 + 'Sect. 4 (coefficients)'!$F$20*(A419/'Sect. 4 (coefficients)'!$C$3)^2 ) +
    ( (B419+273.15) / 'Sect. 4 (coefficients)'!$C$4 )^4 * ( 'Sect. 4 (coefficients)'!$F$21 +'Sect. 4 (coefficients)'!$F$22*(A419/'Sect. 4 (coefficients)'!$C$3)^1 ) +
    ( (B419+273.15) / 'Sect. 4 (coefficients)'!$C$4 )^5 * ( 'Sect. 4 (coefficients)'!$F$23 )
  )</f>
        <v>18.748458838949489</v>
      </c>
      <c r="U419" s="91">
        <f xml:space="preserve"> 'Sect. 4 (coefficients)'!$C$8 * ( (C419/'Sect. 4 (coefficients)'!$C$5-1)/'Sect. 4 (coefficients)'!$C$6 ) * ( A419/'Sect. 4 (coefficients)'!$C$3 ) *
(                                                       ( 'Sect. 4 (coefficients)'!$J$3   + 'Sect. 4 (coefficients)'!$J$4  *((C419/'Sect. 4 (coefficients)'!$C$5-1)/'Sect. 4 (coefficients)'!$C$6)  + 'Sect. 4 (coefficients)'!$J$5  *((C419/'Sect. 4 (coefficients)'!$C$5-1)/'Sect. 4 (coefficients)'!$C$6)^2 + 'Sect. 4 (coefficients)'!$J$6   *((C419/'Sect. 4 (coefficients)'!$C$5-1)/'Sect. 4 (coefficients)'!$C$6)^3 + 'Sect. 4 (coefficients)'!$J$7*((C419/'Sect. 4 (coefficients)'!$C$5-1)/'Sect. 4 (coefficients)'!$C$6)^4 ) +
    ( A419/'Sect. 4 (coefficients)'!$C$3 )^1 * ( 'Sect. 4 (coefficients)'!$J$8   + 'Sect. 4 (coefficients)'!$J$9  *((C419/'Sect. 4 (coefficients)'!$C$5-1)/'Sect. 4 (coefficients)'!$C$6)  + 'Sect. 4 (coefficients)'!$J$10*((C419/'Sect. 4 (coefficients)'!$C$5-1)/'Sect. 4 (coefficients)'!$C$6)^2 + 'Sect. 4 (coefficients)'!$J$11 *((C419/'Sect. 4 (coefficients)'!$C$5-1)/'Sect. 4 (coefficients)'!$C$6)^3 ) +
    ( A419/'Sect. 4 (coefficients)'!$C$3 )^2 * ( 'Sect. 4 (coefficients)'!$J$12 + 'Sect. 4 (coefficients)'!$J$13*((C419/'Sect. 4 (coefficients)'!$C$5-1)/'Sect. 4 (coefficients)'!$C$6) + 'Sect. 4 (coefficients)'!$J$14*((C419/'Sect. 4 (coefficients)'!$C$5-1)/'Sect. 4 (coefficients)'!$C$6)^2 ) +
    ( A419/'Sect. 4 (coefficients)'!$C$3 )^3 * ( 'Sect. 4 (coefficients)'!$J$15 + 'Sect. 4 (coefficients)'!$J$16*((C419/'Sect. 4 (coefficients)'!$C$5-1)/'Sect. 4 (coefficients)'!$C$6) ) +
    ( A419/'Sect. 4 (coefficients)'!$C$3 )^4 * ( 'Sect. 4 (coefficients)'!$J$17 ) +
( (B419+273.15) / 'Sect. 4 (coefficients)'!$C$4 )^1*
    (                                                   ( 'Sect. 4 (coefficients)'!$J$18 + 'Sect. 4 (coefficients)'!$J$19*((C419/'Sect. 4 (coefficients)'!$C$5-1)/'Sect. 4 (coefficients)'!$C$6) + 'Sect. 4 (coefficients)'!$J$20*((C419/'Sect. 4 (coefficients)'!$C$5-1)/'Sect. 4 (coefficients)'!$C$6)^2 + 'Sect. 4 (coefficients)'!$J$21 * ((C419/'Sect. 4 (coefficients)'!$C$5-1)/'Sect. 4 (coefficients)'!$C$6)^3 ) +
    ( A419/'Sect. 4 (coefficients)'!$C$3 )^1 * ( 'Sect. 4 (coefficients)'!$J$22 + 'Sect. 4 (coefficients)'!$J$23*((C419/'Sect. 4 (coefficients)'!$C$5-1)/'Sect. 4 (coefficients)'!$C$6) + 'Sect. 4 (coefficients)'!$J$24*((C419/'Sect. 4 (coefficients)'!$C$5-1)/'Sect. 4 (coefficients)'!$C$6)^2 ) +
    ( A419/'Sect. 4 (coefficients)'!$C$3 )^2 * ( 'Sect. 4 (coefficients)'!$J$25 + 'Sect. 4 (coefficients)'!$J$26*((C419/'Sect. 4 (coefficients)'!$C$5-1)/'Sect. 4 (coefficients)'!$C$6) ) +
    ( A419/'Sect. 4 (coefficients)'!$C$3 )^3 * ( 'Sect. 4 (coefficients)'!$J$27 ) ) +
( (B419+273.15) / 'Sect. 4 (coefficients)'!$C$4 )^2*
    (                                                   ( 'Sect. 4 (coefficients)'!$J$28 + 'Sect. 4 (coefficients)'!$J$29*((C419/'Sect. 4 (coefficients)'!$C$5-1)/'Sect. 4 (coefficients)'!$C$6) + 'Sect. 4 (coefficients)'!$J$30*((C419/'Sect. 4 (coefficients)'!$C$5-1)/'Sect. 4 (coefficients)'!$C$6)^2 ) +
    ( A419/'Sect. 4 (coefficients)'!$C$3 )^1 * ( 'Sect. 4 (coefficients)'!$J$31 + 'Sect. 4 (coefficients)'!$J$32*((C419/'Sect. 4 (coefficients)'!$C$5-1)/'Sect. 4 (coefficients)'!$C$6) ) +
    ( A419/'Sect. 4 (coefficients)'!$C$3 )^2 * ( 'Sect. 4 (coefficients)'!$J$33 ) ) +
( (B419+273.15) / 'Sect. 4 (coefficients)'!$C$4 )^3*
    (                                                   ( 'Sect. 4 (coefficients)'!$J$34 + 'Sect. 4 (coefficients)'!$J$35*((C419/'Sect. 4 (coefficients)'!$C$5-1)/'Sect. 4 (coefficients)'!$C$6) ) +
    ( A419/'Sect. 4 (coefficients)'!$C$3 )^1 * ( 'Sect. 4 (coefficients)'!$J$36 ) ) +
( (B419+273.15) / 'Sect. 4 (coefficients)'!$C$4 )^4*
    (                                                   ( 'Sect. 4 (coefficients)'!$J$37 ) ) )</f>
        <v>-0.67857215560438522</v>
      </c>
      <c r="V419" s="32">
        <f t="shared" si="111"/>
        <v>18.069886683345104</v>
      </c>
      <c r="W419" s="36">
        <f>('Sect. 4 (coefficients)'!$L$3+'Sect. 4 (coefficients)'!$L$4*(B419+'Sect. 4 (coefficients)'!$L$7)^-2.5+'Sect. 4 (coefficients)'!$L$5*(B419+'Sect. 4 (coefficients)'!$L$7)^3)/1000</f>
        <v>-2.085999999999995E-3</v>
      </c>
      <c r="X419" s="36">
        <f t="shared" si="112"/>
        <v>1.8094226637899169E-3</v>
      </c>
      <c r="Y419" s="32">
        <f t="shared" si="113"/>
        <v>18.067800683345105</v>
      </c>
      <c r="Z419" s="92">
        <v>6.0000000000000001E-3</v>
      </c>
    </row>
    <row r="420" spans="1:26" s="46" customFormat="1">
      <c r="A420" s="82">
        <v>25</v>
      </c>
      <c r="B420" s="38">
        <v>25</v>
      </c>
      <c r="C420" s="57">
        <v>65</v>
      </c>
      <c r="D420" s="40">
        <v>1024.4643511100001</v>
      </c>
      <c r="E420" s="40">
        <f t="shared" si="117"/>
        <v>1.536696526665E-2</v>
      </c>
      <c r="F420" s="56" t="s">
        <v>17</v>
      </c>
      <c r="G420" s="42">
        <v>1042.3842692048231</v>
      </c>
      <c r="H420" s="40">
        <v>1.6927224870398321E-2</v>
      </c>
      <c r="I420" s="63">
        <v>247.0885244632492</v>
      </c>
      <c r="J420" s="42">
        <f t="shared" si="105"/>
        <v>17.919918094823061</v>
      </c>
      <c r="K420" s="40">
        <f t="shared" si="106"/>
        <v>7.0984026588102132E-3</v>
      </c>
      <c r="L420" s="53">
        <f t="shared" si="104"/>
        <v>7.6410324854972362</v>
      </c>
      <c r="M420" s="44">
        <f t="shared" si="107"/>
        <v>11.785714285714285</v>
      </c>
      <c r="N420" s="67">
        <f t="shared" si="108"/>
        <v>1.1785714285714286</v>
      </c>
      <c r="O420" s="71" t="s">
        <v>17</v>
      </c>
      <c r="P420" s="40">
        <f>('Sect. 4 (coefficients)'!$L$3+'Sect. 4 (coefficients)'!$L$4*(B420+'Sect. 4 (coefficients)'!$L$7)^-2.5+'Sect. 4 (coefficients)'!$L$5*(B420+'Sect. 4 (coefficients)'!$L$7)^3)/1000</f>
        <v>-2.085999999999995E-3</v>
      </c>
      <c r="Q420" s="40">
        <f t="shared" si="109"/>
        <v>17.922004094823059</v>
      </c>
      <c r="R420" s="40">
        <f>LOOKUP(B420,'Sect. 4 (data)'!$B$40:$B$46,'Sect. 4 (data)'!$R$40:$R$46)</f>
        <v>18.747976589213899</v>
      </c>
      <c r="S420" s="45">
        <f t="shared" si="110"/>
        <v>-0.82597249439083953</v>
      </c>
      <c r="T420" s="40">
        <f>'Sect. 4 (coefficients)'!$C$7 * ( A420 / 'Sect. 4 (coefficients)'!$C$3 )*
  (
                                                        ( 'Sect. 4 (coefficients)'!$F$3   + 'Sect. 4 (coefficients)'!$F$4  *(A420/'Sect. 4 (coefficients)'!$C$3)^1 + 'Sect. 4 (coefficients)'!$F$5  *(A420/'Sect. 4 (coefficients)'!$C$3)^2 + 'Sect. 4 (coefficients)'!$F$6   *(A420/'Sect. 4 (coefficients)'!$C$3)^3 + 'Sect. 4 (coefficients)'!$F$7  *(A420/'Sect. 4 (coefficients)'!$C$3)^4 + 'Sect. 4 (coefficients)'!$F$8*(A420/'Sect. 4 (coefficients)'!$C$3)^5 ) +
    ( (B420+273.15) / 'Sect. 4 (coefficients)'!$C$4 )^1 * ( 'Sect. 4 (coefficients)'!$F$9   + 'Sect. 4 (coefficients)'!$F$10*(A420/'Sect. 4 (coefficients)'!$C$3)^1 + 'Sect. 4 (coefficients)'!$F$11*(A420/'Sect. 4 (coefficients)'!$C$3)^2 + 'Sect. 4 (coefficients)'!$F$12*(A420/'Sect. 4 (coefficients)'!$C$3)^3 + 'Sect. 4 (coefficients)'!$F$13*(A420/'Sect. 4 (coefficients)'!$C$3)^4 ) +
    ( (B420+273.15) / 'Sect. 4 (coefficients)'!$C$4 )^2 * ( 'Sect. 4 (coefficients)'!$F$14 + 'Sect. 4 (coefficients)'!$F$15*(A420/'Sect. 4 (coefficients)'!$C$3)^1 + 'Sect. 4 (coefficients)'!$F$16*(A420/'Sect. 4 (coefficients)'!$C$3)^2 + 'Sect. 4 (coefficients)'!$F$17*(A420/'Sect. 4 (coefficients)'!$C$3)^3 ) +
    ( (B420+273.15) / 'Sect. 4 (coefficients)'!$C$4 )^3 * ( 'Sect. 4 (coefficients)'!$F$18 + 'Sect. 4 (coefficients)'!$F$19*(A420/'Sect. 4 (coefficients)'!$C$3)^1 + 'Sect. 4 (coefficients)'!$F$20*(A420/'Sect. 4 (coefficients)'!$C$3)^2 ) +
    ( (B420+273.15) / 'Sect. 4 (coefficients)'!$C$4 )^4 * ( 'Sect. 4 (coefficients)'!$F$21 +'Sect. 4 (coefficients)'!$F$22*(A420/'Sect. 4 (coefficients)'!$C$3)^1 ) +
    ( (B420+273.15) / 'Sect. 4 (coefficients)'!$C$4 )^5 * ( 'Sect. 4 (coefficients)'!$F$23 )
  )</f>
        <v>18.748458838949489</v>
      </c>
      <c r="U420" s="93">
        <f xml:space="preserve"> 'Sect. 4 (coefficients)'!$C$8 * ( (C420/'Sect. 4 (coefficients)'!$C$5-1)/'Sect. 4 (coefficients)'!$C$6 ) * ( A420/'Sect. 4 (coefficients)'!$C$3 ) *
(                                                       ( 'Sect. 4 (coefficients)'!$J$3   + 'Sect. 4 (coefficients)'!$J$4  *((C420/'Sect. 4 (coefficients)'!$C$5-1)/'Sect. 4 (coefficients)'!$C$6)  + 'Sect. 4 (coefficients)'!$J$5  *((C420/'Sect. 4 (coefficients)'!$C$5-1)/'Sect. 4 (coefficients)'!$C$6)^2 + 'Sect. 4 (coefficients)'!$J$6   *((C420/'Sect. 4 (coefficients)'!$C$5-1)/'Sect. 4 (coefficients)'!$C$6)^3 + 'Sect. 4 (coefficients)'!$J$7*((C420/'Sect. 4 (coefficients)'!$C$5-1)/'Sect. 4 (coefficients)'!$C$6)^4 ) +
    ( A420/'Sect. 4 (coefficients)'!$C$3 )^1 * ( 'Sect. 4 (coefficients)'!$J$8   + 'Sect. 4 (coefficients)'!$J$9  *((C420/'Sect. 4 (coefficients)'!$C$5-1)/'Sect. 4 (coefficients)'!$C$6)  + 'Sect. 4 (coefficients)'!$J$10*((C420/'Sect. 4 (coefficients)'!$C$5-1)/'Sect. 4 (coefficients)'!$C$6)^2 + 'Sect. 4 (coefficients)'!$J$11 *((C420/'Sect. 4 (coefficients)'!$C$5-1)/'Sect. 4 (coefficients)'!$C$6)^3 ) +
    ( A420/'Sect. 4 (coefficients)'!$C$3 )^2 * ( 'Sect. 4 (coefficients)'!$J$12 + 'Sect. 4 (coefficients)'!$J$13*((C420/'Sect. 4 (coefficients)'!$C$5-1)/'Sect. 4 (coefficients)'!$C$6) + 'Sect. 4 (coefficients)'!$J$14*((C420/'Sect. 4 (coefficients)'!$C$5-1)/'Sect. 4 (coefficients)'!$C$6)^2 ) +
    ( A420/'Sect. 4 (coefficients)'!$C$3 )^3 * ( 'Sect. 4 (coefficients)'!$J$15 + 'Sect. 4 (coefficients)'!$J$16*((C420/'Sect. 4 (coefficients)'!$C$5-1)/'Sect. 4 (coefficients)'!$C$6) ) +
    ( A420/'Sect. 4 (coefficients)'!$C$3 )^4 * ( 'Sect. 4 (coefficients)'!$J$17 ) +
( (B420+273.15) / 'Sect. 4 (coefficients)'!$C$4 )^1*
    (                                                   ( 'Sect. 4 (coefficients)'!$J$18 + 'Sect. 4 (coefficients)'!$J$19*((C420/'Sect. 4 (coefficients)'!$C$5-1)/'Sect. 4 (coefficients)'!$C$6) + 'Sect. 4 (coefficients)'!$J$20*((C420/'Sect. 4 (coefficients)'!$C$5-1)/'Sect. 4 (coefficients)'!$C$6)^2 + 'Sect. 4 (coefficients)'!$J$21 * ((C420/'Sect. 4 (coefficients)'!$C$5-1)/'Sect. 4 (coefficients)'!$C$6)^3 ) +
    ( A420/'Sect. 4 (coefficients)'!$C$3 )^1 * ( 'Sect. 4 (coefficients)'!$J$22 + 'Sect. 4 (coefficients)'!$J$23*((C420/'Sect. 4 (coefficients)'!$C$5-1)/'Sect. 4 (coefficients)'!$C$6) + 'Sect. 4 (coefficients)'!$J$24*((C420/'Sect. 4 (coefficients)'!$C$5-1)/'Sect. 4 (coefficients)'!$C$6)^2 ) +
    ( A420/'Sect. 4 (coefficients)'!$C$3 )^2 * ( 'Sect. 4 (coefficients)'!$J$25 + 'Sect. 4 (coefficients)'!$J$26*((C420/'Sect. 4 (coefficients)'!$C$5-1)/'Sect. 4 (coefficients)'!$C$6) ) +
    ( A420/'Sect. 4 (coefficients)'!$C$3 )^3 * ( 'Sect. 4 (coefficients)'!$J$27 ) ) +
( (B420+273.15) / 'Sect. 4 (coefficients)'!$C$4 )^2*
    (                                                   ( 'Sect. 4 (coefficients)'!$J$28 + 'Sect. 4 (coefficients)'!$J$29*((C420/'Sect. 4 (coefficients)'!$C$5-1)/'Sect. 4 (coefficients)'!$C$6) + 'Sect. 4 (coefficients)'!$J$30*((C420/'Sect. 4 (coefficients)'!$C$5-1)/'Sect. 4 (coefficients)'!$C$6)^2 ) +
    ( A420/'Sect. 4 (coefficients)'!$C$3 )^1 * ( 'Sect. 4 (coefficients)'!$J$31 + 'Sect. 4 (coefficients)'!$J$32*((C420/'Sect. 4 (coefficients)'!$C$5-1)/'Sect. 4 (coefficients)'!$C$6) ) +
    ( A420/'Sect. 4 (coefficients)'!$C$3 )^2 * ( 'Sect. 4 (coefficients)'!$J$33 ) ) +
( (B420+273.15) / 'Sect. 4 (coefficients)'!$C$4 )^3*
    (                                                   ( 'Sect. 4 (coefficients)'!$J$34 + 'Sect. 4 (coefficients)'!$J$35*((C420/'Sect. 4 (coefficients)'!$C$5-1)/'Sect. 4 (coefficients)'!$C$6) ) +
    ( A420/'Sect. 4 (coefficients)'!$C$3 )^1 * ( 'Sect. 4 (coefficients)'!$J$36 ) ) +
( (B420+273.15) / 'Sect. 4 (coefficients)'!$C$4 )^4*
    (                                                   ( 'Sect. 4 (coefficients)'!$J$37 ) ) )</f>
        <v>-0.82891661128472682</v>
      </c>
      <c r="V420" s="40">
        <f t="shared" si="111"/>
        <v>17.919542227664763</v>
      </c>
      <c r="W420" s="45">
        <f>('Sect. 4 (coefficients)'!$L$3+'Sect. 4 (coefficients)'!$L$4*(B420+'Sect. 4 (coefficients)'!$L$7)^-2.5+'Sect. 4 (coefficients)'!$L$5*(B420+'Sect. 4 (coefficients)'!$L$7)^3)/1000</f>
        <v>-2.085999999999995E-3</v>
      </c>
      <c r="X420" s="45">
        <f t="shared" si="112"/>
        <v>2.4618671582956608E-3</v>
      </c>
      <c r="Y420" s="40">
        <f t="shared" si="113"/>
        <v>17.917456227664765</v>
      </c>
      <c r="Z420" s="94">
        <v>6.0000000000000001E-3</v>
      </c>
    </row>
    <row r="421" spans="1:26" s="37" customFormat="1">
      <c r="A421" s="76">
        <v>25</v>
      </c>
      <c r="B421" s="30">
        <v>30</v>
      </c>
      <c r="C421" s="55">
        <v>5</v>
      </c>
      <c r="D421" s="32">
        <v>997.82170622900003</v>
      </c>
      <c r="E421" s="32">
        <f>0.001/100*D421/2</f>
        <v>4.9891085311450003E-3</v>
      </c>
      <c r="F421" s="54" t="s">
        <v>17</v>
      </c>
      <c r="G421" s="33">
        <v>1016.3476834055729</v>
      </c>
      <c r="H421" s="32">
        <v>7.0756433938144476E-3</v>
      </c>
      <c r="I421" s="62">
        <v>140.9157843760658</v>
      </c>
      <c r="J421" s="33">
        <f t="shared" si="105"/>
        <v>18.525977176572837</v>
      </c>
      <c r="K421" s="32">
        <f t="shared" si="106"/>
        <v>5.0173225430388876E-3</v>
      </c>
      <c r="L421" s="50">
        <f t="shared" si="104"/>
        <v>35.62738764799554</v>
      </c>
      <c r="M421" s="35">
        <f t="shared" si="107"/>
        <v>11.785714285714285</v>
      </c>
      <c r="N421" s="66">
        <f t="shared" si="108"/>
        <v>1.1785714285714286</v>
      </c>
      <c r="O421" s="70" t="s">
        <v>17</v>
      </c>
      <c r="P421" s="32">
        <f>('Sect. 4 (coefficients)'!$L$3+'Sect. 4 (coefficients)'!$L$4*(B421+'Sect. 4 (coefficients)'!$L$7)^-2.5+'Sect. 4 (coefficients)'!$L$5*(B421+'Sect. 4 (coefficients)'!$L$7)^3)/1000</f>
        <v>-1.7850506381732198E-3</v>
      </c>
      <c r="Q421" s="32">
        <f t="shared" si="109"/>
        <v>18.52776222721101</v>
      </c>
      <c r="R421" s="32">
        <f>LOOKUP(B421,'Sect. 4 (data)'!$B$40:$B$46,'Sect. 4 (data)'!$R$40:$R$46)</f>
        <v>18.592131058891223</v>
      </c>
      <c r="S421" s="36">
        <f t="shared" si="110"/>
        <v>-6.4368831680212679E-2</v>
      </c>
      <c r="T421" s="32">
        <f>'Sect. 4 (coefficients)'!$C$7 * ( A421 / 'Sect. 4 (coefficients)'!$C$3 )*
  (
                                                        ( 'Sect. 4 (coefficients)'!$F$3   + 'Sect. 4 (coefficients)'!$F$4  *(A421/'Sect. 4 (coefficients)'!$C$3)^1 + 'Sect. 4 (coefficients)'!$F$5  *(A421/'Sect. 4 (coefficients)'!$C$3)^2 + 'Sect. 4 (coefficients)'!$F$6   *(A421/'Sect. 4 (coefficients)'!$C$3)^3 + 'Sect. 4 (coefficients)'!$F$7  *(A421/'Sect. 4 (coefficients)'!$C$3)^4 + 'Sect. 4 (coefficients)'!$F$8*(A421/'Sect. 4 (coefficients)'!$C$3)^5 ) +
    ( (B421+273.15) / 'Sect. 4 (coefficients)'!$C$4 )^1 * ( 'Sect. 4 (coefficients)'!$F$9   + 'Sect. 4 (coefficients)'!$F$10*(A421/'Sect. 4 (coefficients)'!$C$3)^1 + 'Sect. 4 (coefficients)'!$F$11*(A421/'Sect. 4 (coefficients)'!$C$3)^2 + 'Sect. 4 (coefficients)'!$F$12*(A421/'Sect. 4 (coefficients)'!$C$3)^3 + 'Sect. 4 (coefficients)'!$F$13*(A421/'Sect. 4 (coefficients)'!$C$3)^4 ) +
    ( (B421+273.15) / 'Sect. 4 (coefficients)'!$C$4 )^2 * ( 'Sect. 4 (coefficients)'!$F$14 + 'Sect. 4 (coefficients)'!$F$15*(A421/'Sect. 4 (coefficients)'!$C$3)^1 + 'Sect. 4 (coefficients)'!$F$16*(A421/'Sect. 4 (coefficients)'!$C$3)^2 + 'Sect. 4 (coefficients)'!$F$17*(A421/'Sect. 4 (coefficients)'!$C$3)^3 ) +
    ( (B421+273.15) / 'Sect. 4 (coefficients)'!$C$4 )^3 * ( 'Sect. 4 (coefficients)'!$F$18 + 'Sect. 4 (coefficients)'!$F$19*(A421/'Sect. 4 (coefficients)'!$C$3)^1 + 'Sect. 4 (coefficients)'!$F$20*(A421/'Sect. 4 (coefficients)'!$C$3)^2 ) +
    ( (B421+273.15) / 'Sect. 4 (coefficients)'!$C$4 )^4 * ( 'Sect. 4 (coefficients)'!$F$21 +'Sect. 4 (coefficients)'!$F$22*(A421/'Sect. 4 (coefficients)'!$C$3)^1 ) +
    ( (B421+273.15) / 'Sect. 4 (coefficients)'!$C$4 )^5 * ( 'Sect. 4 (coefficients)'!$F$23 )
  )</f>
        <v>18.590079532722825</v>
      </c>
      <c r="U421" s="91">
        <f xml:space="preserve"> 'Sect. 4 (coefficients)'!$C$8 * ( (C421/'Sect. 4 (coefficients)'!$C$5-1)/'Sect. 4 (coefficients)'!$C$6 ) * ( A421/'Sect. 4 (coefficients)'!$C$3 ) *
(                                                       ( 'Sect. 4 (coefficients)'!$J$3   + 'Sect. 4 (coefficients)'!$J$4  *((C421/'Sect. 4 (coefficients)'!$C$5-1)/'Sect. 4 (coefficients)'!$C$6)  + 'Sect. 4 (coefficients)'!$J$5  *((C421/'Sect. 4 (coefficients)'!$C$5-1)/'Sect. 4 (coefficients)'!$C$6)^2 + 'Sect. 4 (coefficients)'!$J$6   *((C421/'Sect. 4 (coefficients)'!$C$5-1)/'Sect. 4 (coefficients)'!$C$6)^3 + 'Sect. 4 (coefficients)'!$J$7*((C421/'Sect. 4 (coefficients)'!$C$5-1)/'Sect. 4 (coefficients)'!$C$6)^4 ) +
    ( A421/'Sect. 4 (coefficients)'!$C$3 )^1 * ( 'Sect. 4 (coefficients)'!$J$8   + 'Sect. 4 (coefficients)'!$J$9  *((C421/'Sect. 4 (coefficients)'!$C$5-1)/'Sect. 4 (coefficients)'!$C$6)  + 'Sect. 4 (coefficients)'!$J$10*((C421/'Sect. 4 (coefficients)'!$C$5-1)/'Sect. 4 (coefficients)'!$C$6)^2 + 'Sect. 4 (coefficients)'!$J$11 *((C421/'Sect. 4 (coefficients)'!$C$5-1)/'Sect. 4 (coefficients)'!$C$6)^3 ) +
    ( A421/'Sect. 4 (coefficients)'!$C$3 )^2 * ( 'Sect. 4 (coefficients)'!$J$12 + 'Sect. 4 (coefficients)'!$J$13*((C421/'Sect. 4 (coefficients)'!$C$5-1)/'Sect. 4 (coefficients)'!$C$6) + 'Sect. 4 (coefficients)'!$J$14*((C421/'Sect. 4 (coefficients)'!$C$5-1)/'Sect. 4 (coefficients)'!$C$6)^2 ) +
    ( A421/'Sect. 4 (coefficients)'!$C$3 )^3 * ( 'Sect. 4 (coefficients)'!$J$15 + 'Sect. 4 (coefficients)'!$J$16*((C421/'Sect. 4 (coefficients)'!$C$5-1)/'Sect. 4 (coefficients)'!$C$6) ) +
    ( A421/'Sect. 4 (coefficients)'!$C$3 )^4 * ( 'Sect. 4 (coefficients)'!$J$17 ) +
( (B421+273.15) / 'Sect. 4 (coefficients)'!$C$4 )^1*
    (                                                   ( 'Sect. 4 (coefficients)'!$J$18 + 'Sect. 4 (coefficients)'!$J$19*((C421/'Sect. 4 (coefficients)'!$C$5-1)/'Sect. 4 (coefficients)'!$C$6) + 'Sect. 4 (coefficients)'!$J$20*((C421/'Sect. 4 (coefficients)'!$C$5-1)/'Sect. 4 (coefficients)'!$C$6)^2 + 'Sect. 4 (coefficients)'!$J$21 * ((C421/'Sect. 4 (coefficients)'!$C$5-1)/'Sect. 4 (coefficients)'!$C$6)^3 ) +
    ( A421/'Sect. 4 (coefficients)'!$C$3 )^1 * ( 'Sect. 4 (coefficients)'!$J$22 + 'Sect. 4 (coefficients)'!$J$23*((C421/'Sect. 4 (coefficients)'!$C$5-1)/'Sect. 4 (coefficients)'!$C$6) + 'Sect. 4 (coefficients)'!$J$24*((C421/'Sect. 4 (coefficients)'!$C$5-1)/'Sect. 4 (coefficients)'!$C$6)^2 ) +
    ( A421/'Sect. 4 (coefficients)'!$C$3 )^2 * ( 'Sect. 4 (coefficients)'!$J$25 + 'Sect. 4 (coefficients)'!$J$26*((C421/'Sect. 4 (coefficients)'!$C$5-1)/'Sect. 4 (coefficients)'!$C$6) ) +
    ( A421/'Sect. 4 (coefficients)'!$C$3 )^3 * ( 'Sect. 4 (coefficients)'!$J$27 ) ) +
( (B421+273.15) / 'Sect. 4 (coefficients)'!$C$4 )^2*
    (                                                   ( 'Sect. 4 (coefficients)'!$J$28 + 'Sect. 4 (coefficients)'!$J$29*((C421/'Sect. 4 (coefficients)'!$C$5-1)/'Sect. 4 (coefficients)'!$C$6) + 'Sect. 4 (coefficients)'!$J$30*((C421/'Sect. 4 (coefficients)'!$C$5-1)/'Sect. 4 (coefficients)'!$C$6)^2 ) +
    ( A421/'Sect. 4 (coefficients)'!$C$3 )^1 * ( 'Sect. 4 (coefficients)'!$J$31 + 'Sect. 4 (coefficients)'!$J$32*((C421/'Sect. 4 (coefficients)'!$C$5-1)/'Sect. 4 (coefficients)'!$C$6) ) +
    ( A421/'Sect. 4 (coefficients)'!$C$3 )^2 * ( 'Sect. 4 (coefficients)'!$J$33 ) ) +
( (B421+273.15) / 'Sect. 4 (coefficients)'!$C$4 )^3*
    (                                                   ( 'Sect. 4 (coefficients)'!$J$34 + 'Sect. 4 (coefficients)'!$J$35*((C421/'Sect. 4 (coefficients)'!$C$5-1)/'Sect. 4 (coefficients)'!$C$6) ) +
    ( A421/'Sect. 4 (coefficients)'!$C$3 )^1 * ( 'Sect. 4 (coefficients)'!$J$36 ) ) +
( (B421+273.15) / 'Sect. 4 (coefficients)'!$C$4 )^4*
    (                                                   ( 'Sect. 4 (coefficients)'!$J$37 ) ) )</f>
        <v>-6.5133214265196943E-2</v>
      </c>
      <c r="V421" s="32">
        <f t="shared" si="111"/>
        <v>18.52494631845763</v>
      </c>
      <c r="W421" s="36">
        <f>('Sect. 4 (coefficients)'!$L$3+'Sect. 4 (coefficients)'!$L$4*(B421+'Sect. 4 (coefficients)'!$L$7)^-2.5+'Sect. 4 (coefficients)'!$L$5*(B421+'Sect. 4 (coefficients)'!$L$7)^3)/1000</f>
        <v>-1.7850506381732198E-3</v>
      </c>
      <c r="X421" s="36">
        <f t="shared" si="112"/>
        <v>2.8159087533801141E-3</v>
      </c>
      <c r="Y421" s="32">
        <f t="shared" si="113"/>
        <v>18.523161267819457</v>
      </c>
      <c r="Z421" s="92">
        <v>6.0000000000000001E-3</v>
      </c>
    </row>
    <row r="422" spans="1:26" s="37" customFormat="1">
      <c r="A422" s="76">
        <v>25</v>
      </c>
      <c r="B422" s="30">
        <v>30</v>
      </c>
      <c r="C422" s="55">
        <v>10</v>
      </c>
      <c r="D422" s="32">
        <v>1000.015889</v>
      </c>
      <c r="E422" s="32">
        <f>0.001/100*D422/2</f>
        <v>5.0000794450000005E-3</v>
      </c>
      <c r="F422" s="54" t="s">
        <v>17</v>
      </c>
      <c r="G422" s="33">
        <v>1018.4743643403614</v>
      </c>
      <c r="H422" s="32">
        <v>7.1159510278687816E-3</v>
      </c>
      <c r="I422" s="62">
        <v>142.62762586793738</v>
      </c>
      <c r="J422" s="33">
        <f t="shared" si="105"/>
        <v>18.45847534036136</v>
      </c>
      <c r="K422" s="32">
        <f t="shared" si="106"/>
        <v>5.0631970704995526E-3</v>
      </c>
      <c r="L422" s="50">
        <f t="shared" si="104"/>
        <v>36.55705282588174</v>
      </c>
      <c r="M422" s="35">
        <f t="shared" si="107"/>
        <v>11.785714285714285</v>
      </c>
      <c r="N422" s="66">
        <f t="shared" si="108"/>
        <v>1.1785714285714286</v>
      </c>
      <c r="O422" s="70" t="s">
        <v>17</v>
      </c>
      <c r="P422" s="32">
        <f>('Sect. 4 (coefficients)'!$L$3+'Sect. 4 (coefficients)'!$L$4*(B422+'Sect. 4 (coefficients)'!$L$7)^-2.5+'Sect. 4 (coefficients)'!$L$5*(B422+'Sect. 4 (coefficients)'!$L$7)^3)/1000</f>
        <v>-1.7850506381732198E-3</v>
      </c>
      <c r="Q422" s="32">
        <f t="shared" si="109"/>
        <v>18.460260390999533</v>
      </c>
      <c r="R422" s="32">
        <f>LOOKUP(B422,'Sect. 4 (data)'!$B$40:$B$46,'Sect. 4 (data)'!$R$40:$R$46)</f>
        <v>18.592131058891223</v>
      </c>
      <c r="S422" s="36">
        <f t="shared" si="110"/>
        <v>-0.13187066789168966</v>
      </c>
      <c r="T422" s="32">
        <f>'Sect. 4 (coefficients)'!$C$7 * ( A422 / 'Sect. 4 (coefficients)'!$C$3 )*
  (
                                                        ( 'Sect. 4 (coefficients)'!$F$3   + 'Sect. 4 (coefficients)'!$F$4  *(A422/'Sect. 4 (coefficients)'!$C$3)^1 + 'Sect. 4 (coefficients)'!$F$5  *(A422/'Sect. 4 (coefficients)'!$C$3)^2 + 'Sect. 4 (coefficients)'!$F$6   *(A422/'Sect. 4 (coefficients)'!$C$3)^3 + 'Sect. 4 (coefficients)'!$F$7  *(A422/'Sect. 4 (coefficients)'!$C$3)^4 + 'Sect. 4 (coefficients)'!$F$8*(A422/'Sect. 4 (coefficients)'!$C$3)^5 ) +
    ( (B422+273.15) / 'Sect. 4 (coefficients)'!$C$4 )^1 * ( 'Sect. 4 (coefficients)'!$F$9   + 'Sect. 4 (coefficients)'!$F$10*(A422/'Sect. 4 (coefficients)'!$C$3)^1 + 'Sect. 4 (coefficients)'!$F$11*(A422/'Sect. 4 (coefficients)'!$C$3)^2 + 'Sect. 4 (coefficients)'!$F$12*(A422/'Sect. 4 (coefficients)'!$C$3)^3 + 'Sect. 4 (coefficients)'!$F$13*(A422/'Sect. 4 (coefficients)'!$C$3)^4 ) +
    ( (B422+273.15) / 'Sect. 4 (coefficients)'!$C$4 )^2 * ( 'Sect. 4 (coefficients)'!$F$14 + 'Sect. 4 (coefficients)'!$F$15*(A422/'Sect. 4 (coefficients)'!$C$3)^1 + 'Sect. 4 (coefficients)'!$F$16*(A422/'Sect. 4 (coefficients)'!$C$3)^2 + 'Sect. 4 (coefficients)'!$F$17*(A422/'Sect. 4 (coefficients)'!$C$3)^3 ) +
    ( (B422+273.15) / 'Sect. 4 (coefficients)'!$C$4 )^3 * ( 'Sect. 4 (coefficients)'!$F$18 + 'Sect. 4 (coefficients)'!$F$19*(A422/'Sect. 4 (coefficients)'!$C$3)^1 + 'Sect. 4 (coefficients)'!$F$20*(A422/'Sect. 4 (coefficients)'!$C$3)^2 ) +
    ( (B422+273.15) / 'Sect. 4 (coefficients)'!$C$4 )^4 * ( 'Sect. 4 (coefficients)'!$F$21 +'Sect. 4 (coefficients)'!$F$22*(A422/'Sect. 4 (coefficients)'!$C$3)^1 ) +
    ( (B422+273.15) / 'Sect. 4 (coefficients)'!$C$4 )^5 * ( 'Sect. 4 (coefficients)'!$F$23 )
  )</f>
        <v>18.590079532722825</v>
      </c>
      <c r="U422" s="91">
        <f xml:space="preserve"> 'Sect. 4 (coefficients)'!$C$8 * ( (C422/'Sect. 4 (coefficients)'!$C$5-1)/'Sect. 4 (coefficients)'!$C$6 ) * ( A422/'Sect. 4 (coefficients)'!$C$3 ) *
(                                                       ( 'Sect. 4 (coefficients)'!$J$3   + 'Sect. 4 (coefficients)'!$J$4  *((C422/'Sect. 4 (coefficients)'!$C$5-1)/'Sect. 4 (coefficients)'!$C$6)  + 'Sect. 4 (coefficients)'!$J$5  *((C422/'Sect. 4 (coefficients)'!$C$5-1)/'Sect. 4 (coefficients)'!$C$6)^2 + 'Sect. 4 (coefficients)'!$J$6   *((C422/'Sect. 4 (coefficients)'!$C$5-1)/'Sect. 4 (coefficients)'!$C$6)^3 + 'Sect. 4 (coefficients)'!$J$7*((C422/'Sect. 4 (coefficients)'!$C$5-1)/'Sect. 4 (coefficients)'!$C$6)^4 ) +
    ( A422/'Sect. 4 (coefficients)'!$C$3 )^1 * ( 'Sect. 4 (coefficients)'!$J$8   + 'Sect. 4 (coefficients)'!$J$9  *((C422/'Sect. 4 (coefficients)'!$C$5-1)/'Sect. 4 (coefficients)'!$C$6)  + 'Sect. 4 (coefficients)'!$J$10*((C422/'Sect. 4 (coefficients)'!$C$5-1)/'Sect. 4 (coefficients)'!$C$6)^2 + 'Sect. 4 (coefficients)'!$J$11 *((C422/'Sect. 4 (coefficients)'!$C$5-1)/'Sect. 4 (coefficients)'!$C$6)^3 ) +
    ( A422/'Sect. 4 (coefficients)'!$C$3 )^2 * ( 'Sect. 4 (coefficients)'!$J$12 + 'Sect. 4 (coefficients)'!$J$13*((C422/'Sect. 4 (coefficients)'!$C$5-1)/'Sect. 4 (coefficients)'!$C$6) + 'Sect. 4 (coefficients)'!$J$14*((C422/'Sect. 4 (coefficients)'!$C$5-1)/'Sect. 4 (coefficients)'!$C$6)^2 ) +
    ( A422/'Sect. 4 (coefficients)'!$C$3 )^3 * ( 'Sect. 4 (coefficients)'!$J$15 + 'Sect. 4 (coefficients)'!$J$16*((C422/'Sect. 4 (coefficients)'!$C$5-1)/'Sect. 4 (coefficients)'!$C$6) ) +
    ( A422/'Sect. 4 (coefficients)'!$C$3 )^4 * ( 'Sect. 4 (coefficients)'!$J$17 ) +
( (B422+273.15) / 'Sect. 4 (coefficients)'!$C$4 )^1*
    (                                                   ( 'Sect. 4 (coefficients)'!$J$18 + 'Sect. 4 (coefficients)'!$J$19*((C422/'Sect. 4 (coefficients)'!$C$5-1)/'Sect. 4 (coefficients)'!$C$6) + 'Sect. 4 (coefficients)'!$J$20*((C422/'Sect. 4 (coefficients)'!$C$5-1)/'Sect. 4 (coefficients)'!$C$6)^2 + 'Sect. 4 (coefficients)'!$J$21 * ((C422/'Sect. 4 (coefficients)'!$C$5-1)/'Sect. 4 (coefficients)'!$C$6)^3 ) +
    ( A422/'Sect. 4 (coefficients)'!$C$3 )^1 * ( 'Sect. 4 (coefficients)'!$J$22 + 'Sect. 4 (coefficients)'!$J$23*((C422/'Sect. 4 (coefficients)'!$C$5-1)/'Sect. 4 (coefficients)'!$C$6) + 'Sect. 4 (coefficients)'!$J$24*((C422/'Sect. 4 (coefficients)'!$C$5-1)/'Sect. 4 (coefficients)'!$C$6)^2 ) +
    ( A422/'Sect. 4 (coefficients)'!$C$3 )^2 * ( 'Sect. 4 (coefficients)'!$J$25 + 'Sect. 4 (coefficients)'!$J$26*((C422/'Sect. 4 (coefficients)'!$C$5-1)/'Sect. 4 (coefficients)'!$C$6) ) +
    ( A422/'Sect. 4 (coefficients)'!$C$3 )^3 * ( 'Sect. 4 (coefficients)'!$J$27 ) ) +
( (B422+273.15) / 'Sect. 4 (coefficients)'!$C$4 )^2*
    (                                                   ( 'Sect. 4 (coefficients)'!$J$28 + 'Sect. 4 (coefficients)'!$J$29*((C422/'Sect. 4 (coefficients)'!$C$5-1)/'Sect. 4 (coefficients)'!$C$6) + 'Sect. 4 (coefficients)'!$J$30*((C422/'Sect. 4 (coefficients)'!$C$5-1)/'Sect. 4 (coefficients)'!$C$6)^2 ) +
    ( A422/'Sect. 4 (coefficients)'!$C$3 )^1 * ( 'Sect. 4 (coefficients)'!$J$31 + 'Sect. 4 (coefficients)'!$J$32*((C422/'Sect. 4 (coefficients)'!$C$5-1)/'Sect. 4 (coefficients)'!$C$6) ) +
    ( A422/'Sect. 4 (coefficients)'!$C$3 )^2 * ( 'Sect. 4 (coefficients)'!$J$33 ) ) +
( (B422+273.15) / 'Sect. 4 (coefficients)'!$C$4 )^3*
    (                                                   ( 'Sect. 4 (coefficients)'!$J$34 + 'Sect. 4 (coefficients)'!$J$35*((C422/'Sect. 4 (coefficients)'!$C$5-1)/'Sect. 4 (coefficients)'!$C$6) ) +
    ( A422/'Sect. 4 (coefficients)'!$C$3 )^1 * ( 'Sect. 4 (coefficients)'!$J$36 ) ) +
( (B422+273.15) / 'Sect. 4 (coefficients)'!$C$4 )^4*
    (                                                   ( 'Sect. 4 (coefficients)'!$J$37 ) ) )</f>
        <v>-0.13067487088811205</v>
      </c>
      <c r="V422" s="32">
        <f t="shared" si="111"/>
        <v>18.459404661834714</v>
      </c>
      <c r="W422" s="36">
        <f>('Sect. 4 (coefficients)'!$L$3+'Sect. 4 (coefficients)'!$L$4*(B422+'Sect. 4 (coefficients)'!$L$7)^-2.5+'Sect. 4 (coefficients)'!$L$5*(B422+'Sect. 4 (coefficients)'!$L$7)^3)/1000</f>
        <v>-1.7850506381732198E-3</v>
      </c>
      <c r="X422" s="36">
        <f t="shared" si="112"/>
        <v>8.5572916481879702E-4</v>
      </c>
      <c r="Y422" s="32">
        <f t="shared" si="113"/>
        <v>18.457619611196542</v>
      </c>
      <c r="Z422" s="92">
        <v>6.0000000000000001E-3</v>
      </c>
    </row>
    <row r="423" spans="1:26" s="37" customFormat="1">
      <c r="A423" s="76">
        <v>25</v>
      </c>
      <c r="B423" s="30">
        <v>30</v>
      </c>
      <c r="C423" s="55">
        <v>15</v>
      </c>
      <c r="D423" s="32">
        <v>1002.18729905</v>
      </c>
      <c r="E423" s="32">
        <f t="shared" ref="E423:E429" si="118">0.003/100*D423/2</f>
        <v>1.503280948575E-2</v>
      </c>
      <c r="F423" s="54" t="s">
        <v>17</v>
      </c>
      <c r="G423" s="33">
        <v>1020.582063482639</v>
      </c>
      <c r="H423" s="32">
        <v>1.5934161167464801E-2</v>
      </c>
      <c r="I423" s="62">
        <v>3429.3476689269464</v>
      </c>
      <c r="J423" s="33">
        <f t="shared" si="105"/>
        <v>18.394764432639022</v>
      </c>
      <c r="K423" s="32">
        <f t="shared" si="106"/>
        <v>5.2831932650517352E-3</v>
      </c>
      <c r="L423" s="50">
        <f t="shared" si="104"/>
        <v>41.445815168358486</v>
      </c>
      <c r="M423" s="35">
        <f t="shared" si="107"/>
        <v>11.785714285714285</v>
      </c>
      <c r="N423" s="66">
        <f t="shared" si="108"/>
        <v>1.1785714285714286</v>
      </c>
      <c r="O423" s="70" t="s">
        <v>17</v>
      </c>
      <c r="P423" s="32">
        <f>('Sect. 4 (coefficients)'!$L$3+'Sect. 4 (coefficients)'!$L$4*(B423+'Sect. 4 (coefficients)'!$L$7)^-2.5+'Sect. 4 (coefficients)'!$L$5*(B423+'Sect. 4 (coefficients)'!$L$7)^3)/1000</f>
        <v>-1.7850506381732198E-3</v>
      </c>
      <c r="Q423" s="32">
        <f t="shared" si="109"/>
        <v>18.396549483277195</v>
      </c>
      <c r="R423" s="32">
        <f>LOOKUP(B423,'Sect. 4 (data)'!$B$40:$B$46,'Sect. 4 (data)'!$R$40:$R$46)</f>
        <v>18.592131058891223</v>
      </c>
      <c r="S423" s="36">
        <f t="shared" si="110"/>
        <v>-0.19558157561402822</v>
      </c>
      <c r="T423" s="32">
        <f>'Sect. 4 (coefficients)'!$C$7 * ( A423 / 'Sect. 4 (coefficients)'!$C$3 )*
  (
                                                        ( 'Sect. 4 (coefficients)'!$F$3   + 'Sect. 4 (coefficients)'!$F$4  *(A423/'Sect. 4 (coefficients)'!$C$3)^1 + 'Sect. 4 (coefficients)'!$F$5  *(A423/'Sect. 4 (coefficients)'!$C$3)^2 + 'Sect. 4 (coefficients)'!$F$6   *(A423/'Sect. 4 (coefficients)'!$C$3)^3 + 'Sect. 4 (coefficients)'!$F$7  *(A423/'Sect. 4 (coefficients)'!$C$3)^4 + 'Sect. 4 (coefficients)'!$F$8*(A423/'Sect. 4 (coefficients)'!$C$3)^5 ) +
    ( (B423+273.15) / 'Sect. 4 (coefficients)'!$C$4 )^1 * ( 'Sect. 4 (coefficients)'!$F$9   + 'Sect. 4 (coefficients)'!$F$10*(A423/'Sect. 4 (coefficients)'!$C$3)^1 + 'Sect. 4 (coefficients)'!$F$11*(A423/'Sect. 4 (coefficients)'!$C$3)^2 + 'Sect. 4 (coefficients)'!$F$12*(A423/'Sect. 4 (coefficients)'!$C$3)^3 + 'Sect. 4 (coefficients)'!$F$13*(A423/'Sect. 4 (coefficients)'!$C$3)^4 ) +
    ( (B423+273.15) / 'Sect. 4 (coefficients)'!$C$4 )^2 * ( 'Sect. 4 (coefficients)'!$F$14 + 'Sect. 4 (coefficients)'!$F$15*(A423/'Sect. 4 (coefficients)'!$C$3)^1 + 'Sect. 4 (coefficients)'!$F$16*(A423/'Sect. 4 (coefficients)'!$C$3)^2 + 'Sect. 4 (coefficients)'!$F$17*(A423/'Sect. 4 (coefficients)'!$C$3)^3 ) +
    ( (B423+273.15) / 'Sect. 4 (coefficients)'!$C$4 )^3 * ( 'Sect. 4 (coefficients)'!$F$18 + 'Sect. 4 (coefficients)'!$F$19*(A423/'Sect. 4 (coefficients)'!$C$3)^1 + 'Sect. 4 (coefficients)'!$F$20*(A423/'Sect. 4 (coefficients)'!$C$3)^2 ) +
    ( (B423+273.15) / 'Sect. 4 (coefficients)'!$C$4 )^4 * ( 'Sect. 4 (coefficients)'!$F$21 +'Sect. 4 (coefficients)'!$F$22*(A423/'Sect. 4 (coefficients)'!$C$3)^1 ) +
    ( (B423+273.15) / 'Sect. 4 (coefficients)'!$C$4 )^5 * ( 'Sect. 4 (coefficients)'!$F$23 )
  )</f>
        <v>18.590079532722825</v>
      </c>
      <c r="U423" s="91">
        <f xml:space="preserve"> 'Sect. 4 (coefficients)'!$C$8 * ( (C423/'Sect. 4 (coefficients)'!$C$5-1)/'Sect. 4 (coefficients)'!$C$6 ) * ( A423/'Sect. 4 (coefficients)'!$C$3 ) *
(                                                       ( 'Sect. 4 (coefficients)'!$J$3   + 'Sect. 4 (coefficients)'!$J$4  *((C423/'Sect. 4 (coefficients)'!$C$5-1)/'Sect. 4 (coefficients)'!$C$6)  + 'Sect. 4 (coefficients)'!$J$5  *((C423/'Sect. 4 (coefficients)'!$C$5-1)/'Sect. 4 (coefficients)'!$C$6)^2 + 'Sect. 4 (coefficients)'!$J$6   *((C423/'Sect. 4 (coefficients)'!$C$5-1)/'Sect. 4 (coefficients)'!$C$6)^3 + 'Sect. 4 (coefficients)'!$J$7*((C423/'Sect. 4 (coefficients)'!$C$5-1)/'Sect. 4 (coefficients)'!$C$6)^4 ) +
    ( A423/'Sect. 4 (coefficients)'!$C$3 )^1 * ( 'Sect. 4 (coefficients)'!$J$8   + 'Sect. 4 (coefficients)'!$J$9  *((C423/'Sect. 4 (coefficients)'!$C$5-1)/'Sect. 4 (coefficients)'!$C$6)  + 'Sect. 4 (coefficients)'!$J$10*((C423/'Sect. 4 (coefficients)'!$C$5-1)/'Sect. 4 (coefficients)'!$C$6)^2 + 'Sect. 4 (coefficients)'!$J$11 *((C423/'Sect. 4 (coefficients)'!$C$5-1)/'Sect. 4 (coefficients)'!$C$6)^3 ) +
    ( A423/'Sect. 4 (coefficients)'!$C$3 )^2 * ( 'Sect. 4 (coefficients)'!$J$12 + 'Sect. 4 (coefficients)'!$J$13*((C423/'Sect. 4 (coefficients)'!$C$5-1)/'Sect. 4 (coefficients)'!$C$6) + 'Sect. 4 (coefficients)'!$J$14*((C423/'Sect. 4 (coefficients)'!$C$5-1)/'Sect. 4 (coefficients)'!$C$6)^2 ) +
    ( A423/'Sect. 4 (coefficients)'!$C$3 )^3 * ( 'Sect. 4 (coefficients)'!$J$15 + 'Sect. 4 (coefficients)'!$J$16*((C423/'Sect. 4 (coefficients)'!$C$5-1)/'Sect. 4 (coefficients)'!$C$6) ) +
    ( A423/'Sect. 4 (coefficients)'!$C$3 )^4 * ( 'Sect. 4 (coefficients)'!$J$17 ) +
( (B423+273.15) / 'Sect. 4 (coefficients)'!$C$4 )^1*
    (                                                   ( 'Sect. 4 (coefficients)'!$J$18 + 'Sect. 4 (coefficients)'!$J$19*((C423/'Sect. 4 (coefficients)'!$C$5-1)/'Sect. 4 (coefficients)'!$C$6) + 'Sect. 4 (coefficients)'!$J$20*((C423/'Sect. 4 (coefficients)'!$C$5-1)/'Sect. 4 (coefficients)'!$C$6)^2 + 'Sect. 4 (coefficients)'!$J$21 * ((C423/'Sect. 4 (coefficients)'!$C$5-1)/'Sect. 4 (coefficients)'!$C$6)^3 ) +
    ( A423/'Sect. 4 (coefficients)'!$C$3 )^1 * ( 'Sect. 4 (coefficients)'!$J$22 + 'Sect. 4 (coefficients)'!$J$23*((C423/'Sect. 4 (coefficients)'!$C$5-1)/'Sect. 4 (coefficients)'!$C$6) + 'Sect. 4 (coefficients)'!$J$24*((C423/'Sect. 4 (coefficients)'!$C$5-1)/'Sect. 4 (coefficients)'!$C$6)^2 ) +
    ( A423/'Sect. 4 (coefficients)'!$C$3 )^2 * ( 'Sect. 4 (coefficients)'!$J$25 + 'Sect. 4 (coefficients)'!$J$26*((C423/'Sect. 4 (coefficients)'!$C$5-1)/'Sect. 4 (coefficients)'!$C$6) ) +
    ( A423/'Sect. 4 (coefficients)'!$C$3 )^3 * ( 'Sect. 4 (coefficients)'!$J$27 ) ) +
( (B423+273.15) / 'Sect. 4 (coefficients)'!$C$4 )^2*
    (                                                   ( 'Sect. 4 (coefficients)'!$J$28 + 'Sect. 4 (coefficients)'!$J$29*((C423/'Sect. 4 (coefficients)'!$C$5-1)/'Sect. 4 (coefficients)'!$C$6) + 'Sect. 4 (coefficients)'!$J$30*((C423/'Sect. 4 (coefficients)'!$C$5-1)/'Sect. 4 (coefficients)'!$C$6)^2 ) +
    ( A423/'Sect. 4 (coefficients)'!$C$3 )^1 * ( 'Sect. 4 (coefficients)'!$J$31 + 'Sect. 4 (coefficients)'!$J$32*((C423/'Sect. 4 (coefficients)'!$C$5-1)/'Sect. 4 (coefficients)'!$C$6) ) +
    ( A423/'Sect. 4 (coefficients)'!$C$3 )^2 * ( 'Sect. 4 (coefficients)'!$J$33 ) ) +
( (B423+273.15) / 'Sect. 4 (coefficients)'!$C$4 )^3*
    (                                                   ( 'Sect. 4 (coefficients)'!$J$34 + 'Sect. 4 (coefficients)'!$J$35*((C423/'Sect. 4 (coefficients)'!$C$5-1)/'Sect. 4 (coefficients)'!$C$6) ) +
    ( A423/'Sect. 4 (coefficients)'!$C$3 )^1 * ( 'Sect. 4 (coefficients)'!$J$36 ) ) +
( (B423+273.15) / 'Sect. 4 (coefficients)'!$C$4 )^4*
    (                                                   ( 'Sect. 4 (coefficients)'!$J$37 ) ) )</f>
        <v>-0.1951826881779832</v>
      </c>
      <c r="V423" s="32">
        <f t="shared" si="111"/>
        <v>18.394896844544842</v>
      </c>
      <c r="W423" s="36">
        <f>('Sect. 4 (coefficients)'!$L$3+'Sect. 4 (coefficients)'!$L$4*(B423+'Sect. 4 (coefficients)'!$L$7)^-2.5+'Sect. 4 (coefficients)'!$L$5*(B423+'Sect. 4 (coefficients)'!$L$7)^3)/1000</f>
        <v>-1.7850506381732198E-3</v>
      </c>
      <c r="X423" s="36">
        <f t="shared" si="112"/>
        <v>1.6526387323523295E-3</v>
      </c>
      <c r="Y423" s="32">
        <f t="shared" si="113"/>
        <v>18.39311179390667</v>
      </c>
      <c r="Z423" s="92">
        <v>6.0000000000000001E-3</v>
      </c>
    </row>
    <row r="424" spans="1:26" s="37" customFormat="1">
      <c r="A424" s="76">
        <v>25</v>
      </c>
      <c r="B424" s="30">
        <v>30</v>
      </c>
      <c r="C424" s="55">
        <v>20</v>
      </c>
      <c r="D424" s="32">
        <v>1004.3363831299999</v>
      </c>
      <c r="E424" s="32">
        <f t="shared" si="118"/>
        <v>1.5065045746949999E-2</v>
      </c>
      <c r="F424" s="54" t="s">
        <v>17</v>
      </c>
      <c r="G424" s="33">
        <v>1022.6675118618658</v>
      </c>
      <c r="H424" s="32">
        <v>1.5999189536874053E-2</v>
      </c>
      <c r="I424" s="62">
        <v>3123.7196469717665</v>
      </c>
      <c r="J424" s="33">
        <f t="shared" si="105"/>
        <v>18.331128731865874</v>
      </c>
      <c r="K424" s="32">
        <f t="shared" si="106"/>
        <v>5.3868787325429849E-3</v>
      </c>
      <c r="L424" s="50">
        <f t="shared" si="104"/>
        <v>40.144764222041736</v>
      </c>
      <c r="M424" s="35">
        <f t="shared" si="107"/>
        <v>11.785714285714285</v>
      </c>
      <c r="N424" s="66">
        <f t="shared" si="108"/>
        <v>1.1785714285714286</v>
      </c>
      <c r="O424" s="70" t="s">
        <v>17</v>
      </c>
      <c r="P424" s="32">
        <f>('Sect. 4 (coefficients)'!$L$3+'Sect. 4 (coefficients)'!$L$4*(B424+'Sect. 4 (coefficients)'!$L$7)^-2.5+'Sect. 4 (coefficients)'!$L$5*(B424+'Sect. 4 (coefficients)'!$L$7)^3)/1000</f>
        <v>-1.7850506381732198E-3</v>
      </c>
      <c r="Q424" s="32">
        <f t="shared" si="109"/>
        <v>18.332913782504047</v>
      </c>
      <c r="R424" s="32">
        <f>LOOKUP(B424,'Sect. 4 (data)'!$B$40:$B$46,'Sect. 4 (data)'!$R$40:$R$46)</f>
        <v>18.592131058891223</v>
      </c>
      <c r="S424" s="36">
        <f t="shared" si="110"/>
        <v>-0.25921727638717584</v>
      </c>
      <c r="T424" s="32">
        <f>'Sect. 4 (coefficients)'!$C$7 * ( A424 / 'Sect. 4 (coefficients)'!$C$3 )*
  (
                                                        ( 'Sect. 4 (coefficients)'!$F$3   + 'Sect. 4 (coefficients)'!$F$4  *(A424/'Sect. 4 (coefficients)'!$C$3)^1 + 'Sect. 4 (coefficients)'!$F$5  *(A424/'Sect. 4 (coefficients)'!$C$3)^2 + 'Sect. 4 (coefficients)'!$F$6   *(A424/'Sect. 4 (coefficients)'!$C$3)^3 + 'Sect. 4 (coefficients)'!$F$7  *(A424/'Sect. 4 (coefficients)'!$C$3)^4 + 'Sect. 4 (coefficients)'!$F$8*(A424/'Sect. 4 (coefficients)'!$C$3)^5 ) +
    ( (B424+273.15) / 'Sect. 4 (coefficients)'!$C$4 )^1 * ( 'Sect. 4 (coefficients)'!$F$9   + 'Sect. 4 (coefficients)'!$F$10*(A424/'Sect. 4 (coefficients)'!$C$3)^1 + 'Sect. 4 (coefficients)'!$F$11*(A424/'Sect. 4 (coefficients)'!$C$3)^2 + 'Sect. 4 (coefficients)'!$F$12*(A424/'Sect. 4 (coefficients)'!$C$3)^3 + 'Sect. 4 (coefficients)'!$F$13*(A424/'Sect. 4 (coefficients)'!$C$3)^4 ) +
    ( (B424+273.15) / 'Sect. 4 (coefficients)'!$C$4 )^2 * ( 'Sect. 4 (coefficients)'!$F$14 + 'Sect. 4 (coefficients)'!$F$15*(A424/'Sect. 4 (coefficients)'!$C$3)^1 + 'Sect. 4 (coefficients)'!$F$16*(A424/'Sect. 4 (coefficients)'!$C$3)^2 + 'Sect. 4 (coefficients)'!$F$17*(A424/'Sect. 4 (coefficients)'!$C$3)^3 ) +
    ( (B424+273.15) / 'Sect. 4 (coefficients)'!$C$4 )^3 * ( 'Sect. 4 (coefficients)'!$F$18 + 'Sect. 4 (coefficients)'!$F$19*(A424/'Sect. 4 (coefficients)'!$C$3)^1 + 'Sect. 4 (coefficients)'!$F$20*(A424/'Sect. 4 (coefficients)'!$C$3)^2 ) +
    ( (B424+273.15) / 'Sect. 4 (coefficients)'!$C$4 )^4 * ( 'Sect. 4 (coefficients)'!$F$21 +'Sect. 4 (coefficients)'!$F$22*(A424/'Sect. 4 (coefficients)'!$C$3)^1 ) +
    ( (B424+273.15) / 'Sect. 4 (coefficients)'!$C$4 )^5 * ( 'Sect. 4 (coefficients)'!$F$23 )
  )</f>
        <v>18.590079532722825</v>
      </c>
      <c r="U424" s="91">
        <f xml:space="preserve"> 'Sect. 4 (coefficients)'!$C$8 * ( (C424/'Sect. 4 (coefficients)'!$C$5-1)/'Sect. 4 (coefficients)'!$C$6 ) * ( A424/'Sect. 4 (coefficients)'!$C$3 ) *
(                                                       ( 'Sect. 4 (coefficients)'!$J$3   + 'Sect. 4 (coefficients)'!$J$4  *((C424/'Sect. 4 (coefficients)'!$C$5-1)/'Sect. 4 (coefficients)'!$C$6)  + 'Sect. 4 (coefficients)'!$J$5  *((C424/'Sect. 4 (coefficients)'!$C$5-1)/'Sect. 4 (coefficients)'!$C$6)^2 + 'Sect. 4 (coefficients)'!$J$6   *((C424/'Sect. 4 (coefficients)'!$C$5-1)/'Sect. 4 (coefficients)'!$C$6)^3 + 'Sect. 4 (coefficients)'!$J$7*((C424/'Sect. 4 (coefficients)'!$C$5-1)/'Sect. 4 (coefficients)'!$C$6)^4 ) +
    ( A424/'Sect. 4 (coefficients)'!$C$3 )^1 * ( 'Sect. 4 (coefficients)'!$J$8   + 'Sect. 4 (coefficients)'!$J$9  *((C424/'Sect. 4 (coefficients)'!$C$5-1)/'Sect. 4 (coefficients)'!$C$6)  + 'Sect. 4 (coefficients)'!$J$10*((C424/'Sect. 4 (coefficients)'!$C$5-1)/'Sect. 4 (coefficients)'!$C$6)^2 + 'Sect. 4 (coefficients)'!$J$11 *((C424/'Sect. 4 (coefficients)'!$C$5-1)/'Sect. 4 (coefficients)'!$C$6)^3 ) +
    ( A424/'Sect. 4 (coefficients)'!$C$3 )^2 * ( 'Sect. 4 (coefficients)'!$J$12 + 'Sect. 4 (coefficients)'!$J$13*((C424/'Sect. 4 (coefficients)'!$C$5-1)/'Sect. 4 (coefficients)'!$C$6) + 'Sect. 4 (coefficients)'!$J$14*((C424/'Sect. 4 (coefficients)'!$C$5-1)/'Sect. 4 (coefficients)'!$C$6)^2 ) +
    ( A424/'Sect. 4 (coefficients)'!$C$3 )^3 * ( 'Sect. 4 (coefficients)'!$J$15 + 'Sect. 4 (coefficients)'!$J$16*((C424/'Sect. 4 (coefficients)'!$C$5-1)/'Sect. 4 (coefficients)'!$C$6) ) +
    ( A424/'Sect. 4 (coefficients)'!$C$3 )^4 * ( 'Sect. 4 (coefficients)'!$J$17 ) +
( (B424+273.15) / 'Sect. 4 (coefficients)'!$C$4 )^1*
    (                                                   ( 'Sect. 4 (coefficients)'!$J$18 + 'Sect. 4 (coefficients)'!$J$19*((C424/'Sect. 4 (coefficients)'!$C$5-1)/'Sect. 4 (coefficients)'!$C$6) + 'Sect. 4 (coefficients)'!$J$20*((C424/'Sect. 4 (coefficients)'!$C$5-1)/'Sect. 4 (coefficients)'!$C$6)^2 + 'Sect. 4 (coefficients)'!$J$21 * ((C424/'Sect. 4 (coefficients)'!$C$5-1)/'Sect. 4 (coefficients)'!$C$6)^3 ) +
    ( A424/'Sect. 4 (coefficients)'!$C$3 )^1 * ( 'Sect. 4 (coefficients)'!$J$22 + 'Sect. 4 (coefficients)'!$J$23*((C424/'Sect. 4 (coefficients)'!$C$5-1)/'Sect. 4 (coefficients)'!$C$6) + 'Sect. 4 (coefficients)'!$J$24*((C424/'Sect. 4 (coefficients)'!$C$5-1)/'Sect. 4 (coefficients)'!$C$6)^2 ) +
    ( A424/'Sect. 4 (coefficients)'!$C$3 )^2 * ( 'Sect. 4 (coefficients)'!$J$25 + 'Sect. 4 (coefficients)'!$J$26*((C424/'Sect. 4 (coefficients)'!$C$5-1)/'Sect. 4 (coefficients)'!$C$6) ) +
    ( A424/'Sect. 4 (coefficients)'!$C$3 )^3 * ( 'Sect. 4 (coefficients)'!$J$27 ) ) +
( (B424+273.15) / 'Sect. 4 (coefficients)'!$C$4 )^2*
    (                                                   ( 'Sect. 4 (coefficients)'!$J$28 + 'Sect. 4 (coefficients)'!$J$29*((C424/'Sect. 4 (coefficients)'!$C$5-1)/'Sect. 4 (coefficients)'!$C$6) + 'Sect. 4 (coefficients)'!$J$30*((C424/'Sect. 4 (coefficients)'!$C$5-1)/'Sect. 4 (coefficients)'!$C$6)^2 ) +
    ( A424/'Sect. 4 (coefficients)'!$C$3 )^1 * ( 'Sect. 4 (coefficients)'!$J$31 + 'Sect. 4 (coefficients)'!$J$32*((C424/'Sect. 4 (coefficients)'!$C$5-1)/'Sect. 4 (coefficients)'!$C$6) ) +
    ( A424/'Sect. 4 (coefficients)'!$C$3 )^2 * ( 'Sect. 4 (coefficients)'!$J$33 ) ) +
( (B424+273.15) / 'Sect. 4 (coefficients)'!$C$4 )^3*
    (                                                   ( 'Sect. 4 (coefficients)'!$J$34 + 'Sect. 4 (coefficients)'!$J$35*((C424/'Sect. 4 (coefficients)'!$C$5-1)/'Sect. 4 (coefficients)'!$C$6) ) +
    ( A424/'Sect. 4 (coefficients)'!$C$3 )^1 * ( 'Sect. 4 (coefficients)'!$J$36 ) ) +
( (B424+273.15) / 'Sect. 4 (coefficients)'!$C$4 )^4*
    (                                                   ( 'Sect. 4 (coefficients)'!$J$37 ) ) )</f>
        <v>-0.25859623934750492</v>
      </c>
      <c r="V424" s="32">
        <f t="shared" si="111"/>
        <v>18.331483293375321</v>
      </c>
      <c r="W424" s="36">
        <f>('Sect. 4 (coefficients)'!$L$3+'Sect. 4 (coefficients)'!$L$4*(B424+'Sect. 4 (coefficients)'!$L$7)^-2.5+'Sect. 4 (coefficients)'!$L$5*(B424+'Sect. 4 (coefficients)'!$L$7)^3)/1000</f>
        <v>-1.7850506381732198E-3</v>
      </c>
      <c r="X424" s="36">
        <f t="shared" si="112"/>
        <v>1.4304891287260091E-3</v>
      </c>
      <c r="Y424" s="32">
        <f t="shared" si="113"/>
        <v>18.329698242737148</v>
      </c>
      <c r="Z424" s="92">
        <v>6.0000000000000001E-3</v>
      </c>
    </row>
    <row r="425" spans="1:26" s="37" customFormat="1">
      <c r="A425" s="76">
        <v>25</v>
      </c>
      <c r="B425" s="30">
        <v>30</v>
      </c>
      <c r="C425" s="55">
        <v>26</v>
      </c>
      <c r="D425" s="32">
        <v>1006.88641632</v>
      </c>
      <c r="E425" s="32">
        <f t="shared" si="118"/>
        <v>1.51032962448E-2</v>
      </c>
      <c r="F425" s="54" t="s">
        <v>17</v>
      </c>
      <c r="G425" s="33">
        <v>1025.1439998075257</v>
      </c>
      <c r="H425" s="32">
        <v>1.6088374492197296E-2</v>
      </c>
      <c r="I425" s="62">
        <v>2501.7007095771337</v>
      </c>
      <c r="J425" s="33">
        <f t="shared" si="105"/>
        <v>18.257583487525721</v>
      </c>
      <c r="K425" s="32">
        <f t="shared" si="106"/>
        <v>5.5431251422816338E-3</v>
      </c>
      <c r="L425" s="50">
        <f t="shared" si="104"/>
        <v>35.25375790918698</v>
      </c>
      <c r="M425" s="35">
        <f t="shared" si="107"/>
        <v>11.785714285714285</v>
      </c>
      <c r="N425" s="66">
        <f t="shared" si="108"/>
        <v>1.1785714285714286</v>
      </c>
      <c r="O425" s="70" t="s">
        <v>17</v>
      </c>
      <c r="P425" s="32">
        <f>('Sect. 4 (coefficients)'!$L$3+'Sect. 4 (coefficients)'!$L$4*(B425+'Sect. 4 (coefficients)'!$L$7)^-2.5+'Sect. 4 (coefficients)'!$L$5*(B425+'Sect. 4 (coefficients)'!$L$7)^3)/1000</f>
        <v>-1.7850506381732198E-3</v>
      </c>
      <c r="Q425" s="32">
        <f t="shared" si="109"/>
        <v>18.259368538163894</v>
      </c>
      <c r="R425" s="32">
        <f>LOOKUP(B425,'Sect. 4 (data)'!$B$40:$B$46,'Sect. 4 (data)'!$R$40:$R$46)</f>
        <v>18.592131058891223</v>
      </c>
      <c r="S425" s="36">
        <f t="shared" si="110"/>
        <v>-0.33276252072732859</v>
      </c>
      <c r="T425" s="32">
        <f>'Sect. 4 (coefficients)'!$C$7 * ( A425 / 'Sect. 4 (coefficients)'!$C$3 )*
  (
                                                        ( 'Sect. 4 (coefficients)'!$F$3   + 'Sect. 4 (coefficients)'!$F$4  *(A425/'Sect. 4 (coefficients)'!$C$3)^1 + 'Sect. 4 (coefficients)'!$F$5  *(A425/'Sect. 4 (coefficients)'!$C$3)^2 + 'Sect. 4 (coefficients)'!$F$6   *(A425/'Sect. 4 (coefficients)'!$C$3)^3 + 'Sect. 4 (coefficients)'!$F$7  *(A425/'Sect. 4 (coefficients)'!$C$3)^4 + 'Sect. 4 (coefficients)'!$F$8*(A425/'Sect. 4 (coefficients)'!$C$3)^5 ) +
    ( (B425+273.15) / 'Sect. 4 (coefficients)'!$C$4 )^1 * ( 'Sect. 4 (coefficients)'!$F$9   + 'Sect. 4 (coefficients)'!$F$10*(A425/'Sect. 4 (coefficients)'!$C$3)^1 + 'Sect. 4 (coefficients)'!$F$11*(A425/'Sect. 4 (coefficients)'!$C$3)^2 + 'Sect. 4 (coefficients)'!$F$12*(A425/'Sect. 4 (coefficients)'!$C$3)^3 + 'Sect. 4 (coefficients)'!$F$13*(A425/'Sect. 4 (coefficients)'!$C$3)^4 ) +
    ( (B425+273.15) / 'Sect. 4 (coefficients)'!$C$4 )^2 * ( 'Sect. 4 (coefficients)'!$F$14 + 'Sect. 4 (coefficients)'!$F$15*(A425/'Sect. 4 (coefficients)'!$C$3)^1 + 'Sect. 4 (coefficients)'!$F$16*(A425/'Sect. 4 (coefficients)'!$C$3)^2 + 'Sect. 4 (coefficients)'!$F$17*(A425/'Sect. 4 (coefficients)'!$C$3)^3 ) +
    ( (B425+273.15) / 'Sect. 4 (coefficients)'!$C$4 )^3 * ( 'Sect. 4 (coefficients)'!$F$18 + 'Sect. 4 (coefficients)'!$F$19*(A425/'Sect. 4 (coefficients)'!$C$3)^1 + 'Sect. 4 (coefficients)'!$F$20*(A425/'Sect. 4 (coefficients)'!$C$3)^2 ) +
    ( (B425+273.15) / 'Sect. 4 (coefficients)'!$C$4 )^4 * ( 'Sect. 4 (coefficients)'!$F$21 +'Sect. 4 (coefficients)'!$F$22*(A425/'Sect. 4 (coefficients)'!$C$3)^1 ) +
    ( (B425+273.15) / 'Sect. 4 (coefficients)'!$C$4 )^5 * ( 'Sect. 4 (coefficients)'!$F$23 )
  )</f>
        <v>18.590079532722825</v>
      </c>
      <c r="U425" s="91">
        <f xml:space="preserve"> 'Sect. 4 (coefficients)'!$C$8 * ( (C425/'Sect. 4 (coefficients)'!$C$5-1)/'Sect. 4 (coefficients)'!$C$6 ) * ( A425/'Sect. 4 (coefficients)'!$C$3 ) *
(                                                       ( 'Sect. 4 (coefficients)'!$J$3   + 'Sect. 4 (coefficients)'!$J$4  *((C425/'Sect. 4 (coefficients)'!$C$5-1)/'Sect. 4 (coefficients)'!$C$6)  + 'Sect. 4 (coefficients)'!$J$5  *((C425/'Sect. 4 (coefficients)'!$C$5-1)/'Sect. 4 (coefficients)'!$C$6)^2 + 'Sect. 4 (coefficients)'!$J$6   *((C425/'Sect. 4 (coefficients)'!$C$5-1)/'Sect. 4 (coefficients)'!$C$6)^3 + 'Sect. 4 (coefficients)'!$J$7*((C425/'Sect. 4 (coefficients)'!$C$5-1)/'Sect. 4 (coefficients)'!$C$6)^4 ) +
    ( A425/'Sect. 4 (coefficients)'!$C$3 )^1 * ( 'Sect. 4 (coefficients)'!$J$8   + 'Sect. 4 (coefficients)'!$J$9  *((C425/'Sect. 4 (coefficients)'!$C$5-1)/'Sect. 4 (coefficients)'!$C$6)  + 'Sect. 4 (coefficients)'!$J$10*((C425/'Sect. 4 (coefficients)'!$C$5-1)/'Sect. 4 (coefficients)'!$C$6)^2 + 'Sect. 4 (coefficients)'!$J$11 *((C425/'Sect. 4 (coefficients)'!$C$5-1)/'Sect. 4 (coefficients)'!$C$6)^3 ) +
    ( A425/'Sect. 4 (coefficients)'!$C$3 )^2 * ( 'Sect. 4 (coefficients)'!$J$12 + 'Sect. 4 (coefficients)'!$J$13*((C425/'Sect. 4 (coefficients)'!$C$5-1)/'Sect. 4 (coefficients)'!$C$6) + 'Sect. 4 (coefficients)'!$J$14*((C425/'Sect. 4 (coefficients)'!$C$5-1)/'Sect. 4 (coefficients)'!$C$6)^2 ) +
    ( A425/'Sect. 4 (coefficients)'!$C$3 )^3 * ( 'Sect. 4 (coefficients)'!$J$15 + 'Sect. 4 (coefficients)'!$J$16*((C425/'Sect. 4 (coefficients)'!$C$5-1)/'Sect. 4 (coefficients)'!$C$6) ) +
    ( A425/'Sect. 4 (coefficients)'!$C$3 )^4 * ( 'Sect. 4 (coefficients)'!$J$17 ) +
( (B425+273.15) / 'Sect. 4 (coefficients)'!$C$4 )^1*
    (                                                   ( 'Sect. 4 (coefficients)'!$J$18 + 'Sect. 4 (coefficients)'!$J$19*((C425/'Sect. 4 (coefficients)'!$C$5-1)/'Sect. 4 (coefficients)'!$C$6) + 'Sect. 4 (coefficients)'!$J$20*((C425/'Sect. 4 (coefficients)'!$C$5-1)/'Sect. 4 (coefficients)'!$C$6)^2 + 'Sect. 4 (coefficients)'!$J$21 * ((C425/'Sect. 4 (coefficients)'!$C$5-1)/'Sect. 4 (coefficients)'!$C$6)^3 ) +
    ( A425/'Sect. 4 (coefficients)'!$C$3 )^1 * ( 'Sect. 4 (coefficients)'!$J$22 + 'Sect. 4 (coefficients)'!$J$23*((C425/'Sect. 4 (coefficients)'!$C$5-1)/'Sect. 4 (coefficients)'!$C$6) + 'Sect. 4 (coefficients)'!$J$24*((C425/'Sect. 4 (coefficients)'!$C$5-1)/'Sect. 4 (coefficients)'!$C$6)^2 ) +
    ( A425/'Sect. 4 (coefficients)'!$C$3 )^2 * ( 'Sect. 4 (coefficients)'!$J$25 + 'Sect. 4 (coefficients)'!$J$26*((C425/'Sect. 4 (coefficients)'!$C$5-1)/'Sect. 4 (coefficients)'!$C$6) ) +
    ( A425/'Sect. 4 (coefficients)'!$C$3 )^3 * ( 'Sect. 4 (coefficients)'!$J$27 ) ) +
( (B425+273.15) / 'Sect. 4 (coefficients)'!$C$4 )^2*
    (                                                   ( 'Sect. 4 (coefficients)'!$J$28 + 'Sect. 4 (coefficients)'!$J$29*((C425/'Sect. 4 (coefficients)'!$C$5-1)/'Sect. 4 (coefficients)'!$C$6) + 'Sect. 4 (coefficients)'!$J$30*((C425/'Sect. 4 (coefficients)'!$C$5-1)/'Sect. 4 (coefficients)'!$C$6)^2 ) +
    ( A425/'Sect. 4 (coefficients)'!$C$3 )^1 * ( 'Sect. 4 (coefficients)'!$J$31 + 'Sect. 4 (coefficients)'!$J$32*((C425/'Sect. 4 (coefficients)'!$C$5-1)/'Sect. 4 (coefficients)'!$C$6) ) +
    ( A425/'Sect. 4 (coefficients)'!$C$3 )^2 * ( 'Sect. 4 (coefficients)'!$J$33 ) ) +
( (B425+273.15) / 'Sect. 4 (coefficients)'!$C$4 )^3*
    (                                                   ( 'Sect. 4 (coefficients)'!$J$34 + 'Sect. 4 (coefficients)'!$J$35*((C425/'Sect. 4 (coefficients)'!$C$5-1)/'Sect. 4 (coefficients)'!$C$6) ) +
    ( A425/'Sect. 4 (coefficients)'!$C$3 )^1 * ( 'Sect. 4 (coefficients)'!$J$36 ) ) +
( (B425+273.15) / 'Sect. 4 (coefficients)'!$C$4 )^4*
    (                                                   ( 'Sect. 4 (coefficients)'!$J$37 ) ) )</f>
        <v>-0.3331964387016797</v>
      </c>
      <c r="V425" s="32">
        <f t="shared" si="111"/>
        <v>18.256883094021145</v>
      </c>
      <c r="W425" s="36">
        <f>('Sect. 4 (coefficients)'!$L$3+'Sect. 4 (coefficients)'!$L$4*(B425+'Sect. 4 (coefficients)'!$L$7)^-2.5+'Sect. 4 (coefficients)'!$L$5*(B425+'Sect. 4 (coefficients)'!$L$7)^3)/1000</f>
        <v>-1.7850506381732198E-3</v>
      </c>
      <c r="X425" s="36">
        <f t="shared" si="112"/>
        <v>2.4854441427493157E-3</v>
      </c>
      <c r="Y425" s="32">
        <f t="shared" si="113"/>
        <v>18.255098043382972</v>
      </c>
      <c r="Z425" s="92">
        <v>6.0000000000000001E-3</v>
      </c>
    </row>
    <row r="426" spans="1:26" s="37" customFormat="1">
      <c r="A426" s="76">
        <v>25</v>
      </c>
      <c r="B426" s="30">
        <v>30</v>
      </c>
      <c r="C426" s="55">
        <v>33</v>
      </c>
      <c r="D426" s="32">
        <v>1009.82254744</v>
      </c>
      <c r="E426" s="32">
        <f t="shared" si="118"/>
        <v>1.5147338211599999E-2</v>
      </c>
      <c r="F426" s="54" t="s">
        <v>17</v>
      </c>
      <c r="G426" s="33">
        <v>1027.9944113091819</v>
      </c>
      <c r="H426" s="32">
        <v>1.6207086518546767E-2</v>
      </c>
      <c r="I426" s="62">
        <v>1695.3979501041863</v>
      </c>
      <c r="J426" s="33">
        <f t="shared" si="105"/>
        <v>18.171863869181948</v>
      </c>
      <c r="K426" s="32">
        <f t="shared" si="106"/>
        <v>5.7643558636731413E-3</v>
      </c>
      <c r="L426" s="50">
        <f t="shared" si="104"/>
        <v>27.130324513779652</v>
      </c>
      <c r="M426" s="35">
        <f t="shared" si="107"/>
        <v>11.785714285714285</v>
      </c>
      <c r="N426" s="66">
        <f t="shared" si="108"/>
        <v>1.1785714285714286</v>
      </c>
      <c r="O426" s="70" t="s">
        <v>17</v>
      </c>
      <c r="P426" s="32">
        <f>('Sect. 4 (coefficients)'!$L$3+'Sect. 4 (coefficients)'!$L$4*(B426+'Sect. 4 (coefficients)'!$L$7)^-2.5+'Sect. 4 (coefficients)'!$L$5*(B426+'Sect. 4 (coefficients)'!$L$7)^3)/1000</f>
        <v>-1.7850506381732198E-3</v>
      </c>
      <c r="Q426" s="32">
        <f t="shared" si="109"/>
        <v>18.173648919820121</v>
      </c>
      <c r="R426" s="32">
        <f>LOOKUP(B426,'Sect. 4 (data)'!$B$40:$B$46,'Sect. 4 (data)'!$R$40:$R$46)</f>
        <v>18.592131058891223</v>
      </c>
      <c r="S426" s="36">
        <f t="shared" si="110"/>
        <v>-0.41848213907110221</v>
      </c>
      <c r="T426" s="32">
        <f>'Sect. 4 (coefficients)'!$C$7 * ( A426 / 'Sect. 4 (coefficients)'!$C$3 )*
  (
                                                        ( 'Sect. 4 (coefficients)'!$F$3   + 'Sect. 4 (coefficients)'!$F$4  *(A426/'Sect. 4 (coefficients)'!$C$3)^1 + 'Sect. 4 (coefficients)'!$F$5  *(A426/'Sect. 4 (coefficients)'!$C$3)^2 + 'Sect. 4 (coefficients)'!$F$6   *(A426/'Sect. 4 (coefficients)'!$C$3)^3 + 'Sect. 4 (coefficients)'!$F$7  *(A426/'Sect. 4 (coefficients)'!$C$3)^4 + 'Sect. 4 (coefficients)'!$F$8*(A426/'Sect. 4 (coefficients)'!$C$3)^5 ) +
    ( (B426+273.15) / 'Sect. 4 (coefficients)'!$C$4 )^1 * ( 'Sect. 4 (coefficients)'!$F$9   + 'Sect. 4 (coefficients)'!$F$10*(A426/'Sect. 4 (coefficients)'!$C$3)^1 + 'Sect. 4 (coefficients)'!$F$11*(A426/'Sect. 4 (coefficients)'!$C$3)^2 + 'Sect. 4 (coefficients)'!$F$12*(A426/'Sect. 4 (coefficients)'!$C$3)^3 + 'Sect. 4 (coefficients)'!$F$13*(A426/'Sect. 4 (coefficients)'!$C$3)^4 ) +
    ( (B426+273.15) / 'Sect. 4 (coefficients)'!$C$4 )^2 * ( 'Sect. 4 (coefficients)'!$F$14 + 'Sect. 4 (coefficients)'!$F$15*(A426/'Sect. 4 (coefficients)'!$C$3)^1 + 'Sect. 4 (coefficients)'!$F$16*(A426/'Sect. 4 (coefficients)'!$C$3)^2 + 'Sect. 4 (coefficients)'!$F$17*(A426/'Sect. 4 (coefficients)'!$C$3)^3 ) +
    ( (B426+273.15) / 'Sect. 4 (coefficients)'!$C$4 )^3 * ( 'Sect. 4 (coefficients)'!$F$18 + 'Sect. 4 (coefficients)'!$F$19*(A426/'Sect. 4 (coefficients)'!$C$3)^1 + 'Sect. 4 (coefficients)'!$F$20*(A426/'Sect. 4 (coefficients)'!$C$3)^2 ) +
    ( (B426+273.15) / 'Sect. 4 (coefficients)'!$C$4 )^4 * ( 'Sect. 4 (coefficients)'!$F$21 +'Sect. 4 (coefficients)'!$F$22*(A426/'Sect. 4 (coefficients)'!$C$3)^1 ) +
    ( (B426+273.15) / 'Sect. 4 (coefficients)'!$C$4 )^5 * ( 'Sect. 4 (coefficients)'!$F$23 )
  )</f>
        <v>18.590079532722825</v>
      </c>
      <c r="U426" s="91">
        <f xml:space="preserve"> 'Sect. 4 (coefficients)'!$C$8 * ( (C426/'Sect. 4 (coefficients)'!$C$5-1)/'Sect. 4 (coefficients)'!$C$6 ) * ( A426/'Sect. 4 (coefficients)'!$C$3 ) *
(                                                       ( 'Sect. 4 (coefficients)'!$J$3   + 'Sect. 4 (coefficients)'!$J$4  *((C426/'Sect. 4 (coefficients)'!$C$5-1)/'Sect. 4 (coefficients)'!$C$6)  + 'Sect. 4 (coefficients)'!$J$5  *((C426/'Sect. 4 (coefficients)'!$C$5-1)/'Sect. 4 (coefficients)'!$C$6)^2 + 'Sect. 4 (coefficients)'!$J$6   *((C426/'Sect. 4 (coefficients)'!$C$5-1)/'Sect. 4 (coefficients)'!$C$6)^3 + 'Sect. 4 (coefficients)'!$J$7*((C426/'Sect. 4 (coefficients)'!$C$5-1)/'Sect. 4 (coefficients)'!$C$6)^4 ) +
    ( A426/'Sect. 4 (coefficients)'!$C$3 )^1 * ( 'Sect. 4 (coefficients)'!$J$8   + 'Sect. 4 (coefficients)'!$J$9  *((C426/'Sect. 4 (coefficients)'!$C$5-1)/'Sect. 4 (coefficients)'!$C$6)  + 'Sect. 4 (coefficients)'!$J$10*((C426/'Sect. 4 (coefficients)'!$C$5-1)/'Sect. 4 (coefficients)'!$C$6)^2 + 'Sect. 4 (coefficients)'!$J$11 *((C426/'Sect. 4 (coefficients)'!$C$5-1)/'Sect. 4 (coefficients)'!$C$6)^3 ) +
    ( A426/'Sect. 4 (coefficients)'!$C$3 )^2 * ( 'Sect. 4 (coefficients)'!$J$12 + 'Sect. 4 (coefficients)'!$J$13*((C426/'Sect. 4 (coefficients)'!$C$5-1)/'Sect. 4 (coefficients)'!$C$6) + 'Sect. 4 (coefficients)'!$J$14*((C426/'Sect. 4 (coefficients)'!$C$5-1)/'Sect. 4 (coefficients)'!$C$6)^2 ) +
    ( A426/'Sect. 4 (coefficients)'!$C$3 )^3 * ( 'Sect. 4 (coefficients)'!$J$15 + 'Sect. 4 (coefficients)'!$J$16*((C426/'Sect. 4 (coefficients)'!$C$5-1)/'Sect. 4 (coefficients)'!$C$6) ) +
    ( A426/'Sect. 4 (coefficients)'!$C$3 )^4 * ( 'Sect. 4 (coefficients)'!$J$17 ) +
( (B426+273.15) / 'Sect. 4 (coefficients)'!$C$4 )^1*
    (                                                   ( 'Sect. 4 (coefficients)'!$J$18 + 'Sect. 4 (coefficients)'!$J$19*((C426/'Sect. 4 (coefficients)'!$C$5-1)/'Sect. 4 (coefficients)'!$C$6) + 'Sect. 4 (coefficients)'!$J$20*((C426/'Sect. 4 (coefficients)'!$C$5-1)/'Sect. 4 (coefficients)'!$C$6)^2 + 'Sect. 4 (coefficients)'!$J$21 * ((C426/'Sect. 4 (coefficients)'!$C$5-1)/'Sect. 4 (coefficients)'!$C$6)^3 ) +
    ( A426/'Sect. 4 (coefficients)'!$C$3 )^1 * ( 'Sect. 4 (coefficients)'!$J$22 + 'Sect. 4 (coefficients)'!$J$23*((C426/'Sect. 4 (coefficients)'!$C$5-1)/'Sect. 4 (coefficients)'!$C$6) + 'Sect. 4 (coefficients)'!$J$24*((C426/'Sect. 4 (coefficients)'!$C$5-1)/'Sect. 4 (coefficients)'!$C$6)^2 ) +
    ( A426/'Sect. 4 (coefficients)'!$C$3 )^2 * ( 'Sect. 4 (coefficients)'!$J$25 + 'Sect. 4 (coefficients)'!$J$26*((C426/'Sect. 4 (coefficients)'!$C$5-1)/'Sect. 4 (coefficients)'!$C$6) ) +
    ( A426/'Sect. 4 (coefficients)'!$C$3 )^3 * ( 'Sect. 4 (coefficients)'!$J$27 ) ) +
( (B426+273.15) / 'Sect. 4 (coefficients)'!$C$4 )^2*
    (                                                   ( 'Sect. 4 (coefficients)'!$J$28 + 'Sect. 4 (coefficients)'!$J$29*((C426/'Sect. 4 (coefficients)'!$C$5-1)/'Sect. 4 (coefficients)'!$C$6) + 'Sect. 4 (coefficients)'!$J$30*((C426/'Sect. 4 (coefficients)'!$C$5-1)/'Sect. 4 (coefficients)'!$C$6)^2 ) +
    ( A426/'Sect. 4 (coefficients)'!$C$3 )^1 * ( 'Sect. 4 (coefficients)'!$J$31 + 'Sect. 4 (coefficients)'!$J$32*((C426/'Sect. 4 (coefficients)'!$C$5-1)/'Sect. 4 (coefficients)'!$C$6) ) +
    ( A426/'Sect. 4 (coefficients)'!$C$3 )^2 * ( 'Sect. 4 (coefficients)'!$J$33 ) ) +
( (B426+273.15) / 'Sect. 4 (coefficients)'!$C$4 )^3*
    (                                                   ( 'Sect. 4 (coefficients)'!$J$34 + 'Sect. 4 (coefficients)'!$J$35*((C426/'Sect. 4 (coefficients)'!$C$5-1)/'Sect. 4 (coefficients)'!$C$6) ) +
    ( A426/'Sect. 4 (coefficients)'!$C$3 )^1 * ( 'Sect. 4 (coefficients)'!$J$36 ) ) +
( (B426+273.15) / 'Sect. 4 (coefficients)'!$C$4 )^4*
    (                                                   ( 'Sect. 4 (coefficients)'!$J$37 ) ) )</f>
        <v>-0.41813556270650137</v>
      </c>
      <c r="V426" s="32">
        <f t="shared" si="111"/>
        <v>18.171943970016322</v>
      </c>
      <c r="W426" s="36">
        <f>('Sect. 4 (coefficients)'!$L$3+'Sect. 4 (coefficients)'!$L$4*(B426+'Sect. 4 (coefficients)'!$L$7)^-2.5+'Sect. 4 (coefficients)'!$L$5*(B426+'Sect. 4 (coefficients)'!$L$7)^3)/1000</f>
        <v>-1.7850506381732198E-3</v>
      </c>
      <c r="X426" s="36">
        <f t="shared" si="112"/>
        <v>1.7049498037984279E-3</v>
      </c>
      <c r="Y426" s="32">
        <f t="shared" si="113"/>
        <v>18.170158919378149</v>
      </c>
      <c r="Z426" s="92">
        <v>6.0000000000000001E-3</v>
      </c>
    </row>
    <row r="427" spans="1:26" s="37" customFormat="1">
      <c r="A427" s="76">
        <v>25</v>
      </c>
      <c r="B427" s="30">
        <v>30</v>
      </c>
      <c r="C427" s="55">
        <v>41.5</v>
      </c>
      <c r="D427" s="32">
        <v>1013.33299674</v>
      </c>
      <c r="E427" s="32">
        <f t="shared" si="118"/>
        <v>1.51999949511E-2</v>
      </c>
      <c r="F427" s="54" t="s">
        <v>17</v>
      </c>
      <c r="G427" s="33">
        <v>1031.4055895678118</v>
      </c>
      <c r="H427" s="32">
        <v>1.6371252642378306E-2</v>
      </c>
      <c r="I427" s="62">
        <v>974.48712237731741</v>
      </c>
      <c r="J427" s="33">
        <f t="shared" si="105"/>
        <v>18.072592827811832</v>
      </c>
      <c r="K427" s="32">
        <f t="shared" si="106"/>
        <v>6.0809593459513573E-3</v>
      </c>
      <c r="L427" s="50">
        <f t="shared" si="104"/>
        <v>18.54969878250041</v>
      </c>
      <c r="M427" s="35">
        <f t="shared" si="107"/>
        <v>11.785714285714285</v>
      </c>
      <c r="N427" s="66">
        <f t="shared" si="108"/>
        <v>1.1785714285714286</v>
      </c>
      <c r="O427" s="70" t="s">
        <v>17</v>
      </c>
      <c r="P427" s="32">
        <f>('Sect. 4 (coefficients)'!$L$3+'Sect. 4 (coefficients)'!$L$4*(B427+'Sect. 4 (coefficients)'!$L$7)^-2.5+'Sect. 4 (coefficients)'!$L$5*(B427+'Sect. 4 (coefficients)'!$L$7)^3)/1000</f>
        <v>-1.7850506381732198E-3</v>
      </c>
      <c r="Q427" s="32">
        <f t="shared" si="109"/>
        <v>18.074377878450004</v>
      </c>
      <c r="R427" s="32">
        <f>LOOKUP(B427,'Sect. 4 (data)'!$B$40:$B$46,'Sect. 4 (data)'!$R$40:$R$46)</f>
        <v>18.592131058891223</v>
      </c>
      <c r="S427" s="36">
        <f t="shared" si="110"/>
        <v>-0.51775318044121832</v>
      </c>
      <c r="T427" s="32">
        <f>'Sect. 4 (coefficients)'!$C$7 * ( A427 / 'Sect. 4 (coefficients)'!$C$3 )*
  (
                                                        ( 'Sect. 4 (coefficients)'!$F$3   + 'Sect. 4 (coefficients)'!$F$4  *(A427/'Sect. 4 (coefficients)'!$C$3)^1 + 'Sect. 4 (coefficients)'!$F$5  *(A427/'Sect. 4 (coefficients)'!$C$3)^2 + 'Sect. 4 (coefficients)'!$F$6   *(A427/'Sect. 4 (coefficients)'!$C$3)^3 + 'Sect. 4 (coefficients)'!$F$7  *(A427/'Sect. 4 (coefficients)'!$C$3)^4 + 'Sect. 4 (coefficients)'!$F$8*(A427/'Sect. 4 (coefficients)'!$C$3)^5 ) +
    ( (B427+273.15) / 'Sect. 4 (coefficients)'!$C$4 )^1 * ( 'Sect. 4 (coefficients)'!$F$9   + 'Sect. 4 (coefficients)'!$F$10*(A427/'Sect. 4 (coefficients)'!$C$3)^1 + 'Sect. 4 (coefficients)'!$F$11*(A427/'Sect. 4 (coefficients)'!$C$3)^2 + 'Sect. 4 (coefficients)'!$F$12*(A427/'Sect. 4 (coefficients)'!$C$3)^3 + 'Sect. 4 (coefficients)'!$F$13*(A427/'Sect. 4 (coefficients)'!$C$3)^4 ) +
    ( (B427+273.15) / 'Sect. 4 (coefficients)'!$C$4 )^2 * ( 'Sect. 4 (coefficients)'!$F$14 + 'Sect. 4 (coefficients)'!$F$15*(A427/'Sect. 4 (coefficients)'!$C$3)^1 + 'Sect. 4 (coefficients)'!$F$16*(A427/'Sect. 4 (coefficients)'!$C$3)^2 + 'Sect. 4 (coefficients)'!$F$17*(A427/'Sect. 4 (coefficients)'!$C$3)^3 ) +
    ( (B427+273.15) / 'Sect. 4 (coefficients)'!$C$4 )^3 * ( 'Sect. 4 (coefficients)'!$F$18 + 'Sect. 4 (coefficients)'!$F$19*(A427/'Sect. 4 (coefficients)'!$C$3)^1 + 'Sect. 4 (coefficients)'!$F$20*(A427/'Sect. 4 (coefficients)'!$C$3)^2 ) +
    ( (B427+273.15) / 'Sect. 4 (coefficients)'!$C$4 )^4 * ( 'Sect. 4 (coefficients)'!$F$21 +'Sect. 4 (coefficients)'!$F$22*(A427/'Sect. 4 (coefficients)'!$C$3)^1 ) +
    ( (B427+273.15) / 'Sect. 4 (coefficients)'!$C$4 )^5 * ( 'Sect. 4 (coefficients)'!$F$23 )
  )</f>
        <v>18.590079532722825</v>
      </c>
      <c r="U427" s="91">
        <f xml:space="preserve"> 'Sect. 4 (coefficients)'!$C$8 * ( (C427/'Sect. 4 (coefficients)'!$C$5-1)/'Sect. 4 (coefficients)'!$C$6 ) * ( A427/'Sect. 4 (coefficients)'!$C$3 ) *
(                                                       ( 'Sect. 4 (coefficients)'!$J$3   + 'Sect. 4 (coefficients)'!$J$4  *((C427/'Sect. 4 (coefficients)'!$C$5-1)/'Sect. 4 (coefficients)'!$C$6)  + 'Sect. 4 (coefficients)'!$J$5  *((C427/'Sect. 4 (coefficients)'!$C$5-1)/'Sect. 4 (coefficients)'!$C$6)^2 + 'Sect. 4 (coefficients)'!$J$6   *((C427/'Sect. 4 (coefficients)'!$C$5-1)/'Sect. 4 (coefficients)'!$C$6)^3 + 'Sect. 4 (coefficients)'!$J$7*((C427/'Sect. 4 (coefficients)'!$C$5-1)/'Sect. 4 (coefficients)'!$C$6)^4 ) +
    ( A427/'Sect. 4 (coefficients)'!$C$3 )^1 * ( 'Sect. 4 (coefficients)'!$J$8   + 'Sect. 4 (coefficients)'!$J$9  *((C427/'Sect. 4 (coefficients)'!$C$5-1)/'Sect. 4 (coefficients)'!$C$6)  + 'Sect. 4 (coefficients)'!$J$10*((C427/'Sect. 4 (coefficients)'!$C$5-1)/'Sect. 4 (coefficients)'!$C$6)^2 + 'Sect. 4 (coefficients)'!$J$11 *((C427/'Sect. 4 (coefficients)'!$C$5-1)/'Sect. 4 (coefficients)'!$C$6)^3 ) +
    ( A427/'Sect. 4 (coefficients)'!$C$3 )^2 * ( 'Sect. 4 (coefficients)'!$J$12 + 'Sect. 4 (coefficients)'!$J$13*((C427/'Sect. 4 (coefficients)'!$C$5-1)/'Sect. 4 (coefficients)'!$C$6) + 'Sect. 4 (coefficients)'!$J$14*((C427/'Sect. 4 (coefficients)'!$C$5-1)/'Sect. 4 (coefficients)'!$C$6)^2 ) +
    ( A427/'Sect. 4 (coefficients)'!$C$3 )^3 * ( 'Sect. 4 (coefficients)'!$J$15 + 'Sect. 4 (coefficients)'!$J$16*((C427/'Sect. 4 (coefficients)'!$C$5-1)/'Sect. 4 (coefficients)'!$C$6) ) +
    ( A427/'Sect. 4 (coefficients)'!$C$3 )^4 * ( 'Sect. 4 (coefficients)'!$J$17 ) +
( (B427+273.15) / 'Sect. 4 (coefficients)'!$C$4 )^1*
    (                                                   ( 'Sect. 4 (coefficients)'!$J$18 + 'Sect. 4 (coefficients)'!$J$19*((C427/'Sect. 4 (coefficients)'!$C$5-1)/'Sect. 4 (coefficients)'!$C$6) + 'Sect. 4 (coefficients)'!$J$20*((C427/'Sect. 4 (coefficients)'!$C$5-1)/'Sect. 4 (coefficients)'!$C$6)^2 + 'Sect. 4 (coefficients)'!$J$21 * ((C427/'Sect. 4 (coefficients)'!$C$5-1)/'Sect. 4 (coefficients)'!$C$6)^3 ) +
    ( A427/'Sect. 4 (coefficients)'!$C$3 )^1 * ( 'Sect. 4 (coefficients)'!$J$22 + 'Sect. 4 (coefficients)'!$J$23*((C427/'Sect. 4 (coefficients)'!$C$5-1)/'Sect. 4 (coefficients)'!$C$6) + 'Sect. 4 (coefficients)'!$J$24*((C427/'Sect. 4 (coefficients)'!$C$5-1)/'Sect. 4 (coefficients)'!$C$6)^2 ) +
    ( A427/'Sect. 4 (coefficients)'!$C$3 )^2 * ( 'Sect. 4 (coefficients)'!$J$25 + 'Sect. 4 (coefficients)'!$J$26*((C427/'Sect. 4 (coefficients)'!$C$5-1)/'Sect. 4 (coefficients)'!$C$6) ) +
    ( A427/'Sect. 4 (coefficients)'!$C$3 )^3 * ( 'Sect. 4 (coefficients)'!$J$27 ) ) +
( (B427+273.15) / 'Sect. 4 (coefficients)'!$C$4 )^2*
    (                                                   ( 'Sect. 4 (coefficients)'!$J$28 + 'Sect. 4 (coefficients)'!$J$29*((C427/'Sect. 4 (coefficients)'!$C$5-1)/'Sect. 4 (coefficients)'!$C$6) + 'Sect. 4 (coefficients)'!$J$30*((C427/'Sect. 4 (coefficients)'!$C$5-1)/'Sect. 4 (coefficients)'!$C$6)^2 ) +
    ( A427/'Sect. 4 (coefficients)'!$C$3 )^1 * ( 'Sect. 4 (coefficients)'!$J$31 + 'Sect. 4 (coefficients)'!$J$32*((C427/'Sect. 4 (coefficients)'!$C$5-1)/'Sect. 4 (coefficients)'!$C$6) ) +
    ( A427/'Sect. 4 (coefficients)'!$C$3 )^2 * ( 'Sect. 4 (coefficients)'!$J$33 ) ) +
( (B427+273.15) / 'Sect. 4 (coefficients)'!$C$4 )^3*
    (                                                   ( 'Sect. 4 (coefficients)'!$J$34 + 'Sect. 4 (coefficients)'!$J$35*((C427/'Sect. 4 (coefficients)'!$C$5-1)/'Sect. 4 (coefficients)'!$C$6) ) +
    ( A427/'Sect. 4 (coefficients)'!$C$3 )^1 * ( 'Sect. 4 (coefficients)'!$J$36 ) ) +
( (B427+273.15) / 'Sect. 4 (coefficients)'!$C$4 )^4*
    (                                                   ( 'Sect. 4 (coefficients)'!$J$37 ) ) )</f>
        <v>-0.51826632020823615</v>
      </c>
      <c r="V427" s="32">
        <f t="shared" si="111"/>
        <v>18.071813212514588</v>
      </c>
      <c r="W427" s="36">
        <f>('Sect. 4 (coefficients)'!$L$3+'Sect. 4 (coefficients)'!$L$4*(B427+'Sect. 4 (coefficients)'!$L$7)^-2.5+'Sect. 4 (coefficients)'!$L$5*(B427+'Sect. 4 (coefficients)'!$L$7)^3)/1000</f>
        <v>-1.7850506381732198E-3</v>
      </c>
      <c r="X427" s="36">
        <f t="shared" si="112"/>
        <v>2.564665935416599E-3</v>
      </c>
      <c r="Y427" s="32">
        <f t="shared" si="113"/>
        <v>18.070028161876415</v>
      </c>
      <c r="Z427" s="92">
        <v>6.0000000000000001E-3</v>
      </c>
    </row>
    <row r="428" spans="1:26" s="37" customFormat="1">
      <c r="A428" s="76">
        <v>25</v>
      </c>
      <c r="B428" s="30">
        <v>30</v>
      </c>
      <c r="C428" s="55">
        <v>52</v>
      </c>
      <c r="D428" s="32">
        <v>1017.58894688</v>
      </c>
      <c r="E428" s="32">
        <f t="shared" si="118"/>
        <v>1.5263834203200001E-2</v>
      </c>
      <c r="F428" s="54" t="s">
        <v>17</v>
      </c>
      <c r="G428" s="33">
        <v>1035.5435780671125</v>
      </c>
      <c r="H428" s="32">
        <v>1.660218983658221E-2</v>
      </c>
      <c r="I428" s="62">
        <v>501.43237349946543</v>
      </c>
      <c r="J428" s="33">
        <f t="shared" si="105"/>
        <v>17.954631187112568</v>
      </c>
      <c r="K428" s="32">
        <f t="shared" si="106"/>
        <v>6.5305491949096761E-3</v>
      </c>
      <c r="L428" s="50">
        <f t="shared" si="104"/>
        <v>12.004655155259927</v>
      </c>
      <c r="M428" s="35">
        <f t="shared" si="107"/>
        <v>11.785714285714285</v>
      </c>
      <c r="N428" s="66">
        <f t="shared" si="108"/>
        <v>1.1785714285714286</v>
      </c>
      <c r="O428" s="70" t="s">
        <v>17</v>
      </c>
      <c r="P428" s="32">
        <f>('Sect. 4 (coefficients)'!$L$3+'Sect. 4 (coefficients)'!$L$4*(B428+'Sect. 4 (coefficients)'!$L$7)^-2.5+'Sect. 4 (coefficients)'!$L$5*(B428+'Sect. 4 (coefficients)'!$L$7)^3)/1000</f>
        <v>-1.7850506381732198E-3</v>
      </c>
      <c r="Q428" s="32">
        <f t="shared" si="109"/>
        <v>17.956416237750741</v>
      </c>
      <c r="R428" s="32">
        <f>LOOKUP(B428,'Sect. 4 (data)'!$B$40:$B$46,'Sect. 4 (data)'!$R$40:$R$46)</f>
        <v>18.592131058891223</v>
      </c>
      <c r="S428" s="36">
        <f t="shared" si="110"/>
        <v>-0.63571482114048194</v>
      </c>
      <c r="T428" s="32">
        <f>'Sect. 4 (coefficients)'!$C$7 * ( A428 / 'Sect. 4 (coefficients)'!$C$3 )*
  (
                                                        ( 'Sect. 4 (coefficients)'!$F$3   + 'Sect. 4 (coefficients)'!$F$4  *(A428/'Sect. 4 (coefficients)'!$C$3)^1 + 'Sect. 4 (coefficients)'!$F$5  *(A428/'Sect. 4 (coefficients)'!$C$3)^2 + 'Sect. 4 (coefficients)'!$F$6   *(A428/'Sect. 4 (coefficients)'!$C$3)^3 + 'Sect. 4 (coefficients)'!$F$7  *(A428/'Sect. 4 (coefficients)'!$C$3)^4 + 'Sect. 4 (coefficients)'!$F$8*(A428/'Sect. 4 (coefficients)'!$C$3)^5 ) +
    ( (B428+273.15) / 'Sect. 4 (coefficients)'!$C$4 )^1 * ( 'Sect. 4 (coefficients)'!$F$9   + 'Sect. 4 (coefficients)'!$F$10*(A428/'Sect. 4 (coefficients)'!$C$3)^1 + 'Sect. 4 (coefficients)'!$F$11*(A428/'Sect. 4 (coefficients)'!$C$3)^2 + 'Sect. 4 (coefficients)'!$F$12*(A428/'Sect. 4 (coefficients)'!$C$3)^3 + 'Sect. 4 (coefficients)'!$F$13*(A428/'Sect. 4 (coefficients)'!$C$3)^4 ) +
    ( (B428+273.15) / 'Sect. 4 (coefficients)'!$C$4 )^2 * ( 'Sect. 4 (coefficients)'!$F$14 + 'Sect. 4 (coefficients)'!$F$15*(A428/'Sect. 4 (coefficients)'!$C$3)^1 + 'Sect. 4 (coefficients)'!$F$16*(A428/'Sect. 4 (coefficients)'!$C$3)^2 + 'Sect. 4 (coefficients)'!$F$17*(A428/'Sect. 4 (coefficients)'!$C$3)^3 ) +
    ( (B428+273.15) / 'Sect. 4 (coefficients)'!$C$4 )^3 * ( 'Sect. 4 (coefficients)'!$F$18 + 'Sect. 4 (coefficients)'!$F$19*(A428/'Sect. 4 (coefficients)'!$C$3)^1 + 'Sect. 4 (coefficients)'!$F$20*(A428/'Sect. 4 (coefficients)'!$C$3)^2 ) +
    ( (B428+273.15) / 'Sect. 4 (coefficients)'!$C$4 )^4 * ( 'Sect. 4 (coefficients)'!$F$21 +'Sect. 4 (coefficients)'!$F$22*(A428/'Sect. 4 (coefficients)'!$C$3)^1 ) +
    ( (B428+273.15) / 'Sect. 4 (coefficients)'!$C$4 )^5 * ( 'Sect. 4 (coefficients)'!$F$23 )
  )</f>
        <v>18.590079532722825</v>
      </c>
      <c r="U428" s="91">
        <f xml:space="preserve"> 'Sect. 4 (coefficients)'!$C$8 * ( (C428/'Sect. 4 (coefficients)'!$C$5-1)/'Sect. 4 (coefficients)'!$C$6 ) * ( A428/'Sect. 4 (coefficients)'!$C$3 ) *
(                                                       ( 'Sect. 4 (coefficients)'!$J$3   + 'Sect. 4 (coefficients)'!$J$4  *((C428/'Sect. 4 (coefficients)'!$C$5-1)/'Sect. 4 (coefficients)'!$C$6)  + 'Sect. 4 (coefficients)'!$J$5  *((C428/'Sect. 4 (coefficients)'!$C$5-1)/'Sect. 4 (coefficients)'!$C$6)^2 + 'Sect. 4 (coefficients)'!$J$6   *((C428/'Sect. 4 (coefficients)'!$C$5-1)/'Sect. 4 (coefficients)'!$C$6)^3 + 'Sect. 4 (coefficients)'!$J$7*((C428/'Sect. 4 (coefficients)'!$C$5-1)/'Sect. 4 (coefficients)'!$C$6)^4 ) +
    ( A428/'Sect. 4 (coefficients)'!$C$3 )^1 * ( 'Sect. 4 (coefficients)'!$J$8   + 'Sect. 4 (coefficients)'!$J$9  *((C428/'Sect. 4 (coefficients)'!$C$5-1)/'Sect. 4 (coefficients)'!$C$6)  + 'Sect. 4 (coefficients)'!$J$10*((C428/'Sect. 4 (coefficients)'!$C$5-1)/'Sect. 4 (coefficients)'!$C$6)^2 + 'Sect. 4 (coefficients)'!$J$11 *((C428/'Sect. 4 (coefficients)'!$C$5-1)/'Sect. 4 (coefficients)'!$C$6)^3 ) +
    ( A428/'Sect. 4 (coefficients)'!$C$3 )^2 * ( 'Sect. 4 (coefficients)'!$J$12 + 'Sect. 4 (coefficients)'!$J$13*((C428/'Sect. 4 (coefficients)'!$C$5-1)/'Sect. 4 (coefficients)'!$C$6) + 'Sect. 4 (coefficients)'!$J$14*((C428/'Sect. 4 (coefficients)'!$C$5-1)/'Sect. 4 (coefficients)'!$C$6)^2 ) +
    ( A428/'Sect. 4 (coefficients)'!$C$3 )^3 * ( 'Sect. 4 (coefficients)'!$J$15 + 'Sect. 4 (coefficients)'!$J$16*((C428/'Sect. 4 (coefficients)'!$C$5-1)/'Sect. 4 (coefficients)'!$C$6) ) +
    ( A428/'Sect. 4 (coefficients)'!$C$3 )^4 * ( 'Sect. 4 (coefficients)'!$J$17 ) +
( (B428+273.15) / 'Sect. 4 (coefficients)'!$C$4 )^1*
    (                                                   ( 'Sect. 4 (coefficients)'!$J$18 + 'Sect. 4 (coefficients)'!$J$19*((C428/'Sect. 4 (coefficients)'!$C$5-1)/'Sect. 4 (coefficients)'!$C$6) + 'Sect. 4 (coefficients)'!$J$20*((C428/'Sect. 4 (coefficients)'!$C$5-1)/'Sect. 4 (coefficients)'!$C$6)^2 + 'Sect. 4 (coefficients)'!$J$21 * ((C428/'Sect. 4 (coefficients)'!$C$5-1)/'Sect. 4 (coefficients)'!$C$6)^3 ) +
    ( A428/'Sect. 4 (coefficients)'!$C$3 )^1 * ( 'Sect. 4 (coefficients)'!$J$22 + 'Sect. 4 (coefficients)'!$J$23*((C428/'Sect. 4 (coefficients)'!$C$5-1)/'Sect. 4 (coefficients)'!$C$6) + 'Sect. 4 (coefficients)'!$J$24*((C428/'Sect. 4 (coefficients)'!$C$5-1)/'Sect. 4 (coefficients)'!$C$6)^2 ) +
    ( A428/'Sect. 4 (coefficients)'!$C$3 )^2 * ( 'Sect. 4 (coefficients)'!$J$25 + 'Sect. 4 (coefficients)'!$J$26*((C428/'Sect. 4 (coefficients)'!$C$5-1)/'Sect. 4 (coefficients)'!$C$6) ) +
    ( A428/'Sect. 4 (coefficients)'!$C$3 )^3 * ( 'Sect. 4 (coefficients)'!$J$27 ) ) +
( (B428+273.15) / 'Sect. 4 (coefficients)'!$C$4 )^2*
    (                                                   ( 'Sect. 4 (coefficients)'!$J$28 + 'Sect. 4 (coefficients)'!$J$29*((C428/'Sect. 4 (coefficients)'!$C$5-1)/'Sect. 4 (coefficients)'!$C$6) + 'Sect. 4 (coefficients)'!$J$30*((C428/'Sect. 4 (coefficients)'!$C$5-1)/'Sect. 4 (coefficients)'!$C$6)^2 ) +
    ( A428/'Sect. 4 (coefficients)'!$C$3 )^1 * ( 'Sect. 4 (coefficients)'!$J$31 + 'Sect. 4 (coefficients)'!$J$32*((C428/'Sect. 4 (coefficients)'!$C$5-1)/'Sect. 4 (coefficients)'!$C$6) ) +
    ( A428/'Sect. 4 (coefficients)'!$C$3 )^2 * ( 'Sect. 4 (coefficients)'!$J$33 ) ) +
( (B428+273.15) / 'Sect. 4 (coefficients)'!$C$4 )^3*
    (                                                   ( 'Sect. 4 (coefficients)'!$J$34 + 'Sect. 4 (coefficients)'!$J$35*((C428/'Sect. 4 (coefficients)'!$C$5-1)/'Sect. 4 (coefficients)'!$C$6) ) +
    ( A428/'Sect. 4 (coefficients)'!$C$3 )^1 * ( 'Sect. 4 (coefficients)'!$J$36 ) ) +
( (B428+273.15) / 'Sect. 4 (coefficients)'!$C$4 )^4*
    (                                                   ( 'Sect. 4 (coefficients)'!$J$37 ) ) )</f>
        <v>-0.63756399384288576</v>
      </c>
      <c r="V428" s="32">
        <f t="shared" si="111"/>
        <v>17.95251553887994</v>
      </c>
      <c r="W428" s="36">
        <f>('Sect. 4 (coefficients)'!$L$3+'Sect. 4 (coefficients)'!$L$4*(B428+'Sect. 4 (coefficients)'!$L$7)^-2.5+'Sect. 4 (coefficients)'!$L$5*(B428+'Sect. 4 (coefficients)'!$L$7)^3)/1000</f>
        <v>-1.7850506381732198E-3</v>
      </c>
      <c r="X428" s="36">
        <f t="shared" si="112"/>
        <v>3.9006988708010226E-3</v>
      </c>
      <c r="Y428" s="32">
        <f t="shared" si="113"/>
        <v>17.950730488241767</v>
      </c>
      <c r="Z428" s="92">
        <v>6.0000000000000001E-3</v>
      </c>
    </row>
    <row r="429" spans="1:26" s="46" customFormat="1">
      <c r="A429" s="82">
        <v>25</v>
      </c>
      <c r="B429" s="38">
        <v>30</v>
      </c>
      <c r="C429" s="57">
        <v>65</v>
      </c>
      <c r="D429" s="40">
        <v>1022.73955471</v>
      </c>
      <c r="E429" s="40">
        <f t="shared" si="118"/>
        <v>1.534109332065E-2</v>
      </c>
      <c r="F429" s="56" t="s">
        <v>17</v>
      </c>
      <c r="G429" s="42">
        <v>1040.552342742365</v>
      </c>
      <c r="H429" s="40">
        <v>1.6927302818063976E-2</v>
      </c>
      <c r="I429" s="63">
        <v>247.09307820145582</v>
      </c>
      <c r="J429" s="42">
        <f t="shared" si="105"/>
        <v>17.812788032365006</v>
      </c>
      <c r="K429" s="40">
        <f t="shared" si="106"/>
        <v>7.1543299072341195E-3</v>
      </c>
      <c r="L429" s="53">
        <f t="shared" si="104"/>
        <v>7.8847036924843739</v>
      </c>
      <c r="M429" s="44">
        <f t="shared" si="107"/>
        <v>11.785714285714285</v>
      </c>
      <c r="N429" s="67">
        <f t="shared" si="108"/>
        <v>1.1785714285714286</v>
      </c>
      <c r="O429" s="71" t="s">
        <v>17</v>
      </c>
      <c r="P429" s="40">
        <f>('Sect. 4 (coefficients)'!$L$3+'Sect. 4 (coefficients)'!$L$4*(B429+'Sect. 4 (coefficients)'!$L$7)^-2.5+'Sect. 4 (coefficients)'!$L$5*(B429+'Sect. 4 (coefficients)'!$L$7)^3)/1000</f>
        <v>-1.7850506381732198E-3</v>
      </c>
      <c r="Q429" s="40">
        <f t="shared" si="109"/>
        <v>17.814573083003179</v>
      </c>
      <c r="R429" s="40">
        <f>LOOKUP(B429,'Sect. 4 (data)'!$B$40:$B$46,'Sect. 4 (data)'!$R$40:$R$46)</f>
        <v>18.592131058891223</v>
      </c>
      <c r="S429" s="45">
        <f t="shared" si="110"/>
        <v>-0.77755797588804398</v>
      </c>
      <c r="T429" s="40">
        <f>'Sect. 4 (coefficients)'!$C$7 * ( A429 / 'Sect. 4 (coefficients)'!$C$3 )*
  (
                                                        ( 'Sect. 4 (coefficients)'!$F$3   + 'Sect. 4 (coefficients)'!$F$4  *(A429/'Sect. 4 (coefficients)'!$C$3)^1 + 'Sect. 4 (coefficients)'!$F$5  *(A429/'Sect. 4 (coefficients)'!$C$3)^2 + 'Sect. 4 (coefficients)'!$F$6   *(A429/'Sect. 4 (coefficients)'!$C$3)^3 + 'Sect. 4 (coefficients)'!$F$7  *(A429/'Sect. 4 (coefficients)'!$C$3)^4 + 'Sect. 4 (coefficients)'!$F$8*(A429/'Sect. 4 (coefficients)'!$C$3)^5 ) +
    ( (B429+273.15) / 'Sect. 4 (coefficients)'!$C$4 )^1 * ( 'Sect. 4 (coefficients)'!$F$9   + 'Sect. 4 (coefficients)'!$F$10*(A429/'Sect. 4 (coefficients)'!$C$3)^1 + 'Sect. 4 (coefficients)'!$F$11*(A429/'Sect. 4 (coefficients)'!$C$3)^2 + 'Sect. 4 (coefficients)'!$F$12*(A429/'Sect. 4 (coefficients)'!$C$3)^3 + 'Sect. 4 (coefficients)'!$F$13*(A429/'Sect. 4 (coefficients)'!$C$3)^4 ) +
    ( (B429+273.15) / 'Sect. 4 (coefficients)'!$C$4 )^2 * ( 'Sect. 4 (coefficients)'!$F$14 + 'Sect. 4 (coefficients)'!$F$15*(A429/'Sect. 4 (coefficients)'!$C$3)^1 + 'Sect. 4 (coefficients)'!$F$16*(A429/'Sect. 4 (coefficients)'!$C$3)^2 + 'Sect. 4 (coefficients)'!$F$17*(A429/'Sect. 4 (coefficients)'!$C$3)^3 ) +
    ( (B429+273.15) / 'Sect. 4 (coefficients)'!$C$4 )^3 * ( 'Sect. 4 (coefficients)'!$F$18 + 'Sect. 4 (coefficients)'!$F$19*(A429/'Sect. 4 (coefficients)'!$C$3)^1 + 'Sect. 4 (coefficients)'!$F$20*(A429/'Sect. 4 (coefficients)'!$C$3)^2 ) +
    ( (B429+273.15) / 'Sect. 4 (coefficients)'!$C$4 )^4 * ( 'Sect. 4 (coefficients)'!$F$21 +'Sect. 4 (coefficients)'!$F$22*(A429/'Sect. 4 (coefficients)'!$C$3)^1 ) +
    ( (B429+273.15) / 'Sect. 4 (coefficients)'!$C$4 )^5 * ( 'Sect. 4 (coefficients)'!$F$23 )
  )</f>
        <v>18.590079532722825</v>
      </c>
      <c r="U429" s="93">
        <f xml:space="preserve"> 'Sect. 4 (coefficients)'!$C$8 * ( (C429/'Sect. 4 (coefficients)'!$C$5-1)/'Sect. 4 (coefficients)'!$C$6 ) * ( A429/'Sect. 4 (coefficients)'!$C$3 ) *
(                                                       ( 'Sect. 4 (coefficients)'!$J$3   + 'Sect. 4 (coefficients)'!$J$4  *((C429/'Sect. 4 (coefficients)'!$C$5-1)/'Sect. 4 (coefficients)'!$C$6)  + 'Sect. 4 (coefficients)'!$J$5  *((C429/'Sect. 4 (coefficients)'!$C$5-1)/'Sect. 4 (coefficients)'!$C$6)^2 + 'Sect. 4 (coefficients)'!$J$6   *((C429/'Sect. 4 (coefficients)'!$C$5-1)/'Sect. 4 (coefficients)'!$C$6)^3 + 'Sect. 4 (coefficients)'!$J$7*((C429/'Sect. 4 (coefficients)'!$C$5-1)/'Sect. 4 (coefficients)'!$C$6)^4 ) +
    ( A429/'Sect. 4 (coefficients)'!$C$3 )^1 * ( 'Sect. 4 (coefficients)'!$J$8   + 'Sect. 4 (coefficients)'!$J$9  *((C429/'Sect. 4 (coefficients)'!$C$5-1)/'Sect. 4 (coefficients)'!$C$6)  + 'Sect. 4 (coefficients)'!$J$10*((C429/'Sect. 4 (coefficients)'!$C$5-1)/'Sect. 4 (coefficients)'!$C$6)^2 + 'Sect. 4 (coefficients)'!$J$11 *((C429/'Sect. 4 (coefficients)'!$C$5-1)/'Sect. 4 (coefficients)'!$C$6)^3 ) +
    ( A429/'Sect. 4 (coefficients)'!$C$3 )^2 * ( 'Sect. 4 (coefficients)'!$J$12 + 'Sect. 4 (coefficients)'!$J$13*((C429/'Sect. 4 (coefficients)'!$C$5-1)/'Sect. 4 (coefficients)'!$C$6) + 'Sect. 4 (coefficients)'!$J$14*((C429/'Sect. 4 (coefficients)'!$C$5-1)/'Sect. 4 (coefficients)'!$C$6)^2 ) +
    ( A429/'Sect. 4 (coefficients)'!$C$3 )^3 * ( 'Sect. 4 (coefficients)'!$J$15 + 'Sect. 4 (coefficients)'!$J$16*((C429/'Sect. 4 (coefficients)'!$C$5-1)/'Sect. 4 (coefficients)'!$C$6) ) +
    ( A429/'Sect. 4 (coefficients)'!$C$3 )^4 * ( 'Sect. 4 (coefficients)'!$J$17 ) +
( (B429+273.15) / 'Sect. 4 (coefficients)'!$C$4 )^1*
    (                                                   ( 'Sect. 4 (coefficients)'!$J$18 + 'Sect. 4 (coefficients)'!$J$19*((C429/'Sect. 4 (coefficients)'!$C$5-1)/'Sect. 4 (coefficients)'!$C$6) + 'Sect. 4 (coefficients)'!$J$20*((C429/'Sect. 4 (coefficients)'!$C$5-1)/'Sect. 4 (coefficients)'!$C$6)^2 + 'Sect. 4 (coefficients)'!$J$21 * ((C429/'Sect. 4 (coefficients)'!$C$5-1)/'Sect. 4 (coefficients)'!$C$6)^3 ) +
    ( A429/'Sect. 4 (coefficients)'!$C$3 )^1 * ( 'Sect. 4 (coefficients)'!$J$22 + 'Sect. 4 (coefficients)'!$J$23*((C429/'Sect. 4 (coefficients)'!$C$5-1)/'Sect. 4 (coefficients)'!$C$6) + 'Sect. 4 (coefficients)'!$J$24*((C429/'Sect. 4 (coefficients)'!$C$5-1)/'Sect. 4 (coefficients)'!$C$6)^2 ) +
    ( A429/'Sect. 4 (coefficients)'!$C$3 )^2 * ( 'Sect. 4 (coefficients)'!$J$25 + 'Sect. 4 (coefficients)'!$J$26*((C429/'Sect. 4 (coefficients)'!$C$5-1)/'Sect. 4 (coefficients)'!$C$6) ) +
    ( A429/'Sect. 4 (coefficients)'!$C$3 )^3 * ( 'Sect. 4 (coefficients)'!$J$27 ) ) +
( (B429+273.15) / 'Sect. 4 (coefficients)'!$C$4 )^2*
    (                                                   ( 'Sect. 4 (coefficients)'!$J$28 + 'Sect. 4 (coefficients)'!$J$29*((C429/'Sect. 4 (coefficients)'!$C$5-1)/'Sect. 4 (coefficients)'!$C$6) + 'Sect. 4 (coefficients)'!$J$30*((C429/'Sect. 4 (coefficients)'!$C$5-1)/'Sect. 4 (coefficients)'!$C$6)^2 ) +
    ( A429/'Sect. 4 (coefficients)'!$C$3 )^1 * ( 'Sect. 4 (coefficients)'!$J$31 + 'Sect. 4 (coefficients)'!$J$32*((C429/'Sect. 4 (coefficients)'!$C$5-1)/'Sect. 4 (coefficients)'!$C$6) ) +
    ( A429/'Sect. 4 (coefficients)'!$C$3 )^2 * ( 'Sect. 4 (coefficients)'!$J$33 ) ) +
( (B429+273.15) / 'Sect. 4 (coefficients)'!$C$4 )^3*
    (                                                   ( 'Sect. 4 (coefficients)'!$J$34 + 'Sect. 4 (coefficients)'!$J$35*((C429/'Sect. 4 (coefficients)'!$C$5-1)/'Sect. 4 (coefficients)'!$C$6) ) +
    ( A429/'Sect. 4 (coefficients)'!$C$3 )^1 * ( 'Sect. 4 (coefficients)'!$J$36 ) ) +
( (B429+273.15) / 'Sect. 4 (coefficients)'!$C$4 )^4*
    (                                                   ( 'Sect. 4 (coefficients)'!$J$37 ) ) )</f>
        <v>-0.77899133993336467</v>
      </c>
      <c r="V429" s="40">
        <f t="shared" si="111"/>
        <v>17.811088192789459</v>
      </c>
      <c r="W429" s="45">
        <f>('Sect. 4 (coefficients)'!$L$3+'Sect. 4 (coefficients)'!$L$4*(B429+'Sect. 4 (coefficients)'!$L$7)^-2.5+'Sect. 4 (coefficients)'!$L$5*(B429+'Sect. 4 (coefficients)'!$L$7)^3)/1000</f>
        <v>-1.7850506381732198E-3</v>
      </c>
      <c r="X429" s="45">
        <f t="shared" si="112"/>
        <v>3.4848902137198934E-3</v>
      </c>
      <c r="Y429" s="40">
        <f t="shared" si="113"/>
        <v>17.809303142151286</v>
      </c>
      <c r="Z429" s="94">
        <v>6.0000000000000001E-3</v>
      </c>
    </row>
    <row r="430" spans="1:26" s="37" customFormat="1">
      <c r="A430" s="76">
        <v>25</v>
      </c>
      <c r="B430" s="30">
        <v>35</v>
      </c>
      <c r="C430" s="55">
        <v>5</v>
      </c>
      <c r="D430" s="32">
        <v>996.18593282400002</v>
      </c>
      <c r="E430" s="32">
        <f>0.001/100*D430/2</f>
        <v>4.9809296641200006E-3</v>
      </c>
      <c r="F430" s="54" t="s">
        <v>17</v>
      </c>
      <c r="G430" s="33">
        <v>1014.5826636243379</v>
      </c>
      <c r="H430" s="32">
        <v>7.075661041892908E-3</v>
      </c>
      <c r="I430" s="62">
        <v>140.91721273973835</v>
      </c>
      <c r="J430" s="33">
        <f t="shared" si="105"/>
        <v>18.396730800337878</v>
      </c>
      <c r="K430" s="32">
        <f t="shared" si="106"/>
        <v>5.0254670291277849E-3</v>
      </c>
      <c r="L430" s="50">
        <f t="shared" si="104"/>
        <v>35.859289206954791</v>
      </c>
      <c r="M430" s="35">
        <f t="shared" si="107"/>
        <v>11.785714285714285</v>
      </c>
      <c r="N430" s="66">
        <f t="shared" si="108"/>
        <v>1.1785714285714286</v>
      </c>
      <c r="O430" s="70" t="s">
        <v>17</v>
      </c>
      <c r="P430" s="32">
        <f>('Sect. 4 (coefficients)'!$L$3+'Sect. 4 (coefficients)'!$L$4*(B430+'Sect. 4 (coefficients)'!$L$7)^-2.5+'Sect. 4 (coefficients)'!$L$5*(B430+'Sect. 4 (coefficients)'!$L$7)^3)/1000</f>
        <v>-1.5230718835547918E-3</v>
      </c>
      <c r="Q430" s="32">
        <f t="shared" si="109"/>
        <v>18.398253872221431</v>
      </c>
      <c r="R430" s="32">
        <f>LOOKUP(B430,'Sect. 4 (data)'!$B$40:$B$46,'Sect. 4 (data)'!$R$40:$R$46)</f>
        <v>18.460174566789561</v>
      </c>
      <c r="S430" s="36">
        <f t="shared" si="110"/>
        <v>-6.1920694568129875E-2</v>
      </c>
      <c r="T430" s="32">
        <f>'Sect. 4 (coefficients)'!$C$7 * ( A430 / 'Sect. 4 (coefficients)'!$C$3 )*
  (
                                                        ( 'Sect. 4 (coefficients)'!$F$3   + 'Sect. 4 (coefficients)'!$F$4  *(A430/'Sect. 4 (coefficients)'!$C$3)^1 + 'Sect. 4 (coefficients)'!$F$5  *(A430/'Sect. 4 (coefficients)'!$C$3)^2 + 'Sect. 4 (coefficients)'!$F$6   *(A430/'Sect. 4 (coefficients)'!$C$3)^3 + 'Sect. 4 (coefficients)'!$F$7  *(A430/'Sect. 4 (coefficients)'!$C$3)^4 + 'Sect. 4 (coefficients)'!$F$8*(A430/'Sect. 4 (coefficients)'!$C$3)^5 ) +
    ( (B430+273.15) / 'Sect. 4 (coefficients)'!$C$4 )^1 * ( 'Sect. 4 (coefficients)'!$F$9   + 'Sect. 4 (coefficients)'!$F$10*(A430/'Sect. 4 (coefficients)'!$C$3)^1 + 'Sect. 4 (coefficients)'!$F$11*(A430/'Sect. 4 (coefficients)'!$C$3)^2 + 'Sect. 4 (coefficients)'!$F$12*(A430/'Sect. 4 (coefficients)'!$C$3)^3 + 'Sect. 4 (coefficients)'!$F$13*(A430/'Sect. 4 (coefficients)'!$C$3)^4 ) +
    ( (B430+273.15) / 'Sect. 4 (coefficients)'!$C$4 )^2 * ( 'Sect. 4 (coefficients)'!$F$14 + 'Sect. 4 (coefficients)'!$F$15*(A430/'Sect. 4 (coefficients)'!$C$3)^1 + 'Sect. 4 (coefficients)'!$F$16*(A430/'Sect. 4 (coefficients)'!$C$3)^2 + 'Sect. 4 (coefficients)'!$F$17*(A430/'Sect. 4 (coefficients)'!$C$3)^3 ) +
    ( (B430+273.15) / 'Sect. 4 (coefficients)'!$C$4 )^3 * ( 'Sect. 4 (coefficients)'!$F$18 + 'Sect. 4 (coefficients)'!$F$19*(A430/'Sect. 4 (coefficients)'!$C$3)^1 + 'Sect. 4 (coefficients)'!$F$20*(A430/'Sect. 4 (coefficients)'!$C$3)^2 ) +
    ( (B430+273.15) / 'Sect. 4 (coefficients)'!$C$4 )^4 * ( 'Sect. 4 (coefficients)'!$F$21 +'Sect. 4 (coefficients)'!$F$22*(A430/'Sect. 4 (coefficients)'!$C$3)^1 ) +
    ( (B430+273.15) / 'Sect. 4 (coefficients)'!$C$4 )^5 * ( 'Sect. 4 (coefficients)'!$F$23 )
  )</f>
        <v>18.459935075378553</v>
      </c>
      <c r="U430" s="91">
        <f xml:space="preserve"> 'Sect. 4 (coefficients)'!$C$8 * ( (C430/'Sect. 4 (coefficients)'!$C$5-1)/'Sect. 4 (coefficients)'!$C$6 ) * ( A430/'Sect. 4 (coefficients)'!$C$3 ) *
(                                                       ( 'Sect. 4 (coefficients)'!$J$3   + 'Sect. 4 (coefficients)'!$J$4  *((C430/'Sect. 4 (coefficients)'!$C$5-1)/'Sect. 4 (coefficients)'!$C$6)  + 'Sect. 4 (coefficients)'!$J$5  *((C430/'Sect. 4 (coefficients)'!$C$5-1)/'Sect. 4 (coefficients)'!$C$6)^2 + 'Sect. 4 (coefficients)'!$J$6   *((C430/'Sect. 4 (coefficients)'!$C$5-1)/'Sect. 4 (coefficients)'!$C$6)^3 + 'Sect. 4 (coefficients)'!$J$7*((C430/'Sect. 4 (coefficients)'!$C$5-1)/'Sect. 4 (coefficients)'!$C$6)^4 ) +
    ( A430/'Sect. 4 (coefficients)'!$C$3 )^1 * ( 'Sect. 4 (coefficients)'!$J$8   + 'Sect. 4 (coefficients)'!$J$9  *((C430/'Sect. 4 (coefficients)'!$C$5-1)/'Sect. 4 (coefficients)'!$C$6)  + 'Sect. 4 (coefficients)'!$J$10*((C430/'Sect. 4 (coefficients)'!$C$5-1)/'Sect. 4 (coefficients)'!$C$6)^2 + 'Sect. 4 (coefficients)'!$J$11 *((C430/'Sect. 4 (coefficients)'!$C$5-1)/'Sect. 4 (coefficients)'!$C$6)^3 ) +
    ( A430/'Sect. 4 (coefficients)'!$C$3 )^2 * ( 'Sect. 4 (coefficients)'!$J$12 + 'Sect. 4 (coefficients)'!$J$13*((C430/'Sect. 4 (coefficients)'!$C$5-1)/'Sect. 4 (coefficients)'!$C$6) + 'Sect. 4 (coefficients)'!$J$14*((C430/'Sect. 4 (coefficients)'!$C$5-1)/'Sect. 4 (coefficients)'!$C$6)^2 ) +
    ( A430/'Sect. 4 (coefficients)'!$C$3 )^3 * ( 'Sect. 4 (coefficients)'!$J$15 + 'Sect. 4 (coefficients)'!$J$16*((C430/'Sect. 4 (coefficients)'!$C$5-1)/'Sect. 4 (coefficients)'!$C$6) ) +
    ( A430/'Sect. 4 (coefficients)'!$C$3 )^4 * ( 'Sect. 4 (coefficients)'!$J$17 ) +
( (B430+273.15) / 'Sect. 4 (coefficients)'!$C$4 )^1*
    (                                                   ( 'Sect. 4 (coefficients)'!$J$18 + 'Sect. 4 (coefficients)'!$J$19*((C430/'Sect. 4 (coefficients)'!$C$5-1)/'Sect. 4 (coefficients)'!$C$6) + 'Sect. 4 (coefficients)'!$J$20*((C430/'Sect. 4 (coefficients)'!$C$5-1)/'Sect. 4 (coefficients)'!$C$6)^2 + 'Sect. 4 (coefficients)'!$J$21 * ((C430/'Sect. 4 (coefficients)'!$C$5-1)/'Sect. 4 (coefficients)'!$C$6)^3 ) +
    ( A430/'Sect. 4 (coefficients)'!$C$3 )^1 * ( 'Sect. 4 (coefficients)'!$J$22 + 'Sect. 4 (coefficients)'!$J$23*((C430/'Sect. 4 (coefficients)'!$C$5-1)/'Sect. 4 (coefficients)'!$C$6) + 'Sect. 4 (coefficients)'!$J$24*((C430/'Sect. 4 (coefficients)'!$C$5-1)/'Sect. 4 (coefficients)'!$C$6)^2 ) +
    ( A430/'Sect. 4 (coefficients)'!$C$3 )^2 * ( 'Sect. 4 (coefficients)'!$J$25 + 'Sect. 4 (coefficients)'!$J$26*((C430/'Sect. 4 (coefficients)'!$C$5-1)/'Sect. 4 (coefficients)'!$C$6) ) +
    ( A430/'Sect. 4 (coefficients)'!$C$3 )^3 * ( 'Sect. 4 (coefficients)'!$J$27 ) ) +
( (B430+273.15) / 'Sect. 4 (coefficients)'!$C$4 )^2*
    (                                                   ( 'Sect. 4 (coefficients)'!$J$28 + 'Sect. 4 (coefficients)'!$J$29*((C430/'Sect. 4 (coefficients)'!$C$5-1)/'Sect. 4 (coefficients)'!$C$6) + 'Sect. 4 (coefficients)'!$J$30*((C430/'Sect. 4 (coefficients)'!$C$5-1)/'Sect. 4 (coefficients)'!$C$6)^2 ) +
    ( A430/'Sect. 4 (coefficients)'!$C$3 )^1 * ( 'Sect. 4 (coefficients)'!$J$31 + 'Sect. 4 (coefficients)'!$J$32*((C430/'Sect. 4 (coefficients)'!$C$5-1)/'Sect. 4 (coefficients)'!$C$6) ) +
    ( A430/'Sect. 4 (coefficients)'!$C$3 )^2 * ( 'Sect. 4 (coefficients)'!$J$33 ) ) +
( (B430+273.15) / 'Sect. 4 (coefficients)'!$C$4 )^3*
    (                                                   ( 'Sect. 4 (coefficients)'!$J$34 + 'Sect. 4 (coefficients)'!$J$35*((C430/'Sect. 4 (coefficients)'!$C$5-1)/'Sect. 4 (coefficients)'!$C$6) ) +
    ( A430/'Sect. 4 (coefficients)'!$C$3 )^1 * ( 'Sect. 4 (coefficients)'!$J$36 ) ) +
( (B430+273.15) / 'Sect. 4 (coefficients)'!$C$4 )^4*
    (                                                   ( 'Sect. 4 (coefficients)'!$J$37 ) ) )</f>
        <v>-6.1874292676704634E-2</v>
      </c>
      <c r="V430" s="32">
        <f t="shared" si="111"/>
        <v>18.398060782701847</v>
      </c>
      <c r="W430" s="36">
        <f>('Sect. 4 (coefficients)'!$L$3+'Sect. 4 (coefficients)'!$L$4*(B430+'Sect. 4 (coefficients)'!$L$7)^-2.5+'Sect. 4 (coefficients)'!$L$5*(B430+'Sect. 4 (coefficients)'!$L$7)^3)/1000</f>
        <v>-1.5230718835547918E-3</v>
      </c>
      <c r="X430" s="36">
        <f t="shared" si="112"/>
        <v>1.9308951958407761E-4</v>
      </c>
      <c r="Y430" s="32">
        <f t="shared" si="113"/>
        <v>18.396537710818293</v>
      </c>
      <c r="Z430" s="92">
        <v>6.0000000000000001E-3</v>
      </c>
    </row>
    <row r="431" spans="1:26" s="37" customFormat="1">
      <c r="A431" s="76">
        <v>25</v>
      </c>
      <c r="B431" s="30">
        <v>35</v>
      </c>
      <c r="C431" s="55">
        <v>10</v>
      </c>
      <c r="D431" s="32">
        <v>998.36010543999998</v>
      </c>
      <c r="E431" s="32">
        <f>0.001/100*D431/2</f>
        <v>4.9918005272E-3</v>
      </c>
      <c r="F431" s="54" t="s">
        <v>17</v>
      </c>
      <c r="G431" s="33">
        <v>1016.6933405142448</v>
      </c>
      <c r="H431" s="32">
        <v>7.1159687563118086E-3</v>
      </c>
      <c r="I431" s="62">
        <v>142.6290697253057</v>
      </c>
      <c r="J431" s="33">
        <f t="shared" si="105"/>
        <v>18.33323507424484</v>
      </c>
      <c r="K431" s="32">
        <f t="shared" si="106"/>
        <v>5.0713843117487778E-3</v>
      </c>
      <c r="L431" s="50">
        <f t="shared" si="104"/>
        <v>36.794085275728754</v>
      </c>
      <c r="M431" s="35">
        <f t="shared" si="107"/>
        <v>11.785714285714285</v>
      </c>
      <c r="N431" s="66">
        <f t="shared" si="108"/>
        <v>1.1785714285714286</v>
      </c>
      <c r="O431" s="70" t="s">
        <v>17</v>
      </c>
      <c r="P431" s="32">
        <f>('Sect. 4 (coefficients)'!$L$3+'Sect. 4 (coefficients)'!$L$4*(B431+'Sect. 4 (coefficients)'!$L$7)^-2.5+'Sect. 4 (coefficients)'!$L$5*(B431+'Sect. 4 (coefficients)'!$L$7)^3)/1000</f>
        <v>-1.5230718835547918E-3</v>
      </c>
      <c r="Q431" s="32">
        <f t="shared" si="109"/>
        <v>18.334758146128394</v>
      </c>
      <c r="R431" s="32">
        <f>LOOKUP(B431,'Sect. 4 (data)'!$B$40:$B$46,'Sect. 4 (data)'!$R$40:$R$46)</f>
        <v>18.460174566789561</v>
      </c>
      <c r="S431" s="36">
        <f t="shared" si="110"/>
        <v>-0.12541642066116765</v>
      </c>
      <c r="T431" s="32">
        <f>'Sect. 4 (coefficients)'!$C$7 * ( A431 / 'Sect. 4 (coefficients)'!$C$3 )*
  (
                                                        ( 'Sect. 4 (coefficients)'!$F$3   + 'Sect. 4 (coefficients)'!$F$4  *(A431/'Sect. 4 (coefficients)'!$C$3)^1 + 'Sect. 4 (coefficients)'!$F$5  *(A431/'Sect. 4 (coefficients)'!$C$3)^2 + 'Sect. 4 (coefficients)'!$F$6   *(A431/'Sect. 4 (coefficients)'!$C$3)^3 + 'Sect. 4 (coefficients)'!$F$7  *(A431/'Sect. 4 (coefficients)'!$C$3)^4 + 'Sect. 4 (coefficients)'!$F$8*(A431/'Sect. 4 (coefficients)'!$C$3)^5 ) +
    ( (B431+273.15) / 'Sect. 4 (coefficients)'!$C$4 )^1 * ( 'Sect. 4 (coefficients)'!$F$9   + 'Sect. 4 (coefficients)'!$F$10*(A431/'Sect. 4 (coefficients)'!$C$3)^1 + 'Sect. 4 (coefficients)'!$F$11*(A431/'Sect. 4 (coefficients)'!$C$3)^2 + 'Sect. 4 (coefficients)'!$F$12*(A431/'Sect. 4 (coefficients)'!$C$3)^3 + 'Sect. 4 (coefficients)'!$F$13*(A431/'Sect. 4 (coefficients)'!$C$3)^4 ) +
    ( (B431+273.15) / 'Sect. 4 (coefficients)'!$C$4 )^2 * ( 'Sect. 4 (coefficients)'!$F$14 + 'Sect. 4 (coefficients)'!$F$15*(A431/'Sect. 4 (coefficients)'!$C$3)^1 + 'Sect. 4 (coefficients)'!$F$16*(A431/'Sect. 4 (coefficients)'!$C$3)^2 + 'Sect. 4 (coefficients)'!$F$17*(A431/'Sect. 4 (coefficients)'!$C$3)^3 ) +
    ( (B431+273.15) / 'Sect. 4 (coefficients)'!$C$4 )^3 * ( 'Sect. 4 (coefficients)'!$F$18 + 'Sect. 4 (coefficients)'!$F$19*(A431/'Sect. 4 (coefficients)'!$C$3)^1 + 'Sect. 4 (coefficients)'!$F$20*(A431/'Sect. 4 (coefficients)'!$C$3)^2 ) +
    ( (B431+273.15) / 'Sect. 4 (coefficients)'!$C$4 )^4 * ( 'Sect. 4 (coefficients)'!$F$21 +'Sect. 4 (coefficients)'!$F$22*(A431/'Sect. 4 (coefficients)'!$C$3)^1 ) +
    ( (B431+273.15) / 'Sect. 4 (coefficients)'!$C$4 )^5 * ( 'Sect. 4 (coefficients)'!$F$23 )
  )</f>
        <v>18.459935075378553</v>
      </c>
      <c r="U431" s="91">
        <f xml:space="preserve"> 'Sect. 4 (coefficients)'!$C$8 * ( (C431/'Sect. 4 (coefficients)'!$C$5-1)/'Sect. 4 (coefficients)'!$C$6 ) * ( A431/'Sect. 4 (coefficients)'!$C$3 ) *
(                                                       ( 'Sect. 4 (coefficients)'!$J$3   + 'Sect. 4 (coefficients)'!$J$4  *((C431/'Sect. 4 (coefficients)'!$C$5-1)/'Sect. 4 (coefficients)'!$C$6)  + 'Sect. 4 (coefficients)'!$J$5  *((C431/'Sect. 4 (coefficients)'!$C$5-1)/'Sect. 4 (coefficients)'!$C$6)^2 + 'Sect. 4 (coefficients)'!$J$6   *((C431/'Sect. 4 (coefficients)'!$C$5-1)/'Sect. 4 (coefficients)'!$C$6)^3 + 'Sect. 4 (coefficients)'!$J$7*((C431/'Sect. 4 (coefficients)'!$C$5-1)/'Sect. 4 (coefficients)'!$C$6)^4 ) +
    ( A431/'Sect. 4 (coefficients)'!$C$3 )^1 * ( 'Sect. 4 (coefficients)'!$J$8   + 'Sect. 4 (coefficients)'!$J$9  *((C431/'Sect. 4 (coefficients)'!$C$5-1)/'Sect. 4 (coefficients)'!$C$6)  + 'Sect. 4 (coefficients)'!$J$10*((C431/'Sect. 4 (coefficients)'!$C$5-1)/'Sect. 4 (coefficients)'!$C$6)^2 + 'Sect. 4 (coefficients)'!$J$11 *((C431/'Sect. 4 (coefficients)'!$C$5-1)/'Sect. 4 (coefficients)'!$C$6)^3 ) +
    ( A431/'Sect. 4 (coefficients)'!$C$3 )^2 * ( 'Sect. 4 (coefficients)'!$J$12 + 'Sect. 4 (coefficients)'!$J$13*((C431/'Sect. 4 (coefficients)'!$C$5-1)/'Sect. 4 (coefficients)'!$C$6) + 'Sect. 4 (coefficients)'!$J$14*((C431/'Sect. 4 (coefficients)'!$C$5-1)/'Sect. 4 (coefficients)'!$C$6)^2 ) +
    ( A431/'Sect. 4 (coefficients)'!$C$3 )^3 * ( 'Sect. 4 (coefficients)'!$J$15 + 'Sect. 4 (coefficients)'!$J$16*((C431/'Sect. 4 (coefficients)'!$C$5-1)/'Sect. 4 (coefficients)'!$C$6) ) +
    ( A431/'Sect. 4 (coefficients)'!$C$3 )^4 * ( 'Sect. 4 (coefficients)'!$J$17 ) +
( (B431+273.15) / 'Sect. 4 (coefficients)'!$C$4 )^1*
    (                                                   ( 'Sect. 4 (coefficients)'!$J$18 + 'Sect. 4 (coefficients)'!$J$19*((C431/'Sect. 4 (coefficients)'!$C$5-1)/'Sect. 4 (coefficients)'!$C$6) + 'Sect. 4 (coefficients)'!$J$20*((C431/'Sect. 4 (coefficients)'!$C$5-1)/'Sect. 4 (coefficients)'!$C$6)^2 + 'Sect. 4 (coefficients)'!$J$21 * ((C431/'Sect. 4 (coefficients)'!$C$5-1)/'Sect. 4 (coefficients)'!$C$6)^3 ) +
    ( A431/'Sect. 4 (coefficients)'!$C$3 )^1 * ( 'Sect. 4 (coefficients)'!$J$22 + 'Sect. 4 (coefficients)'!$J$23*((C431/'Sect. 4 (coefficients)'!$C$5-1)/'Sect. 4 (coefficients)'!$C$6) + 'Sect. 4 (coefficients)'!$J$24*((C431/'Sect. 4 (coefficients)'!$C$5-1)/'Sect. 4 (coefficients)'!$C$6)^2 ) +
    ( A431/'Sect. 4 (coefficients)'!$C$3 )^2 * ( 'Sect. 4 (coefficients)'!$J$25 + 'Sect. 4 (coefficients)'!$J$26*((C431/'Sect. 4 (coefficients)'!$C$5-1)/'Sect. 4 (coefficients)'!$C$6) ) +
    ( A431/'Sect. 4 (coefficients)'!$C$3 )^3 * ( 'Sect. 4 (coefficients)'!$J$27 ) ) +
( (B431+273.15) / 'Sect. 4 (coefficients)'!$C$4 )^2*
    (                                                   ( 'Sect. 4 (coefficients)'!$J$28 + 'Sect. 4 (coefficients)'!$J$29*((C431/'Sect. 4 (coefficients)'!$C$5-1)/'Sect. 4 (coefficients)'!$C$6) + 'Sect. 4 (coefficients)'!$J$30*((C431/'Sect. 4 (coefficients)'!$C$5-1)/'Sect. 4 (coefficients)'!$C$6)^2 ) +
    ( A431/'Sect. 4 (coefficients)'!$C$3 )^1 * ( 'Sect. 4 (coefficients)'!$J$31 + 'Sect. 4 (coefficients)'!$J$32*((C431/'Sect. 4 (coefficients)'!$C$5-1)/'Sect. 4 (coefficients)'!$C$6) ) +
    ( A431/'Sect. 4 (coefficients)'!$C$3 )^2 * ( 'Sect. 4 (coefficients)'!$J$33 ) ) +
( (B431+273.15) / 'Sect. 4 (coefficients)'!$C$4 )^3*
    (                                                   ( 'Sect. 4 (coefficients)'!$J$34 + 'Sect. 4 (coefficients)'!$J$35*((C431/'Sect. 4 (coefficients)'!$C$5-1)/'Sect. 4 (coefficients)'!$C$6) ) +
    ( A431/'Sect. 4 (coefficients)'!$C$3 )^1 * ( 'Sect. 4 (coefficients)'!$J$36 ) ) +
( (B431+273.15) / 'Sect. 4 (coefficients)'!$C$4 )^4*
    (                                                   ( 'Sect. 4 (coefficients)'!$J$37 ) ) )</f>
        <v>-0.12409245879543976</v>
      </c>
      <c r="V431" s="32">
        <f t="shared" si="111"/>
        <v>18.335842616583115</v>
      </c>
      <c r="W431" s="36">
        <f>('Sect. 4 (coefficients)'!$L$3+'Sect. 4 (coefficients)'!$L$4*(B431+'Sect. 4 (coefficients)'!$L$7)^-2.5+'Sect. 4 (coefficients)'!$L$5*(B431+'Sect. 4 (coefficients)'!$L$7)^3)/1000</f>
        <v>-1.5230718835547918E-3</v>
      </c>
      <c r="X431" s="36">
        <f t="shared" si="112"/>
        <v>-1.0844704547210426E-3</v>
      </c>
      <c r="Y431" s="32">
        <f t="shared" si="113"/>
        <v>18.334319544699561</v>
      </c>
      <c r="Z431" s="92">
        <v>6.0000000000000001E-3</v>
      </c>
    </row>
    <row r="432" spans="1:26" s="37" customFormat="1">
      <c r="A432" s="76">
        <v>25</v>
      </c>
      <c r="B432" s="30">
        <v>35</v>
      </c>
      <c r="C432" s="55">
        <v>15</v>
      </c>
      <c r="D432" s="32">
        <v>1000.51156263</v>
      </c>
      <c r="E432" s="32">
        <f t="shared" ref="E432:E438" si="119">0.003/100*D432/2</f>
        <v>1.500767343945E-2</v>
      </c>
      <c r="F432" s="54" t="s">
        <v>17</v>
      </c>
      <c r="G432" s="33">
        <v>1018.7842316663662</v>
      </c>
      <c r="H432" s="32">
        <v>1.5934169164376712E-2</v>
      </c>
      <c r="I432" s="62">
        <v>3429.3550707167965</v>
      </c>
      <c r="J432" s="33">
        <f t="shared" si="105"/>
        <v>18.27266903636621</v>
      </c>
      <c r="K432" s="32">
        <f t="shared" si="106"/>
        <v>5.3542025450855554E-3</v>
      </c>
      <c r="L432" s="50">
        <f t="shared" si="104"/>
        <v>43.719374950022974</v>
      </c>
      <c r="M432" s="35">
        <f t="shared" si="107"/>
        <v>11.785714285714285</v>
      </c>
      <c r="N432" s="66">
        <f t="shared" si="108"/>
        <v>1.1785714285714286</v>
      </c>
      <c r="O432" s="70" t="s">
        <v>17</v>
      </c>
      <c r="P432" s="32">
        <f>('Sect. 4 (coefficients)'!$L$3+'Sect. 4 (coefficients)'!$L$4*(B432+'Sect. 4 (coefficients)'!$L$7)^-2.5+'Sect. 4 (coefficients)'!$L$5*(B432+'Sect. 4 (coefficients)'!$L$7)^3)/1000</f>
        <v>-1.5230718835547918E-3</v>
      </c>
      <c r="Q432" s="32">
        <f t="shared" si="109"/>
        <v>18.274192108249764</v>
      </c>
      <c r="R432" s="32">
        <f>LOOKUP(B432,'Sect. 4 (data)'!$B$40:$B$46,'Sect. 4 (data)'!$R$40:$R$46)</f>
        <v>18.460174566789561</v>
      </c>
      <c r="S432" s="36">
        <f t="shared" si="110"/>
        <v>-0.18598245853979734</v>
      </c>
      <c r="T432" s="32">
        <f>'Sect. 4 (coefficients)'!$C$7 * ( A432 / 'Sect. 4 (coefficients)'!$C$3 )*
  (
                                                        ( 'Sect. 4 (coefficients)'!$F$3   + 'Sect. 4 (coefficients)'!$F$4  *(A432/'Sect. 4 (coefficients)'!$C$3)^1 + 'Sect. 4 (coefficients)'!$F$5  *(A432/'Sect. 4 (coefficients)'!$C$3)^2 + 'Sect. 4 (coefficients)'!$F$6   *(A432/'Sect. 4 (coefficients)'!$C$3)^3 + 'Sect. 4 (coefficients)'!$F$7  *(A432/'Sect. 4 (coefficients)'!$C$3)^4 + 'Sect. 4 (coefficients)'!$F$8*(A432/'Sect. 4 (coefficients)'!$C$3)^5 ) +
    ( (B432+273.15) / 'Sect. 4 (coefficients)'!$C$4 )^1 * ( 'Sect. 4 (coefficients)'!$F$9   + 'Sect. 4 (coefficients)'!$F$10*(A432/'Sect. 4 (coefficients)'!$C$3)^1 + 'Sect. 4 (coefficients)'!$F$11*(A432/'Sect. 4 (coefficients)'!$C$3)^2 + 'Sect. 4 (coefficients)'!$F$12*(A432/'Sect. 4 (coefficients)'!$C$3)^3 + 'Sect. 4 (coefficients)'!$F$13*(A432/'Sect. 4 (coefficients)'!$C$3)^4 ) +
    ( (B432+273.15) / 'Sect. 4 (coefficients)'!$C$4 )^2 * ( 'Sect. 4 (coefficients)'!$F$14 + 'Sect. 4 (coefficients)'!$F$15*(A432/'Sect. 4 (coefficients)'!$C$3)^1 + 'Sect. 4 (coefficients)'!$F$16*(A432/'Sect. 4 (coefficients)'!$C$3)^2 + 'Sect. 4 (coefficients)'!$F$17*(A432/'Sect. 4 (coefficients)'!$C$3)^3 ) +
    ( (B432+273.15) / 'Sect. 4 (coefficients)'!$C$4 )^3 * ( 'Sect. 4 (coefficients)'!$F$18 + 'Sect. 4 (coefficients)'!$F$19*(A432/'Sect. 4 (coefficients)'!$C$3)^1 + 'Sect. 4 (coefficients)'!$F$20*(A432/'Sect. 4 (coefficients)'!$C$3)^2 ) +
    ( (B432+273.15) / 'Sect. 4 (coefficients)'!$C$4 )^4 * ( 'Sect. 4 (coefficients)'!$F$21 +'Sect. 4 (coefficients)'!$F$22*(A432/'Sect. 4 (coefficients)'!$C$3)^1 ) +
    ( (B432+273.15) / 'Sect. 4 (coefficients)'!$C$4 )^5 * ( 'Sect. 4 (coefficients)'!$F$23 )
  )</f>
        <v>18.459935075378553</v>
      </c>
      <c r="U432" s="91">
        <f xml:space="preserve"> 'Sect. 4 (coefficients)'!$C$8 * ( (C432/'Sect. 4 (coefficients)'!$C$5-1)/'Sect. 4 (coefficients)'!$C$6 ) * ( A432/'Sect. 4 (coefficients)'!$C$3 ) *
(                                                       ( 'Sect. 4 (coefficients)'!$J$3   + 'Sect. 4 (coefficients)'!$J$4  *((C432/'Sect. 4 (coefficients)'!$C$5-1)/'Sect. 4 (coefficients)'!$C$6)  + 'Sect. 4 (coefficients)'!$J$5  *((C432/'Sect. 4 (coefficients)'!$C$5-1)/'Sect. 4 (coefficients)'!$C$6)^2 + 'Sect. 4 (coefficients)'!$J$6   *((C432/'Sect. 4 (coefficients)'!$C$5-1)/'Sect. 4 (coefficients)'!$C$6)^3 + 'Sect. 4 (coefficients)'!$J$7*((C432/'Sect. 4 (coefficients)'!$C$5-1)/'Sect. 4 (coefficients)'!$C$6)^4 ) +
    ( A432/'Sect. 4 (coefficients)'!$C$3 )^1 * ( 'Sect. 4 (coefficients)'!$J$8   + 'Sect. 4 (coefficients)'!$J$9  *((C432/'Sect. 4 (coefficients)'!$C$5-1)/'Sect. 4 (coefficients)'!$C$6)  + 'Sect. 4 (coefficients)'!$J$10*((C432/'Sect. 4 (coefficients)'!$C$5-1)/'Sect. 4 (coefficients)'!$C$6)^2 + 'Sect. 4 (coefficients)'!$J$11 *((C432/'Sect. 4 (coefficients)'!$C$5-1)/'Sect. 4 (coefficients)'!$C$6)^3 ) +
    ( A432/'Sect. 4 (coefficients)'!$C$3 )^2 * ( 'Sect. 4 (coefficients)'!$J$12 + 'Sect. 4 (coefficients)'!$J$13*((C432/'Sect. 4 (coefficients)'!$C$5-1)/'Sect. 4 (coefficients)'!$C$6) + 'Sect. 4 (coefficients)'!$J$14*((C432/'Sect. 4 (coefficients)'!$C$5-1)/'Sect. 4 (coefficients)'!$C$6)^2 ) +
    ( A432/'Sect. 4 (coefficients)'!$C$3 )^3 * ( 'Sect. 4 (coefficients)'!$J$15 + 'Sect. 4 (coefficients)'!$J$16*((C432/'Sect. 4 (coefficients)'!$C$5-1)/'Sect. 4 (coefficients)'!$C$6) ) +
    ( A432/'Sect. 4 (coefficients)'!$C$3 )^4 * ( 'Sect. 4 (coefficients)'!$J$17 ) +
( (B432+273.15) / 'Sect. 4 (coefficients)'!$C$4 )^1*
    (                                                   ( 'Sect. 4 (coefficients)'!$J$18 + 'Sect. 4 (coefficients)'!$J$19*((C432/'Sect. 4 (coefficients)'!$C$5-1)/'Sect. 4 (coefficients)'!$C$6) + 'Sect. 4 (coefficients)'!$J$20*((C432/'Sect. 4 (coefficients)'!$C$5-1)/'Sect. 4 (coefficients)'!$C$6)^2 + 'Sect. 4 (coefficients)'!$J$21 * ((C432/'Sect. 4 (coefficients)'!$C$5-1)/'Sect. 4 (coefficients)'!$C$6)^3 ) +
    ( A432/'Sect. 4 (coefficients)'!$C$3 )^1 * ( 'Sect. 4 (coefficients)'!$J$22 + 'Sect. 4 (coefficients)'!$J$23*((C432/'Sect. 4 (coefficients)'!$C$5-1)/'Sect. 4 (coefficients)'!$C$6) + 'Sect. 4 (coefficients)'!$J$24*((C432/'Sect. 4 (coefficients)'!$C$5-1)/'Sect. 4 (coefficients)'!$C$6)^2 ) +
    ( A432/'Sect. 4 (coefficients)'!$C$3 )^2 * ( 'Sect. 4 (coefficients)'!$J$25 + 'Sect. 4 (coefficients)'!$J$26*((C432/'Sect. 4 (coefficients)'!$C$5-1)/'Sect. 4 (coefficients)'!$C$6) ) +
    ( A432/'Sect. 4 (coefficients)'!$C$3 )^3 * ( 'Sect. 4 (coefficients)'!$J$27 ) ) +
( (B432+273.15) / 'Sect. 4 (coefficients)'!$C$4 )^2*
    (                                                   ( 'Sect. 4 (coefficients)'!$J$28 + 'Sect. 4 (coefficients)'!$J$29*((C432/'Sect. 4 (coefficients)'!$C$5-1)/'Sect. 4 (coefficients)'!$C$6) + 'Sect. 4 (coefficients)'!$J$30*((C432/'Sect. 4 (coefficients)'!$C$5-1)/'Sect. 4 (coefficients)'!$C$6)^2 ) +
    ( A432/'Sect. 4 (coefficients)'!$C$3 )^1 * ( 'Sect. 4 (coefficients)'!$J$31 + 'Sect. 4 (coefficients)'!$J$32*((C432/'Sect. 4 (coefficients)'!$C$5-1)/'Sect. 4 (coefficients)'!$C$6) ) +
    ( A432/'Sect. 4 (coefficients)'!$C$3 )^2 * ( 'Sect. 4 (coefficients)'!$J$33 ) ) +
( (B432+273.15) / 'Sect. 4 (coefficients)'!$C$4 )^3*
    (                                                   ( 'Sect. 4 (coefficients)'!$J$34 + 'Sect. 4 (coefficients)'!$J$35*((C432/'Sect. 4 (coefficients)'!$C$5-1)/'Sect. 4 (coefficients)'!$C$6) ) +
    ( A432/'Sect. 4 (coefficients)'!$C$3 )^1 * ( 'Sect. 4 (coefficients)'!$J$36 ) ) +
( (B432+273.15) / 'Sect. 4 (coefficients)'!$C$4 )^4*
    (                                                   ( 'Sect. 4 (coefficients)'!$J$37 ) ) )</f>
        <v>-0.18529250421172513</v>
      </c>
      <c r="V432" s="32">
        <f t="shared" si="111"/>
        <v>18.274642571166829</v>
      </c>
      <c r="W432" s="36">
        <f>('Sect. 4 (coefficients)'!$L$3+'Sect. 4 (coefficients)'!$L$4*(B432+'Sect. 4 (coefficients)'!$L$7)^-2.5+'Sect. 4 (coefficients)'!$L$5*(B432+'Sect. 4 (coefficients)'!$L$7)^3)/1000</f>
        <v>-1.5230718835547918E-3</v>
      </c>
      <c r="X432" s="36">
        <f t="shared" si="112"/>
        <v>-4.5046291706540842E-4</v>
      </c>
      <c r="Y432" s="32">
        <f t="shared" si="113"/>
        <v>18.273119499283276</v>
      </c>
      <c r="Z432" s="92">
        <v>6.0000000000000001E-3</v>
      </c>
    </row>
    <row r="433" spans="1:26" s="37" customFormat="1">
      <c r="A433" s="76">
        <v>25</v>
      </c>
      <c r="B433" s="30">
        <v>35</v>
      </c>
      <c r="C433" s="55">
        <v>20</v>
      </c>
      <c r="D433" s="32">
        <v>1002.64077651</v>
      </c>
      <c r="E433" s="32">
        <f t="shared" si="119"/>
        <v>1.5039611647650001E-2</v>
      </c>
      <c r="F433" s="54" t="s">
        <v>17</v>
      </c>
      <c r="G433" s="33">
        <v>1020.8519679537027</v>
      </c>
      <c r="H433" s="32">
        <v>1.5999197579696527E-2</v>
      </c>
      <c r="I433" s="62">
        <v>3123.7263505318351</v>
      </c>
      <c r="J433" s="33">
        <f t="shared" si="105"/>
        <v>18.21119144370266</v>
      </c>
      <c r="K433" s="32">
        <f t="shared" si="106"/>
        <v>5.457509018044553E-3</v>
      </c>
      <c r="L433" s="50">
        <f t="shared" si="104"/>
        <v>42.291980416867695</v>
      </c>
      <c r="M433" s="35">
        <f t="shared" si="107"/>
        <v>11.785714285714285</v>
      </c>
      <c r="N433" s="66">
        <f t="shared" si="108"/>
        <v>1.1785714285714286</v>
      </c>
      <c r="O433" s="70" t="s">
        <v>17</v>
      </c>
      <c r="P433" s="32">
        <f>('Sect. 4 (coefficients)'!$L$3+'Sect. 4 (coefficients)'!$L$4*(B433+'Sect. 4 (coefficients)'!$L$7)^-2.5+'Sect. 4 (coefficients)'!$L$5*(B433+'Sect. 4 (coefficients)'!$L$7)^3)/1000</f>
        <v>-1.5230718835547918E-3</v>
      </c>
      <c r="Q433" s="32">
        <f t="shared" si="109"/>
        <v>18.212714515586214</v>
      </c>
      <c r="R433" s="32">
        <f>LOOKUP(B433,'Sect. 4 (data)'!$B$40:$B$46,'Sect. 4 (data)'!$R$40:$R$46)</f>
        <v>18.460174566789561</v>
      </c>
      <c r="S433" s="36">
        <f t="shared" si="110"/>
        <v>-0.24746005120334758</v>
      </c>
      <c r="T433" s="32">
        <f>'Sect. 4 (coefficients)'!$C$7 * ( A433 / 'Sect. 4 (coefficients)'!$C$3 )*
  (
                                                        ( 'Sect. 4 (coefficients)'!$F$3   + 'Sect. 4 (coefficients)'!$F$4  *(A433/'Sect. 4 (coefficients)'!$C$3)^1 + 'Sect. 4 (coefficients)'!$F$5  *(A433/'Sect. 4 (coefficients)'!$C$3)^2 + 'Sect. 4 (coefficients)'!$F$6   *(A433/'Sect. 4 (coefficients)'!$C$3)^3 + 'Sect. 4 (coefficients)'!$F$7  *(A433/'Sect. 4 (coefficients)'!$C$3)^4 + 'Sect. 4 (coefficients)'!$F$8*(A433/'Sect. 4 (coefficients)'!$C$3)^5 ) +
    ( (B433+273.15) / 'Sect. 4 (coefficients)'!$C$4 )^1 * ( 'Sect. 4 (coefficients)'!$F$9   + 'Sect. 4 (coefficients)'!$F$10*(A433/'Sect. 4 (coefficients)'!$C$3)^1 + 'Sect. 4 (coefficients)'!$F$11*(A433/'Sect. 4 (coefficients)'!$C$3)^2 + 'Sect. 4 (coefficients)'!$F$12*(A433/'Sect. 4 (coefficients)'!$C$3)^3 + 'Sect. 4 (coefficients)'!$F$13*(A433/'Sect. 4 (coefficients)'!$C$3)^4 ) +
    ( (B433+273.15) / 'Sect. 4 (coefficients)'!$C$4 )^2 * ( 'Sect. 4 (coefficients)'!$F$14 + 'Sect. 4 (coefficients)'!$F$15*(A433/'Sect. 4 (coefficients)'!$C$3)^1 + 'Sect. 4 (coefficients)'!$F$16*(A433/'Sect. 4 (coefficients)'!$C$3)^2 + 'Sect. 4 (coefficients)'!$F$17*(A433/'Sect. 4 (coefficients)'!$C$3)^3 ) +
    ( (B433+273.15) / 'Sect. 4 (coefficients)'!$C$4 )^3 * ( 'Sect. 4 (coefficients)'!$F$18 + 'Sect. 4 (coefficients)'!$F$19*(A433/'Sect. 4 (coefficients)'!$C$3)^1 + 'Sect. 4 (coefficients)'!$F$20*(A433/'Sect. 4 (coefficients)'!$C$3)^2 ) +
    ( (B433+273.15) / 'Sect. 4 (coefficients)'!$C$4 )^4 * ( 'Sect. 4 (coefficients)'!$F$21 +'Sect. 4 (coefficients)'!$F$22*(A433/'Sect. 4 (coefficients)'!$C$3)^1 ) +
    ( (B433+273.15) / 'Sect. 4 (coefficients)'!$C$4 )^5 * ( 'Sect. 4 (coefficients)'!$F$23 )
  )</f>
        <v>18.459935075378553</v>
      </c>
      <c r="U433" s="91">
        <f xml:space="preserve"> 'Sect. 4 (coefficients)'!$C$8 * ( (C433/'Sect. 4 (coefficients)'!$C$5-1)/'Sect. 4 (coefficients)'!$C$6 ) * ( A433/'Sect. 4 (coefficients)'!$C$3 ) *
(                                                       ( 'Sect. 4 (coefficients)'!$J$3   + 'Sect. 4 (coefficients)'!$J$4  *((C433/'Sect. 4 (coefficients)'!$C$5-1)/'Sect. 4 (coefficients)'!$C$6)  + 'Sect. 4 (coefficients)'!$J$5  *((C433/'Sect. 4 (coefficients)'!$C$5-1)/'Sect. 4 (coefficients)'!$C$6)^2 + 'Sect. 4 (coefficients)'!$J$6   *((C433/'Sect. 4 (coefficients)'!$C$5-1)/'Sect. 4 (coefficients)'!$C$6)^3 + 'Sect. 4 (coefficients)'!$J$7*((C433/'Sect. 4 (coefficients)'!$C$5-1)/'Sect. 4 (coefficients)'!$C$6)^4 ) +
    ( A433/'Sect. 4 (coefficients)'!$C$3 )^1 * ( 'Sect. 4 (coefficients)'!$J$8   + 'Sect. 4 (coefficients)'!$J$9  *((C433/'Sect. 4 (coefficients)'!$C$5-1)/'Sect. 4 (coefficients)'!$C$6)  + 'Sect. 4 (coefficients)'!$J$10*((C433/'Sect. 4 (coefficients)'!$C$5-1)/'Sect. 4 (coefficients)'!$C$6)^2 + 'Sect. 4 (coefficients)'!$J$11 *((C433/'Sect. 4 (coefficients)'!$C$5-1)/'Sect. 4 (coefficients)'!$C$6)^3 ) +
    ( A433/'Sect. 4 (coefficients)'!$C$3 )^2 * ( 'Sect. 4 (coefficients)'!$J$12 + 'Sect. 4 (coefficients)'!$J$13*((C433/'Sect. 4 (coefficients)'!$C$5-1)/'Sect. 4 (coefficients)'!$C$6) + 'Sect. 4 (coefficients)'!$J$14*((C433/'Sect. 4 (coefficients)'!$C$5-1)/'Sect. 4 (coefficients)'!$C$6)^2 ) +
    ( A433/'Sect. 4 (coefficients)'!$C$3 )^3 * ( 'Sect. 4 (coefficients)'!$J$15 + 'Sect. 4 (coefficients)'!$J$16*((C433/'Sect. 4 (coefficients)'!$C$5-1)/'Sect. 4 (coefficients)'!$C$6) ) +
    ( A433/'Sect. 4 (coefficients)'!$C$3 )^4 * ( 'Sect. 4 (coefficients)'!$J$17 ) +
( (B433+273.15) / 'Sect. 4 (coefficients)'!$C$4 )^1*
    (                                                   ( 'Sect. 4 (coefficients)'!$J$18 + 'Sect. 4 (coefficients)'!$J$19*((C433/'Sect. 4 (coefficients)'!$C$5-1)/'Sect. 4 (coefficients)'!$C$6) + 'Sect. 4 (coefficients)'!$J$20*((C433/'Sect. 4 (coefficients)'!$C$5-1)/'Sect. 4 (coefficients)'!$C$6)^2 + 'Sect. 4 (coefficients)'!$J$21 * ((C433/'Sect. 4 (coefficients)'!$C$5-1)/'Sect. 4 (coefficients)'!$C$6)^3 ) +
    ( A433/'Sect. 4 (coefficients)'!$C$3 )^1 * ( 'Sect. 4 (coefficients)'!$J$22 + 'Sect. 4 (coefficients)'!$J$23*((C433/'Sect. 4 (coefficients)'!$C$5-1)/'Sect. 4 (coefficients)'!$C$6) + 'Sect. 4 (coefficients)'!$J$24*((C433/'Sect. 4 (coefficients)'!$C$5-1)/'Sect. 4 (coefficients)'!$C$6)^2 ) +
    ( A433/'Sect. 4 (coefficients)'!$C$3 )^2 * ( 'Sect. 4 (coefficients)'!$J$25 + 'Sect. 4 (coefficients)'!$J$26*((C433/'Sect. 4 (coefficients)'!$C$5-1)/'Sect. 4 (coefficients)'!$C$6) ) +
    ( A433/'Sect. 4 (coefficients)'!$C$3 )^3 * ( 'Sect. 4 (coefficients)'!$J$27 ) ) +
( (B433+273.15) / 'Sect. 4 (coefficients)'!$C$4 )^2*
    (                                                   ( 'Sect. 4 (coefficients)'!$J$28 + 'Sect. 4 (coefficients)'!$J$29*((C433/'Sect. 4 (coefficients)'!$C$5-1)/'Sect. 4 (coefficients)'!$C$6) + 'Sect. 4 (coefficients)'!$J$30*((C433/'Sect. 4 (coefficients)'!$C$5-1)/'Sect. 4 (coefficients)'!$C$6)^2 ) +
    ( A433/'Sect. 4 (coefficients)'!$C$3 )^1 * ( 'Sect. 4 (coefficients)'!$J$31 + 'Sect. 4 (coefficients)'!$J$32*((C433/'Sect. 4 (coefficients)'!$C$5-1)/'Sect. 4 (coefficients)'!$C$6) ) +
    ( A433/'Sect. 4 (coefficients)'!$C$3 )^2 * ( 'Sect. 4 (coefficients)'!$J$33 ) ) +
( (B433+273.15) / 'Sect. 4 (coefficients)'!$C$4 )^3*
    (                                                   ( 'Sect. 4 (coefficients)'!$J$34 + 'Sect. 4 (coefficients)'!$J$35*((C433/'Sect. 4 (coefficients)'!$C$5-1)/'Sect. 4 (coefficients)'!$C$6) ) +
    ( A433/'Sect. 4 (coefficients)'!$C$3 )^1 * ( 'Sect. 4 (coefficients)'!$J$36 ) ) +
( (B433+273.15) / 'Sect. 4 (coefficients)'!$C$4 )^4*
    (                                                   ( 'Sect. 4 (coefficients)'!$J$37 ) ) )</f>
        <v>-0.24542560397169499</v>
      </c>
      <c r="V433" s="32">
        <f t="shared" si="111"/>
        <v>18.214509471406856</v>
      </c>
      <c r="W433" s="36">
        <f>('Sect. 4 (coefficients)'!$L$3+'Sect. 4 (coefficients)'!$L$4*(B433+'Sect. 4 (coefficients)'!$L$7)^-2.5+'Sect. 4 (coefficients)'!$L$5*(B433+'Sect. 4 (coefficients)'!$L$7)^3)/1000</f>
        <v>-1.5230718835547918E-3</v>
      </c>
      <c r="X433" s="36">
        <f t="shared" si="112"/>
        <v>-1.7949558206424854E-3</v>
      </c>
      <c r="Y433" s="32">
        <f t="shared" si="113"/>
        <v>18.212986399523302</v>
      </c>
      <c r="Z433" s="92">
        <v>6.0000000000000001E-3</v>
      </c>
    </row>
    <row r="434" spans="1:26" s="37" customFormat="1">
      <c r="A434" s="76">
        <v>25</v>
      </c>
      <c r="B434" s="30">
        <v>35</v>
      </c>
      <c r="C434" s="55">
        <v>26</v>
      </c>
      <c r="D434" s="32">
        <v>1005.16710813</v>
      </c>
      <c r="E434" s="32">
        <f t="shared" si="119"/>
        <v>1.5077506621949999E-2</v>
      </c>
      <c r="F434" s="54" t="s">
        <v>17</v>
      </c>
      <c r="G434" s="33">
        <v>1023.3078354423376</v>
      </c>
      <c r="H434" s="32">
        <v>1.6088382582759075E-2</v>
      </c>
      <c r="I434" s="62">
        <v>2501.706006767753</v>
      </c>
      <c r="J434" s="33">
        <f t="shared" si="105"/>
        <v>18.140727312337617</v>
      </c>
      <c r="K434" s="32">
        <f t="shared" si="106"/>
        <v>5.6129179750179408E-3</v>
      </c>
      <c r="L434" s="50">
        <f t="shared" si="104"/>
        <v>37.063080501301336</v>
      </c>
      <c r="M434" s="35">
        <f t="shared" si="107"/>
        <v>11.785714285714285</v>
      </c>
      <c r="N434" s="66">
        <f t="shared" si="108"/>
        <v>1.1785714285714286</v>
      </c>
      <c r="O434" s="70" t="s">
        <v>17</v>
      </c>
      <c r="P434" s="32">
        <f>('Sect. 4 (coefficients)'!$L$3+'Sect. 4 (coefficients)'!$L$4*(B434+'Sect. 4 (coefficients)'!$L$7)^-2.5+'Sect. 4 (coefficients)'!$L$5*(B434+'Sect. 4 (coefficients)'!$L$7)^3)/1000</f>
        <v>-1.5230718835547918E-3</v>
      </c>
      <c r="Q434" s="32">
        <f t="shared" si="109"/>
        <v>18.142250384221171</v>
      </c>
      <c r="R434" s="32">
        <f>LOOKUP(B434,'Sect. 4 (data)'!$B$40:$B$46,'Sect. 4 (data)'!$R$40:$R$46)</f>
        <v>18.460174566789561</v>
      </c>
      <c r="S434" s="36">
        <f t="shared" si="110"/>
        <v>-0.31792418256839028</v>
      </c>
      <c r="T434" s="32">
        <f>'Sect. 4 (coefficients)'!$C$7 * ( A434 / 'Sect. 4 (coefficients)'!$C$3 )*
  (
                                                        ( 'Sect. 4 (coefficients)'!$F$3   + 'Sect. 4 (coefficients)'!$F$4  *(A434/'Sect. 4 (coefficients)'!$C$3)^1 + 'Sect. 4 (coefficients)'!$F$5  *(A434/'Sect. 4 (coefficients)'!$C$3)^2 + 'Sect. 4 (coefficients)'!$F$6   *(A434/'Sect. 4 (coefficients)'!$C$3)^3 + 'Sect. 4 (coefficients)'!$F$7  *(A434/'Sect. 4 (coefficients)'!$C$3)^4 + 'Sect. 4 (coefficients)'!$F$8*(A434/'Sect. 4 (coefficients)'!$C$3)^5 ) +
    ( (B434+273.15) / 'Sect. 4 (coefficients)'!$C$4 )^1 * ( 'Sect. 4 (coefficients)'!$F$9   + 'Sect. 4 (coefficients)'!$F$10*(A434/'Sect. 4 (coefficients)'!$C$3)^1 + 'Sect. 4 (coefficients)'!$F$11*(A434/'Sect. 4 (coefficients)'!$C$3)^2 + 'Sect. 4 (coefficients)'!$F$12*(A434/'Sect. 4 (coefficients)'!$C$3)^3 + 'Sect. 4 (coefficients)'!$F$13*(A434/'Sect. 4 (coefficients)'!$C$3)^4 ) +
    ( (B434+273.15) / 'Sect. 4 (coefficients)'!$C$4 )^2 * ( 'Sect. 4 (coefficients)'!$F$14 + 'Sect. 4 (coefficients)'!$F$15*(A434/'Sect. 4 (coefficients)'!$C$3)^1 + 'Sect. 4 (coefficients)'!$F$16*(A434/'Sect. 4 (coefficients)'!$C$3)^2 + 'Sect. 4 (coefficients)'!$F$17*(A434/'Sect. 4 (coefficients)'!$C$3)^3 ) +
    ( (B434+273.15) / 'Sect. 4 (coefficients)'!$C$4 )^3 * ( 'Sect. 4 (coefficients)'!$F$18 + 'Sect. 4 (coefficients)'!$F$19*(A434/'Sect. 4 (coefficients)'!$C$3)^1 + 'Sect. 4 (coefficients)'!$F$20*(A434/'Sect. 4 (coefficients)'!$C$3)^2 ) +
    ( (B434+273.15) / 'Sect. 4 (coefficients)'!$C$4 )^4 * ( 'Sect. 4 (coefficients)'!$F$21 +'Sect. 4 (coefficients)'!$F$22*(A434/'Sect. 4 (coefficients)'!$C$3)^1 ) +
    ( (B434+273.15) / 'Sect. 4 (coefficients)'!$C$4 )^5 * ( 'Sect. 4 (coefficients)'!$F$23 )
  )</f>
        <v>18.459935075378553</v>
      </c>
      <c r="U434" s="91">
        <f xml:space="preserve"> 'Sect. 4 (coefficients)'!$C$8 * ( (C434/'Sect. 4 (coefficients)'!$C$5-1)/'Sect. 4 (coefficients)'!$C$6 ) * ( A434/'Sect. 4 (coefficients)'!$C$3 ) *
(                                                       ( 'Sect. 4 (coefficients)'!$J$3   + 'Sect. 4 (coefficients)'!$J$4  *((C434/'Sect. 4 (coefficients)'!$C$5-1)/'Sect. 4 (coefficients)'!$C$6)  + 'Sect. 4 (coefficients)'!$J$5  *((C434/'Sect. 4 (coefficients)'!$C$5-1)/'Sect. 4 (coefficients)'!$C$6)^2 + 'Sect. 4 (coefficients)'!$J$6   *((C434/'Sect. 4 (coefficients)'!$C$5-1)/'Sect. 4 (coefficients)'!$C$6)^3 + 'Sect. 4 (coefficients)'!$J$7*((C434/'Sect. 4 (coefficients)'!$C$5-1)/'Sect. 4 (coefficients)'!$C$6)^4 ) +
    ( A434/'Sect. 4 (coefficients)'!$C$3 )^1 * ( 'Sect. 4 (coefficients)'!$J$8   + 'Sect. 4 (coefficients)'!$J$9  *((C434/'Sect. 4 (coefficients)'!$C$5-1)/'Sect. 4 (coefficients)'!$C$6)  + 'Sect. 4 (coefficients)'!$J$10*((C434/'Sect. 4 (coefficients)'!$C$5-1)/'Sect. 4 (coefficients)'!$C$6)^2 + 'Sect. 4 (coefficients)'!$J$11 *((C434/'Sect. 4 (coefficients)'!$C$5-1)/'Sect. 4 (coefficients)'!$C$6)^3 ) +
    ( A434/'Sect. 4 (coefficients)'!$C$3 )^2 * ( 'Sect. 4 (coefficients)'!$J$12 + 'Sect. 4 (coefficients)'!$J$13*((C434/'Sect. 4 (coefficients)'!$C$5-1)/'Sect. 4 (coefficients)'!$C$6) + 'Sect. 4 (coefficients)'!$J$14*((C434/'Sect. 4 (coefficients)'!$C$5-1)/'Sect. 4 (coefficients)'!$C$6)^2 ) +
    ( A434/'Sect. 4 (coefficients)'!$C$3 )^3 * ( 'Sect. 4 (coefficients)'!$J$15 + 'Sect. 4 (coefficients)'!$J$16*((C434/'Sect. 4 (coefficients)'!$C$5-1)/'Sect. 4 (coefficients)'!$C$6) ) +
    ( A434/'Sect. 4 (coefficients)'!$C$3 )^4 * ( 'Sect. 4 (coefficients)'!$J$17 ) +
( (B434+273.15) / 'Sect. 4 (coefficients)'!$C$4 )^1*
    (                                                   ( 'Sect. 4 (coefficients)'!$J$18 + 'Sect. 4 (coefficients)'!$J$19*((C434/'Sect. 4 (coefficients)'!$C$5-1)/'Sect. 4 (coefficients)'!$C$6) + 'Sect. 4 (coefficients)'!$J$20*((C434/'Sect. 4 (coefficients)'!$C$5-1)/'Sect. 4 (coefficients)'!$C$6)^2 + 'Sect. 4 (coefficients)'!$J$21 * ((C434/'Sect. 4 (coefficients)'!$C$5-1)/'Sect. 4 (coefficients)'!$C$6)^3 ) +
    ( A434/'Sect. 4 (coefficients)'!$C$3 )^1 * ( 'Sect. 4 (coefficients)'!$J$22 + 'Sect. 4 (coefficients)'!$J$23*((C434/'Sect. 4 (coefficients)'!$C$5-1)/'Sect. 4 (coefficients)'!$C$6) + 'Sect. 4 (coefficients)'!$J$24*((C434/'Sect. 4 (coefficients)'!$C$5-1)/'Sect. 4 (coefficients)'!$C$6)^2 ) +
    ( A434/'Sect. 4 (coefficients)'!$C$3 )^2 * ( 'Sect. 4 (coefficients)'!$J$25 + 'Sect. 4 (coefficients)'!$J$26*((C434/'Sect. 4 (coefficients)'!$C$5-1)/'Sect. 4 (coefficients)'!$C$6) ) +
    ( A434/'Sect. 4 (coefficients)'!$C$3 )^3 * ( 'Sect. 4 (coefficients)'!$J$27 ) ) +
( (B434+273.15) / 'Sect. 4 (coefficients)'!$C$4 )^2*
    (                                                   ( 'Sect. 4 (coefficients)'!$J$28 + 'Sect. 4 (coefficients)'!$J$29*((C434/'Sect. 4 (coefficients)'!$C$5-1)/'Sect. 4 (coefficients)'!$C$6) + 'Sect. 4 (coefficients)'!$J$30*((C434/'Sect. 4 (coefficients)'!$C$5-1)/'Sect. 4 (coefficients)'!$C$6)^2 ) +
    ( A434/'Sect. 4 (coefficients)'!$C$3 )^1 * ( 'Sect. 4 (coefficients)'!$J$31 + 'Sect. 4 (coefficients)'!$J$32*((C434/'Sect. 4 (coefficients)'!$C$5-1)/'Sect. 4 (coefficients)'!$C$6) ) +
    ( A434/'Sect. 4 (coefficients)'!$C$3 )^2 * ( 'Sect. 4 (coefficients)'!$J$33 ) ) +
( (B434+273.15) / 'Sect. 4 (coefficients)'!$C$4 )^3*
    (                                                   ( 'Sect. 4 (coefficients)'!$J$34 + 'Sect. 4 (coefficients)'!$J$35*((C434/'Sect. 4 (coefficients)'!$C$5-1)/'Sect. 4 (coefficients)'!$C$6) ) +
    ( A434/'Sect. 4 (coefficients)'!$C$3 )^1 * ( 'Sect. 4 (coefficients)'!$J$36 ) ) +
( (B434+273.15) / 'Sect. 4 (coefficients)'!$C$4 )^4*
    (                                                   ( 'Sect. 4 (coefficients)'!$J$37 ) ) )</f>
        <v>-0.31613967486744843</v>
      </c>
      <c r="V434" s="32">
        <f t="shared" si="111"/>
        <v>18.143795400511106</v>
      </c>
      <c r="W434" s="36">
        <f>('Sect. 4 (coefficients)'!$L$3+'Sect. 4 (coefficients)'!$L$4*(B434+'Sect. 4 (coefficients)'!$L$7)^-2.5+'Sect. 4 (coefficients)'!$L$5*(B434+'Sect. 4 (coefficients)'!$L$7)^3)/1000</f>
        <v>-1.5230718835547918E-3</v>
      </c>
      <c r="X434" s="36">
        <f t="shared" si="112"/>
        <v>-1.5450162899348641E-3</v>
      </c>
      <c r="Y434" s="32">
        <f t="shared" si="113"/>
        <v>18.142272328627552</v>
      </c>
      <c r="Z434" s="92">
        <v>6.0000000000000001E-3</v>
      </c>
    </row>
    <row r="435" spans="1:26" s="37" customFormat="1">
      <c r="A435" s="76">
        <v>25</v>
      </c>
      <c r="B435" s="30">
        <v>35</v>
      </c>
      <c r="C435" s="55">
        <v>33</v>
      </c>
      <c r="D435" s="32">
        <v>1008.0758325</v>
      </c>
      <c r="E435" s="32">
        <f t="shared" si="119"/>
        <v>1.5121137487500002E-2</v>
      </c>
      <c r="F435" s="54" t="s">
        <v>17</v>
      </c>
      <c r="G435" s="33">
        <v>1026.1368393187745</v>
      </c>
      <c r="H435" s="32">
        <v>1.6207094655005187E-2</v>
      </c>
      <c r="I435" s="62">
        <v>1695.4014728300208</v>
      </c>
      <c r="J435" s="33">
        <f t="shared" si="105"/>
        <v>18.061006818774445</v>
      </c>
      <c r="K435" s="32">
        <f t="shared" si="106"/>
        <v>5.8327624879142698E-3</v>
      </c>
      <c r="L435" s="50">
        <f t="shared" si="104"/>
        <v>28.441274278345428</v>
      </c>
      <c r="M435" s="35">
        <f t="shared" si="107"/>
        <v>11.785714285714285</v>
      </c>
      <c r="N435" s="66">
        <f t="shared" si="108"/>
        <v>1.1785714285714286</v>
      </c>
      <c r="O435" s="70" t="s">
        <v>17</v>
      </c>
      <c r="P435" s="32">
        <f>('Sect. 4 (coefficients)'!$L$3+'Sect. 4 (coefficients)'!$L$4*(B435+'Sect. 4 (coefficients)'!$L$7)^-2.5+'Sect. 4 (coefficients)'!$L$5*(B435+'Sect. 4 (coefficients)'!$L$7)^3)/1000</f>
        <v>-1.5230718835547918E-3</v>
      </c>
      <c r="Q435" s="32">
        <f t="shared" si="109"/>
        <v>18.062529890657999</v>
      </c>
      <c r="R435" s="32">
        <f>LOOKUP(B435,'Sect. 4 (data)'!$B$40:$B$46,'Sect. 4 (data)'!$R$40:$R$46)</f>
        <v>18.460174566789561</v>
      </c>
      <c r="S435" s="36">
        <f t="shared" si="110"/>
        <v>-0.39764467613156285</v>
      </c>
      <c r="T435" s="32">
        <f>'Sect. 4 (coefficients)'!$C$7 * ( A435 / 'Sect. 4 (coefficients)'!$C$3 )*
  (
                                                        ( 'Sect. 4 (coefficients)'!$F$3   + 'Sect. 4 (coefficients)'!$F$4  *(A435/'Sect. 4 (coefficients)'!$C$3)^1 + 'Sect. 4 (coefficients)'!$F$5  *(A435/'Sect. 4 (coefficients)'!$C$3)^2 + 'Sect. 4 (coefficients)'!$F$6   *(A435/'Sect. 4 (coefficients)'!$C$3)^3 + 'Sect. 4 (coefficients)'!$F$7  *(A435/'Sect. 4 (coefficients)'!$C$3)^4 + 'Sect. 4 (coefficients)'!$F$8*(A435/'Sect. 4 (coefficients)'!$C$3)^5 ) +
    ( (B435+273.15) / 'Sect. 4 (coefficients)'!$C$4 )^1 * ( 'Sect. 4 (coefficients)'!$F$9   + 'Sect. 4 (coefficients)'!$F$10*(A435/'Sect. 4 (coefficients)'!$C$3)^1 + 'Sect. 4 (coefficients)'!$F$11*(A435/'Sect. 4 (coefficients)'!$C$3)^2 + 'Sect. 4 (coefficients)'!$F$12*(A435/'Sect. 4 (coefficients)'!$C$3)^3 + 'Sect. 4 (coefficients)'!$F$13*(A435/'Sect. 4 (coefficients)'!$C$3)^4 ) +
    ( (B435+273.15) / 'Sect. 4 (coefficients)'!$C$4 )^2 * ( 'Sect. 4 (coefficients)'!$F$14 + 'Sect. 4 (coefficients)'!$F$15*(A435/'Sect. 4 (coefficients)'!$C$3)^1 + 'Sect. 4 (coefficients)'!$F$16*(A435/'Sect. 4 (coefficients)'!$C$3)^2 + 'Sect. 4 (coefficients)'!$F$17*(A435/'Sect. 4 (coefficients)'!$C$3)^3 ) +
    ( (B435+273.15) / 'Sect. 4 (coefficients)'!$C$4 )^3 * ( 'Sect. 4 (coefficients)'!$F$18 + 'Sect. 4 (coefficients)'!$F$19*(A435/'Sect. 4 (coefficients)'!$C$3)^1 + 'Sect. 4 (coefficients)'!$F$20*(A435/'Sect. 4 (coefficients)'!$C$3)^2 ) +
    ( (B435+273.15) / 'Sect. 4 (coefficients)'!$C$4 )^4 * ( 'Sect. 4 (coefficients)'!$F$21 +'Sect. 4 (coefficients)'!$F$22*(A435/'Sect. 4 (coefficients)'!$C$3)^1 ) +
    ( (B435+273.15) / 'Sect. 4 (coefficients)'!$C$4 )^5 * ( 'Sect. 4 (coefficients)'!$F$23 )
  )</f>
        <v>18.459935075378553</v>
      </c>
      <c r="U435" s="91">
        <f xml:space="preserve"> 'Sect. 4 (coefficients)'!$C$8 * ( (C435/'Sect. 4 (coefficients)'!$C$5-1)/'Sect. 4 (coefficients)'!$C$6 ) * ( A435/'Sect. 4 (coefficients)'!$C$3 ) *
(                                                       ( 'Sect. 4 (coefficients)'!$J$3   + 'Sect. 4 (coefficients)'!$J$4  *((C435/'Sect. 4 (coefficients)'!$C$5-1)/'Sect. 4 (coefficients)'!$C$6)  + 'Sect. 4 (coefficients)'!$J$5  *((C435/'Sect. 4 (coefficients)'!$C$5-1)/'Sect. 4 (coefficients)'!$C$6)^2 + 'Sect. 4 (coefficients)'!$J$6   *((C435/'Sect. 4 (coefficients)'!$C$5-1)/'Sect. 4 (coefficients)'!$C$6)^3 + 'Sect. 4 (coefficients)'!$J$7*((C435/'Sect. 4 (coefficients)'!$C$5-1)/'Sect. 4 (coefficients)'!$C$6)^4 ) +
    ( A435/'Sect. 4 (coefficients)'!$C$3 )^1 * ( 'Sect. 4 (coefficients)'!$J$8   + 'Sect. 4 (coefficients)'!$J$9  *((C435/'Sect. 4 (coefficients)'!$C$5-1)/'Sect. 4 (coefficients)'!$C$6)  + 'Sect. 4 (coefficients)'!$J$10*((C435/'Sect. 4 (coefficients)'!$C$5-1)/'Sect. 4 (coefficients)'!$C$6)^2 + 'Sect. 4 (coefficients)'!$J$11 *((C435/'Sect. 4 (coefficients)'!$C$5-1)/'Sect. 4 (coefficients)'!$C$6)^3 ) +
    ( A435/'Sect. 4 (coefficients)'!$C$3 )^2 * ( 'Sect. 4 (coefficients)'!$J$12 + 'Sect. 4 (coefficients)'!$J$13*((C435/'Sect. 4 (coefficients)'!$C$5-1)/'Sect. 4 (coefficients)'!$C$6) + 'Sect. 4 (coefficients)'!$J$14*((C435/'Sect. 4 (coefficients)'!$C$5-1)/'Sect. 4 (coefficients)'!$C$6)^2 ) +
    ( A435/'Sect. 4 (coefficients)'!$C$3 )^3 * ( 'Sect. 4 (coefficients)'!$J$15 + 'Sect. 4 (coefficients)'!$J$16*((C435/'Sect. 4 (coefficients)'!$C$5-1)/'Sect. 4 (coefficients)'!$C$6) ) +
    ( A435/'Sect. 4 (coefficients)'!$C$3 )^4 * ( 'Sect. 4 (coefficients)'!$J$17 ) +
( (B435+273.15) / 'Sect. 4 (coefficients)'!$C$4 )^1*
    (                                                   ( 'Sect. 4 (coefficients)'!$J$18 + 'Sect. 4 (coefficients)'!$J$19*((C435/'Sect. 4 (coefficients)'!$C$5-1)/'Sect. 4 (coefficients)'!$C$6) + 'Sect. 4 (coefficients)'!$J$20*((C435/'Sect. 4 (coefficients)'!$C$5-1)/'Sect. 4 (coefficients)'!$C$6)^2 + 'Sect. 4 (coefficients)'!$J$21 * ((C435/'Sect. 4 (coefficients)'!$C$5-1)/'Sect. 4 (coefficients)'!$C$6)^3 ) +
    ( A435/'Sect. 4 (coefficients)'!$C$3 )^1 * ( 'Sect. 4 (coefficients)'!$J$22 + 'Sect. 4 (coefficients)'!$J$23*((C435/'Sect. 4 (coefficients)'!$C$5-1)/'Sect. 4 (coefficients)'!$C$6) + 'Sect. 4 (coefficients)'!$J$24*((C435/'Sect. 4 (coefficients)'!$C$5-1)/'Sect. 4 (coefficients)'!$C$6)^2 ) +
    ( A435/'Sect. 4 (coefficients)'!$C$3 )^2 * ( 'Sect. 4 (coefficients)'!$J$25 + 'Sect. 4 (coefficients)'!$J$26*((C435/'Sect. 4 (coefficients)'!$C$5-1)/'Sect. 4 (coefficients)'!$C$6) ) +
    ( A435/'Sect. 4 (coefficients)'!$C$3 )^3 * ( 'Sect. 4 (coefficients)'!$J$27 ) ) +
( (B435+273.15) / 'Sect. 4 (coefficients)'!$C$4 )^2*
    (                                                   ( 'Sect. 4 (coefficients)'!$J$28 + 'Sect. 4 (coefficients)'!$J$29*((C435/'Sect. 4 (coefficients)'!$C$5-1)/'Sect. 4 (coefficients)'!$C$6) + 'Sect. 4 (coefficients)'!$J$30*((C435/'Sect. 4 (coefficients)'!$C$5-1)/'Sect. 4 (coefficients)'!$C$6)^2 ) +
    ( A435/'Sect. 4 (coefficients)'!$C$3 )^1 * ( 'Sect. 4 (coefficients)'!$J$31 + 'Sect. 4 (coefficients)'!$J$32*((C435/'Sect. 4 (coefficients)'!$C$5-1)/'Sect. 4 (coefficients)'!$C$6) ) +
    ( A435/'Sect. 4 (coefficients)'!$C$3 )^2 * ( 'Sect. 4 (coefficients)'!$J$33 ) ) +
( (B435+273.15) / 'Sect. 4 (coefficients)'!$C$4 )^3*
    (                                                   ( 'Sect. 4 (coefficients)'!$J$34 + 'Sect. 4 (coefficients)'!$J$35*((C435/'Sect. 4 (coefficients)'!$C$5-1)/'Sect. 4 (coefficients)'!$C$6) ) +
    ( A435/'Sect. 4 (coefficients)'!$C$3 )^1 * ( 'Sect. 4 (coefficients)'!$J$36 ) ) +
( (B435+273.15) / 'Sect. 4 (coefficients)'!$C$4 )^4*
    (                                                   ( 'Sect. 4 (coefficients)'!$J$37 ) ) )</f>
        <v>-0.39663337812080263</v>
      </c>
      <c r="V435" s="32">
        <f t="shared" si="111"/>
        <v>18.063301697257749</v>
      </c>
      <c r="W435" s="36">
        <f>('Sect. 4 (coefficients)'!$L$3+'Sect. 4 (coefficients)'!$L$4*(B435+'Sect. 4 (coefficients)'!$L$7)^-2.5+'Sect. 4 (coefficients)'!$L$5*(B435+'Sect. 4 (coefficients)'!$L$7)^3)/1000</f>
        <v>-1.5230718835547918E-3</v>
      </c>
      <c r="X435" s="36">
        <f t="shared" si="112"/>
        <v>-7.7180659975084609E-4</v>
      </c>
      <c r="Y435" s="32">
        <f t="shared" si="113"/>
        <v>18.061778625374195</v>
      </c>
      <c r="Z435" s="92">
        <v>6.0000000000000001E-3</v>
      </c>
    </row>
    <row r="436" spans="1:26" s="37" customFormat="1">
      <c r="A436" s="76">
        <v>25</v>
      </c>
      <c r="B436" s="30">
        <v>35</v>
      </c>
      <c r="C436" s="55">
        <v>41.5</v>
      </c>
      <c r="D436" s="32">
        <v>1011.55343319</v>
      </c>
      <c r="E436" s="32">
        <f t="shared" si="119"/>
        <v>1.5173301497849999E-2</v>
      </c>
      <c r="F436" s="54" t="s">
        <v>17</v>
      </c>
      <c r="G436" s="33">
        <v>1029.5183551293694</v>
      </c>
      <c r="H436" s="32">
        <v>1.6371260821077947E-2</v>
      </c>
      <c r="I436" s="62">
        <v>974.48910719691094</v>
      </c>
      <c r="J436" s="33">
        <f t="shared" si="105"/>
        <v>17.964921939369447</v>
      </c>
      <c r="K436" s="32">
        <f t="shared" si="106"/>
        <v>6.1472841586431275E-3</v>
      </c>
      <c r="L436" s="50">
        <f t="shared" si="104"/>
        <v>19.372319993092429</v>
      </c>
      <c r="M436" s="35">
        <f t="shared" si="107"/>
        <v>11.785714285714285</v>
      </c>
      <c r="N436" s="66">
        <f t="shared" si="108"/>
        <v>1.1785714285714286</v>
      </c>
      <c r="O436" s="70" t="s">
        <v>17</v>
      </c>
      <c r="P436" s="32">
        <f>('Sect. 4 (coefficients)'!$L$3+'Sect. 4 (coefficients)'!$L$4*(B436+'Sect. 4 (coefficients)'!$L$7)^-2.5+'Sect. 4 (coefficients)'!$L$5*(B436+'Sect. 4 (coefficients)'!$L$7)^3)/1000</f>
        <v>-1.5230718835547918E-3</v>
      </c>
      <c r="Q436" s="32">
        <f t="shared" si="109"/>
        <v>17.966445011253001</v>
      </c>
      <c r="R436" s="32">
        <f>LOOKUP(B436,'Sect. 4 (data)'!$B$40:$B$46,'Sect. 4 (data)'!$R$40:$R$46)</f>
        <v>18.460174566789561</v>
      </c>
      <c r="S436" s="36">
        <f t="shared" si="110"/>
        <v>-0.49372955553656084</v>
      </c>
      <c r="T436" s="32">
        <f>'Sect. 4 (coefficients)'!$C$7 * ( A436 / 'Sect. 4 (coefficients)'!$C$3 )*
  (
                                                        ( 'Sect. 4 (coefficients)'!$F$3   + 'Sect. 4 (coefficients)'!$F$4  *(A436/'Sect. 4 (coefficients)'!$C$3)^1 + 'Sect. 4 (coefficients)'!$F$5  *(A436/'Sect. 4 (coefficients)'!$C$3)^2 + 'Sect. 4 (coefficients)'!$F$6   *(A436/'Sect. 4 (coefficients)'!$C$3)^3 + 'Sect. 4 (coefficients)'!$F$7  *(A436/'Sect. 4 (coefficients)'!$C$3)^4 + 'Sect. 4 (coefficients)'!$F$8*(A436/'Sect. 4 (coefficients)'!$C$3)^5 ) +
    ( (B436+273.15) / 'Sect. 4 (coefficients)'!$C$4 )^1 * ( 'Sect. 4 (coefficients)'!$F$9   + 'Sect. 4 (coefficients)'!$F$10*(A436/'Sect. 4 (coefficients)'!$C$3)^1 + 'Sect. 4 (coefficients)'!$F$11*(A436/'Sect. 4 (coefficients)'!$C$3)^2 + 'Sect. 4 (coefficients)'!$F$12*(A436/'Sect. 4 (coefficients)'!$C$3)^3 + 'Sect. 4 (coefficients)'!$F$13*(A436/'Sect. 4 (coefficients)'!$C$3)^4 ) +
    ( (B436+273.15) / 'Sect. 4 (coefficients)'!$C$4 )^2 * ( 'Sect. 4 (coefficients)'!$F$14 + 'Sect. 4 (coefficients)'!$F$15*(A436/'Sect. 4 (coefficients)'!$C$3)^1 + 'Sect. 4 (coefficients)'!$F$16*(A436/'Sect. 4 (coefficients)'!$C$3)^2 + 'Sect. 4 (coefficients)'!$F$17*(A436/'Sect. 4 (coefficients)'!$C$3)^3 ) +
    ( (B436+273.15) / 'Sect. 4 (coefficients)'!$C$4 )^3 * ( 'Sect. 4 (coefficients)'!$F$18 + 'Sect. 4 (coefficients)'!$F$19*(A436/'Sect. 4 (coefficients)'!$C$3)^1 + 'Sect. 4 (coefficients)'!$F$20*(A436/'Sect. 4 (coefficients)'!$C$3)^2 ) +
    ( (B436+273.15) / 'Sect. 4 (coefficients)'!$C$4 )^4 * ( 'Sect. 4 (coefficients)'!$F$21 +'Sect. 4 (coefficients)'!$F$22*(A436/'Sect. 4 (coefficients)'!$C$3)^1 ) +
    ( (B436+273.15) / 'Sect. 4 (coefficients)'!$C$4 )^5 * ( 'Sect. 4 (coefficients)'!$F$23 )
  )</f>
        <v>18.459935075378553</v>
      </c>
      <c r="U436" s="91">
        <f xml:space="preserve"> 'Sect. 4 (coefficients)'!$C$8 * ( (C436/'Sect. 4 (coefficients)'!$C$5-1)/'Sect. 4 (coefficients)'!$C$6 ) * ( A436/'Sect. 4 (coefficients)'!$C$3 ) *
(                                                       ( 'Sect. 4 (coefficients)'!$J$3   + 'Sect. 4 (coefficients)'!$J$4  *((C436/'Sect. 4 (coefficients)'!$C$5-1)/'Sect. 4 (coefficients)'!$C$6)  + 'Sect. 4 (coefficients)'!$J$5  *((C436/'Sect. 4 (coefficients)'!$C$5-1)/'Sect. 4 (coefficients)'!$C$6)^2 + 'Sect. 4 (coefficients)'!$J$6   *((C436/'Sect. 4 (coefficients)'!$C$5-1)/'Sect. 4 (coefficients)'!$C$6)^3 + 'Sect. 4 (coefficients)'!$J$7*((C436/'Sect. 4 (coefficients)'!$C$5-1)/'Sect. 4 (coefficients)'!$C$6)^4 ) +
    ( A436/'Sect. 4 (coefficients)'!$C$3 )^1 * ( 'Sect. 4 (coefficients)'!$J$8   + 'Sect. 4 (coefficients)'!$J$9  *((C436/'Sect. 4 (coefficients)'!$C$5-1)/'Sect. 4 (coefficients)'!$C$6)  + 'Sect. 4 (coefficients)'!$J$10*((C436/'Sect. 4 (coefficients)'!$C$5-1)/'Sect. 4 (coefficients)'!$C$6)^2 + 'Sect. 4 (coefficients)'!$J$11 *((C436/'Sect. 4 (coefficients)'!$C$5-1)/'Sect. 4 (coefficients)'!$C$6)^3 ) +
    ( A436/'Sect. 4 (coefficients)'!$C$3 )^2 * ( 'Sect. 4 (coefficients)'!$J$12 + 'Sect. 4 (coefficients)'!$J$13*((C436/'Sect. 4 (coefficients)'!$C$5-1)/'Sect. 4 (coefficients)'!$C$6) + 'Sect. 4 (coefficients)'!$J$14*((C436/'Sect. 4 (coefficients)'!$C$5-1)/'Sect. 4 (coefficients)'!$C$6)^2 ) +
    ( A436/'Sect. 4 (coefficients)'!$C$3 )^3 * ( 'Sect. 4 (coefficients)'!$J$15 + 'Sect. 4 (coefficients)'!$J$16*((C436/'Sect. 4 (coefficients)'!$C$5-1)/'Sect. 4 (coefficients)'!$C$6) ) +
    ( A436/'Sect. 4 (coefficients)'!$C$3 )^4 * ( 'Sect. 4 (coefficients)'!$J$17 ) +
( (B436+273.15) / 'Sect. 4 (coefficients)'!$C$4 )^1*
    (                                                   ( 'Sect. 4 (coefficients)'!$J$18 + 'Sect. 4 (coefficients)'!$J$19*((C436/'Sect. 4 (coefficients)'!$C$5-1)/'Sect. 4 (coefficients)'!$C$6) + 'Sect. 4 (coefficients)'!$J$20*((C436/'Sect. 4 (coefficients)'!$C$5-1)/'Sect. 4 (coefficients)'!$C$6)^2 + 'Sect. 4 (coefficients)'!$J$21 * ((C436/'Sect. 4 (coefficients)'!$C$5-1)/'Sect. 4 (coefficients)'!$C$6)^3 ) +
    ( A436/'Sect. 4 (coefficients)'!$C$3 )^1 * ( 'Sect. 4 (coefficients)'!$J$22 + 'Sect. 4 (coefficients)'!$J$23*((C436/'Sect. 4 (coefficients)'!$C$5-1)/'Sect. 4 (coefficients)'!$C$6) + 'Sect. 4 (coefficients)'!$J$24*((C436/'Sect. 4 (coefficients)'!$C$5-1)/'Sect. 4 (coefficients)'!$C$6)^2 ) +
    ( A436/'Sect. 4 (coefficients)'!$C$3 )^2 * ( 'Sect. 4 (coefficients)'!$J$25 + 'Sect. 4 (coefficients)'!$J$26*((C436/'Sect. 4 (coefficients)'!$C$5-1)/'Sect. 4 (coefficients)'!$C$6) ) +
    ( A436/'Sect. 4 (coefficients)'!$C$3 )^3 * ( 'Sect. 4 (coefficients)'!$J$27 ) ) +
( (B436+273.15) / 'Sect. 4 (coefficients)'!$C$4 )^2*
    (                                                   ( 'Sect. 4 (coefficients)'!$J$28 + 'Sect. 4 (coefficients)'!$J$29*((C436/'Sect. 4 (coefficients)'!$C$5-1)/'Sect. 4 (coefficients)'!$C$6) + 'Sect. 4 (coefficients)'!$J$30*((C436/'Sect. 4 (coefficients)'!$C$5-1)/'Sect. 4 (coefficients)'!$C$6)^2 ) +
    ( A436/'Sect. 4 (coefficients)'!$C$3 )^1 * ( 'Sect. 4 (coefficients)'!$J$31 + 'Sect. 4 (coefficients)'!$J$32*((C436/'Sect. 4 (coefficients)'!$C$5-1)/'Sect. 4 (coefficients)'!$C$6) ) +
    ( A436/'Sect. 4 (coefficients)'!$C$3 )^2 * ( 'Sect. 4 (coefficients)'!$J$33 ) ) +
( (B436+273.15) / 'Sect. 4 (coefficients)'!$C$4 )^3*
    (                                                   ( 'Sect. 4 (coefficients)'!$J$34 + 'Sect. 4 (coefficients)'!$J$35*((C436/'Sect. 4 (coefficients)'!$C$5-1)/'Sect. 4 (coefficients)'!$C$6) ) +
    ( A436/'Sect. 4 (coefficients)'!$C$3 )^1 * ( 'Sect. 4 (coefficients)'!$J$36 ) ) +
( (B436+273.15) / 'Sect. 4 (coefficients)'!$C$4 )^4*
    (                                                   ( 'Sect. 4 (coefficients)'!$J$37 ) ) )</f>
        <v>-0.49152004566427887</v>
      </c>
      <c r="V436" s="32">
        <f t="shared" si="111"/>
        <v>17.968415029714276</v>
      </c>
      <c r="W436" s="36">
        <f>('Sect. 4 (coefficients)'!$L$3+'Sect. 4 (coefficients)'!$L$4*(B436+'Sect. 4 (coefficients)'!$L$7)^-2.5+'Sect. 4 (coefficients)'!$L$5*(B436+'Sect. 4 (coefficients)'!$L$7)^3)/1000</f>
        <v>-1.5230718835547918E-3</v>
      </c>
      <c r="X436" s="36">
        <f t="shared" si="112"/>
        <v>-1.9700184612752025E-3</v>
      </c>
      <c r="Y436" s="32">
        <f t="shared" si="113"/>
        <v>17.966891957830722</v>
      </c>
      <c r="Z436" s="92">
        <v>6.0000000000000001E-3</v>
      </c>
    </row>
    <row r="437" spans="1:26" s="37" customFormat="1">
      <c r="A437" s="76">
        <v>25</v>
      </c>
      <c r="B437" s="30">
        <v>35</v>
      </c>
      <c r="C437" s="55">
        <v>52</v>
      </c>
      <c r="D437" s="32">
        <v>1015.76958172</v>
      </c>
      <c r="E437" s="32">
        <f t="shared" si="119"/>
        <v>1.52365437258E-2</v>
      </c>
      <c r="F437" s="54" t="s">
        <v>17</v>
      </c>
      <c r="G437" s="33">
        <v>1033.6212509427965</v>
      </c>
      <c r="H437" s="32">
        <v>1.6602198048509289E-2</v>
      </c>
      <c r="I437" s="62">
        <v>501.43337497868686</v>
      </c>
      <c r="J437" s="33">
        <f t="shared" si="105"/>
        <v>17.851669222796431</v>
      </c>
      <c r="K437" s="32">
        <f t="shared" si="106"/>
        <v>6.5939908502901561E-3</v>
      </c>
      <c r="L437" s="50">
        <f t="shared" si="104"/>
        <v>12.477978600740503</v>
      </c>
      <c r="M437" s="35">
        <f t="shared" si="107"/>
        <v>11.785714285714285</v>
      </c>
      <c r="N437" s="66">
        <f t="shared" si="108"/>
        <v>1.1785714285714286</v>
      </c>
      <c r="O437" s="70" t="s">
        <v>17</v>
      </c>
      <c r="P437" s="32">
        <f>('Sect. 4 (coefficients)'!$L$3+'Sect. 4 (coefficients)'!$L$4*(B437+'Sect. 4 (coefficients)'!$L$7)^-2.5+'Sect. 4 (coefficients)'!$L$5*(B437+'Sect. 4 (coefficients)'!$L$7)^3)/1000</f>
        <v>-1.5230718835547918E-3</v>
      </c>
      <c r="Q437" s="32">
        <f t="shared" si="109"/>
        <v>17.853192294679985</v>
      </c>
      <c r="R437" s="32">
        <f>LOOKUP(B437,'Sect. 4 (data)'!$B$40:$B$46,'Sect. 4 (data)'!$R$40:$R$46)</f>
        <v>18.460174566789561</v>
      </c>
      <c r="S437" s="36">
        <f t="shared" si="110"/>
        <v>-0.60698227210957612</v>
      </c>
      <c r="T437" s="32">
        <f>'Sect. 4 (coefficients)'!$C$7 * ( A437 / 'Sect. 4 (coefficients)'!$C$3 )*
  (
                                                        ( 'Sect. 4 (coefficients)'!$F$3   + 'Sect. 4 (coefficients)'!$F$4  *(A437/'Sect. 4 (coefficients)'!$C$3)^1 + 'Sect. 4 (coefficients)'!$F$5  *(A437/'Sect. 4 (coefficients)'!$C$3)^2 + 'Sect. 4 (coefficients)'!$F$6   *(A437/'Sect. 4 (coefficients)'!$C$3)^3 + 'Sect. 4 (coefficients)'!$F$7  *(A437/'Sect. 4 (coefficients)'!$C$3)^4 + 'Sect. 4 (coefficients)'!$F$8*(A437/'Sect. 4 (coefficients)'!$C$3)^5 ) +
    ( (B437+273.15) / 'Sect. 4 (coefficients)'!$C$4 )^1 * ( 'Sect. 4 (coefficients)'!$F$9   + 'Sect. 4 (coefficients)'!$F$10*(A437/'Sect. 4 (coefficients)'!$C$3)^1 + 'Sect. 4 (coefficients)'!$F$11*(A437/'Sect. 4 (coefficients)'!$C$3)^2 + 'Sect. 4 (coefficients)'!$F$12*(A437/'Sect. 4 (coefficients)'!$C$3)^3 + 'Sect. 4 (coefficients)'!$F$13*(A437/'Sect. 4 (coefficients)'!$C$3)^4 ) +
    ( (B437+273.15) / 'Sect. 4 (coefficients)'!$C$4 )^2 * ( 'Sect. 4 (coefficients)'!$F$14 + 'Sect. 4 (coefficients)'!$F$15*(A437/'Sect. 4 (coefficients)'!$C$3)^1 + 'Sect. 4 (coefficients)'!$F$16*(A437/'Sect. 4 (coefficients)'!$C$3)^2 + 'Sect. 4 (coefficients)'!$F$17*(A437/'Sect. 4 (coefficients)'!$C$3)^3 ) +
    ( (B437+273.15) / 'Sect. 4 (coefficients)'!$C$4 )^3 * ( 'Sect. 4 (coefficients)'!$F$18 + 'Sect. 4 (coefficients)'!$F$19*(A437/'Sect. 4 (coefficients)'!$C$3)^1 + 'Sect. 4 (coefficients)'!$F$20*(A437/'Sect. 4 (coefficients)'!$C$3)^2 ) +
    ( (B437+273.15) / 'Sect. 4 (coefficients)'!$C$4 )^4 * ( 'Sect. 4 (coefficients)'!$F$21 +'Sect. 4 (coefficients)'!$F$22*(A437/'Sect. 4 (coefficients)'!$C$3)^1 ) +
    ( (B437+273.15) / 'Sect. 4 (coefficients)'!$C$4 )^5 * ( 'Sect. 4 (coefficients)'!$F$23 )
  )</f>
        <v>18.459935075378553</v>
      </c>
      <c r="U437" s="91">
        <f xml:space="preserve"> 'Sect. 4 (coefficients)'!$C$8 * ( (C437/'Sect. 4 (coefficients)'!$C$5-1)/'Sect. 4 (coefficients)'!$C$6 ) * ( A437/'Sect. 4 (coefficients)'!$C$3 ) *
(                                                       ( 'Sect. 4 (coefficients)'!$J$3   + 'Sect. 4 (coefficients)'!$J$4  *((C437/'Sect. 4 (coefficients)'!$C$5-1)/'Sect. 4 (coefficients)'!$C$6)  + 'Sect. 4 (coefficients)'!$J$5  *((C437/'Sect. 4 (coefficients)'!$C$5-1)/'Sect. 4 (coefficients)'!$C$6)^2 + 'Sect. 4 (coefficients)'!$J$6   *((C437/'Sect. 4 (coefficients)'!$C$5-1)/'Sect. 4 (coefficients)'!$C$6)^3 + 'Sect. 4 (coefficients)'!$J$7*((C437/'Sect. 4 (coefficients)'!$C$5-1)/'Sect. 4 (coefficients)'!$C$6)^4 ) +
    ( A437/'Sect. 4 (coefficients)'!$C$3 )^1 * ( 'Sect. 4 (coefficients)'!$J$8   + 'Sect. 4 (coefficients)'!$J$9  *((C437/'Sect. 4 (coefficients)'!$C$5-1)/'Sect. 4 (coefficients)'!$C$6)  + 'Sect. 4 (coefficients)'!$J$10*((C437/'Sect. 4 (coefficients)'!$C$5-1)/'Sect. 4 (coefficients)'!$C$6)^2 + 'Sect. 4 (coefficients)'!$J$11 *((C437/'Sect. 4 (coefficients)'!$C$5-1)/'Sect. 4 (coefficients)'!$C$6)^3 ) +
    ( A437/'Sect. 4 (coefficients)'!$C$3 )^2 * ( 'Sect. 4 (coefficients)'!$J$12 + 'Sect. 4 (coefficients)'!$J$13*((C437/'Sect. 4 (coefficients)'!$C$5-1)/'Sect. 4 (coefficients)'!$C$6) + 'Sect. 4 (coefficients)'!$J$14*((C437/'Sect. 4 (coefficients)'!$C$5-1)/'Sect. 4 (coefficients)'!$C$6)^2 ) +
    ( A437/'Sect. 4 (coefficients)'!$C$3 )^3 * ( 'Sect. 4 (coefficients)'!$J$15 + 'Sect. 4 (coefficients)'!$J$16*((C437/'Sect. 4 (coefficients)'!$C$5-1)/'Sect. 4 (coefficients)'!$C$6) ) +
    ( A437/'Sect. 4 (coefficients)'!$C$3 )^4 * ( 'Sect. 4 (coefficients)'!$J$17 ) +
( (B437+273.15) / 'Sect. 4 (coefficients)'!$C$4 )^1*
    (                                                   ( 'Sect. 4 (coefficients)'!$J$18 + 'Sect. 4 (coefficients)'!$J$19*((C437/'Sect. 4 (coefficients)'!$C$5-1)/'Sect. 4 (coefficients)'!$C$6) + 'Sect. 4 (coefficients)'!$J$20*((C437/'Sect. 4 (coefficients)'!$C$5-1)/'Sect. 4 (coefficients)'!$C$6)^2 + 'Sect. 4 (coefficients)'!$J$21 * ((C437/'Sect. 4 (coefficients)'!$C$5-1)/'Sect. 4 (coefficients)'!$C$6)^3 ) +
    ( A437/'Sect. 4 (coefficients)'!$C$3 )^1 * ( 'Sect. 4 (coefficients)'!$J$22 + 'Sect. 4 (coefficients)'!$J$23*((C437/'Sect. 4 (coefficients)'!$C$5-1)/'Sect. 4 (coefficients)'!$C$6) + 'Sect. 4 (coefficients)'!$J$24*((C437/'Sect. 4 (coefficients)'!$C$5-1)/'Sect. 4 (coefficients)'!$C$6)^2 ) +
    ( A437/'Sect. 4 (coefficients)'!$C$3 )^2 * ( 'Sect. 4 (coefficients)'!$J$25 + 'Sect. 4 (coefficients)'!$J$26*((C437/'Sect. 4 (coefficients)'!$C$5-1)/'Sect. 4 (coefficients)'!$C$6) ) +
    ( A437/'Sect. 4 (coefficients)'!$C$3 )^3 * ( 'Sect. 4 (coefficients)'!$J$27 ) ) +
( (B437+273.15) / 'Sect. 4 (coefficients)'!$C$4 )^2*
    (                                                   ( 'Sect. 4 (coefficients)'!$J$28 + 'Sect. 4 (coefficients)'!$J$29*((C437/'Sect. 4 (coefficients)'!$C$5-1)/'Sect. 4 (coefficients)'!$C$6) + 'Sect. 4 (coefficients)'!$J$30*((C437/'Sect. 4 (coefficients)'!$C$5-1)/'Sect. 4 (coefficients)'!$C$6)^2 ) +
    ( A437/'Sect. 4 (coefficients)'!$C$3 )^1 * ( 'Sect. 4 (coefficients)'!$J$31 + 'Sect. 4 (coefficients)'!$J$32*((C437/'Sect. 4 (coefficients)'!$C$5-1)/'Sect. 4 (coefficients)'!$C$6) ) +
    ( A437/'Sect. 4 (coefficients)'!$C$3 )^2 * ( 'Sect. 4 (coefficients)'!$J$33 ) ) +
( (B437+273.15) / 'Sect. 4 (coefficients)'!$C$4 )^3*
    (                                                   ( 'Sect. 4 (coefficients)'!$J$34 + 'Sect. 4 (coefficients)'!$J$35*((C437/'Sect. 4 (coefficients)'!$C$5-1)/'Sect. 4 (coefficients)'!$C$6) ) +
    ( A437/'Sect. 4 (coefficients)'!$C$3 )^1 * ( 'Sect. 4 (coefficients)'!$J$36 ) ) +
( (B437+273.15) / 'Sect. 4 (coefficients)'!$C$4 )^4*
    (                                                   ( 'Sect. 4 (coefficients)'!$J$37 ) ) )</f>
        <v>-0.60460544199255173</v>
      </c>
      <c r="V437" s="32">
        <f t="shared" si="111"/>
        <v>17.855329633386003</v>
      </c>
      <c r="W437" s="36">
        <f>('Sect. 4 (coefficients)'!$L$3+'Sect. 4 (coefficients)'!$L$4*(B437+'Sect. 4 (coefficients)'!$L$7)^-2.5+'Sect. 4 (coefficients)'!$L$5*(B437+'Sect. 4 (coefficients)'!$L$7)^3)/1000</f>
        <v>-1.5230718835547918E-3</v>
      </c>
      <c r="X437" s="36">
        <f t="shared" si="112"/>
        <v>-2.1373387060172888E-3</v>
      </c>
      <c r="Y437" s="32">
        <f t="shared" si="113"/>
        <v>17.853806561502449</v>
      </c>
      <c r="Z437" s="92">
        <v>6.0000000000000001E-3</v>
      </c>
    </row>
    <row r="438" spans="1:26" s="29" customFormat="1" ht="15.75" thickBot="1">
      <c r="A438" s="99">
        <v>25</v>
      </c>
      <c r="B438" s="20">
        <v>35</v>
      </c>
      <c r="C438" s="59">
        <v>65</v>
      </c>
      <c r="D438" s="22">
        <v>1020.87229655</v>
      </c>
      <c r="E438" s="22">
        <f t="shared" si="119"/>
        <v>1.5313084448250001E-2</v>
      </c>
      <c r="F438" s="58" t="s">
        <v>17</v>
      </c>
      <c r="G438" s="24">
        <v>1038.5900905040505</v>
      </c>
      <c r="H438" s="22">
        <v>1.692731104522642E-2</v>
      </c>
      <c r="I438" s="64">
        <v>247.09356068865077</v>
      </c>
      <c r="J438" s="24">
        <f t="shared" si="105"/>
        <v>17.717793954050535</v>
      </c>
      <c r="K438" s="22">
        <f t="shared" si="106"/>
        <v>7.2141045114836192E-3</v>
      </c>
      <c r="L438" s="65">
        <f t="shared" si="104"/>
        <v>8.1515321951403497</v>
      </c>
      <c r="M438" s="60">
        <f t="shared" si="107"/>
        <v>11.785714285714285</v>
      </c>
      <c r="N438" s="72">
        <f t="shared" si="108"/>
        <v>1.1785714285714286</v>
      </c>
      <c r="O438" s="73" t="s">
        <v>17</v>
      </c>
      <c r="P438" s="22">
        <f>('Sect. 4 (coefficients)'!$L$3+'Sect. 4 (coefficients)'!$L$4*(B438+'Sect. 4 (coefficients)'!$L$7)^-2.5+'Sect. 4 (coefficients)'!$L$5*(B438+'Sect. 4 (coefficients)'!$L$7)^3)/1000</f>
        <v>-1.5230718835547918E-3</v>
      </c>
      <c r="Q438" s="22">
        <f t="shared" si="109"/>
        <v>17.719317025934089</v>
      </c>
      <c r="R438" s="22">
        <f>LOOKUP(B438,'Sect. 4 (data)'!$B$40:$B$46,'Sect. 4 (data)'!$R$40:$R$46)</f>
        <v>18.460174566789561</v>
      </c>
      <c r="S438" s="27">
        <f t="shared" si="110"/>
        <v>-0.74085754085547251</v>
      </c>
      <c r="T438" s="22">
        <f>'Sect. 4 (coefficients)'!$C$7 * ( A438 / 'Sect. 4 (coefficients)'!$C$3 )*
  (
                                                        ( 'Sect. 4 (coefficients)'!$F$3   + 'Sect. 4 (coefficients)'!$F$4  *(A438/'Sect. 4 (coefficients)'!$C$3)^1 + 'Sect. 4 (coefficients)'!$F$5  *(A438/'Sect. 4 (coefficients)'!$C$3)^2 + 'Sect. 4 (coefficients)'!$F$6   *(A438/'Sect. 4 (coefficients)'!$C$3)^3 + 'Sect. 4 (coefficients)'!$F$7  *(A438/'Sect. 4 (coefficients)'!$C$3)^4 + 'Sect. 4 (coefficients)'!$F$8*(A438/'Sect. 4 (coefficients)'!$C$3)^5 ) +
    ( (B438+273.15) / 'Sect. 4 (coefficients)'!$C$4 )^1 * ( 'Sect. 4 (coefficients)'!$F$9   + 'Sect. 4 (coefficients)'!$F$10*(A438/'Sect. 4 (coefficients)'!$C$3)^1 + 'Sect. 4 (coefficients)'!$F$11*(A438/'Sect. 4 (coefficients)'!$C$3)^2 + 'Sect. 4 (coefficients)'!$F$12*(A438/'Sect. 4 (coefficients)'!$C$3)^3 + 'Sect. 4 (coefficients)'!$F$13*(A438/'Sect. 4 (coefficients)'!$C$3)^4 ) +
    ( (B438+273.15) / 'Sect. 4 (coefficients)'!$C$4 )^2 * ( 'Sect. 4 (coefficients)'!$F$14 + 'Sect. 4 (coefficients)'!$F$15*(A438/'Sect. 4 (coefficients)'!$C$3)^1 + 'Sect. 4 (coefficients)'!$F$16*(A438/'Sect. 4 (coefficients)'!$C$3)^2 + 'Sect. 4 (coefficients)'!$F$17*(A438/'Sect. 4 (coefficients)'!$C$3)^3 ) +
    ( (B438+273.15) / 'Sect. 4 (coefficients)'!$C$4 )^3 * ( 'Sect. 4 (coefficients)'!$F$18 + 'Sect. 4 (coefficients)'!$F$19*(A438/'Sect. 4 (coefficients)'!$C$3)^1 + 'Sect. 4 (coefficients)'!$F$20*(A438/'Sect. 4 (coefficients)'!$C$3)^2 ) +
    ( (B438+273.15) / 'Sect. 4 (coefficients)'!$C$4 )^4 * ( 'Sect. 4 (coefficients)'!$F$21 +'Sect. 4 (coefficients)'!$F$22*(A438/'Sect. 4 (coefficients)'!$C$3)^1 ) +
    ( (B438+273.15) / 'Sect. 4 (coefficients)'!$C$4 )^5 * ( 'Sect. 4 (coefficients)'!$F$23 )
  )</f>
        <v>18.459935075378553</v>
      </c>
      <c r="U438" s="95">
        <f xml:space="preserve"> 'Sect. 4 (coefficients)'!$C$8 * ( (C438/'Sect. 4 (coefficients)'!$C$5-1)/'Sect. 4 (coefficients)'!$C$6 ) * ( A438/'Sect. 4 (coefficients)'!$C$3 ) *
(                                                       ( 'Sect. 4 (coefficients)'!$J$3   + 'Sect. 4 (coefficients)'!$J$4  *((C438/'Sect. 4 (coefficients)'!$C$5-1)/'Sect. 4 (coefficients)'!$C$6)  + 'Sect. 4 (coefficients)'!$J$5  *((C438/'Sect. 4 (coefficients)'!$C$5-1)/'Sect. 4 (coefficients)'!$C$6)^2 + 'Sect. 4 (coefficients)'!$J$6   *((C438/'Sect. 4 (coefficients)'!$C$5-1)/'Sect. 4 (coefficients)'!$C$6)^3 + 'Sect. 4 (coefficients)'!$J$7*((C438/'Sect. 4 (coefficients)'!$C$5-1)/'Sect. 4 (coefficients)'!$C$6)^4 ) +
    ( A438/'Sect. 4 (coefficients)'!$C$3 )^1 * ( 'Sect. 4 (coefficients)'!$J$8   + 'Sect. 4 (coefficients)'!$J$9  *((C438/'Sect. 4 (coefficients)'!$C$5-1)/'Sect. 4 (coefficients)'!$C$6)  + 'Sect. 4 (coefficients)'!$J$10*((C438/'Sect. 4 (coefficients)'!$C$5-1)/'Sect. 4 (coefficients)'!$C$6)^2 + 'Sect. 4 (coefficients)'!$J$11 *((C438/'Sect. 4 (coefficients)'!$C$5-1)/'Sect. 4 (coefficients)'!$C$6)^3 ) +
    ( A438/'Sect. 4 (coefficients)'!$C$3 )^2 * ( 'Sect. 4 (coefficients)'!$J$12 + 'Sect. 4 (coefficients)'!$J$13*((C438/'Sect. 4 (coefficients)'!$C$5-1)/'Sect. 4 (coefficients)'!$C$6) + 'Sect. 4 (coefficients)'!$J$14*((C438/'Sect. 4 (coefficients)'!$C$5-1)/'Sect. 4 (coefficients)'!$C$6)^2 ) +
    ( A438/'Sect. 4 (coefficients)'!$C$3 )^3 * ( 'Sect. 4 (coefficients)'!$J$15 + 'Sect. 4 (coefficients)'!$J$16*((C438/'Sect. 4 (coefficients)'!$C$5-1)/'Sect. 4 (coefficients)'!$C$6) ) +
    ( A438/'Sect. 4 (coefficients)'!$C$3 )^4 * ( 'Sect. 4 (coefficients)'!$J$17 ) +
( (B438+273.15) / 'Sect. 4 (coefficients)'!$C$4 )^1*
    (                                                   ( 'Sect. 4 (coefficients)'!$J$18 + 'Sect. 4 (coefficients)'!$J$19*((C438/'Sect. 4 (coefficients)'!$C$5-1)/'Sect. 4 (coefficients)'!$C$6) + 'Sect. 4 (coefficients)'!$J$20*((C438/'Sect. 4 (coefficients)'!$C$5-1)/'Sect. 4 (coefficients)'!$C$6)^2 + 'Sect. 4 (coefficients)'!$J$21 * ((C438/'Sect. 4 (coefficients)'!$C$5-1)/'Sect. 4 (coefficients)'!$C$6)^3 ) +
    ( A438/'Sect. 4 (coefficients)'!$C$3 )^1 * ( 'Sect. 4 (coefficients)'!$J$22 + 'Sect. 4 (coefficients)'!$J$23*((C438/'Sect. 4 (coefficients)'!$C$5-1)/'Sect. 4 (coefficients)'!$C$6) + 'Sect. 4 (coefficients)'!$J$24*((C438/'Sect. 4 (coefficients)'!$C$5-1)/'Sect. 4 (coefficients)'!$C$6)^2 ) +
    ( A438/'Sect. 4 (coefficients)'!$C$3 )^2 * ( 'Sect. 4 (coefficients)'!$J$25 + 'Sect. 4 (coefficients)'!$J$26*((C438/'Sect. 4 (coefficients)'!$C$5-1)/'Sect. 4 (coefficients)'!$C$6) ) +
    ( A438/'Sect. 4 (coefficients)'!$C$3 )^3 * ( 'Sect. 4 (coefficients)'!$J$27 ) ) +
( (B438+273.15) / 'Sect. 4 (coefficients)'!$C$4 )^2*
    (                                                   ( 'Sect. 4 (coefficients)'!$J$28 + 'Sect. 4 (coefficients)'!$J$29*((C438/'Sect. 4 (coefficients)'!$C$5-1)/'Sect. 4 (coefficients)'!$C$6) + 'Sect. 4 (coefficients)'!$J$30*((C438/'Sect. 4 (coefficients)'!$C$5-1)/'Sect. 4 (coefficients)'!$C$6)^2 ) +
    ( A438/'Sect. 4 (coefficients)'!$C$3 )^1 * ( 'Sect. 4 (coefficients)'!$J$31 + 'Sect. 4 (coefficients)'!$J$32*((C438/'Sect. 4 (coefficients)'!$C$5-1)/'Sect. 4 (coefficients)'!$C$6) ) +
    ( A438/'Sect. 4 (coefficients)'!$C$3 )^2 * ( 'Sect. 4 (coefficients)'!$J$33 ) ) +
( (B438+273.15) / 'Sect. 4 (coefficients)'!$C$4 )^3*
    (                                                   ( 'Sect. 4 (coefficients)'!$J$34 + 'Sect. 4 (coefficients)'!$J$35*((C438/'Sect. 4 (coefficients)'!$C$5-1)/'Sect. 4 (coefficients)'!$C$6) ) +
    ( A438/'Sect. 4 (coefficients)'!$C$3 )^1 * ( 'Sect. 4 (coefficients)'!$J$36 ) ) +
( (B438+273.15) / 'Sect. 4 (coefficients)'!$C$4 )^4*
    (                                                   ( 'Sect. 4 (coefficients)'!$J$37 ) ) )</f>
        <v>-0.73877569058688808</v>
      </c>
      <c r="V438" s="22">
        <f t="shared" si="111"/>
        <v>17.721159384791665</v>
      </c>
      <c r="W438" s="27">
        <f>('Sect. 4 (coefficients)'!$L$3+'Sect. 4 (coefficients)'!$L$4*(B438+'Sect. 4 (coefficients)'!$L$7)^-2.5+'Sect. 4 (coefficients)'!$L$5*(B438+'Sect. 4 (coefficients)'!$L$7)^3)/1000</f>
        <v>-1.5230718835547918E-3</v>
      </c>
      <c r="X438" s="27">
        <f t="shared" si="112"/>
        <v>-1.8423588575764427E-3</v>
      </c>
      <c r="Y438" s="22">
        <f t="shared" si="113"/>
        <v>17.719636312908111</v>
      </c>
      <c r="Z438" s="28">
        <v>6.0000000000000001E-3</v>
      </c>
    </row>
    <row r="439" spans="1:26" s="37" customFormat="1">
      <c r="A439" s="76">
        <v>30</v>
      </c>
      <c r="B439" s="30">
        <v>5</v>
      </c>
      <c r="C439" s="55">
        <v>5</v>
      </c>
      <c r="D439" s="32">
        <v>1002.36201654</v>
      </c>
      <c r="E439" s="32">
        <f>0.001/100*D439/2</f>
        <v>5.0118100827000007E-3</v>
      </c>
      <c r="F439" s="54" t="s">
        <v>17</v>
      </c>
      <c r="G439" s="33">
        <v>1025.9763395763448</v>
      </c>
      <c r="H439" s="32">
        <v>7.0159847602978111E-3</v>
      </c>
      <c r="I439" s="62">
        <v>136.83238148787746</v>
      </c>
      <c r="J439" s="33">
        <f t="shared" si="105"/>
        <v>23.614323036344786</v>
      </c>
      <c r="K439" s="32">
        <f t="shared" si="106"/>
        <v>4.9097659670984057E-3</v>
      </c>
      <c r="L439" s="50">
        <f t="shared" si="104"/>
        <v>32.815384883483759</v>
      </c>
      <c r="M439" s="35">
        <f t="shared" si="107"/>
        <v>14.142857142857142</v>
      </c>
      <c r="N439" s="66">
        <f t="shared" si="108"/>
        <v>1.4142857142857144</v>
      </c>
      <c r="O439" s="70" t="s">
        <v>17</v>
      </c>
      <c r="P439" s="32">
        <f>('Sect. 4 (coefficients)'!$L$3+'Sect. 4 (coefficients)'!$L$4*(B439+'Sect. 4 (coefficients)'!$L$7)^-2.5+'Sect. 4 (coefficients)'!$L$5*(B439+'Sect. 4 (coefficients)'!$L$7)^3)/1000</f>
        <v>-3.9457825426968806E-3</v>
      </c>
      <c r="Q439" s="32">
        <f t="shared" si="109"/>
        <v>23.618268818887483</v>
      </c>
      <c r="R439" s="32">
        <f>LOOKUP(B439,'Sect. 4 (data)'!$B$47:$B$53,'Sect. 4 (data)'!$R$47:$R$53)</f>
        <v>23.736964200205758</v>
      </c>
      <c r="S439" s="36">
        <f t="shared" si="110"/>
        <v>-0.11869538131827539</v>
      </c>
      <c r="T439" s="32">
        <f>'Sect. 4 (coefficients)'!$C$7 * ( A439 / 'Sect. 4 (coefficients)'!$C$3 )*
  (
                                                        ( 'Sect. 4 (coefficients)'!$F$3   + 'Sect. 4 (coefficients)'!$F$4  *(A439/'Sect. 4 (coefficients)'!$C$3)^1 + 'Sect. 4 (coefficients)'!$F$5  *(A439/'Sect. 4 (coefficients)'!$C$3)^2 + 'Sect. 4 (coefficients)'!$F$6   *(A439/'Sect. 4 (coefficients)'!$C$3)^3 + 'Sect. 4 (coefficients)'!$F$7  *(A439/'Sect. 4 (coefficients)'!$C$3)^4 + 'Sect. 4 (coefficients)'!$F$8*(A439/'Sect. 4 (coefficients)'!$C$3)^5 ) +
    ( (B439+273.15) / 'Sect. 4 (coefficients)'!$C$4 )^1 * ( 'Sect. 4 (coefficients)'!$F$9   + 'Sect. 4 (coefficients)'!$F$10*(A439/'Sect. 4 (coefficients)'!$C$3)^1 + 'Sect. 4 (coefficients)'!$F$11*(A439/'Sect. 4 (coefficients)'!$C$3)^2 + 'Sect. 4 (coefficients)'!$F$12*(A439/'Sect. 4 (coefficients)'!$C$3)^3 + 'Sect. 4 (coefficients)'!$F$13*(A439/'Sect. 4 (coefficients)'!$C$3)^4 ) +
    ( (B439+273.15) / 'Sect. 4 (coefficients)'!$C$4 )^2 * ( 'Sect. 4 (coefficients)'!$F$14 + 'Sect. 4 (coefficients)'!$F$15*(A439/'Sect. 4 (coefficients)'!$C$3)^1 + 'Sect. 4 (coefficients)'!$F$16*(A439/'Sect. 4 (coefficients)'!$C$3)^2 + 'Sect. 4 (coefficients)'!$F$17*(A439/'Sect. 4 (coefficients)'!$C$3)^3 ) +
    ( (B439+273.15) / 'Sect. 4 (coefficients)'!$C$4 )^3 * ( 'Sect. 4 (coefficients)'!$F$18 + 'Sect. 4 (coefficients)'!$F$19*(A439/'Sect. 4 (coefficients)'!$C$3)^1 + 'Sect. 4 (coefficients)'!$F$20*(A439/'Sect. 4 (coefficients)'!$C$3)^2 ) +
    ( (B439+273.15) / 'Sect. 4 (coefficients)'!$C$4 )^4 * ( 'Sect. 4 (coefficients)'!$F$21 +'Sect. 4 (coefficients)'!$F$22*(A439/'Sect. 4 (coefficients)'!$C$3)^1 ) +
    ( (B439+273.15) / 'Sect. 4 (coefficients)'!$C$4 )^5 * ( 'Sect. 4 (coefficients)'!$F$23 )
  )</f>
        <v>23.736389594219204</v>
      </c>
      <c r="U439" s="91">
        <f xml:space="preserve"> 'Sect. 4 (coefficients)'!$C$8 * ( (C439/'Sect. 4 (coefficients)'!$C$5-1)/'Sect. 4 (coefficients)'!$C$6 ) * ( A439/'Sect. 4 (coefficients)'!$C$3 ) *
(                                                       ( 'Sect. 4 (coefficients)'!$J$3   + 'Sect. 4 (coefficients)'!$J$4  *((C439/'Sect. 4 (coefficients)'!$C$5-1)/'Sect. 4 (coefficients)'!$C$6)  + 'Sect. 4 (coefficients)'!$J$5  *((C439/'Sect. 4 (coefficients)'!$C$5-1)/'Sect. 4 (coefficients)'!$C$6)^2 + 'Sect. 4 (coefficients)'!$J$6   *((C439/'Sect. 4 (coefficients)'!$C$5-1)/'Sect. 4 (coefficients)'!$C$6)^3 + 'Sect. 4 (coefficients)'!$J$7*((C439/'Sect. 4 (coefficients)'!$C$5-1)/'Sect. 4 (coefficients)'!$C$6)^4 ) +
    ( A439/'Sect. 4 (coefficients)'!$C$3 )^1 * ( 'Sect. 4 (coefficients)'!$J$8   + 'Sect. 4 (coefficients)'!$J$9  *((C439/'Sect. 4 (coefficients)'!$C$5-1)/'Sect. 4 (coefficients)'!$C$6)  + 'Sect. 4 (coefficients)'!$J$10*((C439/'Sect. 4 (coefficients)'!$C$5-1)/'Sect. 4 (coefficients)'!$C$6)^2 + 'Sect. 4 (coefficients)'!$J$11 *((C439/'Sect. 4 (coefficients)'!$C$5-1)/'Sect. 4 (coefficients)'!$C$6)^3 ) +
    ( A439/'Sect. 4 (coefficients)'!$C$3 )^2 * ( 'Sect. 4 (coefficients)'!$J$12 + 'Sect. 4 (coefficients)'!$J$13*((C439/'Sect. 4 (coefficients)'!$C$5-1)/'Sect. 4 (coefficients)'!$C$6) + 'Sect. 4 (coefficients)'!$J$14*((C439/'Sect. 4 (coefficients)'!$C$5-1)/'Sect. 4 (coefficients)'!$C$6)^2 ) +
    ( A439/'Sect. 4 (coefficients)'!$C$3 )^3 * ( 'Sect. 4 (coefficients)'!$J$15 + 'Sect. 4 (coefficients)'!$J$16*((C439/'Sect. 4 (coefficients)'!$C$5-1)/'Sect. 4 (coefficients)'!$C$6) ) +
    ( A439/'Sect. 4 (coefficients)'!$C$3 )^4 * ( 'Sect. 4 (coefficients)'!$J$17 ) +
( (B439+273.15) / 'Sect. 4 (coefficients)'!$C$4 )^1*
    (                                                   ( 'Sect. 4 (coefficients)'!$J$18 + 'Sect. 4 (coefficients)'!$J$19*((C439/'Sect. 4 (coefficients)'!$C$5-1)/'Sect. 4 (coefficients)'!$C$6) + 'Sect. 4 (coefficients)'!$J$20*((C439/'Sect. 4 (coefficients)'!$C$5-1)/'Sect. 4 (coefficients)'!$C$6)^2 + 'Sect. 4 (coefficients)'!$J$21 * ((C439/'Sect. 4 (coefficients)'!$C$5-1)/'Sect. 4 (coefficients)'!$C$6)^3 ) +
    ( A439/'Sect. 4 (coefficients)'!$C$3 )^1 * ( 'Sect. 4 (coefficients)'!$J$22 + 'Sect. 4 (coefficients)'!$J$23*((C439/'Sect. 4 (coefficients)'!$C$5-1)/'Sect. 4 (coefficients)'!$C$6) + 'Sect. 4 (coefficients)'!$J$24*((C439/'Sect. 4 (coefficients)'!$C$5-1)/'Sect. 4 (coefficients)'!$C$6)^2 ) +
    ( A439/'Sect. 4 (coefficients)'!$C$3 )^2 * ( 'Sect. 4 (coefficients)'!$J$25 + 'Sect. 4 (coefficients)'!$J$26*((C439/'Sect. 4 (coefficients)'!$C$5-1)/'Sect. 4 (coefficients)'!$C$6) ) +
    ( A439/'Sect. 4 (coefficients)'!$C$3 )^3 * ( 'Sect. 4 (coefficients)'!$J$27 ) ) +
( (B439+273.15) / 'Sect. 4 (coefficients)'!$C$4 )^2*
    (                                                   ( 'Sect. 4 (coefficients)'!$J$28 + 'Sect. 4 (coefficients)'!$J$29*((C439/'Sect. 4 (coefficients)'!$C$5-1)/'Sect. 4 (coefficients)'!$C$6) + 'Sect. 4 (coefficients)'!$J$30*((C439/'Sect. 4 (coefficients)'!$C$5-1)/'Sect. 4 (coefficients)'!$C$6)^2 ) +
    ( A439/'Sect. 4 (coefficients)'!$C$3 )^1 * ( 'Sect. 4 (coefficients)'!$J$31 + 'Sect. 4 (coefficients)'!$J$32*((C439/'Sect. 4 (coefficients)'!$C$5-1)/'Sect. 4 (coefficients)'!$C$6) ) +
    ( A439/'Sect. 4 (coefficients)'!$C$3 )^2 * ( 'Sect. 4 (coefficients)'!$J$33 ) ) +
( (B439+273.15) / 'Sect. 4 (coefficients)'!$C$4 )^3*
    (                                                   ( 'Sect. 4 (coefficients)'!$J$34 + 'Sect. 4 (coefficients)'!$J$35*((C439/'Sect. 4 (coefficients)'!$C$5-1)/'Sect. 4 (coefficients)'!$C$6) ) +
    ( A439/'Sect. 4 (coefficients)'!$C$3 )^1 * ( 'Sect. 4 (coefficients)'!$J$36 ) ) +
( (B439+273.15) / 'Sect. 4 (coefficients)'!$C$4 )^4*
    (                                                   ( 'Sect. 4 (coefficients)'!$J$37 ) ) )</f>
        <v>-0.11987432180559508</v>
      </c>
      <c r="V439" s="32">
        <f t="shared" si="111"/>
        <v>23.616515272413608</v>
      </c>
      <c r="W439" s="36">
        <f>('Sect. 4 (coefficients)'!$L$3+'Sect. 4 (coefficients)'!$L$4*(B439+'Sect. 4 (coefficients)'!$L$7)^-2.5+'Sect. 4 (coefficients)'!$L$5*(B439+'Sect. 4 (coefficients)'!$L$7)^3)/1000</f>
        <v>-3.9457825426968806E-3</v>
      </c>
      <c r="X439" s="36">
        <f t="shared" si="112"/>
        <v>1.753546473874934E-3</v>
      </c>
      <c r="Y439" s="32">
        <f t="shared" si="113"/>
        <v>23.612569489870911</v>
      </c>
      <c r="Z439" s="92">
        <v>6.0000000000000001E-3</v>
      </c>
    </row>
    <row r="440" spans="1:26" s="37" customFormat="1">
      <c r="A440" s="76">
        <v>30</v>
      </c>
      <c r="B440" s="30">
        <v>5</v>
      </c>
      <c r="C440" s="55">
        <v>10</v>
      </c>
      <c r="D440" s="32">
        <v>1004.78012467</v>
      </c>
      <c r="E440" s="32">
        <f>0.001/100*D440/2</f>
        <v>5.0239006233500005E-3</v>
      </c>
      <c r="F440" s="54" t="s">
        <v>17</v>
      </c>
      <c r="G440" s="33">
        <v>1028.2724298654471</v>
      </c>
      <c r="H440" s="32">
        <v>7.0545605571792503E-3</v>
      </c>
      <c r="I440" s="62">
        <v>138.55320529599146</v>
      </c>
      <c r="J440" s="33">
        <f t="shared" si="105"/>
        <v>23.492305195447102</v>
      </c>
      <c r="K440" s="32">
        <f t="shared" si="106"/>
        <v>4.9524990844635897E-3</v>
      </c>
      <c r="L440" s="50">
        <f t="shared" si="104"/>
        <v>33.653817053039091</v>
      </c>
      <c r="M440" s="35">
        <f t="shared" si="107"/>
        <v>14.142857142857142</v>
      </c>
      <c r="N440" s="66">
        <f t="shared" si="108"/>
        <v>1.4142857142857144</v>
      </c>
      <c r="O440" s="70" t="s">
        <v>17</v>
      </c>
      <c r="P440" s="32">
        <f>('Sect. 4 (coefficients)'!$L$3+'Sect. 4 (coefficients)'!$L$4*(B440+'Sect. 4 (coefficients)'!$L$7)^-2.5+'Sect. 4 (coefficients)'!$L$5*(B440+'Sect. 4 (coefficients)'!$L$7)^3)/1000</f>
        <v>-3.9457825426968806E-3</v>
      </c>
      <c r="Q440" s="32">
        <f t="shared" si="109"/>
        <v>23.496250977989799</v>
      </c>
      <c r="R440" s="32">
        <f>LOOKUP(B440,'Sect. 4 (data)'!$B$47:$B$53,'Sect. 4 (data)'!$R$47:$R$53)</f>
        <v>23.736964200205758</v>
      </c>
      <c r="S440" s="36">
        <f t="shared" si="110"/>
        <v>-0.24071322221595892</v>
      </c>
      <c r="T440" s="32">
        <f>'Sect. 4 (coefficients)'!$C$7 * ( A440 / 'Sect. 4 (coefficients)'!$C$3 )*
  (
                                                        ( 'Sect. 4 (coefficients)'!$F$3   + 'Sect. 4 (coefficients)'!$F$4  *(A440/'Sect. 4 (coefficients)'!$C$3)^1 + 'Sect. 4 (coefficients)'!$F$5  *(A440/'Sect. 4 (coefficients)'!$C$3)^2 + 'Sect. 4 (coefficients)'!$F$6   *(A440/'Sect. 4 (coefficients)'!$C$3)^3 + 'Sect. 4 (coefficients)'!$F$7  *(A440/'Sect. 4 (coefficients)'!$C$3)^4 + 'Sect. 4 (coefficients)'!$F$8*(A440/'Sect. 4 (coefficients)'!$C$3)^5 ) +
    ( (B440+273.15) / 'Sect. 4 (coefficients)'!$C$4 )^1 * ( 'Sect. 4 (coefficients)'!$F$9   + 'Sect. 4 (coefficients)'!$F$10*(A440/'Sect. 4 (coefficients)'!$C$3)^1 + 'Sect. 4 (coefficients)'!$F$11*(A440/'Sect. 4 (coefficients)'!$C$3)^2 + 'Sect. 4 (coefficients)'!$F$12*(A440/'Sect. 4 (coefficients)'!$C$3)^3 + 'Sect. 4 (coefficients)'!$F$13*(A440/'Sect. 4 (coefficients)'!$C$3)^4 ) +
    ( (B440+273.15) / 'Sect. 4 (coefficients)'!$C$4 )^2 * ( 'Sect. 4 (coefficients)'!$F$14 + 'Sect. 4 (coefficients)'!$F$15*(A440/'Sect. 4 (coefficients)'!$C$3)^1 + 'Sect. 4 (coefficients)'!$F$16*(A440/'Sect. 4 (coefficients)'!$C$3)^2 + 'Sect. 4 (coefficients)'!$F$17*(A440/'Sect. 4 (coefficients)'!$C$3)^3 ) +
    ( (B440+273.15) / 'Sect. 4 (coefficients)'!$C$4 )^3 * ( 'Sect. 4 (coefficients)'!$F$18 + 'Sect. 4 (coefficients)'!$F$19*(A440/'Sect. 4 (coefficients)'!$C$3)^1 + 'Sect. 4 (coefficients)'!$F$20*(A440/'Sect. 4 (coefficients)'!$C$3)^2 ) +
    ( (B440+273.15) / 'Sect. 4 (coefficients)'!$C$4 )^4 * ( 'Sect. 4 (coefficients)'!$F$21 +'Sect. 4 (coefficients)'!$F$22*(A440/'Sect. 4 (coefficients)'!$C$3)^1 ) +
    ( (B440+273.15) / 'Sect. 4 (coefficients)'!$C$4 )^5 * ( 'Sect. 4 (coefficients)'!$F$23 )
  )</f>
        <v>23.736389594219204</v>
      </c>
      <c r="U440" s="91">
        <f xml:space="preserve"> 'Sect. 4 (coefficients)'!$C$8 * ( (C440/'Sect. 4 (coefficients)'!$C$5-1)/'Sect. 4 (coefficients)'!$C$6 ) * ( A440/'Sect. 4 (coefficients)'!$C$3 ) *
(                                                       ( 'Sect. 4 (coefficients)'!$J$3   + 'Sect. 4 (coefficients)'!$J$4  *((C440/'Sect. 4 (coefficients)'!$C$5-1)/'Sect. 4 (coefficients)'!$C$6)  + 'Sect. 4 (coefficients)'!$J$5  *((C440/'Sect. 4 (coefficients)'!$C$5-1)/'Sect. 4 (coefficients)'!$C$6)^2 + 'Sect. 4 (coefficients)'!$J$6   *((C440/'Sect. 4 (coefficients)'!$C$5-1)/'Sect. 4 (coefficients)'!$C$6)^3 + 'Sect. 4 (coefficients)'!$J$7*((C440/'Sect. 4 (coefficients)'!$C$5-1)/'Sect. 4 (coefficients)'!$C$6)^4 ) +
    ( A440/'Sect. 4 (coefficients)'!$C$3 )^1 * ( 'Sect. 4 (coefficients)'!$J$8   + 'Sect. 4 (coefficients)'!$J$9  *((C440/'Sect. 4 (coefficients)'!$C$5-1)/'Sect. 4 (coefficients)'!$C$6)  + 'Sect. 4 (coefficients)'!$J$10*((C440/'Sect. 4 (coefficients)'!$C$5-1)/'Sect. 4 (coefficients)'!$C$6)^2 + 'Sect. 4 (coefficients)'!$J$11 *((C440/'Sect. 4 (coefficients)'!$C$5-1)/'Sect. 4 (coefficients)'!$C$6)^3 ) +
    ( A440/'Sect. 4 (coefficients)'!$C$3 )^2 * ( 'Sect. 4 (coefficients)'!$J$12 + 'Sect. 4 (coefficients)'!$J$13*((C440/'Sect. 4 (coefficients)'!$C$5-1)/'Sect. 4 (coefficients)'!$C$6) + 'Sect. 4 (coefficients)'!$J$14*((C440/'Sect. 4 (coefficients)'!$C$5-1)/'Sect. 4 (coefficients)'!$C$6)^2 ) +
    ( A440/'Sect. 4 (coefficients)'!$C$3 )^3 * ( 'Sect. 4 (coefficients)'!$J$15 + 'Sect. 4 (coefficients)'!$J$16*((C440/'Sect. 4 (coefficients)'!$C$5-1)/'Sect. 4 (coefficients)'!$C$6) ) +
    ( A440/'Sect. 4 (coefficients)'!$C$3 )^4 * ( 'Sect. 4 (coefficients)'!$J$17 ) +
( (B440+273.15) / 'Sect. 4 (coefficients)'!$C$4 )^1*
    (                                                   ( 'Sect. 4 (coefficients)'!$J$18 + 'Sect. 4 (coefficients)'!$J$19*((C440/'Sect. 4 (coefficients)'!$C$5-1)/'Sect. 4 (coefficients)'!$C$6) + 'Sect. 4 (coefficients)'!$J$20*((C440/'Sect. 4 (coefficients)'!$C$5-1)/'Sect. 4 (coefficients)'!$C$6)^2 + 'Sect. 4 (coefficients)'!$J$21 * ((C440/'Sect. 4 (coefficients)'!$C$5-1)/'Sect. 4 (coefficients)'!$C$6)^3 ) +
    ( A440/'Sect. 4 (coefficients)'!$C$3 )^1 * ( 'Sect. 4 (coefficients)'!$J$22 + 'Sect. 4 (coefficients)'!$J$23*((C440/'Sect. 4 (coefficients)'!$C$5-1)/'Sect. 4 (coefficients)'!$C$6) + 'Sect. 4 (coefficients)'!$J$24*((C440/'Sect. 4 (coefficients)'!$C$5-1)/'Sect. 4 (coefficients)'!$C$6)^2 ) +
    ( A440/'Sect. 4 (coefficients)'!$C$3 )^2 * ( 'Sect. 4 (coefficients)'!$J$25 + 'Sect. 4 (coefficients)'!$J$26*((C440/'Sect. 4 (coefficients)'!$C$5-1)/'Sect. 4 (coefficients)'!$C$6) ) +
    ( A440/'Sect. 4 (coefficients)'!$C$3 )^3 * ( 'Sect. 4 (coefficients)'!$J$27 ) ) +
( (B440+273.15) / 'Sect. 4 (coefficients)'!$C$4 )^2*
    (                                                   ( 'Sect. 4 (coefficients)'!$J$28 + 'Sect. 4 (coefficients)'!$J$29*((C440/'Sect. 4 (coefficients)'!$C$5-1)/'Sect. 4 (coefficients)'!$C$6) + 'Sect. 4 (coefficients)'!$J$30*((C440/'Sect. 4 (coefficients)'!$C$5-1)/'Sect. 4 (coefficients)'!$C$6)^2 ) +
    ( A440/'Sect. 4 (coefficients)'!$C$3 )^1 * ( 'Sect. 4 (coefficients)'!$J$31 + 'Sect. 4 (coefficients)'!$J$32*((C440/'Sect. 4 (coefficients)'!$C$5-1)/'Sect. 4 (coefficients)'!$C$6) ) +
    ( A440/'Sect. 4 (coefficients)'!$C$3 )^2 * ( 'Sect. 4 (coefficients)'!$J$33 ) ) +
( (B440+273.15) / 'Sect. 4 (coefficients)'!$C$4 )^3*
    (                                                   ( 'Sect. 4 (coefficients)'!$J$34 + 'Sect. 4 (coefficients)'!$J$35*((C440/'Sect. 4 (coefficients)'!$C$5-1)/'Sect. 4 (coefficients)'!$C$6) ) +
    ( A440/'Sect. 4 (coefficients)'!$C$3 )^1 * ( 'Sect. 4 (coefficients)'!$J$36 ) ) +
( (B440+273.15) / 'Sect. 4 (coefficients)'!$C$4 )^4*
    (                                                   ( 'Sect. 4 (coefficients)'!$J$37 ) ) )</f>
        <v>-0.24038337640035132</v>
      </c>
      <c r="V440" s="32">
        <f t="shared" si="111"/>
        <v>23.496006217818852</v>
      </c>
      <c r="W440" s="36">
        <f>('Sect. 4 (coefficients)'!$L$3+'Sect. 4 (coefficients)'!$L$4*(B440+'Sect. 4 (coefficients)'!$L$7)^-2.5+'Sect. 4 (coefficients)'!$L$5*(B440+'Sect. 4 (coefficients)'!$L$7)^3)/1000</f>
        <v>-3.9457825426968806E-3</v>
      </c>
      <c r="X440" s="36">
        <f t="shared" si="112"/>
        <v>2.4476017094698932E-4</v>
      </c>
      <c r="Y440" s="32">
        <f t="shared" si="113"/>
        <v>23.492060435276155</v>
      </c>
      <c r="Z440" s="92">
        <v>6.0000000000000001E-3</v>
      </c>
    </row>
    <row r="441" spans="1:26" s="37" customFormat="1">
      <c r="A441" s="76">
        <v>30</v>
      </c>
      <c r="B441" s="30">
        <v>5</v>
      </c>
      <c r="C441" s="55">
        <v>15</v>
      </c>
      <c r="D441" s="32">
        <v>1007.1715580699999</v>
      </c>
      <c r="E441" s="32">
        <f t="shared" ref="E441:E447" si="120">0.003/100*D441/2</f>
        <v>1.5107573371049999E-2</v>
      </c>
      <c r="F441" s="54" t="s">
        <v>17</v>
      </c>
      <c r="G441" s="33">
        <v>1030.5440054313401</v>
      </c>
      <c r="H441" s="32">
        <v>1.5836640681618965E-2</v>
      </c>
      <c r="I441" s="62">
        <v>3381.3684178070548</v>
      </c>
      <c r="J441" s="33">
        <f t="shared" si="105"/>
        <v>23.372447361340164</v>
      </c>
      <c r="K441" s="32">
        <f t="shared" si="106"/>
        <v>4.7497805125131598E-3</v>
      </c>
      <c r="L441" s="50">
        <f t="shared" si="104"/>
        <v>27.361153648371623</v>
      </c>
      <c r="M441" s="35">
        <f t="shared" si="107"/>
        <v>14.142857142857142</v>
      </c>
      <c r="N441" s="66">
        <f t="shared" si="108"/>
        <v>1.4142857142857144</v>
      </c>
      <c r="O441" s="70" t="s">
        <v>17</v>
      </c>
      <c r="P441" s="32">
        <f>('Sect. 4 (coefficients)'!$L$3+'Sect. 4 (coefficients)'!$L$4*(B441+'Sect. 4 (coefficients)'!$L$7)^-2.5+'Sect. 4 (coefficients)'!$L$5*(B441+'Sect. 4 (coefficients)'!$L$7)^3)/1000</f>
        <v>-3.9457825426968806E-3</v>
      </c>
      <c r="Q441" s="32">
        <f t="shared" si="109"/>
        <v>23.376393143882861</v>
      </c>
      <c r="R441" s="32">
        <f>LOOKUP(B441,'Sect. 4 (data)'!$B$47:$B$53,'Sect. 4 (data)'!$R$47:$R$53)</f>
        <v>23.736964200205758</v>
      </c>
      <c r="S441" s="36">
        <f t="shared" si="110"/>
        <v>-0.36057105632289677</v>
      </c>
      <c r="T441" s="32">
        <f>'Sect. 4 (coefficients)'!$C$7 * ( A441 / 'Sect. 4 (coefficients)'!$C$3 )*
  (
                                                        ( 'Sect. 4 (coefficients)'!$F$3   + 'Sect. 4 (coefficients)'!$F$4  *(A441/'Sect. 4 (coefficients)'!$C$3)^1 + 'Sect. 4 (coefficients)'!$F$5  *(A441/'Sect. 4 (coefficients)'!$C$3)^2 + 'Sect. 4 (coefficients)'!$F$6   *(A441/'Sect. 4 (coefficients)'!$C$3)^3 + 'Sect. 4 (coefficients)'!$F$7  *(A441/'Sect. 4 (coefficients)'!$C$3)^4 + 'Sect. 4 (coefficients)'!$F$8*(A441/'Sect. 4 (coefficients)'!$C$3)^5 ) +
    ( (B441+273.15) / 'Sect. 4 (coefficients)'!$C$4 )^1 * ( 'Sect. 4 (coefficients)'!$F$9   + 'Sect. 4 (coefficients)'!$F$10*(A441/'Sect. 4 (coefficients)'!$C$3)^1 + 'Sect. 4 (coefficients)'!$F$11*(A441/'Sect. 4 (coefficients)'!$C$3)^2 + 'Sect. 4 (coefficients)'!$F$12*(A441/'Sect. 4 (coefficients)'!$C$3)^3 + 'Sect. 4 (coefficients)'!$F$13*(A441/'Sect. 4 (coefficients)'!$C$3)^4 ) +
    ( (B441+273.15) / 'Sect. 4 (coefficients)'!$C$4 )^2 * ( 'Sect. 4 (coefficients)'!$F$14 + 'Sect. 4 (coefficients)'!$F$15*(A441/'Sect. 4 (coefficients)'!$C$3)^1 + 'Sect. 4 (coefficients)'!$F$16*(A441/'Sect. 4 (coefficients)'!$C$3)^2 + 'Sect. 4 (coefficients)'!$F$17*(A441/'Sect. 4 (coefficients)'!$C$3)^3 ) +
    ( (B441+273.15) / 'Sect. 4 (coefficients)'!$C$4 )^3 * ( 'Sect. 4 (coefficients)'!$F$18 + 'Sect. 4 (coefficients)'!$F$19*(A441/'Sect. 4 (coefficients)'!$C$3)^1 + 'Sect. 4 (coefficients)'!$F$20*(A441/'Sect. 4 (coefficients)'!$C$3)^2 ) +
    ( (B441+273.15) / 'Sect. 4 (coefficients)'!$C$4 )^4 * ( 'Sect. 4 (coefficients)'!$F$21 +'Sect. 4 (coefficients)'!$F$22*(A441/'Sect. 4 (coefficients)'!$C$3)^1 ) +
    ( (B441+273.15) / 'Sect. 4 (coefficients)'!$C$4 )^5 * ( 'Sect. 4 (coefficients)'!$F$23 )
  )</f>
        <v>23.736389594219204</v>
      </c>
      <c r="U441" s="91">
        <f xml:space="preserve"> 'Sect. 4 (coefficients)'!$C$8 * ( (C441/'Sect. 4 (coefficients)'!$C$5-1)/'Sect. 4 (coefficients)'!$C$6 ) * ( A441/'Sect. 4 (coefficients)'!$C$3 ) *
(                                                       ( 'Sect. 4 (coefficients)'!$J$3   + 'Sect. 4 (coefficients)'!$J$4  *((C441/'Sect. 4 (coefficients)'!$C$5-1)/'Sect. 4 (coefficients)'!$C$6)  + 'Sect. 4 (coefficients)'!$J$5  *((C441/'Sect. 4 (coefficients)'!$C$5-1)/'Sect. 4 (coefficients)'!$C$6)^2 + 'Sect. 4 (coefficients)'!$J$6   *((C441/'Sect. 4 (coefficients)'!$C$5-1)/'Sect. 4 (coefficients)'!$C$6)^3 + 'Sect. 4 (coefficients)'!$J$7*((C441/'Sect. 4 (coefficients)'!$C$5-1)/'Sect. 4 (coefficients)'!$C$6)^4 ) +
    ( A441/'Sect. 4 (coefficients)'!$C$3 )^1 * ( 'Sect. 4 (coefficients)'!$J$8   + 'Sect. 4 (coefficients)'!$J$9  *((C441/'Sect. 4 (coefficients)'!$C$5-1)/'Sect. 4 (coefficients)'!$C$6)  + 'Sect. 4 (coefficients)'!$J$10*((C441/'Sect. 4 (coefficients)'!$C$5-1)/'Sect. 4 (coefficients)'!$C$6)^2 + 'Sect. 4 (coefficients)'!$J$11 *((C441/'Sect. 4 (coefficients)'!$C$5-1)/'Sect. 4 (coefficients)'!$C$6)^3 ) +
    ( A441/'Sect. 4 (coefficients)'!$C$3 )^2 * ( 'Sect. 4 (coefficients)'!$J$12 + 'Sect. 4 (coefficients)'!$J$13*((C441/'Sect. 4 (coefficients)'!$C$5-1)/'Sect. 4 (coefficients)'!$C$6) + 'Sect. 4 (coefficients)'!$J$14*((C441/'Sect. 4 (coefficients)'!$C$5-1)/'Sect. 4 (coefficients)'!$C$6)^2 ) +
    ( A441/'Sect. 4 (coefficients)'!$C$3 )^3 * ( 'Sect. 4 (coefficients)'!$J$15 + 'Sect. 4 (coefficients)'!$J$16*((C441/'Sect. 4 (coefficients)'!$C$5-1)/'Sect. 4 (coefficients)'!$C$6) ) +
    ( A441/'Sect. 4 (coefficients)'!$C$3 )^4 * ( 'Sect. 4 (coefficients)'!$J$17 ) +
( (B441+273.15) / 'Sect. 4 (coefficients)'!$C$4 )^1*
    (                                                   ( 'Sect. 4 (coefficients)'!$J$18 + 'Sect. 4 (coefficients)'!$J$19*((C441/'Sect. 4 (coefficients)'!$C$5-1)/'Sect. 4 (coefficients)'!$C$6) + 'Sect. 4 (coefficients)'!$J$20*((C441/'Sect. 4 (coefficients)'!$C$5-1)/'Sect. 4 (coefficients)'!$C$6)^2 + 'Sect. 4 (coefficients)'!$J$21 * ((C441/'Sect. 4 (coefficients)'!$C$5-1)/'Sect. 4 (coefficients)'!$C$6)^3 ) +
    ( A441/'Sect. 4 (coefficients)'!$C$3 )^1 * ( 'Sect. 4 (coefficients)'!$J$22 + 'Sect. 4 (coefficients)'!$J$23*((C441/'Sect. 4 (coefficients)'!$C$5-1)/'Sect. 4 (coefficients)'!$C$6) + 'Sect. 4 (coefficients)'!$J$24*((C441/'Sect. 4 (coefficients)'!$C$5-1)/'Sect. 4 (coefficients)'!$C$6)^2 ) +
    ( A441/'Sect. 4 (coefficients)'!$C$3 )^2 * ( 'Sect. 4 (coefficients)'!$J$25 + 'Sect. 4 (coefficients)'!$J$26*((C441/'Sect. 4 (coefficients)'!$C$5-1)/'Sect. 4 (coefficients)'!$C$6) ) +
    ( A441/'Sect. 4 (coefficients)'!$C$3 )^3 * ( 'Sect. 4 (coefficients)'!$J$27 ) ) +
( (B441+273.15) / 'Sect. 4 (coefficients)'!$C$4 )^2*
    (                                                   ( 'Sect. 4 (coefficients)'!$J$28 + 'Sect. 4 (coefficients)'!$J$29*((C441/'Sect. 4 (coefficients)'!$C$5-1)/'Sect. 4 (coefficients)'!$C$6) + 'Sect. 4 (coefficients)'!$J$30*((C441/'Sect. 4 (coefficients)'!$C$5-1)/'Sect. 4 (coefficients)'!$C$6)^2 ) +
    ( A441/'Sect. 4 (coefficients)'!$C$3 )^1 * ( 'Sect. 4 (coefficients)'!$J$31 + 'Sect. 4 (coefficients)'!$J$32*((C441/'Sect. 4 (coefficients)'!$C$5-1)/'Sect. 4 (coefficients)'!$C$6) ) +
    ( A441/'Sect. 4 (coefficients)'!$C$3 )^2 * ( 'Sect. 4 (coefficients)'!$J$33 ) ) +
( (B441+273.15) / 'Sect. 4 (coefficients)'!$C$4 )^3*
    (                                                   ( 'Sect. 4 (coefficients)'!$J$34 + 'Sect. 4 (coefficients)'!$J$35*((C441/'Sect. 4 (coefficients)'!$C$5-1)/'Sect. 4 (coefficients)'!$C$6) ) +
    ( A441/'Sect. 4 (coefficients)'!$C$3 )^1 * ( 'Sect. 4 (coefficients)'!$J$36 ) ) +
( (B441+273.15) / 'Sect. 4 (coefficients)'!$C$4 )^4*
    (                                                   ( 'Sect. 4 (coefficients)'!$J$37 ) ) )</f>
        <v>-0.35886001068644729</v>
      </c>
      <c r="V441" s="32">
        <f t="shared" si="111"/>
        <v>23.377529583532755</v>
      </c>
      <c r="W441" s="36">
        <f>('Sect. 4 (coefficients)'!$L$3+'Sect. 4 (coefficients)'!$L$4*(B441+'Sect. 4 (coefficients)'!$L$7)^-2.5+'Sect. 4 (coefficients)'!$L$5*(B441+'Sect. 4 (coefficients)'!$L$7)^3)/1000</f>
        <v>-3.9457825426968806E-3</v>
      </c>
      <c r="X441" s="36">
        <f t="shared" si="112"/>
        <v>-1.1364396498940721E-3</v>
      </c>
      <c r="Y441" s="32">
        <f t="shared" si="113"/>
        <v>23.373583800990058</v>
      </c>
      <c r="Z441" s="92">
        <v>6.0000000000000001E-3</v>
      </c>
    </row>
    <row r="442" spans="1:26" s="37" customFormat="1">
      <c r="A442" s="76">
        <v>30</v>
      </c>
      <c r="B442" s="30">
        <v>5</v>
      </c>
      <c r="C442" s="55">
        <v>20</v>
      </c>
      <c r="D442" s="32">
        <v>1009.5367227</v>
      </c>
      <c r="E442" s="32">
        <f t="shared" si="120"/>
        <v>1.5143050840500001E-2</v>
      </c>
      <c r="F442" s="54" t="s">
        <v>17</v>
      </c>
      <c r="G442" s="33">
        <v>1032.7957786799279</v>
      </c>
      <c r="H442" s="32">
        <v>1.58984794962054E-2</v>
      </c>
      <c r="I442" s="62">
        <v>3110.5727388151458</v>
      </c>
      <c r="J442" s="33">
        <f t="shared" si="105"/>
        <v>23.259055979927894</v>
      </c>
      <c r="K442" s="32">
        <f t="shared" si="106"/>
        <v>4.8424850576223475E-3</v>
      </c>
      <c r="L442" s="50">
        <f t="shared" si="104"/>
        <v>26.772637285978064</v>
      </c>
      <c r="M442" s="35">
        <f t="shared" si="107"/>
        <v>14.142857142857142</v>
      </c>
      <c r="N442" s="66">
        <f t="shared" si="108"/>
        <v>1.4142857142857144</v>
      </c>
      <c r="O442" s="70" t="s">
        <v>17</v>
      </c>
      <c r="P442" s="32">
        <f>('Sect. 4 (coefficients)'!$L$3+'Sect. 4 (coefficients)'!$L$4*(B442+'Sect. 4 (coefficients)'!$L$7)^-2.5+'Sect. 4 (coefficients)'!$L$5*(B442+'Sect. 4 (coefficients)'!$L$7)^3)/1000</f>
        <v>-3.9457825426968806E-3</v>
      </c>
      <c r="Q442" s="32">
        <f t="shared" si="109"/>
        <v>23.263001762470591</v>
      </c>
      <c r="R442" s="32">
        <f>LOOKUP(B442,'Sect. 4 (data)'!$B$47:$B$53,'Sect. 4 (data)'!$R$47:$R$53)</f>
        <v>23.736964200205758</v>
      </c>
      <c r="S442" s="36">
        <f t="shared" si="110"/>
        <v>-0.47396243773516744</v>
      </c>
      <c r="T442" s="32">
        <f>'Sect. 4 (coefficients)'!$C$7 * ( A442 / 'Sect. 4 (coefficients)'!$C$3 )*
  (
                                                        ( 'Sect. 4 (coefficients)'!$F$3   + 'Sect. 4 (coefficients)'!$F$4  *(A442/'Sect. 4 (coefficients)'!$C$3)^1 + 'Sect. 4 (coefficients)'!$F$5  *(A442/'Sect. 4 (coefficients)'!$C$3)^2 + 'Sect. 4 (coefficients)'!$F$6   *(A442/'Sect. 4 (coefficients)'!$C$3)^3 + 'Sect. 4 (coefficients)'!$F$7  *(A442/'Sect. 4 (coefficients)'!$C$3)^4 + 'Sect. 4 (coefficients)'!$F$8*(A442/'Sect. 4 (coefficients)'!$C$3)^5 ) +
    ( (B442+273.15) / 'Sect. 4 (coefficients)'!$C$4 )^1 * ( 'Sect. 4 (coefficients)'!$F$9   + 'Sect. 4 (coefficients)'!$F$10*(A442/'Sect. 4 (coefficients)'!$C$3)^1 + 'Sect. 4 (coefficients)'!$F$11*(A442/'Sect. 4 (coefficients)'!$C$3)^2 + 'Sect. 4 (coefficients)'!$F$12*(A442/'Sect. 4 (coefficients)'!$C$3)^3 + 'Sect. 4 (coefficients)'!$F$13*(A442/'Sect. 4 (coefficients)'!$C$3)^4 ) +
    ( (B442+273.15) / 'Sect. 4 (coefficients)'!$C$4 )^2 * ( 'Sect. 4 (coefficients)'!$F$14 + 'Sect. 4 (coefficients)'!$F$15*(A442/'Sect. 4 (coefficients)'!$C$3)^1 + 'Sect. 4 (coefficients)'!$F$16*(A442/'Sect. 4 (coefficients)'!$C$3)^2 + 'Sect. 4 (coefficients)'!$F$17*(A442/'Sect. 4 (coefficients)'!$C$3)^3 ) +
    ( (B442+273.15) / 'Sect. 4 (coefficients)'!$C$4 )^3 * ( 'Sect. 4 (coefficients)'!$F$18 + 'Sect. 4 (coefficients)'!$F$19*(A442/'Sect. 4 (coefficients)'!$C$3)^1 + 'Sect. 4 (coefficients)'!$F$20*(A442/'Sect. 4 (coefficients)'!$C$3)^2 ) +
    ( (B442+273.15) / 'Sect. 4 (coefficients)'!$C$4 )^4 * ( 'Sect. 4 (coefficients)'!$F$21 +'Sect. 4 (coefficients)'!$F$22*(A442/'Sect. 4 (coefficients)'!$C$3)^1 ) +
    ( (B442+273.15) / 'Sect. 4 (coefficients)'!$C$4 )^5 * ( 'Sect. 4 (coefficients)'!$F$23 )
  )</f>
        <v>23.736389594219204</v>
      </c>
      <c r="U442" s="91">
        <f xml:space="preserve"> 'Sect. 4 (coefficients)'!$C$8 * ( (C442/'Sect. 4 (coefficients)'!$C$5-1)/'Sect. 4 (coefficients)'!$C$6 ) * ( A442/'Sect. 4 (coefficients)'!$C$3 ) *
(                                                       ( 'Sect. 4 (coefficients)'!$J$3   + 'Sect. 4 (coefficients)'!$J$4  *((C442/'Sect. 4 (coefficients)'!$C$5-1)/'Sect. 4 (coefficients)'!$C$6)  + 'Sect. 4 (coefficients)'!$J$5  *((C442/'Sect. 4 (coefficients)'!$C$5-1)/'Sect. 4 (coefficients)'!$C$6)^2 + 'Sect. 4 (coefficients)'!$J$6   *((C442/'Sect. 4 (coefficients)'!$C$5-1)/'Sect. 4 (coefficients)'!$C$6)^3 + 'Sect. 4 (coefficients)'!$J$7*((C442/'Sect. 4 (coefficients)'!$C$5-1)/'Sect. 4 (coefficients)'!$C$6)^4 ) +
    ( A442/'Sect. 4 (coefficients)'!$C$3 )^1 * ( 'Sect. 4 (coefficients)'!$J$8   + 'Sect. 4 (coefficients)'!$J$9  *((C442/'Sect. 4 (coefficients)'!$C$5-1)/'Sect. 4 (coefficients)'!$C$6)  + 'Sect. 4 (coefficients)'!$J$10*((C442/'Sect. 4 (coefficients)'!$C$5-1)/'Sect. 4 (coefficients)'!$C$6)^2 + 'Sect. 4 (coefficients)'!$J$11 *((C442/'Sect. 4 (coefficients)'!$C$5-1)/'Sect. 4 (coefficients)'!$C$6)^3 ) +
    ( A442/'Sect. 4 (coefficients)'!$C$3 )^2 * ( 'Sect. 4 (coefficients)'!$J$12 + 'Sect. 4 (coefficients)'!$J$13*((C442/'Sect. 4 (coefficients)'!$C$5-1)/'Sect. 4 (coefficients)'!$C$6) + 'Sect. 4 (coefficients)'!$J$14*((C442/'Sect. 4 (coefficients)'!$C$5-1)/'Sect. 4 (coefficients)'!$C$6)^2 ) +
    ( A442/'Sect. 4 (coefficients)'!$C$3 )^3 * ( 'Sect. 4 (coefficients)'!$J$15 + 'Sect. 4 (coefficients)'!$J$16*((C442/'Sect. 4 (coefficients)'!$C$5-1)/'Sect. 4 (coefficients)'!$C$6) ) +
    ( A442/'Sect. 4 (coefficients)'!$C$3 )^4 * ( 'Sect. 4 (coefficients)'!$J$17 ) +
( (B442+273.15) / 'Sect. 4 (coefficients)'!$C$4 )^1*
    (                                                   ( 'Sect. 4 (coefficients)'!$J$18 + 'Sect. 4 (coefficients)'!$J$19*((C442/'Sect. 4 (coefficients)'!$C$5-1)/'Sect. 4 (coefficients)'!$C$6) + 'Sect. 4 (coefficients)'!$J$20*((C442/'Sect. 4 (coefficients)'!$C$5-1)/'Sect. 4 (coefficients)'!$C$6)^2 + 'Sect. 4 (coefficients)'!$J$21 * ((C442/'Sect. 4 (coefficients)'!$C$5-1)/'Sect. 4 (coefficients)'!$C$6)^3 ) +
    ( A442/'Sect. 4 (coefficients)'!$C$3 )^1 * ( 'Sect. 4 (coefficients)'!$J$22 + 'Sect. 4 (coefficients)'!$J$23*((C442/'Sect. 4 (coefficients)'!$C$5-1)/'Sect. 4 (coefficients)'!$C$6) + 'Sect. 4 (coefficients)'!$J$24*((C442/'Sect. 4 (coefficients)'!$C$5-1)/'Sect. 4 (coefficients)'!$C$6)^2 ) +
    ( A442/'Sect. 4 (coefficients)'!$C$3 )^2 * ( 'Sect. 4 (coefficients)'!$J$25 + 'Sect. 4 (coefficients)'!$J$26*((C442/'Sect. 4 (coefficients)'!$C$5-1)/'Sect. 4 (coefficients)'!$C$6) ) +
    ( A442/'Sect. 4 (coefficients)'!$C$3 )^3 * ( 'Sect. 4 (coefficients)'!$J$27 ) ) +
( (B442+273.15) / 'Sect. 4 (coefficients)'!$C$4 )^2*
    (                                                   ( 'Sect. 4 (coefficients)'!$J$28 + 'Sect. 4 (coefficients)'!$J$29*((C442/'Sect. 4 (coefficients)'!$C$5-1)/'Sect. 4 (coefficients)'!$C$6) + 'Sect. 4 (coefficients)'!$J$30*((C442/'Sect. 4 (coefficients)'!$C$5-1)/'Sect. 4 (coefficients)'!$C$6)^2 ) +
    ( A442/'Sect. 4 (coefficients)'!$C$3 )^1 * ( 'Sect. 4 (coefficients)'!$J$31 + 'Sect. 4 (coefficients)'!$J$32*((C442/'Sect. 4 (coefficients)'!$C$5-1)/'Sect. 4 (coefficients)'!$C$6) ) +
    ( A442/'Sect. 4 (coefficients)'!$C$3 )^2 * ( 'Sect. 4 (coefficients)'!$J$33 ) ) +
( (B442+273.15) / 'Sect. 4 (coefficients)'!$C$4 )^3*
    (                                                   ( 'Sect. 4 (coefficients)'!$J$34 + 'Sect. 4 (coefficients)'!$J$35*((C442/'Sect. 4 (coefficients)'!$C$5-1)/'Sect. 4 (coefficients)'!$C$6) ) +
    ( A442/'Sect. 4 (coefficients)'!$C$3 )^1 * ( 'Sect. 4 (coefficients)'!$J$36 ) ) +
( (B442+273.15) / 'Sect. 4 (coefficients)'!$C$4 )^4*
    (                                                   ( 'Sect. 4 (coefficients)'!$J$37 ) ) )</f>
        <v>-0.47517524646128151</v>
      </c>
      <c r="V442" s="32">
        <f t="shared" si="111"/>
        <v>23.261214347757925</v>
      </c>
      <c r="W442" s="36">
        <f>('Sect. 4 (coefficients)'!$L$3+'Sect. 4 (coefficients)'!$L$4*(B442+'Sect. 4 (coefficients)'!$L$7)^-2.5+'Sect. 4 (coefficients)'!$L$5*(B442+'Sect. 4 (coefficients)'!$L$7)^3)/1000</f>
        <v>-3.9457825426968806E-3</v>
      </c>
      <c r="X442" s="36">
        <f t="shared" si="112"/>
        <v>1.787414712666191E-3</v>
      </c>
      <c r="Y442" s="32">
        <f t="shared" si="113"/>
        <v>23.257268565215227</v>
      </c>
      <c r="Z442" s="92">
        <v>6.0000000000000001E-3</v>
      </c>
    </row>
    <row r="443" spans="1:26" s="37" customFormat="1">
      <c r="A443" s="76">
        <v>30</v>
      </c>
      <c r="B443" s="30">
        <v>5</v>
      </c>
      <c r="C443" s="55">
        <v>26</v>
      </c>
      <c r="D443" s="32">
        <v>1012.34079411</v>
      </c>
      <c r="E443" s="32">
        <f t="shared" si="120"/>
        <v>1.5185111911650001E-2</v>
      </c>
      <c r="F443" s="54" t="s">
        <v>17</v>
      </c>
      <c r="G443" s="33">
        <v>1035.4647034029467</v>
      </c>
      <c r="H443" s="32">
        <v>1.5983440811733602E-2</v>
      </c>
      <c r="I443" s="62">
        <v>2536.8260482176061</v>
      </c>
      <c r="J443" s="33">
        <f t="shared" si="105"/>
        <v>23.123909292946678</v>
      </c>
      <c r="K443" s="32">
        <f t="shared" si="106"/>
        <v>4.9882618628993985E-3</v>
      </c>
      <c r="L443" s="50">
        <f t="shared" si="104"/>
        <v>24.066146494691601</v>
      </c>
      <c r="M443" s="35">
        <f t="shared" si="107"/>
        <v>14.142857142857142</v>
      </c>
      <c r="N443" s="66">
        <f t="shared" si="108"/>
        <v>1.4142857142857144</v>
      </c>
      <c r="O443" s="70" t="s">
        <v>17</v>
      </c>
      <c r="P443" s="32">
        <f>('Sect. 4 (coefficients)'!$L$3+'Sect. 4 (coefficients)'!$L$4*(B443+'Sect. 4 (coefficients)'!$L$7)^-2.5+'Sect. 4 (coefficients)'!$L$5*(B443+'Sect. 4 (coefficients)'!$L$7)^3)/1000</f>
        <v>-3.9457825426968806E-3</v>
      </c>
      <c r="Q443" s="32">
        <f t="shared" si="109"/>
        <v>23.127855075489375</v>
      </c>
      <c r="R443" s="32">
        <f>LOOKUP(B443,'Sect. 4 (data)'!$B$47:$B$53,'Sect. 4 (data)'!$R$47:$R$53)</f>
        <v>23.736964200205758</v>
      </c>
      <c r="S443" s="36">
        <f t="shared" si="110"/>
        <v>-0.60910912471638312</v>
      </c>
      <c r="T443" s="32">
        <f>'Sect. 4 (coefficients)'!$C$7 * ( A443 / 'Sect. 4 (coefficients)'!$C$3 )*
  (
                                                        ( 'Sect. 4 (coefficients)'!$F$3   + 'Sect. 4 (coefficients)'!$F$4  *(A443/'Sect. 4 (coefficients)'!$C$3)^1 + 'Sect. 4 (coefficients)'!$F$5  *(A443/'Sect. 4 (coefficients)'!$C$3)^2 + 'Sect. 4 (coefficients)'!$F$6   *(A443/'Sect. 4 (coefficients)'!$C$3)^3 + 'Sect. 4 (coefficients)'!$F$7  *(A443/'Sect. 4 (coefficients)'!$C$3)^4 + 'Sect. 4 (coefficients)'!$F$8*(A443/'Sect. 4 (coefficients)'!$C$3)^5 ) +
    ( (B443+273.15) / 'Sect. 4 (coefficients)'!$C$4 )^1 * ( 'Sect. 4 (coefficients)'!$F$9   + 'Sect. 4 (coefficients)'!$F$10*(A443/'Sect. 4 (coefficients)'!$C$3)^1 + 'Sect. 4 (coefficients)'!$F$11*(A443/'Sect. 4 (coefficients)'!$C$3)^2 + 'Sect. 4 (coefficients)'!$F$12*(A443/'Sect. 4 (coefficients)'!$C$3)^3 + 'Sect. 4 (coefficients)'!$F$13*(A443/'Sect. 4 (coefficients)'!$C$3)^4 ) +
    ( (B443+273.15) / 'Sect. 4 (coefficients)'!$C$4 )^2 * ( 'Sect. 4 (coefficients)'!$F$14 + 'Sect. 4 (coefficients)'!$F$15*(A443/'Sect. 4 (coefficients)'!$C$3)^1 + 'Sect. 4 (coefficients)'!$F$16*(A443/'Sect. 4 (coefficients)'!$C$3)^2 + 'Sect. 4 (coefficients)'!$F$17*(A443/'Sect. 4 (coefficients)'!$C$3)^3 ) +
    ( (B443+273.15) / 'Sect. 4 (coefficients)'!$C$4 )^3 * ( 'Sect. 4 (coefficients)'!$F$18 + 'Sect. 4 (coefficients)'!$F$19*(A443/'Sect. 4 (coefficients)'!$C$3)^1 + 'Sect. 4 (coefficients)'!$F$20*(A443/'Sect. 4 (coefficients)'!$C$3)^2 ) +
    ( (B443+273.15) / 'Sect. 4 (coefficients)'!$C$4 )^4 * ( 'Sect. 4 (coefficients)'!$F$21 +'Sect. 4 (coefficients)'!$F$22*(A443/'Sect. 4 (coefficients)'!$C$3)^1 ) +
    ( (B443+273.15) / 'Sect. 4 (coefficients)'!$C$4 )^5 * ( 'Sect. 4 (coefficients)'!$F$23 )
  )</f>
        <v>23.736389594219204</v>
      </c>
      <c r="U443" s="91">
        <f xml:space="preserve"> 'Sect. 4 (coefficients)'!$C$8 * ( (C443/'Sect. 4 (coefficients)'!$C$5-1)/'Sect. 4 (coefficients)'!$C$6 ) * ( A443/'Sect. 4 (coefficients)'!$C$3 ) *
(                                                       ( 'Sect. 4 (coefficients)'!$J$3   + 'Sect. 4 (coefficients)'!$J$4  *((C443/'Sect. 4 (coefficients)'!$C$5-1)/'Sect. 4 (coefficients)'!$C$6)  + 'Sect. 4 (coefficients)'!$J$5  *((C443/'Sect. 4 (coefficients)'!$C$5-1)/'Sect. 4 (coefficients)'!$C$6)^2 + 'Sect. 4 (coefficients)'!$J$6   *((C443/'Sect. 4 (coefficients)'!$C$5-1)/'Sect. 4 (coefficients)'!$C$6)^3 + 'Sect. 4 (coefficients)'!$J$7*((C443/'Sect. 4 (coefficients)'!$C$5-1)/'Sect. 4 (coefficients)'!$C$6)^4 ) +
    ( A443/'Sect. 4 (coefficients)'!$C$3 )^1 * ( 'Sect. 4 (coefficients)'!$J$8   + 'Sect. 4 (coefficients)'!$J$9  *((C443/'Sect. 4 (coefficients)'!$C$5-1)/'Sect. 4 (coefficients)'!$C$6)  + 'Sect. 4 (coefficients)'!$J$10*((C443/'Sect. 4 (coefficients)'!$C$5-1)/'Sect. 4 (coefficients)'!$C$6)^2 + 'Sect. 4 (coefficients)'!$J$11 *((C443/'Sect. 4 (coefficients)'!$C$5-1)/'Sect. 4 (coefficients)'!$C$6)^3 ) +
    ( A443/'Sect. 4 (coefficients)'!$C$3 )^2 * ( 'Sect. 4 (coefficients)'!$J$12 + 'Sect. 4 (coefficients)'!$J$13*((C443/'Sect. 4 (coefficients)'!$C$5-1)/'Sect. 4 (coefficients)'!$C$6) + 'Sect. 4 (coefficients)'!$J$14*((C443/'Sect. 4 (coefficients)'!$C$5-1)/'Sect. 4 (coefficients)'!$C$6)^2 ) +
    ( A443/'Sect. 4 (coefficients)'!$C$3 )^3 * ( 'Sect. 4 (coefficients)'!$J$15 + 'Sect. 4 (coefficients)'!$J$16*((C443/'Sect. 4 (coefficients)'!$C$5-1)/'Sect. 4 (coefficients)'!$C$6) ) +
    ( A443/'Sect. 4 (coefficients)'!$C$3 )^4 * ( 'Sect. 4 (coefficients)'!$J$17 ) +
( (B443+273.15) / 'Sect. 4 (coefficients)'!$C$4 )^1*
    (                                                   ( 'Sect. 4 (coefficients)'!$J$18 + 'Sect. 4 (coefficients)'!$J$19*((C443/'Sect. 4 (coefficients)'!$C$5-1)/'Sect. 4 (coefficients)'!$C$6) + 'Sect. 4 (coefficients)'!$J$20*((C443/'Sect. 4 (coefficients)'!$C$5-1)/'Sect. 4 (coefficients)'!$C$6)^2 + 'Sect. 4 (coefficients)'!$J$21 * ((C443/'Sect. 4 (coefficients)'!$C$5-1)/'Sect. 4 (coefficients)'!$C$6)^3 ) +
    ( A443/'Sect. 4 (coefficients)'!$C$3 )^1 * ( 'Sect. 4 (coefficients)'!$J$22 + 'Sect. 4 (coefficients)'!$J$23*((C443/'Sect. 4 (coefficients)'!$C$5-1)/'Sect. 4 (coefficients)'!$C$6) + 'Sect. 4 (coefficients)'!$J$24*((C443/'Sect. 4 (coefficients)'!$C$5-1)/'Sect. 4 (coefficients)'!$C$6)^2 ) +
    ( A443/'Sect. 4 (coefficients)'!$C$3 )^2 * ( 'Sect. 4 (coefficients)'!$J$25 + 'Sect. 4 (coefficients)'!$J$26*((C443/'Sect. 4 (coefficients)'!$C$5-1)/'Sect. 4 (coefficients)'!$C$6) ) +
    ( A443/'Sect. 4 (coefficients)'!$C$3 )^3 * ( 'Sect. 4 (coefficients)'!$J$27 ) ) +
( (B443+273.15) / 'Sect. 4 (coefficients)'!$C$4 )^2*
    (                                                   ( 'Sect. 4 (coefficients)'!$J$28 + 'Sect. 4 (coefficients)'!$J$29*((C443/'Sect. 4 (coefficients)'!$C$5-1)/'Sect. 4 (coefficients)'!$C$6) + 'Sect. 4 (coefficients)'!$J$30*((C443/'Sect. 4 (coefficients)'!$C$5-1)/'Sect. 4 (coefficients)'!$C$6)^2 ) +
    ( A443/'Sect. 4 (coefficients)'!$C$3 )^1 * ( 'Sect. 4 (coefficients)'!$J$31 + 'Sect. 4 (coefficients)'!$J$32*((C443/'Sect. 4 (coefficients)'!$C$5-1)/'Sect. 4 (coefficients)'!$C$6) ) +
    ( A443/'Sect. 4 (coefficients)'!$C$3 )^2 * ( 'Sect. 4 (coefficients)'!$J$33 ) ) +
( (B443+273.15) / 'Sect. 4 (coefficients)'!$C$4 )^3*
    (                                                   ( 'Sect. 4 (coefficients)'!$J$34 + 'Sect. 4 (coefficients)'!$J$35*((C443/'Sect. 4 (coefficients)'!$C$5-1)/'Sect. 4 (coefficients)'!$C$6) ) +
    ( A443/'Sect. 4 (coefficients)'!$C$3 )^1 * ( 'Sect. 4 (coefficients)'!$J$36 ) ) +
( (B443+273.15) / 'Sect. 4 (coefficients)'!$C$4 )^4*
    (                                                   ( 'Sect. 4 (coefficients)'!$J$37 ) ) )</f>
        <v>-0.6117742064576196</v>
      </c>
      <c r="V443" s="32">
        <f t="shared" si="111"/>
        <v>23.124615387761583</v>
      </c>
      <c r="W443" s="36">
        <f>('Sect. 4 (coefficients)'!$L$3+'Sect. 4 (coefficients)'!$L$4*(B443+'Sect. 4 (coefficients)'!$L$7)^-2.5+'Sect. 4 (coefficients)'!$L$5*(B443+'Sect. 4 (coefficients)'!$L$7)^3)/1000</f>
        <v>-3.9457825426968806E-3</v>
      </c>
      <c r="X443" s="36">
        <f t="shared" si="112"/>
        <v>3.2396877277918179E-3</v>
      </c>
      <c r="Y443" s="32">
        <f t="shared" si="113"/>
        <v>23.120669605218886</v>
      </c>
      <c r="Z443" s="92">
        <v>6.0000000000000001E-3</v>
      </c>
    </row>
    <row r="444" spans="1:26" s="37" customFormat="1">
      <c r="A444" s="76">
        <v>30</v>
      </c>
      <c r="B444" s="30">
        <v>5</v>
      </c>
      <c r="C444" s="55">
        <v>33</v>
      </c>
      <c r="D444" s="32">
        <v>1015.5659768199999</v>
      </c>
      <c r="E444" s="32">
        <f t="shared" si="120"/>
        <v>1.52334896523E-2</v>
      </c>
      <c r="F444" s="54" t="s">
        <v>17</v>
      </c>
      <c r="G444" s="33">
        <v>1038.535851169019</v>
      </c>
      <c r="H444" s="32">
        <v>1.6096819642984459E-2</v>
      </c>
      <c r="I444" s="62">
        <v>1755.7769586422169</v>
      </c>
      <c r="J444" s="33">
        <f t="shared" si="105"/>
        <v>22.969874349019051</v>
      </c>
      <c r="K444" s="32">
        <f t="shared" si="106"/>
        <v>5.200807209658819E-3</v>
      </c>
      <c r="L444" s="50">
        <f t="shared" ref="L444:L507" si="121">K444^4/(H444^4/I444)</f>
        <v>19.133395714242763</v>
      </c>
      <c r="M444" s="35">
        <f t="shared" si="107"/>
        <v>14.142857142857142</v>
      </c>
      <c r="N444" s="66">
        <f t="shared" si="108"/>
        <v>1.4142857142857144</v>
      </c>
      <c r="O444" s="70" t="s">
        <v>17</v>
      </c>
      <c r="P444" s="32">
        <f>('Sect. 4 (coefficients)'!$L$3+'Sect. 4 (coefficients)'!$L$4*(B444+'Sect. 4 (coefficients)'!$L$7)^-2.5+'Sect. 4 (coefficients)'!$L$5*(B444+'Sect. 4 (coefficients)'!$L$7)^3)/1000</f>
        <v>-3.9457825426968806E-3</v>
      </c>
      <c r="Q444" s="32">
        <f t="shared" si="109"/>
        <v>22.973820131561748</v>
      </c>
      <c r="R444" s="32">
        <f>LOOKUP(B444,'Sect. 4 (data)'!$B$47:$B$53,'Sect. 4 (data)'!$R$47:$R$53)</f>
        <v>23.736964200205758</v>
      </c>
      <c r="S444" s="36">
        <f t="shared" si="110"/>
        <v>-0.76314406864401008</v>
      </c>
      <c r="T444" s="32">
        <f>'Sect. 4 (coefficients)'!$C$7 * ( A444 / 'Sect. 4 (coefficients)'!$C$3 )*
  (
                                                        ( 'Sect. 4 (coefficients)'!$F$3   + 'Sect. 4 (coefficients)'!$F$4  *(A444/'Sect. 4 (coefficients)'!$C$3)^1 + 'Sect. 4 (coefficients)'!$F$5  *(A444/'Sect. 4 (coefficients)'!$C$3)^2 + 'Sect. 4 (coefficients)'!$F$6   *(A444/'Sect. 4 (coefficients)'!$C$3)^3 + 'Sect. 4 (coefficients)'!$F$7  *(A444/'Sect. 4 (coefficients)'!$C$3)^4 + 'Sect. 4 (coefficients)'!$F$8*(A444/'Sect. 4 (coefficients)'!$C$3)^5 ) +
    ( (B444+273.15) / 'Sect. 4 (coefficients)'!$C$4 )^1 * ( 'Sect. 4 (coefficients)'!$F$9   + 'Sect. 4 (coefficients)'!$F$10*(A444/'Sect. 4 (coefficients)'!$C$3)^1 + 'Sect. 4 (coefficients)'!$F$11*(A444/'Sect. 4 (coefficients)'!$C$3)^2 + 'Sect. 4 (coefficients)'!$F$12*(A444/'Sect. 4 (coefficients)'!$C$3)^3 + 'Sect. 4 (coefficients)'!$F$13*(A444/'Sect. 4 (coefficients)'!$C$3)^4 ) +
    ( (B444+273.15) / 'Sect. 4 (coefficients)'!$C$4 )^2 * ( 'Sect. 4 (coefficients)'!$F$14 + 'Sect. 4 (coefficients)'!$F$15*(A444/'Sect. 4 (coefficients)'!$C$3)^1 + 'Sect. 4 (coefficients)'!$F$16*(A444/'Sect. 4 (coefficients)'!$C$3)^2 + 'Sect. 4 (coefficients)'!$F$17*(A444/'Sect. 4 (coefficients)'!$C$3)^3 ) +
    ( (B444+273.15) / 'Sect. 4 (coefficients)'!$C$4 )^3 * ( 'Sect. 4 (coefficients)'!$F$18 + 'Sect. 4 (coefficients)'!$F$19*(A444/'Sect. 4 (coefficients)'!$C$3)^1 + 'Sect. 4 (coefficients)'!$F$20*(A444/'Sect. 4 (coefficients)'!$C$3)^2 ) +
    ( (B444+273.15) / 'Sect. 4 (coefficients)'!$C$4 )^4 * ( 'Sect. 4 (coefficients)'!$F$21 +'Sect. 4 (coefficients)'!$F$22*(A444/'Sect. 4 (coefficients)'!$C$3)^1 ) +
    ( (B444+273.15) / 'Sect. 4 (coefficients)'!$C$4 )^5 * ( 'Sect. 4 (coefficients)'!$F$23 )
  )</f>
        <v>23.736389594219204</v>
      </c>
      <c r="U444" s="91">
        <f xml:space="preserve"> 'Sect. 4 (coefficients)'!$C$8 * ( (C444/'Sect. 4 (coefficients)'!$C$5-1)/'Sect. 4 (coefficients)'!$C$6 ) * ( A444/'Sect. 4 (coefficients)'!$C$3 ) *
(                                                       ( 'Sect. 4 (coefficients)'!$J$3   + 'Sect. 4 (coefficients)'!$J$4  *((C444/'Sect. 4 (coefficients)'!$C$5-1)/'Sect. 4 (coefficients)'!$C$6)  + 'Sect. 4 (coefficients)'!$J$5  *((C444/'Sect. 4 (coefficients)'!$C$5-1)/'Sect. 4 (coefficients)'!$C$6)^2 + 'Sect. 4 (coefficients)'!$J$6   *((C444/'Sect. 4 (coefficients)'!$C$5-1)/'Sect. 4 (coefficients)'!$C$6)^3 + 'Sect. 4 (coefficients)'!$J$7*((C444/'Sect. 4 (coefficients)'!$C$5-1)/'Sect. 4 (coefficients)'!$C$6)^4 ) +
    ( A444/'Sect. 4 (coefficients)'!$C$3 )^1 * ( 'Sect. 4 (coefficients)'!$J$8   + 'Sect. 4 (coefficients)'!$J$9  *((C444/'Sect. 4 (coefficients)'!$C$5-1)/'Sect. 4 (coefficients)'!$C$6)  + 'Sect. 4 (coefficients)'!$J$10*((C444/'Sect. 4 (coefficients)'!$C$5-1)/'Sect. 4 (coefficients)'!$C$6)^2 + 'Sect. 4 (coefficients)'!$J$11 *((C444/'Sect. 4 (coefficients)'!$C$5-1)/'Sect. 4 (coefficients)'!$C$6)^3 ) +
    ( A444/'Sect. 4 (coefficients)'!$C$3 )^2 * ( 'Sect. 4 (coefficients)'!$J$12 + 'Sect. 4 (coefficients)'!$J$13*((C444/'Sect. 4 (coefficients)'!$C$5-1)/'Sect. 4 (coefficients)'!$C$6) + 'Sect. 4 (coefficients)'!$J$14*((C444/'Sect. 4 (coefficients)'!$C$5-1)/'Sect. 4 (coefficients)'!$C$6)^2 ) +
    ( A444/'Sect. 4 (coefficients)'!$C$3 )^3 * ( 'Sect. 4 (coefficients)'!$J$15 + 'Sect. 4 (coefficients)'!$J$16*((C444/'Sect. 4 (coefficients)'!$C$5-1)/'Sect. 4 (coefficients)'!$C$6) ) +
    ( A444/'Sect. 4 (coefficients)'!$C$3 )^4 * ( 'Sect. 4 (coefficients)'!$J$17 ) +
( (B444+273.15) / 'Sect. 4 (coefficients)'!$C$4 )^1*
    (                                                   ( 'Sect. 4 (coefficients)'!$J$18 + 'Sect. 4 (coefficients)'!$J$19*((C444/'Sect. 4 (coefficients)'!$C$5-1)/'Sect. 4 (coefficients)'!$C$6) + 'Sect. 4 (coefficients)'!$J$20*((C444/'Sect. 4 (coefficients)'!$C$5-1)/'Sect. 4 (coefficients)'!$C$6)^2 + 'Sect. 4 (coefficients)'!$J$21 * ((C444/'Sect. 4 (coefficients)'!$C$5-1)/'Sect. 4 (coefficients)'!$C$6)^3 ) +
    ( A444/'Sect. 4 (coefficients)'!$C$3 )^1 * ( 'Sect. 4 (coefficients)'!$J$22 + 'Sect. 4 (coefficients)'!$J$23*((C444/'Sect. 4 (coefficients)'!$C$5-1)/'Sect. 4 (coefficients)'!$C$6) + 'Sect. 4 (coefficients)'!$J$24*((C444/'Sect. 4 (coefficients)'!$C$5-1)/'Sect. 4 (coefficients)'!$C$6)^2 ) +
    ( A444/'Sect. 4 (coefficients)'!$C$3 )^2 * ( 'Sect. 4 (coefficients)'!$J$25 + 'Sect. 4 (coefficients)'!$J$26*((C444/'Sect. 4 (coefficients)'!$C$5-1)/'Sect. 4 (coefficients)'!$C$6) ) +
    ( A444/'Sect. 4 (coefficients)'!$C$3 )^3 * ( 'Sect. 4 (coefficients)'!$J$27 ) ) +
( (B444+273.15) / 'Sect. 4 (coefficients)'!$C$4 )^2*
    (                                                   ( 'Sect. 4 (coefficients)'!$J$28 + 'Sect. 4 (coefficients)'!$J$29*((C444/'Sect. 4 (coefficients)'!$C$5-1)/'Sect. 4 (coefficients)'!$C$6) + 'Sect. 4 (coefficients)'!$J$30*((C444/'Sect. 4 (coefficients)'!$C$5-1)/'Sect. 4 (coefficients)'!$C$6)^2 ) +
    ( A444/'Sect. 4 (coefficients)'!$C$3 )^1 * ( 'Sect. 4 (coefficients)'!$J$31 + 'Sect. 4 (coefficients)'!$J$32*((C444/'Sect. 4 (coefficients)'!$C$5-1)/'Sect. 4 (coefficients)'!$C$6) ) +
    ( A444/'Sect. 4 (coefficients)'!$C$3 )^2 * ( 'Sect. 4 (coefficients)'!$J$33 ) ) +
( (B444+273.15) / 'Sect. 4 (coefficients)'!$C$4 )^3*
    (                                                   ( 'Sect. 4 (coefficients)'!$J$34 + 'Sect. 4 (coefficients)'!$J$35*((C444/'Sect. 4 (coefficients)'!$C$5-1)/'Sect. 4 (coefficients)'!$C$6) ) +
    ( A444/'Sect. 4 (coefficients)'!$C$3 )^1 * ( 'Sect. 4 (coefficients)'!$J$36 ) ) +
( (B444+273.15) / 'Sect. 4 (coefficients)'!$C$4 )^4*
    (                                                   ( 'Sect. 4 (coefficients)'!$J$37 ) ) )</f>
        <v>-0.76691980470225152</v>
      </c>
      <c r="V444" s="32">
        <f t="shared" si="111"/>
        <v>22.969469789516953</v>
      </c>
      <c r="W444" s="36">
        <f>('Sect. 4 (coefficients)'!$L$3+'Sect. 4 (coefficients)'!$L$4*(B444+'Sect. 4 (coefficients)'!$L$7)^-2.5+'Sect. 4 (coefficients)'!$L$5*(B444+'Sect. 4 (coefficients)'!$L$7)^3)/1000</f>
        <v>-3.9457825426968806E-3</v>
      </c>
      <c r="X444" s="36">
        <f t="shared" si="112"/>
        <v>4.350342044794786E-3</v>
      </c>
      <c r="Y444" s="32">
        <f t="shared" si="113"/>
        <v>22.965524006974256</v>
      </c>
      <c r="Z444" s="92">
        <v>6.0000000000000001E-3</v>
      </c>
    </row>
    <row r="445" spans="1:26" s="37" customFormat="1">
      <c r="A445" s="76">
        <v>30</v>
      </c>
      <c r="B445" s="30">
        <v>5</v>
      </c>
      <c r="C445" s="55">
        <v>41.5</v>
      </c>
      <c r="D445" s="32">
        <v>1019.41669741</v>
      </c>
      <c r="E445" s="32">
        <f t="shared" si="120"/>
        <v>1.5291250461149999E-2</v>
      </c>
      <c r="F445" s="54" t="s">
        <v>17</v>
      </c>
      <c r="G445" s="33">
        <v>1042.2017755108898</v>
      </c>
      <c r="H445" s="32">
        <v>1.6254140946004476E-2</v>
      </c>
      <c r="I445" s="62">
        <v>1024.5848036476771</v>
      </c>
      <c r="J445" s="33">
        <f t="shared" ref="J445:J508" si="122">G445-D445</f>
        <v>22.785078100889791</v>
      </c>
      <c r="K445" s="32">
        <f t="shared" ref="K445:K508" si="123">SQRT(H445^2-E445^2)</f>
        <v>5.511329896400614E-3</v>
      </c>
      <c r="L445" s="50">
        <f t="shared" si="121"/>
        <v>13.543080369669344</v>
      </c>
      <c r="M445" s="35">
        <f t="shared" ref="M445:M508" si="124">16.5/35*A445</f>
        <v>14.142857142857142</v>
      </c>
      <c r="N445" s="66">
        <f t="shared" ref="N445:N508" si="125">0.1*M445</f>
        <v>1.4142857142857144</v>
      </c>
      <c r="O445" s="70" t="s">
        <v>17</v>
      </c>
      <c r="P445" s="32">
        <f>('Sect. 4 (coefficients)'!$L$3+'Sect. 4 (coefficients)'!$L$4*(B445+'Sect. 4 (coefficients)'!$L$7)^-2.5+'Sect. 4 (coefficients)'!$L$5*(B445+'Sect. 4 (coefficients)'!$L$7)^3)/1000</f>
        <v>-3.9457825426968806E-3</v>
      </c>
      <c r="Q445" s="32">
        <f t="shared" ref="Q445:Q508" si="126">J445-P445</f>
        <v>22.789023883432488</v>
      </c>
      <c r="R445" s="32">
        <f>LOOKUP(B445,'Sect. 4 (data)'!$B$47:$B$53,'Sect. 4 (data)'!$R$47:$R$53)</f>
        <v>23.736964200205758</v>
      </c>
      <c r="S445" s="36">
        <f t="shared" ref="S445:S508" si="127">Q445-R445</f>
        <v>-0.94794031677326984</v>
      </c>
      <c r="T445" s="32">
        <f>'Sect. 4 (coefficients)'!$C$7 * ( A445 / 'Sect. 4 (coefficients)'!$C$3 )*
  (
                                                        ( 'Sect. 4 (coefficients)'!$F$3   + 'Sect. 4 (coefficients)'!$F$4  *(A445/'Sect. 4 (coefficients)'!$C$3)^1 + 'Sect. 4 (coefficients)'!$F$5  *(A445/'Sect. 4 (coefficients)'!$C$3)^2 + 'Sect. 4 (coefficients)'!$F$6   *(A445/'Sect. 4 (coefficients)'!$C$3)^3 + 'Sect. 4 (coefficients)'!$F$7  *(A445/'Sect. 4 (coefficients)'!$C$3)^4 + 'Sect. 4 (coefficients)'!$F$8*(A445/'Sect. 4 (coefficients)'!$C$3)^5 ) +
    ( (B445+273.15) / 'Sect. 4 (coefficients)'!$C$4 )^1 * ( 'Sect. 4 (coefficients)'!$F$9   + 'Sect. 4 (coefficients)'!$F$10*(A445/'Sect. 4 (coefficients)'!$C$3)^1 + 'Sect. 4 (coefficients)'!$F$11*(A445/'Sect. 4 (coefficients)'!$C$3)^2 + 'Sect. 4 (coefficients)'!$F$12*(A445/'Sect. 4 (coefficients)'!$C$3)^3 + 'Sect. 4 (coefficients)'!$F$13*(A445/'Sect. 4 (coefficients)'!$C$3)^4 ) +
    ( (B445+273.15) / 'Sect. 4 (coefficients)'!$C$4 )^2 * ( 'Sect. 4 (coefficients)'!$F$14 + 'Sect. 4 (coefficients)'!$F$15*(A445/'Sect. 4 (coefficients)'!$C$3)^1 + 'Sect. 4 (coefficients)'!$F$16*(A445/'Sect. 4 (coefficients)'!$C$3)^2 + 'Sect. 4 (coefficients)'!$F$17*(A445/'Sect. 4 (coefficients)'!$C$3)^3 ) +
    ( (B445+273.15) / 'Sect. 4 (coefficients)'!$C$4 )^3 * ( 'Sect. 4 (coefficients)'!$F$18 + 'Sect. 4 (coefficients)'!$F$19*(A445/'Sect. 4 (coefficients)'!$C$3)^1 + 'Sect. 4 (coefficients)'!$F$20*(A445/'Sect. 4 (coefficients)'!$C$3)^2 ) +
    ( (B445+273.15) / 'Sect. 4 (coefficients)'!$C$4 )^4 * ( 'Sect. 4 (coefficients)'!$F$21 +'Sect. 4 (coefficients)'!$F$22*(A445/'Sect. 4 (coefficients)'!$C$3)^1 ) +
    ( (B445+273.15) / 'Sect. 4 (coefficients)'!$C$4 )^5 * ( 'Sect. 4 (coefficients)'!$F$23 )
  )</f>
        <v>23.736389594219204</v>
      </c>
      <c r="U445" s="91">
        <f xml:space="preserve"> 'Sect. 4 (coefficients)'!$C$8 * ( (C445/'Sect. 4 (coefficients)'!$C$5-1)/'Sect. 4 (coefficients)'!$C$6 ) * ( A445/'Sect. 4 (coefficients)'!$C$3 ) *
(                                                       ( 'Sect. 4 (coefficients)'!$J$3   + 'Sect. 4 (coefficients)'!$J$4  *((C445/'Sect. 4 (coefficients)'!$C$5-1)/'Sect. 4 (coefficients)'!$C$6)  + 'Sect. 4 (coefficients)'!$J$5  *((C445/'Sect. 4 (coefficients)'!$C$5-1)/'Sect. 4 (coefficients)'!$C$6)^2 + 'Sect. 4 (coefficients)'!$J$6   *((C445/'Sect. 4 (coefficients)'!$C$5-1)/'Sect. 4 (coefficients)'!$C$6)^3 + 'Sect. 4 (coefficients)'!$J$7*((C445/'Sect. 4 (coefficients)'!$C$5-1)/'Sect. 4 (coefficients)'!$C$6)^4 ) +
    ( A445/'Sect. 4 (coefficients)'!$C$3 )^1 * ( 'Sect. 4 (coefficients)'!$J$8   + 'Sect. 4 (coefficients)'!$J$9  *((C445/'Sect. 4 (coefficients)'!$C$5-1)/'Sect. 4 (coefficients)'!$C$6)  + 'Sect. 4 (coefficients)'!$J$10*((C445/'Sect. 4 (coefficients)'!$C$5-1)/'Sect. 4 (coefficients)'!$C$6)^2 + 'Sect. 4 (coefficients)'!$J$11 *((C445/'Sect. 4 (coefficients)'!$C$5-1)/'Sect. 4 (coefficients)'!$C$6)^3 ) +
    ( A445/'Sect. 4 (coefficients)'!$C$3 )^2 * ( 'Sect. 4 (coefficients)'!$J$12 + 'Sect. 4 (coefficients)'!$J$13*((C445/'Sect. 4 (coefficients)'!$C$5-1)/'Sect. 4 (coefficients)'!$C$6) + 'Sect. 4 (coefficients)'!$J$14*((C445/'Sect. 4 (coefficients)'!$C$5-1)/'Sect. 4 (coefficients)'!$C$6)^2 ) +
    ( A445/'Sect. 4 (coefficients)'!$C$3 )^3 * ( 'Sect. 4 (coefficients)'!$J$15 + 'Sect. 4 (coefficients)'!$J$16*((C445/'Sect. 4 (coefficients)'!$C$5-1)/'Sect. 4 (coefficients)'!$C$6) ) +
    ( A445/'Sect. 4 (coefficients)'!$C$3 )^4 * ( 'Sect. 4 (coefficients)'!$J$17 ) +
( (B445+273.15) / 'Sect. 4 (coefficients)'!$C$4 )^1*
    (                                                   ( 'Sect. 4 (coefficients)'!$J$18 + 'Sect. 4 (coefficients)'!$J$19*((C445/'Sect. 4 (coefficients)'!$C$5-1)/'Sect. 4 (coefficients)'!$C$6) + 'Sect. 4 (coefficients)'!$J$20*((C445/'Sect. 4 (coefficients)'!$C$5-1)/'Sect. 4 (coefficients)'!$C$6)^2 + 'Sect. 4 (coefficients)'!$J$21 * ((C445/'Sect. 4 (coefficients)'!$C$5-1)/'Sect. 4 (coefficients)'!$C$6)^3 ) +
    ( A445/'Sect. 4 (coefficients)'!$C$3 )^1 * ( 'Sect. 4 (coefficients)'!$J$22 + 'Sect. 4 (coefficients)'!$J$23*((C445/'Sect. 4 (coefficients)'!$C$5-1)/'Sect. 4 (coefficients)'!$C$6) + 'Sect. 4 (coefficients)'!$J$24*((C445/'Sect. 4 (coefficients)'!$C$5-1)/'Sect. 4 (coefficients)'!$C$6)^2 ) +
    ( A445/'Sect. 4 (coefficients)'!$C$3 )^2 * ( 'Sect. 4 (coefficients)'!$J$25 + 'Sect. 4 (coefficients)'!$J$26*((C445/'Sect. 4 (coefficients)'!$C$5-1)/'Sect. 4 (coefficients)'!$C$6) ) +
    ( A445/'Sect. 4 (coefficients)'!$C$3 )^3 * ( 'Sect. 4 (coefficients)'!$J$27 ) ) +
( (B445+273.15) / 'Sect. 4 (coefficients)'!$C$4 )^2*
    (                                                   ( 'Sect. 4 (coefficients)'!$J$28 + 'Sect. 4 (coefficients)'!$J$29*((C445/'Sect. 4 (coefficients)'!$C$5-1)/'Sect. 4 (coefficients)'!$C$6) + 'Sect. 4 (coefficients)'!$J$30*((C445/'Sect. 4 (coefficients)'!$C$5-1)/'Sect. 4 (coefficients)'!$C$6)^2 ) +
    ( A445/'Sect. 4 (coefficients)'!$C$3 )^1 * ( 'Sect. 4 (coefficients)'!$J$31 + 'Sect. 4 (coefficients)'!$J$32*((C445/'Sect. 4 (coefficients)'!$C$5-1)/'Sect. 4 (coefficients)'!$C$6) ) +
    ( A445/'Sect. 4 (coefficients)'!$C$3 )^2 * ( 'Sect. 4 (coefficients)'!$J$33 ) ) +
( (B445+273.15) / 'Sect. 4 (coefficients)'!$C$4 )^3*
    (                                                   ( 'Sect. 4 (coefficients)'!$J$34 + 'Sect. 4 (coefficients)'!$J$35*((C445/'Sect. 4 (coefficients)'!$C$5-1)/'Sect. 4 (coefficients)'!$C$6) ) +
    ( A445/'Sect. 4 (coefficients)'!$C$3 )^1 * ( 'Sect. 4 (coefficients)'!$J$36 ) ) +
( (B445+273.15) / 'Sect. 4 (coefficients)'!$C$4 )^4*
    (                                                   ( 'Sect. 4 (coefficients)'!$J$37 ) ) )</f>
        <v>-0.94915212379090541</v>
      </c>
      <c r="V445" s="32">
        <f t="shared" ref="V445:V508" si="128">U445+T445</f>
        <v>22.787237470428298</v>
      </c>
      <c r="W445" s="36">
        <f>('Sect. 4 (coefficients)'!$L$3+'Sect. 4 (coefficients)'!$L$4*(B445+'Sect. 4 (coefficients)'!$L$7)^-2.5+'Sect. 4 (coefficients)'!$L$5*(B445+'Sect. 4 (coefficients)'!$L$7)^3)/1000</f>
        <v>-3.9457825426968806E-3</v>
      </c>
      <c r="X445" s="36">
        <f t="shared" ref="X445:X508" si="129">Q445-V445</f>
        <v>1.7864130041900239E-3</v>
      </c>
      <c r="Y445" s="32">
        <f t="shared" ref="Y445:Y508" si="130">V445+W445</f>
        <v>22.783291687885601</v>
      </c>
      <c r="Z445" s="92">
        <v>6.0000000000000001E-3</v>
      </c>
    </row>
    <row r="446" spans="1:26" s="37" customFormat="1">
      <c r="A446" s="76">
        <v>30</v>
      </c>
      <c r="B446" s="30">
        <v>5</v>
      </c>
      <c r="C446" s="55">
        <v>52</v>
      </c>
      <c r="D446" s="32">
        <v>1024.0765941100001</v>
      </c>
      <c r="E446" s="32">
        <f t="shared" si="120"/>
        <v>1.5361148911650002E-2</v>
      </c>
      <c r="F446" s="54" t="s">
        <v>17</v>
      </c>
      <c r="G446" s="33">
        <v>1046.6489871766478</v>
      </c>
      <c r="H446" s="32">
        <v>1.6476401846266951E-2</v>
      </c>
      <c r="I446" s="62">
        <v>529.77864303380886</v>
      </c>
      <c r="J446" s="33">
        <f t="shared" si="122"/>
        <v>22.572393066647692</v>
      </c>
      <c r="K446" s="32">
        <f t="shared" si="123"/>
        <v>5.9587684896950776E-3</v>
      </c>
      <c r="L446" s="50">
        <f t="shared" si="121"/>
        <v>9.0629794380195392</v>
      </c>
      <c r="M446" s="35">
        <f t="shared" si="124"/>
        <v>14.142857142857142</v>
      </c>
      <c r="N446" s="66">
        <f t="shared" si="125"/>
        <v>1.4142857142857144</v>
      </c>
      <c r="O446" s="70" t="s">
        <v>17</v>
      </c>
      <c r="P446" s="32">
        <f>('Sect. 4 (coefficients)'!$L$3+'Sect. 4 (coefficients)'!$L$4*(B446+'Sect. 4 (coefficients)'!$L$7)^-2.5+'Sect. 4 (coefficients)'!$L$5*(B446+'Sect. 4 (coefficients)'!$L$7)^3)/1000</f>
        <v>-3.9457825426968806E-3</v>
      </c>
      <c r="Q446" s="32">
        <f t="shared" si="126"/>
        <v>22.576338849190389</v>
      </c>
      <c r="R446" s="32">
        <f>LOOKUP(B446,'Sect. 4 (data)'!$B$47:$B$53,'Sect. 4 (data)'!$R$47:$R$53)</f>
        <v>23.736964200205758</v>
      </c>
      <c r="S446" s="36">
        <f t="shared" si="127"/>
        <v>-1.1606253510153692</v>
      </c>
      <c r="T446" s="32">
        <f>'Sect. 4 (coefficients)'!$C$7 * ( A446 / 'Sect. 4 (coefficients)'!$C$3 )*
  (
                                                        ( 'Sect. 4 (coefficients)'!$F$3   + 'Sect. 4 (coefficients)'!$F$4  *(A446/'Sect. 4 (coefficients)'!$C$3)^1 + 'Sect. 4 (coefficients)'!$F$5  *(A446/'Sect. 4 (coefficients)'!$C$3)^2 + 'Sect. 4 (coefficients)'!$F$6   *(A446/'Sect. 4 (coefficients)'!$C$3)^3 + 'Sect. 4 (coefficients)'!$F$7  *(A446/'Sect. 4 (coefficients)'!$C$3)^4 + 'Sect. 4 (coefficients)'!$F$8*(A446/'Sect. 4 (coefficients)'!$C$3)^5 ) +
    ( (B446+273.15) / 'Sect. 4 (coefficients)'!$C$4 )^1 * ( 'Sect. 4 (coefficients)'!$F$9   + 'Sect. 4 (coefficients)'!$F$10*(A446/'Sect. 4 (coefficients)'!$C$3)^1 + 'Sect. 4 (coefficients)'!$F$11*(A446/'Sect. 4 (coefficients)'!$C$3)^2 + 'Sect. 4 (coefficients)'!$F$12*(A446/'Sect. 4 (coefficients)'!$C$3)^3 + 'Sect. 4 (coefficients)'!$F$13*(A446/'Sect. 4 (coefficients)'!$C$3)^4 ) +
    ( (B446+273.15) / 'Sect. 4 (coefficients)'!$C$4 )^2 * ( 'Sect. 4 (coefficients)'!$F$14 + 'Sect. 4 (coefficients)'!$F$15*(A446/'Sect. 4 (coefficients)'!$C$3)^1 + 'Sect. 4 (coefficients)'!$F$16*(A446/'Sect. 4 (coefficients)'!$C$3)^2 + 'Sect. 4 (coefficients)'!$F$17*(A446/'Sect. 4 (coefficients)'!$C$3)^3 ) +
    ( (B446+273.15) / 'Sect. 4 (coefficients)'!$C$4 )^3 * ( 'Sect. 4 (coefficients)'!$F$18 + 'Sect. 4 (coefficients)'!$F$19*(A446/'Sect. 4 (coefficients)'!$C$3)^1 + 'Sect. 4 (coefficients)'!$F$20*(A446/'Sect. 4 (coefficients)'!$C$3)^2 ) +
    ( (B446+273.15) / 'Sect. 4 (coefficients)'!$C$4 )^4 * ( 'Sect. 4 (coefficients)'!$F$21 +'Sect. 4 (coefficients)'!$F$22*(A446/'Sect. 4 (coefficients)'!$C$3)^1 ) +
    ( (B446+273.15) / 'Sect. 4 (coefficients)'!$C$4 )^5 * ( 'Sect. 4 (coefficients)'!$F$23 )
  )</f>
        <v>23.736389594219204</v>
      </c>
      <c r="U446" s="91">
        <f xml:space="preserve"> 'Sect. 4 (coefficients)'!$C$8 * ( (C446/'Sect. 4 (coefficients)'!$C$5-1)/'Sect. 4 (coefficients)'!$C$6 ) * ( A446/'Sect. 4 (coefficients)'!$C$3 ) *
(                                                       ( 'Sect. 4 (coefficients)'!$J$3   + 'Sect. 4 (coefficients)'!$J$4  *((C446/'Sect. 4 (coefficients)'!$C$5-1)/'Sect. 4 (coefficients)'!$C$6)  + 'Sect. 4 (coefficients)'!$J$5  *((C446/'Sect. 4 (coefficients)'!$C$5-1)/'Sect. 4 (coefficients)'!$C$6)^2 + 'Sect. 4 (coefficients)'!$J$6   *((C446/'Sect. 4 (coefficients)'!$C$5-1)/'Sect. 4 (coefficients)'!$C$6)^3 + 'Sect. 4 (coefficients)'!$J$7*((C446/'Sect. 4 (coefficients)'!$C$5-1)/'Sect. 4 (coefficients)'!$C$6)^4 ) +
    ( A446/'Sect. 4 (coefficients)'!$C$3 )^1 * ( 'Sect. 4 (coefficients)'!$J$8   + 'Sect. 4 (coefficients)'!$J$9  *((C446/'Sect. 4 (coefficients)'!$C$5-1)/'Sect. 4 (coefficients)'!$C$6)  + 'Sect. 4 (coefficients)'!$J$10*((C446/'Sect. 4 (coefficients)'!$C$5-1)/'Sect. 4 (coefficients)'!$C$6)^2 + 'Sect. 4 (coefficients)'!$J$11 *((C446/'Sect. 4 (coefficients)'!$C$5-1)/'Sect. 4 (coefficients)'!$C$6)^3 ) +
    ( A446/'Sect. 4 (coefficients)'!$C$3 )^2 * ( 'Sect. 4 (coefficients)'!$J$12 + 'Sect. 4 (coefficients)'!$J$13*((C446/'Sect. 4 (coefficients)'!$C$5-1)/'Sect. 4 (coefficients)'!$C$6) + 'Sect. 4 (coefficients)'!$J$14*((C446/'Sect. 4 (coefficients)'!$C$5-1)/'Sect. 4 (coefficients)'!$C$6)^2 ) +
    ( A446/'Sect. 4 (coefficients)'!$C$3 )^3 * ( 'Sect. 4 (coefficients)'!$J$15 + 'Sect. 4 (coefficients)'!$J$16*((C446/'Sect. 4 (coefficients)'!$C$5-1)/'Sect. 4 (coefficients)'!$C$6) ) +
    ( A446/'Sect. 4 (coefficients)'!$C$3 )^4 * ( 'Sect. 4 (coefficients)'!$J$17 ) +
( (B446+273.15) / 'Sect. 4 (coefficients)'!$C$4 )^1*
    (                                                   ( 'Sect. 4 (coefficients)'!$J$18 + 'Sect. 4 (coefficients)'!$J$19*((C446/'Sect. 4 (coefficients)'!$C$5-1)/'Sect. 4 (coefficients)'!$C$6) + 'Sect. 4 (coefficients)'!$J$20*((C446/'Sect. 4 (coefficients)'!$C$5-1)/'Sect. 4 (coefficients)'!$C$6)^2 + 'Sect. 4 (coefficients)'!$J$21 * ((C446/'Sect. 4 (coefficients)'!$C$5-1)/'Sect. 4 (coefficients)'!$C$6)^3 ) +
    ( A446/'Sect. 4 (coefficients)'!$C$3 )^1 * ( 'Sect. 4 (coefficients)'!$J$22 + 'Sect. 4 (coefficients)'!$J$23*((C446/'Sect. 4 (coefficients)'!$C$5-1)/'Sect. 4 (coefficients)'!$C$6) + 'Sect. 4 (coefficients)'!$J$24*((C446/'Sect. 4 (coefficients)'!$C$5-1)/'Sect. 4 (coefficients)'!$C$6)^2 ) +
    ( A446/'Sect. 4 (coefficients)'!$C$3 )^2 * ( 'Sect. 4 (coefficients)'!$J$25 + 'Sect. 4 (coefficients)'!$J$26*((C446/'Sect. 4 (coefficients)'!$C$5-1)/'Sect. 4 (coefficients)'!$C$6) ) +
    ( A446/'Sect. 4 (coefficients)'!$C$3 )^3 * ( 'Sect. 4 (coefficients)'!$J$27 ) ) +
( (B446+273.15) / 'Sect. 4 (coefficients)'!$C$4 )^2*
    (                                                   ( 'Sect. 4 (coefficients)'!$J$28 + 'Sect. 4 (coefficients)'!$J$29*((C446/'Sect. 4 (coefficients)'!$C$5-1)/'Sect. 4 (coefficients)'!$C$6) + 'Sect. 4 (coefficients)'!$J$30*((C446/'Sect. 4 (coefficients)'!$C$5-1)/'Sect. 4 (coefficients)'!$C$6)^2 ) +
    ( A446/'Sect. 4 (coefficients)'!$C$3 )^1 * ( 'Sect. 4 (coefficients)'!$J$31 + 'Sect. 4 (coefficients)'!$J$32*((C446/'Sect. 4 (coefficients)'!$C$5-1)/'Sect. 4 (coefficients)'!$C$6) ) +
    ( A446/'Sect. 4 (coefficients)'!$C$3 )^2 * ( 'Sect. 4 (coefficients)'!$J$33 ) ) +
( (B446+273.15) / 'Sect. 4 (coefficients)'!$C$4 )^3*
    (                                                   ( 'Sect. 4 (coefficients)'!$J$34 + 'Sect. 4 (coefficients)'!$J$35*((C446/'Sect. 4 (coefficients)'!$C$5-1)/'Sect. 4 (coefficients)'!$C$6) ) +
    ( A446/'Sect. 4 (coefficients)'!$C$3 )^1 * ( 'Sect. 4 (coefficients)'!$J$36 ) ) +
( (B446+273.15) / 'Sect. 4 (coefficients)'!$C$4 )^4*
    (                                                   ( 'Sect. 4 (coefficients)'!$J$37 ) ) )</f>
        <v>-1.165107137925149</v>
      </c>
      <c r="V446" s="32">
        <f t="shared" si="128"/>
        <v>22.571282456294057</v>
      </c>
      <c r="W446" s="36">
        <f>('Sect. 4 (coefficients)'!$L$3+'Sect. 4 (coefficients)'!$L$4*(B446+'Sect. 4 (coefficients)'!$L$7)^-2.5+'Sect. 4 (coefficients)'!$L$5*(B446+'Sect. 4 (coefficients)'!$L$7)^3)/1000</f>
        <v>-3.9457825426968806E-3</v>
      </c>
      <c r="X446" s="36">
        <f t="shared" si="129"/>
        <v>5.0563928963320848E-3</v>
      </c>
      <c r="Y446" s="32">
        <f t="shared" si="130"/>
        <v>22.56733667375136</v>
      </c>
      <c r="Z446" s="92">
        <v>6.0000000000000001E-3</v>
      </c>
    </row>
    <row r="447" spans="1:26" s="46" customFormat="1">
      <c r="A447" s="82">
        <v>30</v>
      </c>
      <c r="B447" s="38">
        <v>5</v>
      </c>
      <c r="C447" s="57">
        <v>65</v>
      </c>
      <c r="D447" s="40">
        <v>1029.7020710500001</v>
      </c>
      <c r="E447" s="40">
        <f t="shared" si="120"/>
        <v>1.5445531065750001E-2</v>
      </c>
      <c r="F447" s="56" t="s">
        <v>17</v>
      </c>
      <c r="G447" s="42">
        <v>1052.0207766161925</v>
      </c>
      <c r="H447" s="40">
        <v>1.6790918085012312E-2</v>
      </c>
      <c r="I447" s="63">
        <v>260.16187047867783</v>
      </c>
      <c r="J447" s="42">
        <f t="shared" si="122"/>
        <v>22.318705566192421</v>
      </c>
      <c r="K447" s="40">
        <f t="shared" si="123"/>
        <v>6.5856283097776771E-3</v>
      </c>
      <c r="L447" s="53">
        <f t="shared" si="121"/>
        <v>6.1565120997403753</v>
      </c>
      <c r="M447" s="44">
        <f t="shared" si="124"/>
        <v>14.142857142857142</v>
      </c>
      <c r="N447" s="67">
        <f t="shared" si="125"/>
        <v>1.4142857142857144</v>
      </c>
      <c r="O447" s="71" t="s">
        <v>17</v>
      </c>
      <c r="P447" s="40">
        <f>('Sect. 4 (coefficients)'!$L$3+'Sect. 4 (coefficients)'!$L$4*(B447+'Sect. 4 (coefficients)'!$L$7)^-2.5+'Sect. 4 (coefficients)'!$L$5*(B447+'Sect. 4 (coefficients)'!$L$7)^3)/1000</f>
        <v>-3.9457825426968806E-3</v>
      </c>
      <c r="Q447" s="40">
        <f t="shared" si="126"/>
        <v>22.322651348735118</v>
      </c>
      <c r="R447" s="40">
        <f>LOOKUP(B447,'Sect. 4 (data)'!$B$47:$B$53,'Sect. 4 (data)'!$R$47:$R$53)</f>
        <v>23.736964200205758</v>
      </c>
      <c r="S447" s="45">
        <f t="shared" si="127"/>
        <v>-1.4143128514706405</v>
      </c>
      <c r="T447" s="40">
        <f>'Sect. 4 (coefficients)'!$C$7 * ( A447 / 'Sect. 4 (coefficients)'!$C$3 )*
  (
                                                        ( 'Sect. 4 (coefficients)'!$F$3   + 'Sect. 4 (coefficients)'!$F$4  *(A447/'Sect. 4 (coefficients)'!$C$3)^1 + 'Sect. 4 (coefficients)'!$F$5  *(A447/'Sect. 4 (coefficients)'!$C$3)^2 + 'Sect. 4 (coefficients)'!$F$6   *(A447/'Sect. 4 (coefficients)'!$C$3)^3 + 'Sect. 4 (coefficients)'!$F$7  *(A447/'Sect. 4 (coefficients)'!$C$3)^4 + 'Sect. 4 (coefficients)'!$F$8*(A447/'Sect. 4 (coefficients)'!$C$3)^5 ) +
    ( (B447+273.15) / 'Sect. 4 (coefficients)'!$C$4 )^1 * ( 'Sect. 4 (coefficients)'!$F$9   + 'Sect. 4 (coefficients)'!$F$10*(A447/'Sect. 4 (coefficients)'!$C$3)^1 + 'Sect. 4 (coefficients)'!$F$11*(A447/'Sect. 4 (coefficients)'!$C$3)^2 + 'Sect. 4 (coefficients)'!$F$12*(A447/'Sect. 4 (coefficients)'!$C$3)^3 + 'Sect. 4 (coefficients)'!$F$13*(A447/'Sect. 4 (coefficients)'!$C$3)^4 ) +
    ( (B447+273.15) / 'Sect. 4 (coefficients)'!$C$4 )^2 * ( 'Sect. 4 (coefficients)'!$F$14 + 'Sect. 4 (coefficients)'!$F$15*(A447/'Sect. 4 (coefficients)'!$C$3)^1 + 'Sect. 4 (coefficients)'!$F$16*(A447/'Sect. 4 (coefficients)'!$C$3)^2 + 'Sect. 4 (coefficients)'!$F$17*(A447/'Sect. 4 (coefficients)'!$C$3)^3 ) +
    ( (B447+273.15) / 'Sect. 4 (coefficients)'!$C$4 )^3 * ( 'Sect. 4 (coefficients)'!$F$18 + 'Sect. 4 (coefficients)'!$F$19*(A447/'Sect. 4 (coefficients)'!$C$3)^1 + 'Sect. 4 (coefficients)'!$F$20*(A447/'Sect. 4 (coefficients)'!$C$3)^2 ) +
    ( (B447+273.15) / 'Sect. 4 (coefficients)'!$C$4 )^4 * ( 'Sect. 4 (coefficients)'!$F$21 +'Sect. 4 (coefficients)'!$F$22*(A447/'Sect. 4 (coefficients)'!$C$3)^1 ) +
    ( (B447+273.15) / 'Sect. 4 (coefficients)'!$C$4 )^5 * ( 'Sect. 4 (coefficients)'!$F$23 )
  )</f>
        <v>23.736389594219204</v>
      </c>
      <c r="U447" s="93">
        <f xml:space="preserve"> 'Sect. 4 (coefficients)'!$C$8 * ( (C447/'Sect. 4 (coefficients)'!$C$5-1)/'Sect. 4 (coefficients)'!$C$6 ) * ( A447/'Sect. 4 (coefficients)'!$C$3 ) *
(                                                       ( 'Sect. 4 (coefficients)'!$J$3   + 'Sect. 4 (coefficients)'!$J$4  *((C447/'Sect. 4 (coefficients)'!$C$5-1)/'Sect. 4 (coefficients)'!$C$6)  + 'Sect. 4 (coefficients)'!$J$5  *((C447/'Sect. 4 (coefficients)'!$C$5-1)/'Sect. 4 (coefficients)'!$C$6)^2 + 'Sect. 4 (coefficients)'!$J$6   *((C447/'Sect. 4 (coefficients)'!$C$5-1)/'Sect. 4 (coefficients)'!$C$6)^3 + 'Sect. 4 (coefficients)'!$J$7*((C447/'Sect. 4 (coefficients)'!$C$5-1)/'Sect. 4 (coefficients)'!$C$6)^4 ) +
    ( A447/'Sect. 4 (coefficients)'!$C$3 )^1 * ( 'Sect. 4 (coefficients)'!$J$8   + 'Sect. 4 (coefficients)'!$J$9  *((C447/'Sect. 4 (coefficients)'!$C$5-1)/'Sect. 4 (coefficients)'!$C$6)  + 'Sect. 4 (coefficients)'!$J$10*((C447/'Sect. 4 (coefficients)'!$C$5-1)/'Sect. 4 (coefficients)'!$C$6)^2 + 'Sect. 4 (coefficients)'!$J$11 *((C447/'Sect. 4 (coefficients)'!$C$5-1)/'Sect. 4 (coefficients)'!$C$6)^3 ) +
    ( A447/'Sect. 4 (coefficients)'!$C$3 )^2 * ( 'Sect. 4 (coefficients)'!$J$12 + 'Sect. 4 (coefficients)'!$J$13*((C447/'Sect. 4 (coefficients)'!$C$5-1)/'Sect. 4 (coefficients)'!$C$6) + 'Sect. 4 (coefficients)'!$J$14*((C447/'Sect. 4 (coefficients)'!$C$5-1)/'Sect. 4 (coefficients)'!$C$6)^2 ) +
    ( A447/'Sect. 4 (coefficients)'!$C$3 )^3 * ( 'Sect. 4 (coefficients)'!$J$15 + 'Sect. 4 (coefficients)'!$J$16*((C447/'Sect. 4 (coefficients)'!$C$5-1)/'Sect. 4 (coefficients)'!$C$6) ) +
    ( A447/'Sect. 4 (coefficients)'!$C$3 )^4 * ( 'Sect. 4 (coefficients)'!$J$17 ) +
( (B447+273.15) / 'Sect. 4 (coefficients)'!$C$4 )^1*
    (                                                   ( 'Sect. 4 (coefficients)'!$J$18 + 'Sect. 4 (coefficients)'!$J$19*((C447/'Sect. 4 (coefficients)'!$C$5-1)/'Sect. 4 (coefficients)'!$C$6) + 'Sect. 4 (coefficients)'!$J$20*((C447/'Sect. 4 (coefficients)'!$C$5-1)/'Sect. 4 (coefficients)'!$C$6)^2 + 'Sect. 4 (coefficients)'!$J$21 * ((C447/'Sect. 4 (coefficients)'!$C$5-1)/'Sect. 4 (coefficients)'!$C$6)^3 ) +
    ( A447/'Sect. 4 (coefficients)'!$C$3 )^1 * ( 'Sect. 4 (coefficients)'!$J$22 + 'Sect. 4 (coefficients)'!$J$23*((C447/'Sect. 4 (coefficients)'!$C$5-1)/'Sect. 4 (coefficients)'!$C$6) + 'Sect. 4 (coefficients)'!$J$24*((C447/'Sect. 4 (coefficients)'!$C$5-1)/'Sect. 4 (coefficients)'!$C$6)^2 ) +
    ( A447/'Sect. 4 (coefficients)'!$C$3 )^2 * ( 'Sect. 4 (coefficients)'!$J$25 + 'Sect. 4 (coefficients)'!$J$26*((C447/'Sect. 4 (coefficients)'!$C$5-1)/'Sect. 4 (coefficients)'!$C$6) ) +
    ( A447/'Sect. 4 (coefficients)'!$C$3 )^3 * ( 'Sect. 4 (coefficients)'!$J$27 ) ) +
( (B447+273.15) / 'Sect. 4 (coefficients)'!$C$4 )^2*
    (                                                   ( 'Sect. 4 (coefficients)'!$J$28 + 'Sect. 4 (coefficients)'!$J$29*((C447/'Sect. 4 (coefficients)'!$C$5-1)/'Sect. 4 (coefficients)'!$C$6) + 'Sect. 4 (coefficients)'!$J$30*((C447/'Sect. 4 (coefficients)'!$C$5-1)/'Sect. 4 (coefficients)'!$C$6)^2 ) +
    ( A447/'Sect. 4 (coefficients)'!$C$3 )^1 * ( 'Sect. 4 (coefficients)'!$J$31 + 'Sect. 4 (coefficients)'!$J$32*((C447/'Sect. 4 (coefficients)'!$C$5-1)/'Sect. 4 (coefficients)'!$C$6) ) +
    ( A447/'Sect. 4 (coefficients)'!$C$3 )^2 * ( 'Sect. 4 (coefficients)'!$J$33 ) ) +
( (B447+273.15) / 'Sect. 4 (coefficients)'!$C$4 )^3*
    (                                                   ( 'Sect. 4 (coefficients)'!$J$34 + 'Sect. 4 (coefficients)'!$J$35*((C447/'Sect. 4 (coefficients)'!$C$5-1)/'Sect. 4 (coefficients)'!$C$6) ) +
    ( A447/'Sect. 4 (coefficients)'!$C$3 )^1 * ( 'Sect. 4 (coefficients)'!$J$36 ) ) +
( (B447+273.15) / 'Sect. 4 (coefficients)'!$C$4 )^4*
    (                                                   ( 'Sect. 4 (coefficients)'!$J$37 ) ) )</f>
        <v>-1.4192146814069619</v>
      </c>
      <c r="V447" s="40">
        <f t="shared" si="128"/>
        <v>22.317174912812241</v>
      </c>
      <c r="W447" s="45">
        <f>('Sect. 4 (coefficients)'!$L$3+'Sect. 4 (coefficients)'!$L$4*(B447+'Sect. 4 (coefficients)'!$L$7)^-2.5+'Sect. 4 (coefficients)'!$L$5*(B447+'Sect. 4 (coefficients)'!$L$7)^3)/1000</f>
        <v>-3.9457825426968806E-3</v>
      </c>
      <c r="X447" s="45">
        <f t="shared" si="129"/>
        <v>5.4764359228762771E-3</v>
      </c>
      <c r="Y447" s="40">
        <f t="shared" si="130"/>
        <v>22.313229130269544</v>
      </c>
      <c r="Z447" s="94">
        <v>6.0000000000000001E-3</v>
      </c>
    </row>
    <row r="448" spans="1:26" s="37" customFormat="1">
      <c r="A448" s="76">
        <v>30</v>
      </c>
      <c r="B448" s="30">
        <v>10</v>
      </c>
      <c r="C448" s="55">
        <v>5</v>
      </c>
      <c r="D448" s="32">
        <v>1002.0313406</v>
      </c>
      <c r="E448" s="32">
        <f>0.001/100*D448/2</f>
        <v>5.0101567030000002E-3</v>
      </c>
      <c r="F448" s="54" t="s">
        <v>17</v>
      </c>
      <c r="G448" s="33">
        <v>1025.258618346066</v>
      </c>
      <c r="H448" s="32">
        <v>7.0154257955320999E-3</v>
      </c>
      <c r="I448" s="62">
        <v>136.78878085711219</v>
      </c>
      <c r="J448" s="33">
        <f t="shared" si="122"/>
        <v>23.227277746065965</v>
      </c>
      <c r="K448" s="32">
        <f t="shared" si="123"/>
        <v>4.9106546309022146E-3</v>
      </c>
      <c r="L448" s="50">
        <f t="shared" si="121"/>
        <v>32.839149570690083</v>
      </c>
      <c r="M448" s="35">
        <f t="shared" si="124"/>
        <v>14.142857142857142</v>
      </c>
      <c r="N448" s="66">
        <f t="shared" si="125"/>
        <v>1.4142857142857144</v>
      </c>
      <c r="O448" s="70" t="s">
        <v>17</v>
      </c>
      <c r="P448" s="32">
        <f>('Sect. 4 (coefficients)'!$L$3+'Sect. 4 (coefficients)'!$L$4*(B448+'Sect. 4 (coefficients)'!$L$7)^-2.5+'Sect. 4 (coefficients)'!$L$5*(B448+'Sect. 4 (coefficients)'!$L$7)^3)/1000</f>
        <v>-3.3446902568376059E-3</v>
      </c>
      <c r="Q448" s="32">
        <f t="shared" si="126"/>
        <v>23.230622436322804</v>
      </c>
      <c r="R448" s="32">
        <f>LOOKUP(B448,'Sect. 4 (data)'!$B$47:$B$53,'Sect. 4 (data)'!$R$47:$R$53)</f>
        <v>23.337999603290385</v>
      </c>
      <c r="S448" s="36">
        <f t="shared" si="127"/>
        <v>-0.10737716696758071</v>
      </c>
      <c r="T448" s="32">
        <f>'Sect. 4 (coefficients)'!$C$7 * ( A448 / 'Sect. 4 (coefficients)'!$C$3 )*
  (
                                                        ( 'Sect. 4 (coefficients)'!$F$3   + 'Sect. 4 (coefficients)'!$F$4  *(A448/'Sect. 4 (coefficients)'!$C$3)^1 + 'Sect. 4 (coefficients)'!$F$5  *(A448/'Sect. 4 (coefficients)'!$C$3)^2 + 'Sect. 4 (coefficients)'!$F$6   *(A448/'Sect. 4 (coefficients)'!$C$3)^3 + 'Sect. 4 (coefficients)'!$F$7  *(A448/'Sect. 4 (coefficients)'!$C$3)^4 + 'Sect. 4 (coefficients)'!$F$8*(A448/'Sect. 4 (coefficients)'!$C$3)^5 ) +
    ( (B448+273.15) / 'Sect. 4 (coefficients)'!$C$4 )^1 * ( 'Sect. 4 (coefficients)'!$F$9   + 'Sect. 4 (coefficients)'!$F$10*(A448/'Sect. 4 (coefficients)'!$C$3)^1 + 'Sect. 4 (coefficients)'!$F$11*(A448/'Sect. 4 (coefficients)'!$C$3)^2 + 'Sect. 4 (coefficients)'!$F$12*(A448/'Sect. 4 (coefficients)'!$C$3)^3 + 'Sect. 4 (coefficients)'!$F$13*(A448/'Sect. 4 (coefficients)'!$C$3)^4 ) +
    ( (B448+273.15) / 'Sect. 4 (coefficients)'!$C$4 )^2 * ( 'Sect. 4 (coefficients)'!$F$14 + 'Sect. 4 (coefficients)'!$F$15*(A448/'Sect. 4 (coefficients)'!$C$3)^1 + 'Sect. 4 (coefficients)'!$F$16*(A448/'Sect. 4 (coefficients)'!$C$3)^2 + 'Sect. 4 (coefficients)'!$F$17*(A448/'Sect. 4 (coefficients)'!$C$3)^3 ) +
    ( (B448+273.15) / 'Sect. 4 (coefficients)'!$C$4 )^3 * ( 'Sect. 4 (coefficients)'!$F$18 + 'Sect. 4 (coefficients)'!$F$19*(A448/'Sect. 4 (coefficients)'!$C$3)^1 + 'Sect. 4 (coefficients)'!$F$20*(A448/'Sect. 4 (coefficients)'!$C$3)^2 ) +
    ( (B448+273.15) / 'Sect. 4 (coefficients)'!$C$4 )^4 * ( 'Sect. 4 (coefficients)'!$F$21 +'Sect. 4 (coefficients)'!$F$22*(A448/'Sect. 4 (coefficients)'!$C$3)^1 ) +
    ( (B448+273.15) / 'Sect. 4 (coefficients)'!$C$4 )^5 * ( 'Sect. 4 (coefficients)'!$F$23 )
  )</f>
        <v>23.339517991683788</v>
      </c>
      <c r="U448" s="91">
        <f xml:space="preserve"> 'Sect. 4 (coefficients)'!$C$8 * ( (C448/'Sect. 4 (coefficients)'!$C$5-1)/'Sect. 4 (coefficients)'!$C$6 ) * ( A448/'Sect. 4 (coefficients)'!$C$3 ) *
(                                                       ( 'Sect. 4 (coefficients)'!$J$3   + 'Sect. 4 (coefficients)'!$J$4  *((C448/'Sect. 4 (coefficients)'!$C$5-1)/'Sect. 4 (coefficients)'!$C$6)  + 'Sect. 4 (coefficients)'!$J$5  *((C448/'Sect. 4 (coefficients)'!$C$5-1)/'Sect. 4 (coefficients)'!$C$6)^2 + 'Sect. 4 (coefficients)'!$J$6   *((C448/'Sect. 4 (coefficients)'!$C$5-1)/'Sect. 4 (coefficients)'!$C$6)^3 + 'Sect. 4 (coefficients)'!$J$7*((C448/'Sect. 4 (coefficients)'!$C$5-1)/'Sect. 4 (coefficients)'!$C$6)^4 ) +
    ( A448/'Sect. 4 (coefficients)'!$C$3 )^1 * ( 'Sect. 4 (coefficients)'!$J$8   + 'Sect. 4 (coefficients)'!$J$9  *((C448/'Sect. 4 (coefficients)'!$C$5-1)/'Sect. 4 (coefficients)'!$C$6)  + 'Sect. 4 (coefficients)'!$J$10*((C448/'Sect. 4 (coefficients)'!$C$5-1)/'Sect. 4 (coefficients)'!$C$6)^2 + 'Sect. 4 (coefficients)'!$J$11 *((C448/'Sect. 4 (coefficients)'!$C$5-1)/'Sect. 4 (coefficients)'!$C$6)^3 ) +
    ( A448/'Sect. 4 (coefficients)'!$C$3 )^2 * ( 'Sect. 4 (coefficients)'!$J$12 + 'Sect. 4 (coefficients)'!$J$13*((C448/'Sect. 4 (coefficients)'!$C$5-1)/'Sect. 4 (coefficients)'!$C$6) + 'Sect. 4 (coefficients)'!$J$14*((C448/'Sect. 4 (coefficients)'!$C$5-1)/'Sect. 4 (coefficients)'!$C$6)^2 ) +
    ( A448/'Sect. 4 (coefficients)'!$C$3 )^3 * ( 'Sect. 4 (coefficients)'!$J$15 + 'Sect. 4 (coefficients)'!$J$16*((C448/'Sect. 4 (coefficients)'!$C$5-1)/'Sect. 4 (coefficients)'!$C$6) ) +
    ( A448/'Sect. 4 (coefficients)'!$C$3 )^4 * ( 'Sect. 4 (coefficients)'!$J$17 ) +
( (B448+273.15) / 'Sect. 4 (coefficients)'!$C$4 )^1*
    (                                                   ( 'Sect. 4 (coefficients)'!$J$18 + 'Sect. 4 (coefficients)'!$J$19*((C448/'Sect. 4 (coefficients)'!$C$5-1)/'Sect. 4 (coefficients)'!$C$6) + 'Sect. 4 (coefficients)'!$J$20*((C448/'Sect. 4 (coefficients)'!$C$5-1)/'Sect. 4 (coefficients)'!$C$6)^2 + 'Sect. 4 (coefficients)'!$J$21 * ((C448/'Sect. 4 (coefficients)'!$C$5-1)/'Sect. 4 (coefficients)'!$C$6)^3 ) +
    ( A448/'Sect. 4 (coefficients)'!$C$3 )^1 * ( 'Sect. 4 (coefficients)'!$J$22 + 'Sect. 4 (coefficients)'!$J$23*((C448/'Sect. 4 (coefficients)'!$C$5-1)/'Sect. 4 (coefficients)'!$C$6) + 'Sect. 4 (coefficients)'!$J$24*((C448/'Sect. 4 (coefficients)'!$C$5-1)/'Sect. 4 (coefficients)'!$C$6)^2 ) +
    ( A448/'Sect. 4 (coefficients)'!$C$3 )^2 * ( 'Sect. 4 (coefficients)'!$J$25 + 'Sect. 4 (coefficients)'!$J$26*((C448/'Sect. 4 (coefficients)'!$C$5-1)/'Sect. 4 (coefficients)'!$C$6) ) +
    ( A448/'Sect. 4 (coefficients)'!$C$3 )^3 * ( 'Sect. 4 (coefficients)'!$J$27 ) ) +
( (B448+273.15) / 'Sect. 4 (coefficients)'!$C$4 )^2*
    (                                                   ( 'Sect. 4 (coefficients)'!$J$28 + 'Sect. 4 (coefficients)'!$J$29*((C448/'Sect. 4 (coefficients)'!$C$5-1)/'Sect. 4 (coefficients)'!$C$6) + 'Sect. 4 (coefficients)'!$J$30*((C448/'Sect. 4 (coefficients)'!$C$5-1)/'Sect. 4 (coefficients)'!$C$6)^2 ) +
    ( A448/'Sect. 4 (coefficients)'!$C$3 )^1 * ( 'Sect. 4 (coefficients)'!$J$31 + 'Sect. 4 (coefficients)'!$J$32*((C448/'Sect. 4 (coefficients)'!$C$5-1)/'Sect. 4 (coefficients)'!$C$6) ) +
    ( A448/'Sect. 4 (coefficients)'!$C$3 )^2 * ( 'Sect. 4 (coefficients)'!$J$33 ) ) +
( (B448+273.15) / 'Sect. 4 (coefficients)'!$C$4 )^3*
    (                                                   ( 'Sect. 4 (coefficients)'!$J$34 + 'Sect. 4 (coefficients)'!$J$35*((C448/'Sect. 4 (coefficients)'!$C$5-1)/'Sect. 4 (coefficients)'!$C$6) ) +
    ( A448/'Sect. 4 (coefficients)'!$C$3 )^1 * ( 'Sect. 4 (coefficients)'!$J$36 ) ) +
( (B448+273.15) / 'Sect. 4 (coefficients)'!$C$4 )^4*
    (                                                   ( 'Sect. 4 (coefficients)'!$J$37 ) ) )</f>
        <v>-0.10681159589694203</v>
      </c>
      <c r="V448" s="32">
        <f t="shared" si="128"/>
        <v>23.232706395786845</v>
      </c>
      <c r="W448" s="36">
        <f>('Sect. 4 (coefficients)'!$L$3+'Sect. 4 (coefficients)'!$L$4*(B448+'Sect. 4 (coefficients)'!$L$7)^-2.5+'Sect. 4 (coefficients)'!$L$5*(B448+'Sect. 4 (coefficients)'!$L$7)^3)/1000</f>
        <v>-3.3446902568376059E-3</v>
      </c>
      <c r="X448" s="36">
        <f t="shared" si="129"/>
        <v>-2.083959464041385E-3</v>
      </c>
      <c r="Y448" s="32">
        <f t="shared" si="130"/>
        <v>23.229361705530007</v>
      </c>
      <c r="Z448" s="92">
        <v>6.0000000000000001E-3</v>
      </c>
    </row>
    <row r="449" spans="1:26" s="37" customFormat="1">
      <c r="A449" s="76">
        <v>30</v>
      </c>
      <c r="B449" s="30">
        <v>10</v>
      </c>
      <c r="C449" s="55">
        <v>10</v>
      </c>
      <c r="D449" s="32">
        <v>1004.3830732500001</v>
      </c>
      <c r="E449" s="32">
        <f>0.001/100*D449/2</f>
        <v>5.0219153662500009E-3</v>
      </c>
      <c r="F449" s="54" t="s">
        <v>17</v>
      </c>
      <c r="G449" s="33">
        <v>1027.5022234326127</v>
      </c>
      <c r="H449" s="32">
        <v>7.0540019939317813E-3</v>
      </c>
      <c r="I449" s="62">
        <v>138.5093292604902</v>
      </c>
      <c r="J449" s="33">
        <f t="shared" si="122"/>
        <v>23.119150182612657</v>
      </c>
      <c r="K449" s="32">
        <f t="shared" si="123"/>
        <v>4.9537168050480711E-3</v>
      </c>
      <c r="L449" s="50">
        <f t="shared" si="121"/>
        <v>33.686928467817133</v>
      </c>
      <c r="M449" s="35">
        <f t="shared" si="124"/>
        <v>14.142857142857142</v>
      </c>
      <c r="N449" s="66">
        <f t="shared" si="125"/>
        <v>1.4142857142857144</v>
      </c>
      <c r="O449" s="70" t="s">
        <v>17</v>
      </c>
      <c r="P449" s="32">
        <f>('Sect. 4 (coefficients)'!$L$3+'Sect. 4 (coefficients)'!$L$4*(B449+'Sect. 4 (coefficients)'!$L$7)^-2.5+'Sect. 4 (coefficients)'!$L$5*(B449+'Sect. 4 (coefficients)'!$L$7)^3)/1000</f>
        <v>-3.3446902568376059E-3</v>
      </c>
      <c r="Q449" s="32">
        <f t="shared" si="126"/>
        <v>23.122494872869495</v>
      </c>
      <c r="R449" s="32">
        <f>LOOKUP(B449,'Sect. 4 (data)'!$B$47:$B$53,'Sect. 4 (data)'!$R$47:$R$53)</f>
        <v>23.337999603290385</v>
      </c>
      <c r="S449" s="36">
        <f t="shared" si="127"/>
        <v>-0.21550473042088925</v>
      </c>
      <c r="T449" s="32">
        <f>'Sect. 4 (coefficients)'!$C$7 * ( A449 / 'Sect. 4 (coefficients)'!$C$3 )*
  (
                                                        ( 'Sect. 4 (coefficients)'!$F$3   + 'Sect. 4 (coefficients)'!$F$4  *(A449/'Sect. 4 (coefficients)'!$C$3)^1 + 'Sect. 4 (coefficients)'!$F$5  *(A449/'Sect. 4 (coefficients)'!$C$3)^2 + 'Sect. 4 (coefficients)'!$F$6   *(A449/'Sect. 4 (coefficients)'!$C$3)^3 + 'Sect. 4 (coefficients)'!$F$7  *(A449/'Sect. 4 (coefficients)'!$C$3)^4 + 'Sect. 4 (coefficients)'!$F$8*(A449/'Sect. 4 (coefficients)'!$C$3)^5 ) +
    ( (B449+273.15) / 'Sect. 4 (coefficients)'!$C$4 )^1 * ( 'Sect. 4 (coefficients)'!$F$9   + 'Sect. 4 (coefficients)'!$F$10*(A449/'Sect. 4 (coefficients)'!$C$3)^1 + 'Sect. 4 (coefficients)'!$F$11*(A449/'Sect. 4 (coefficients)'!$C$3)^2 + 'Sect. 4 (coefficients)'!$F$12*(A449/'Sect. 4 (coefficients)'!$C$3)^3 + 'Sect. 4 (coefficients)'!$F$13*(A449/'Sect. 4 (coefficients)'!$C$3)^4 ) +
    ( (B449+273.15) / 'Sect. 4 (coefficients)'!$C$4 )^2 * ( 'Sect. 4 (coefficients)'!$F$14 + 'Sect. 4 (coefficients)'!$F$15*(A449/'Sect. 4 (coefficients)'!$C$3)^1 + 'Sect. 4 (coefficients)'!$F$16*(A449/'Sect. 4 (coefficients)'!$C$3)^2 + 'Sect. 4 (coefficients)'!$F$17*(A449/'Sect. 4 (coefficients)'!$C$3)^3 ) +
    ( (B449+273.15) / 'Sect. 4 (coefficients)'!$C$4 )^3 * ( 'Sect. 4 (coefficients)'!$F$18 + 'Sect. 4 (coefficients)'!$F$19*(A449/'Sect. 4 (coefficients)'!$C$3)^1 + 'Sect. 4 (coefficients)'!$F$20*(A449/'Sect. 4 (coefficients)'!$C$3)^2 ) +
    ( (B449+273.15) / 'Sect. 4 (coefficients)'!$C$4 )^4 * ( 'Sect. 4 (coefficients)'!$F$21 +'Sect. 4 (coefficients)'!$F$22*(A449/'Sect. 4 (coefficients)'!$C$3)^1 ) +
    ( (B449+273.15) / 'Sect. 4 (coefficients)'!$C$4 )^5 * ( 'Sect. 4 (coefficients)'!$F$23 )
  )</f>
        <v>23.339517991683788</v>
      </c>
      <c r="U449" s="91">
        <f xml:space="preserve"> 'Sect. 4 (coefficients)'!$C$8 * ( (C449/'Sect. 4 (coefficients)'!$C$5-1)/'Sect. 4 (coefficients)'!$C$6 ) * ( A449/'Sect. 4 (coefficients)'!$C$3 ) *
(                                                       ( 'Sect. 4 (coefficients)'!$J$3   + 'Sect. 4 (coefficients)'!$J$4  *((C449/'Sect. 4 (coefficients)'!$C$5-1)/'Sect. 4 (coefficients)'!$C$6)  + 'Sect. 4 (coefficients)'!$J$5  *((C449/'Sect. 4 (coefficients)'!$C$5-1)/'Sect. 4 (coefficients)'!$C$6)^2 + 'Sect. 4 (coefficients)'!$J$6   *((C449/'Sect. 4 (coefficients)'!$C$5-1)/'Sect. 4 (coefficients)'!$C$6)^3 + 'Sect. 4 (coefficients)'!$J$7*((C449/'Sect. 4 (coefficients)'!$C$5-1)/'Sect. 4 (coefficients)'!$C$6)^4 ) +
    ( A449/'Sect. 4 (coefficients)'!$C$3 )^1 * ( 'Sect. 4 (coefficients)'!$J$8   + 'Sect. 4 (coefficients)'!$J$9  *((C449/'Sect. 4 (coefficients)'!$C$5-1)/'Sect. 4 (coefficients)'!$C$6)  + 'Sect. 4 (coefficients)'!$J$10*((C449/'Sect. 4 (coefficients)'!$C$5-1)/'Sect. 4 (coefficients)'!$C$6)^2 + 'Sect. 4 (coefficients)'!$J$11 *((C449/'Sect. 4 (coefficients)'!$C$5-1)/'Sect. 4 (coefficients)'!$C$6)^3 ) +
    ( A449/'Sect. 4 (coefficients)'!$C$3 )^2 * ( 'Sect. 4 (coefficients)'!$J$12 + 'Sect. 4 (coefficients)'!$J$13*((C449/'Sect. 4 (coefficients)'!$C$5-1)/'Sect. 4 (coefficients)'!$C$6) + 'Sect. 4 (coefficients)'!$J$14*((C449/'Sect. 4 (coefficients)'!$C$5-1)/'Sect. 4 (coefficients)'!$C$6)^2 ) +
    ( A449/'Sect. 4 (coefficients)'!$C$3 )^3 * ( 'Sect. 4 (coefficients)'!$J$15 + 'Sect. 4 (coefficients)'!$J$16*((C449/'Sect. 4 (coefficients)'!$C$5-1)/'Sect. 4 (coefficients)'!$C$6) ) +
    ( A449/'Sect. 4 (coefficients)'!$C$3 )^4 * ( 'Sect. 4 (coefficients)'!$J$17 ) +
( (B449+273.15) / 'Sect. 4 (coefficients)'!$C$4 )^1*
    (                                                   ( 'Sect. 4 (coefficients)'!$J$18 + 'Sect. 4 (coefficients)'!$J$19*((C449/'Sect. 4 (coefficients)'!$C$5-1)/'Sect. 4 (coefficients)'!$C$6) + 'Sect. 4 (coefficients)'!$J$20*((C449/'Sect. 4 (coefficients)'!$C$5-1)/'Sect. 4 (coefficients)'!$C$6)^2 + 'Sect. 4 (coefficients)'!$J$21 * ((C449/'Sect. 4 (coefficients)'!$C$5-1)/'Sect. 4 (coefficients)'!$C$6)^3 ) +
    ( A449/'Sect. 4 (coefficients)'!$C$3 )^1 * ( 'Sect. 4 (coefficients)'!$J$22 + 'Sect. 4 (coefficients)'!$J$23*((C449/'Sect. 4 (coefficients)'!$C$5-1)/'Sect. 4 (coefficients)'!$C$6) + 'Sect. 4 (coefficients)'!$J$24*((C449/'Sect. 4 (coefficients)'!$C$5-1)/'Sect. 4 (coefficients)'!$C$6)^2 ) +
    ( A449/'Sect. 4 (coefficients)'!$C$3 )^2 * ( 'Sect. 4 (coefficients)'!$J$25 + 'Sect. 4 (coefficients)'!$J$26*((C449/'Sect. 4 (coefficients)'!$C$5-1)/'Sect. 4 (coefficients)'!$C$6) ) +
    ( A449/'Sect. 4 (coefficients)'!$C$3 )^3 * ( 'Sect. 4 (coefficients)'!$J$27 ) ) +
( (B449+273.15) / 'Sect. 4 (coefficients)'!$C$4 )^2*
    (                                                   ( 'Sect. 4 (coefficients)'!$J$28 + 'Sect. 4 (coefficients)'!$J$29*((C449/'Sect. 4 (coefficients)'!$C$5-1)/'Sect. 4 (coefficients)'!$C$6) + 'Sect. 4 (coefficients)'!$J$30*((C449/'Sect. 4 (coefficients)'!$C$5-1)/'Sect. 4 (coefficients)'!$C$6)^2 ) +
    ( A449/'Sect. 4 (coefficients)'!$C$3 )^1 * ( 'Sect. 4 (coefficients)'!$J$31 + 'Sect. 4 (coefficients)'!$J$32*((C449/'Sect. 4 (coefficients)'!$C$5-1)/'Sect. 4 (coefficients)'!$C$6) ) +
    ( A449/'Sect. 4 (coefficients)'!$C$3 )^2 * ( 'Sect. 4 (coefficients)'!$J$33 ) ) +
( (B449+273.15) / 'Sect. 4 (coefficients)'!$C$4 )^3*
    (                                                   ( 'Sect. 4 (coefficients)'!$J$34 + 'Sect. 4 (coefficients)'!$J$35*((C449/'Sect. 4 (coefficients)'!$C$5-1)/'Sect. 4 (coefficients)'!$C$6) ) +
    ( A449/'Sect. 4 (coefficients)'!$C$3 )^1 * ( 'Sect. 4 (coefficients)'!$J$36 ) ) +
( (B449+273.15) / 'Sect. 4 (coefficients)'!$C$4 )^4*
    (                                                   ( 'Sect. 4 (coefficients)'!$J$37 ) ) )</f>
        <v>-0.2143016105526741</v>
      </c>
      <c r="V449" s="32">
        <f t="shared" si="128"/>
        <v>23.125216381131114</v>
      </c>
      <c r="W449" s="36">
        <f>('Sect. 4 (coefficients)'!$L$3+'Sect. 4 (coefficients)'!$L$4*(B449+'Sect. 4 (coefficients)'!$L$7)^-2.5+'Sect. 4 (coefficients)'!$L$5*(B449+'Sect. 4 (coefficients)'!$L$7)^3)/1000</f>
        <v>-3.3446902568376059E-3</v>
      </c>
      <c r="X449" s="36">
        <f t="shared" si="129"/>
        <v>-2.7215082616187658E-3</v>
      </c>
      <c r="Y449" s="32">
        <f t="shared" si="130"/>
        <v>23.121871690874276</v>
      </c>
      <c r="Z449" s="92">
        <v>6.0000000000000001E-3</v>
      </c>
    </row>
    <row r="450" spans="1:26" s="37" customFormat="1">
      <c r="A450" s="76">
        <v>30</v>
      </c>
      <c r="B450" s="30">
        <v>10</v>
      </c>
      <c r="C450" s="55">
        <v>15</v>
      </c>
      <c r="D450" s="32">
        <v>1006.70964671</v>
      </c>
      <c r="E450" s="32">
        <f t="shared" ref="E450:E456" si="131">0.003/100*D450/2</f>
        <v>1.5100644700650001E-2</v>
      </c>
      <c r="F450" s="54" t="s">
        <v>17</v>
      </c>
      <c r="G450" s="33">
        <v>1029.7219830141282</v>
      </c>
      <c r="H450" s="32">
        <v>1.5836390701566051E-2</v>
      </c>
      <c r="I450" s="62">
        <v>3381.1549243877562</v>
      </c>
      <c r="J450" s="33">
        <f t="shared" si="122"/>
        <v>23.012336304128212</v>
      </c>
      <c r="K450" s="32">
        <f t="shared" si="123"/>
        <v>4.7709328309439364E-3</v>
      </c>
      <c r="L450" s="50">
        <f t="shared" si="121"/>
        <v>27.851811588565852</v>
      </c>
      <c r="M450" s="35">
        <f t="shared" si="124"/>
        <v>14.142857142857142</v>
      </c>
      <c r="N450" s="66">
        <f t="shared" si="125"/>
        <v>1.4142857142857144</v>
      </c>
      <c r="O450" s="70" t="s">
        <v>17</v>
      </c>
      <c r="P450" s="32">
        <f>('Sect. 4 (coefficients)'!$L$3+'Sect. 4 (coefficients)'!$L$4*(B450+'Sect. 4 (coefficients)'!$L$7)^-2.5+'Sect. 4 (coefficients)'!$L$5*(B450+'Sect. 4 (coefficients)'!$L$7)^3)/1000</f>
        <v>-3.3446902568376059E-3</v>
      </c>
      <c r="Q450" s="32">
        <f t="shared" si="126"/>
        <v>23.01568099438505</v>
      </c>
      <c r="R450" s="32">
        <f>LOOKUP(B450,'Sect. 4 (data)'!$B$47:$B$53,'Sect. 4 (data)'!$R$47:$R$53)</f>
        <v>23.337999603290385</v>
      </c>
      <c r="S450" s="36">
        <f t="shared" si="127"/>
        <v>-0.32231860890533426</v>
      </c>
      <c r="T450" s="32">
        <f>'Sect. 4 (coefficients)'!$C$7 * ( A450 / 'Sect. 4 (coefficients)'!$C$3 )*
  (
                                                        ( 'Sect. 4 (coefficients)'!$F$3   + 'Sect. 4 (coefficients)'!$F$4  *(A450/'Sect. 4 (coefficients)'!$C$3)^1 + 'Sect. 4 (coefficients)'!$F$5  *(A450/'Sect. 4 (coefficients)'!$C$3)^2 + 'Sect. 4 (coefficients)'!$F$6   *(A450/'Sect. 4 (coefficients)'!$C$3)^3 + 'Sect. 4 (coefficients)'!$F$7  *(A450/'Sect. 4 (coefficients)'!$C$3)^4 + 'Sect. 4 (coefficients)'!$F$8*(A450/'Sect. 4 (coefficients)'!$C$3)^5 ) +
    ( (B450+273.15) / 'Sect. 4 (coefficients)'!$C$4 )^1 * ( 'Sect. 4 (coefficients)'!$F$9   + 'Sect. 4 (coefficients)'!$F$10*(A450/'Sect. 4 (coefficients)'!$C$3)^1 + 'Sect. 4 (coefficients)'!$F$11*(A450/'Sect. 4 (coefficients)'!$C$3)^2 + 'Sect. 4 (coefficients)'!$F$12*(A450/'Sect. 4 (coefficients)'!$C$3)^3 + 'Sect. 4 (coefficients)'!$F$13*(A450/'Sect. 4 (coefficients)'!$C$3)^4 ) +
    ( (B450+273.15) / 'Sect. 4 (coefficients)'!$C$4 )^2 * ( 'Sect. 4 (coefficients)'!$F$14 + 'Sect. 4 (coefficients)'!$F$15*(A450/'Sect. 4 (coefficients)'!$C$3)^1 + 'Sect. 4 (coefficients)'!$F$16*(A450/'Sect. 4 (coefficients)'!$C$3)^2 + 'Sect. 4 (coefficients)'!$F$17*(A450/'Sect. 4 (coefficients)'!$C$3)^3 ) +
    ( (B450+273.15) / 'Sect. 4 (coefficients)'!$C$4 )^3 * ( 'Sect. 4 (coefficients)'!$F$18 + 'Sect. 4 (coefficients)'!$F$19*(A450/'Sect. 4 (coefficients)'!$C$3)^1 + 'Sect. 4 (coefficients)'!$F$20*(A450/'Sect. 4 (coefficients)'!$C$3)^2 ) +
    ( (B450+273.15) / 'Sect. 4 (coefficients)'!$C$4 )^4 * ( 'Sect. 4 (coefficients)'!$F$21 +'Sect. 4 (coefficients)'!$F$22*(A450/'Sect. 4 (coefficients)'!$C$3)^1 ) +
    ( (B450+273.15) / 'Sect. 4 (coefficients)'!$C$4 )^5 * ( 'Sect. 4 (coefficients)'!$F$23 )
  )</f>
        <v>23.339517991683788</v>
      </c>
      <c r="U450" s="91">
        <f xml:space="preserve"> 'Sect. 4 (coefficients)'!$C$8 * ( (C450/'Sect. 4 (coefficients)'!$C$5-1)/'Sect. 4 (coefficients)'!$C$6 ) * ( A450/'Sect. 4 (coefficients)'!$C$3 ) *
(                                                       ( 'Sect. 4 (coefficients)'!$J$3   + 'Sect. 4 (coefficients)'!$J$4  *((C450/'Sect. 4 (coefficients)'!$C$5-1)/'Sect. 4 (coefficients)'!$C$6)  + 'Sect. 4 (coefficients)'!$J$5  *((C450/'Sect. 4 (coefficients)'!$C$5-1)/'Sect. 4 (coefficients)'!$C$6)^2 + 'Sect. 4 (coefficients)'!$J$6   *((C450/'Sect. 4 (coefficients)'!$C$5-1)/'Sect. 4 (coefficients)'!$C$6)^3 + 'Sect. 4 (coefficients)'!$J$7*((C450/'Sect. 4 (coefficients)'!$C$5-1)/'Sect. 4 (coefficients)'!$C$6)^4 ) +
    ( A450/'Sect. 4 (coefficients)'!$C$3 )^1 * ( 'Sect. 4 (coefficients)'!$J$8   + 'Sect. 4 (coefficients)'!$J$9  *((C450/'Sect. 4 (coefficients)'!$C$5-1)/'Sect. 4 (coefficients)'!$C$6)  + 'Sect. 4 (coefficients)'!$J$10*((C450/'Sect. 4 (coefficients)'!$C$5-1)/'Sect. 4 (coefficients)'!$C$6)^2 + 'Sect. 4 (coefficients)'!$J$11 *((C450/'Sect. 4 (coefficients)'!$C$5-1)/'Sect. 4 (coefficients)'!$C$6)^3 ) +
    ( A450/'Sect. 4 (coefficients)'!$C$3 )^2 * ( 'Sect. 4 (coefficients)'!$J$12 + 'Sect. 4 (coefficients)'!$J$13*((C450/'Sect. 4 (coefficients)'!$C$5-1)/'Sect. 4 (coefficients)'!$C$6) + 'Sect. 4 (coefficients)'!$J$14*((C450/'Sect. 4 (coefficients)'!$C$5-1)/'Sect. 4 (coefficients)'!$C$6)^2 ) +
    ( A450/'Sect. 4 (coefficients)'!$C$3 )^3 * ( 'Sect. 4 (coefficients)'!$J$15 + 'Sect. 4 (coefficients)'!$J$16*((C450/'Sect. 4 (coefficients)'!$C$5-1)/'Sect. 4 (coefficients)'!$C$6) ) +
    ( A450/'Sect. 4 (coefficients)'!$C$3 )^4 * ( 'Sect. 4 (coefficients)'!$J$17 ) +
( (B450+273.15) / 'Sect. 4 (coefficients)'!$C$4 )^1*
    (                                                   ( 'Sect. 4 (coefficients)'!$J$18 + 'Sect. 4 (coefficients)'!$J$19*((C450/'Sect. 4 (coefficients)'!$C$5-1)/'Sect. 4 (coefficients)'!$C$6) + 'Sect. 4 (coefficients)'!$J$20*((C450/'Sect. 4 (coefficients)'!$C$5-1)/'Sect. 4 (coefficients)'!$C$6)^2 + 'Sect. 4 (coefficients)'!$J$21 * ((C450/'Sect. 4 (coefficients)'!$C$5-1)/'Sect. 4 (coefficients)'!$C$6)^3 ) +
    ( A450/'Sect. 4 (coefficients)'!$C$3 )^1 * ( 'Sect. 4 (coefficients)'!$J$22 + 'Sect. 4 (coefficients)'!$J$23*((C450/'Sect. 4 (coefficients)'!$C$5-1)/'Sect. 4 (coefficients)'!$C$6) + 'Sect. 4 (coefficients)'!$J$24*((C450/'Sect. 4 (coefficients)'!$C$5-1)/'Sect. 4 (coefficients)'!$C$6)^2 ) +
    ( A450/'Sect. 4 (coefficients)'!$C$3 )^2 * ( 'Sect. 4 (coefficients)'!$J$25 + 'Sect. 4 (coefficients)'!$J$26*((C450/'Sect. 4 (coefficients)'!$C$5-1)/'Sect. 4 (coefficients)'!$C$6) ) +
    ( A450/'Sect. 4 (coefficients)'!$C$3 )^3 * ( 'Sect. 4 (coefficients)'!$J$27 ) ) +
( (B450+273.15) / 'Sect. 4 (coefficients)'!$C$4 )^2*
    (                                                   ( 'Sect. 4 (coefficients)'!$J$28 + 'Sect. 4 (coefficients)'!$J$29*((C450/'Sect. 4 (coefficients)'!$C$5-1)/'Sect. 4 (coefficients)'!$C$6) + 'Sect. 4 (coefficients)'!$J$30*((C450/'Sect. 4 (coefficients)'!$C$5-1)/'Sect. 4 (coefficients)'!$C$6)^2 ) +
    ( A450/'Sect. 4 (coefficients)'!$C$3 )^1 * ( 'Sect. 4 (coefficients)'!$J$31 + 'Sect. 4 (coefficients)'!$J$32*((C450/'Sect. 4 (coefficients)'!$C$5-1)/'Sect. 4 (coefficients)'!$C$6) ) +
    ( A450/'Sect. 4 (coefficients)'!$C$3 )^2 * ( 'Sect. 4 (coefficients)'!$J$33 ) ) +
( (B450+273.15) / 'Sect. 4 (coefficients)'!$C$4 )^3*
    (                                                   ( 'Sect. 4 (coefficients)'!$J$34 + 'Sect. 4 (coefficients)'!$J$35*((C450/'Sect. 4 (coefficients)'!$C$5-1)/'Sect. 4 (coefficients)'!$C$6) ) +
    ( A450/'Sect. 4 (coefficients)'!$C$3 )^1 * ( 'Sect. 4 (coefficients)'!$J$36 ) ) +
( (B450+273.15) / 'Sect. 4 (coefficients)'!$C$4 )^4*
    (                                                   ( 'Sect. 4 (coefficients)'!$J$37 ) ) )</f>
        <v>-0.32008210487989047</v>
      </c>
      <c r="V450" s="32">
        <f t="shared" si="128"/>
        <v>23.019435886803898</v>
      </c>
      <c r="W450" s="36">
        <f>('Sect. 4 (coefficients)'!$L$3+'Sect. 4 (coefficients)'!$L$4*(B450+'Sect. 4 (coefficients)'!$L$7)^-2.5+'Sect. 4 (coefficients)'!$L$5*(B450+'Sect. 4 (coefficients)'!$L$7)^3)/1000</f>
        <v>-3.3446902568376059E-3</v>
      </c>
      <c r="X450" s="36">
        <f t="shared" si="129"/>
        <v>-3.7548924188470778E-3</v>
      </c>
      <c r="Y450" s="32">
        <f t="shared" si="130"/>
        <v>23.016091196547059</v>
      </c>
      <c r="Z450" s="92">
        <v>6.0000000000000001E-3</v>
      </c>
    </row>
    <row r="451" spans="1:26" s="37" customFormat="1">
      <c r="A451" s="76">
        <v>30</v>
      </c>
      <c r="B451" s="30">
        <v>10</v>
      </c>
      <c r="C451" s="55">
        <v>20</v>
      </c>
      <c r="D451" s="32">
        <v>1009.01145442</v>
      </c>
      <c r="E451" s="32">
        <f t="shared" si="131"/>
        <v>1.5135171816299999E-2</v>
      </c>
      <c r="F451" s="54" t="s">
        <v>17</v>
      </c>
      <c r="G451" s="33">
        <v>1031.920092281207</v>
      </c>
      <c r="H451" s="32">
        <v>1.5898229332994708E-2</v>
      </c>
      <c r="I451" s="62">
        <v>3110.3769634902264</v>
      </c>
      <c r="J451" s="33">
        <f t="shared" si="122"/>
        <v>22.908637861207012</v>
      </c>
      <c r="K451" s="32">
        <f t="shared" si="123"/>
        <v>4.8662377680885622E-3</v>
      </c>
      <c r="L451" s="50">
        <f t="shared" si="121"/>
        <v>27.301801033653266</v>
      </c>
      <c r="M451" s="35">
        <f t="shared" si="124"/>
        <v>14.142857142857142</v>
      </c>
      <c r="N451" s="66">
        <f t="shared" si="125"/>
        <v>1.4142857142857144</v>
      </c>
      <c r="O451" s="70" t="s">
        <v>17</v>
      </c>
      <c r="P451" s="32">
        <f>('Sect. 4 (coefficients)'!$L$3+'Sect. 4 (coefficients)'!$L$4*(B451+'Sect. 4 (coefficients)'!$L$7)^-2.5+'Sect. 4 (coefficients)'!$L$5*(B451+'Sect. 4 (coefficients)'!$L$7)^3)/1000</f>
        <v>-3.3446902568376059E-3</v>
      </c>
      <c r="Q451" s="32">
        <f t="shared" si="126"/>
        <v>22.911982551463851</v>
      </c>
      <c r="R451" s="32">
        <f>LOOKUP(B451,'Sect. 4 (data)'!$B$47:$B$53,'Sect. 4 (data)'!$R$47:$R$53)</f>
        <v>23.337999603290385</v>
      </c>
      <c r="S451" s="36">
        <f t="shared" si="127"/>
        <v>-0.42601705182653404</v>
      </c>
      <c r="T451" s="32">
        <f>'Sect. 4 (coefficients)'!$C$7 * ( A451 / 'Sect. 4 (coefficients)'!$C$3 )*
  (
                                                        ( 'Sect. 4 (coefficients)'!$F$3   + 'Sect. 4 (coefficients)'!$F$4  *(A451/'Sect. 4 (coefficients)'!$C$3)^1 + 'Sect. 4 (coefficients)'!$F$5  *(A451/'Sect. 4 (coefficients)'!$C$3)^2 + 'Sect. 4 (coefficients)'!$F$6   *(A451/'Sect. 4 (coefficients)'!$C$3)^3 + 'Sect. 4 (coefficients)'!$F$7  *(A451/'Sect. 4 (coefficients)'!$C$3)^4 + 'Sect. 4 (coefficients)'!$F$8*(A451/'Sect. 4 (coefficients)'!$C$3)^5 ) +
    ( (B451+273.15) / 'Sect. 4 (coefficients)'!$C$4 )^1 * ( 'Sect. 4 (coefficients)'!$F$9   + 'Sect. 4 (coefficients)'!$F$10*(A451/'Sect. 4 (coefficients)'!$C$3)^1 + 'Sect. 4 (coefficients)'!$F$11*(A451/'Sect. 4 (coefficients)'!$C$3)^2 + 'Sect. 4 (coefficients)'!$F$12*(A451/'Sect. 4 (coefficients)'!$C$3)^3 + 'Sect. 4 (coefficients)'!$F$13*(A451/'Sect. 4 (coefficients)'!$C$3)^4 ) +
    ( (B451+273.15) / 'Sect. 4 (coefficients)'!$C$4 )^2 * ( 'Sect. 4 (coefficients)'!$F$14 + 'Sect. 4 (coefficients)'!$F$15*(A451/'Sect. 4 (coefficients)'!$C$3)^1 + 'Sect. 4 (coefficients)'!$F$16*(A451/'Sect. 4 (coefficients)'!$C$3)^2 + 'Sect. 4 (coefficients)'!$F$17*(A451/'Sect. 4 (coefficients)'!$C$3)^3 ) +
    ( (B451+273.15) / 'Sect. 4 (coefficients)'!$C$4 )^3 * ( 'Sect. 4 (coefficients)'!$F$18 + 'Sect. 4 (coefficients)'!$F$19*(A451/'Sect. 4 (coefficients)'!$C$3)^1 + 'Sect. 4 (coefficients)'!$F$20*(A451/'Sect. 4 (coefficients)'!$C$3)^2 ) +
    ( (B451+273.15) / 'Sect. 4 (coefficients)'!$C$4 )^4 * ( 'Sect. 4 (coefficients)'!$F$21 +'Sect. 4 (coefficients)'!$F$22*(A451/'Sect. 4 (coefficients)'!$C$3)^1 ) +
    ( (B451+273.15) / 'Sect. 4 (coefficients)'!$C$4 )^5 * ( 'Sect. 4 (coefficients)'!$F$23 )
  )</f>
        <v>23.339517991683788</v>
      </c>
      <c r="U451" s="91">
        <f xml:space="preserve"> 'Sect. 4 (coefficients)'!$C$8 * ( (C451/'Sect. 4 (coefficients)'!$C$5-1)/'Sect. 4 (coefficients)'!$C$6 ) * ( A451/'Sect. 4 (coefficients)'!$C$3 ) *
(                                                       ( 'Sect. 4 (coefficients)'!$J$3   + 'Sect. 4 (coefficients)'!$J$4  *((C451/'Sect. 4 (coefficients)'!$C$5-1)/'Sect. 4 (coefficients)'!$C$6)  + 'Sect. 4 (coefficients)'!$J$5  *((C451/'Sect. 4 (coefficients)'!$C$5-1)/'Sect. 4 (coefficients)'!$C$6)^2 + 'Sect. 4 (coefficients)'!$J$6   *((C451/'Sect. 4 (coefficients)'!$C$5-1)/'Sect. 4 (coefficients)'!$C$6)^3 + 'Sect. 4 (coefficients)'!$J$7*((C451/'Sect. 4 (coefficients)'!$C$5-1)/'Sect. 4 (coefficients)'!$C$6)^4 ) +
    ( A451/'Sect. 4 (coefficients)'!$C$3 )^1 * ( 'Sect. 4 (coefficients)'!$J$8   + 'Sect. 4 (coefficients)'!$J$9  *((C451/'Sect. 4 (coefficients)'!$C$5-1)/'Sect. 4 (coefficients)'!$C$6)  + 'Sect. 4 (coefficients)'!$J$10*((C451/'Sect. 4 (coefficients)'!$C$5-1)/'Sect. 4 (coefficients)'!$C$6)^2 + 'Sect. 4 (coefficients)'!$J$11 *((C451/'Sect. 4 (coefficients)'!$C$5-1)/'Sect. 4 (coefficients)'!$C$6)^3 ) +
    ( A451/'Sect. 4 (coefficients)'!$C$3 )^2 * ( 'Sect. 4 (coefficients)'!$J$12 + 'Sect. 4 (coefficients)'!$J$13*((C451/'Sect. 4 (coefficients)'!$C$5-1)/'Sect. 4 (coefficients)'!$C$6) + 'Sect. 4 (coefficients)'!$J$14*((C451/'Sect. 4 (coefficients)'!$C$5-1)/'Sect. 4 (coefficients)'!$C$6)^2 ) +
    ( A451/'Sect. 4 (coefficients)'!$C$3 )^3 * ( 'Sect. 4 (coefficients)'!$J$15 + 'Sect. 4 (coefficients)'!$J$16*((C451/'Sect. 4 (coefficients)'!$C$5-1)/'Sect. 4 (coefficients)'!$C$6) ) +
    ( A451/'Sect. 4 (coefficients)'!$C$3 )^4 * ( 'Sect. 4 (coefficients)'!$J$17 ) +
( (B451+273.15) / 'Sect. 4 (coefficients)'!$C$4 )^1*
    (                                                   ( 'Sect. 4 (coefficients)'!$J$18 + 'Sect. 4 (coefficients)'!$J$19*((C451/'Sect. 4 (coefficients)'!$C$5-1)/'Sect. 4 (coefficients)'!$C$6) + 'Sect. 4 (coefficients)'!$J$20*((C451/'Sect. 4 (coefficients)'!$C$5-1)/'Sect. 4 (coefficients)'!$C$6)^2 + 'Sect. 4 (coefficients)'!$J$21 * ((C451/'Sect. 4 (coefficients)'!$C$5-1)/'Sect. 4 (coefficients)'!$C$6)^3 ) +
    ( A451/'Sect. 4 (coefficients)'!$C$3 )^1 * ( 'Sect. 4 (coefficients)'!$J$22 + 'Sect. 4 (coefficients)'!$J$23*((C451/'Sect. 4 (coefficients)'!$C$5-1)/'Sect. 4 (coefficients)'!$C$6) + 'Sect. 4 (coefficients)'!$J$24*((C451/'Sect. 4 (coefficients)'!$C$5-1)/'Sect. 4 (coefficients)'!$C$6)^2 ) +
    ( A451/'Sect. 4 (coefficients)'!$C$3 )^2 * ( 'Sect. 4 (coefficients)'!$J$25 + 'Sect. 4 (coefficients)'!$J$26*((C451/'Sect. 4 (coefficients)'!$C$5-1)/'Sect. 4 (coefficients)'!$C$6) ) +
    ( A451/'Sect. 4 (coefficients)'!$C$3 )^3 * ( 'Sect. 4 (coefficients)'!$J$27 ) ) +
( (B451+273.15) / 'Sect. 4 (coefficients)'!$C$4 )^2*
    (                                                   ( 'Sect. 4 (coefficients)'!$J$28 + 'Sect. 4 (coefficients)'!$J$29*((C451/'Sect. 4 (coefficients)'!$C$5-1)/'Sect. 4 (coefficients)'!$C$6) + 'Sect. 4 (coefficients)'!$J$30*((C451/'Sect. 4 (coefficients)'!$C$5-1)/'Sect. 4 (coefficients)'!$C$6)^2 ) +
    ( A451/'Sect. 4 (coefficients)'!$C$3 )^1 * ( 'Sect. 4 (coefficients)'!$J$31 + 'Sect. 4 (coefficients)'!$J$32*((C451/'Sect. 4 (coefficients)'!$C$5-1)/'Sect. 4 (coefficients)'!$C$6) ) +
    ( A451/'Sect. 4 (coefficients)'!$C$3 )^2 * ( 'Sect. 4 (coefficients)'!$J$33 ) ) +
( (B451+273.15) / 'Sect. 4 (coefficients)'!$C$4 )^3*
    (                                                   ( 'Sect. 4 (coefficients)'!$J$34 + 'Sect. 4 (coefficients)'!$J$35*((C451/'Sect. 4 (coefficients)'!$C$5-1)/'Sect. 4 (coefficients)'!$C$6) ) +
    ( A451/'Sect. 4 (coefficients)'!$C$3 )^1 * ( 'Sect. 4 (coefficients)'!$J$36 ) ) +
( (B451+273.15) / 'Sect. 4 (coefficients)'!$C$4 )^4*
    (                                                   ( 'Sect. 4 (coefficients)'!$J$37 ) ) )</f>
        <v>-0.42402834653614835</v>
      </c>
      <c r="V451" s="32">
        <f t="shared" si="128"/>
        <v>22.915489645147641</v>
      </c>
      <c r="W451" s="36">
        <f>('Sect. 4 (coefficients)'!$L$3+'Sect. 4 (coefficients)'!$L$4*(B451+'Sect. 4 (coefficients)'!$L$7)^-2.5+'Sect. 4 (coefficients)'!$L$5*(B451+'Sect. 4 (coefficients)'!$L$7)^3)/1000</f>
        <v>-3.3446902568376059E-3</v>
      </c>
      <c r="X451" s="36">
        <f t="shared" si="129"/>
        <v>-3.5070936837904298E-3</v>
      </c>
      <c r="Y451" s="32">
        <f t="shared" si="130"/>
        <v>22.912144954890802</v>
      </c>
      <c r="Z451" s="92">
        <v>6.0000000000000001E-3</v>
      </c>
    </row>
    <row r="452" spans="1:26" s="37" customFormat="1">
      <c r="A452" s="76">
        <v>30</v>
      </c>
      <c r="B452" s="30">
        <v>10</v>
      </c>
      <c r="C452" s="55">
        <v>26</v>
      </c>
      <c r="D452" s="32">
        <v>1011.7414644200001</v>
      </c>
      <c r="E452" s="32">
        <f t="shared" si="131"/>
        <v>1.5176121966300001E-2</v>
      </c>
      <c r="F452" s="54" t="s">
        <v>17</v>
      </c>
      <c r="G452" s="33">
        <v>1034.5284966460974</v>
      </c>
      <c r="H452" s="32">
        <v>1.598319061404932E-2</v>
      </c>
      <c r="I452" s="62">
        <v>2536.6672105537591</v>
      </c>
      <c r="J452" s="33">
        <f t="shared" si="122"/>
        <v>22.787032226097381</v>
      </c>
      <c r="K452" s="32">
        <f t="shared" si="123"/>
        <v>5.01474867456195E-3</v>
      </c>
      <c r="L452" s="50">
        <f t="shared" si="121"/>
        <v>24.581380467765559</v>
      </c>
      <c r="M452" s="35">
        <f t="shared" si="124"/>
        <v>14.142857142857142</v>
      </c>
      <c r="N452" s="66">
        <f t="shared" si="125"/>
        <v>1.4142857142857144</v>
      </c>
      <c r="O452" s="70" t="s">
        <v>17</v>
      </c>
      <c r="P452" s="32">
        <f>('Sect. 4 (coefficients)'!$L$3+'Sect. 4 (coefficients)'!$L$4*(B452+'Sect. 4 (coefficients)'!$L$7)^-2.5+'Sect. 4 (coefficients)'!$L$5*(B452+'Sect. 4 (coefficients)'!$L$7)^3)/1000</f>
        <v>-3.3446902568376059E-3</v>
      </c>
      <c r="Q452" s="32">
        <f t="shared" si="126"/>
        <v>22.790376916354219</v>
      </c>
      <c r="R452" s="32">
        <f>LOOKUP(B452,'Sect. 4 (data)'!$B$47:$B$53,'Sect. 4 (data)'!$R$47:$R$53)</f>
        <v>23.337999603290385</v>
      </c>
      <c r="S452" s="36">
        <f t="shared" si="127"/>
        <v>-0.54762268693616534</v>
      </c>
      <c r="T452" s="32">
        <f>'Sect. 4 (coefficients)'!$C$7 * ( A452 / 'Sect. 4 (coefficients)'!$C$3 )*
  (
                                                        ( 'Sect. 4 (coefficients)'!$F$3   + 'Sect. 4 (coefficients)'!$F$4  *(A452/'Sect. 4 (coefficients)'!$C$3)^1 + 'Sect. 4 (coefficients)'!$F$5  *(A452/'Sect. 4 (coefficients)'!$C$3)^2 + 'Sect. 4 (coefficients)'!$F$6   *(A452/'Sect. 4 (coefficients)'!$C$3)^3 + 'Sect. 4 (coefficients)'!$F$7  *(A452/'Sect. 4 (coefficients)'!$C$3)^4 + 'Sect. 4 (coefficients)'!$F$8*(A452/'Sect. 4 (coefficients)'!$C$3)^5 ) +
    ( (B452+273.15) / 'Sect. 4 (coefficients)'!$C$4 )^1 * ( 'Sect. 4 (coefficients)'!$F$9   + 'Sect. 4 (coefficients)'!$F$10*(A452/'Sect. 4 (coefficients)'!$C$3)^1 + 'Sect. 4 (coefficients)'!$F$11*(A452/'Sect. 4 (coefficients)'!$C$3)^2 + 'Sect. 4 (coefficients)'!$F$12*(A452/'Sect. 4 (coefficients)'!$C$3)^3 + 'Sect. 4 (coefficients)'!$F$13*(A452/'Sect. 4 (coefficients)'!$C$3)^4 ) +
    ( (B452+273.15) / 'Sect. 4 (coefficients)'!$C$4 )^2 * ( 'Sect. 4 (coefficients)'!$F$14 + 'Sect. 4 (coefficients)'!$F$15*(A452/'Sect. 4 (coefficients)'!$C$3)^1 + 'Sect. 4 (coefficients)'!$F$16*(A452/'Sect. 4 (coefficients)'!$C$3)^2 + 'Sect. 4 (coefficients)'!$F$17*(A452/'Sect. 4 (coefficients)'!$C$3)^3 ) +
    ( (B452+273.15) / 'Sect. 4 (coefficients)'!$C$4 )^3 * ( 'Sect. 4 (coefficients)'!$F$18 + 'Sect. 4 (coefficients)'!$F$19*(A452/'Sect. 4 (coefficients)'!$C$3)^1 + 'Sect. 4 (coefficients)'!$F$20*(A452/'Sect. 4 (coefficients)'!$C$3)^2 ) +
    ( (B452+273.15) / 'Sect. 4 (coefficients)'!$C$4 )^4 * ( 'Sect. 4 (coefficients)'!$F$21 +'Sect. 4 (coefficients)'!$F$22*(A452/'Sect. 4 (coefficients)'!$C$3)^1 ) +
    ( (B452+273.15) / 'Sect. 4 (coefficients)'!$C$4 )^5 * ( 'Sect. 4 (coefficients)'!$F$23 )
  )</f>
        <v>23.339517991683788</v>
      </c>
      <c r="U452" s="91">
        <f xml:space="preserve"> 'Sect. 4 (coefficients)'!$C$8 * ( (C452/'Sect. 4 (coefficients)'!$C$5-1)/'Sect. 4 (coefficients)'!$C$6 ) * ( A452/'Sect. 4 (coefficients)'!$C$3 ) *
(                                                       ( 'Sect. 4 (coefficients)'!$J$3   + 'Sect. 4 (coefficients)'!$J$4  *((C452/'Sect. 4 (coefficients)'!$C$5-1)/'Sect. 4 (coefficients)'!$C$6)  + 'Sect. 4 (coefficients)'!$J$5  *((C452/'Sect. 4 (coefficients)'!$C$5-1)/'Sect. 4 (coefficients)'!$C$6)^2 + 'Sect. 4 (coefficients)'!$J$6   *((C452/'Sect. 4 (coefficients)'!$C$5-1)/'Sect. 4 (coefficients)'!$C$6)^3 + 'Sect. 4 (coefficients)'!$J$7*((C452/'Sect. 4 (coefficients)'!$C$5-1)/'Sect. 4 (coefficients)'!$C$6)^4 ) +
    ( A452/'Sect. 4 (coefficients)'!$C$3 )^1 * ( 'Sect. 4 (coefficients)'!$J$8   + 'Sect. 4 (coefficients)'!$J$9  *((C452/'Sect. 4 (coefficients)'!$C$5-1)/'Sect. 4 (coefficients)'!$C$6)  + 'Sect. 4 (coefficients)'!$J$10*((C452/'Sect. 4 (coefficients)'!$C$5-1)/'Sect. 4 (coefficients)'!$C$6)^2 + 'Sect. 4 (coefficients)'!$J$11 *((C452/'Sect. 4 (coefficients)'!$C$5-1)/'Sect. 4 (coefficients)'!$C$6)^3 ) +
    ( A452/'Sect. 4 (coefficients)'!$C$3 )^2 * ( 'Sect. 4 (coefficients)'!$J$12 + 'Sect. 4 (coefficients)'!$J$13*((C452/'Sect. 4 (coefficients)'!$C$5-1)/'Sect. 4 (coefficients)'!$C$6) + 'Sect. 4 (coefficients)'!$J$14*((C452/'Sect. 4 (coefficients)'!$C$5-1)/'Sect. 4 (coefficients)'!$C$6)^2 ) +
    ( A452/'Sect. 4 (coefficients)'!$C$3 )^3 * ( 'Sect. 4 (coefficients)'!$J$15 + 'Sect. 4 (coefficients)'!$J$16*((C452/'Sect. 4 (coefficients)'!$C$5-1)/'Sect. 4 (coefficients)'!$C$6) ) +
    ( A452/'Sect. 4 (coefficients)'!$C$3 )^4 * ( 'Sect. 4 (coefficients)'!$J$17 ) +
( (B452+273.15) / 'Sect. 4 (coefficients)'!$C$4 )^1*
    (                                                   ( 'Sect. 4 (coefficients)'!$J$18 + 'Sect. 4 (coefficients)'!$J$19*((C452/'Sect. 4 (coefficients)'!$C$5-1)/'Sect. 4 (coefficients)'!$C$6) + 'Sect. 4 (coefficients)'!$J$20*((C452/'Sect. 4 (coefficients)'!$C$5-1)/'Sect. 4 (coefficients)'!$C$6)^2 + 'Sect. 4 (coefficients)'!$J$21 * ((C452/'Sect. 4 (coefficients)'!$C$5-1)/'Sect. 4 (coefficients)'!$C$6)^3 ) +
    ( A452/'Sect. 4 (coefficients)'!$C$3 )^1 * ( 'Sect. 4 (coefficients)'!$J$22 + 'Sect. 4 (coefficients)'!$J$23*((C452/'Sect. 4 (coefficients)'!$C$5-1)/'Sect. 4 (coefficients)'!$C$6) + 'Sect. 4 (coefficients)'!$J$24*((C452/'Sect. 4 (coefficients)'!$C$5-1)/'Sect. 4 (coefficients)'!$C$6)^2 ) +
    ( A452/'Sect. 4 (coefficients)'!$C$3 )^2 * ( 'Sect. 4 (coefficients)'!$J$25 + 'Sect. 4 (coefficients)'!$J$26*((C452/'Sect. 4 (coefficients)'!$C$5-1)/'Sect. 4 (coefficients)'!$C$6) ) +
    ( A452/'Sect. 4 (coefficients)'!$C$3 )^3 * ( 'Sect. 4 (coefficients)'!$J$27 ) ) +
( (B452+273.15) / 'Sect. 4 (coefficients)'!$C$4 )^2*
    (                                                   ( 'Sect. 4 (coefficients)'!$J$28 + 'Sect. 4 (coefficients)'!$J$29*((C452/'Sect. 4 (coefficients)'!$C$5-1)/'Sect. 4 (coefficients)'!$C$6) + 'Sect. 4 (coefficients)'!$J$30*((C452/'Sect. 4 (coefficients)'!$C$5-1)/'Sect. 4 (coefficients)'!$C$6)^2 ) +
    ( A452/'Sect. 4 (coefficients)'!$C$3 )^1 * ( 'Sect. 4 (coefficients)'!$J$31 + 'Sect. 4 (coefficients)'!$J$32*((C452/'Sect. 4 (coefficients)'!$C$5-1)/'Sect. 4 (coefficients)'!$C$6) ) +
    ( A452/'Sect. 4 (coefficients)'!$C$3 )^2 * ( 'Sect. 4 (coefficients)'!$J$33 ) ) +
( (B452+273.15) / 'Sect. 4 (coefficients)'!$C$4 )^3*
    (                                                   ( 'Sect. 4 (coefficients)'!$J$34 + 'Sect. 4 (coefficients)'!$J$35*((C452/'Sect. 4 (coefficients)'!$C$5-1)/'Sect. 4 (coefficients)'!$C$6) ) +
    ( A452/'Sect. 4 (coefficients)'!$C$3 )^1 * ( 'Sect. 4 (coefficients)'!$J$36 ) ) +
( (B452+273.15) / 'Sect. 4 (coefficients)'!$C$4 )^4*
    (                                                   ( 'Sect. 4 (coefficients)'!$J$37 ) ) )</f>
        <v>-0.54621994207496638</v>
      </c>
      <c r="V452" s="32">
        <f t="shared" si="128"/>
        <v>22.793298049608822</v>
      </c>
      <c r="W452" s="36">
        <f>('Sect. 4 (coefficients)'!$L$3+'Sect. 4 (coefficients)'!$L$4*(B452+'Sect. 4 (coefficients)'!$L$7)^-2.5+'Sect. 4 (coefficients)'!$L$5*(B452+'Sect. 4 (coefficients)'!$L$7)^3)/1000</f>
        <v>-3.3446902568376059E-3</v>
      </c>
      <c r="X452" s="36">
        <f t="shared" si="129"/>
        <v>-2.921133254602637E-3</v>
      </c>
      <c r="Y452" s="32">
        <f t="shared" si="130"/>
        <v>22.789953359351983</v>
      </c>
      <c r="Z452" s="92">
        <v>6.0000000000000001E-3</v>
      </c>
    </row>
    <row r="453" spans="1:26" s="37" customFormat="1">
      <c r="A453" s="76">
        <v>30</v>
      </c>
      <c r="B453" s="30">
        <v>10</v>
      </c>
      <c r="C453" s="55">
        <v>33</v>
      </c>
      <c r="D453" s="32">
        <v>1014.88292802</v>
      </c>
      <c r="E453" s="32">
        <f t="shared" si="131"/>
        <v>1.52232439203E-2</v>
      </c>
      <c r="F453" s="54" t="s">
        <v>17</v>
      </c>
      <c r="G453" s="33">
        <v>1037.5298566683309</v>
      </c>
      <c r="H453" s="32">
        <v>1.6096569647746316E-2</v>
      </c>
      <c r="I453" s="62">
        <v>1755.6678872446971</v>
      </c>
      <c r="J453" s="33">
        <f t="shared" si="122"/>
        <v>22.646928648330913</v>
      </c>
      <c r="K453" s="32">
        <f t="shared" si="123"/>
        <v>5.2299520999524512E-3</v>
      </c>
      <c r="L453" s="50">
        <f t="shared" si="121"/>
        <v>19.565902201161347</v>
      </c>
      <c r="M453" s="35">
        <f t="shared" si="124"/>
        <v>14.142857142857142</v>
      </c>
      <c r="N453" s="66">
        <f t="shared" si="125"/>
        <v>1.4142857142857144</v>
      </c>
      <c r="O453" s="70" t="s">
        <v>17</v>
      </c>
      <c r="P453" s="32">
        <f>('Sect. 4 (coefficients)'!$L$3+'Sect. 4 (coefficients)'!$L$4*(B453+'Sect. 4 (coefficients)'!$L$7)^-2.5+'Sect. 4 (coefficients)'!$L$5*(B453+'Sect. 4 (coefficients)'!$L$7)^3)/1000</f>
        <v>-3.3446902568376059E-3</v>
      </c>
      <c r="Q453" s="32">
        <f t="shared" si="126"/>
        <v>22.650273338587752</v>
      </c>
      <c r="R453" s="32">
        <f>LOOKUP(B453,'Sect. 4 (data)'!$B$47:$B$53,'Sect. 4 (data)'!$R$47:$R$53)</f>
        <v>23.337999603290385</v>
      </c>
      <c r="S453" s="36">
        <f t="shared" si="127"/>
        <v>-0.68772626470263276</v>
      </c>
      <c r="T453" s="32">
        <f>'Sect. 4 (coefficients)'!$C$7 * ( A453 / 'Sect. 4 (coefficients)'!$C$3 )*
  (
                                                        ( 'Sect. 4 (coefficients)'!$F$3   + 'Sect. 4 (coefficients)'!$F$4  *(A453/'Sect. 4 (coefficients)'!$C$3)^1 + 'Sect. 4 (coefficients)'!$F$5  *(A453/'Sect. 4 (coefficients)'!$C$3)^2 + 'Sect. 4 (coefficients)'!$F$6   *(A453/'Sect. 4 (coefficients)'!$C$3)^3 + 'Sect. 4 (coefficients)'!$F$7  *(A453/'Sect. 4 (coefficients)'!$C$3)^4 + 'Sect. 4 (coefficients)'!$F$8*(A453/'Sect. 4 (coefficients)'!$C$3)^5 ) +
    ( (B453+273.15) / 'Sect. 4 (coefficients)'!$C$4 )^1 * ( 'Sect. 4 (coefficients)'!$F$9   + 'Sect. 4 (coefficients)'!$F$10*(A453/'Sect. 4 (coefficients)'!$C$3)^1 + 'Sect. 4 (coefficients)'!$F$11*(A453/'Sect. 4 (coefficients)'!$C$3)^2 + 'Sect. 4 (coefficients)'!$F$12*(A453/'Sect. 4 (coefficients)'!$C$3)^3 + 'Sect. 4 (coefficients)'!$F$13*(A453/'Sect. 4 (coefficients)'!$C$3)^4 ) +
    ( (B453+273.15) / 'Sect. 4 (coefficients)'!$C$4 )^2 * ( 'Sect. 4 (coefficients)'!$F$14 + 'Sect. 4 (coefficients)'!$F$15*(A453/'Sect. 4 (coefficients)'!$C$3)^1 + 'Sect. 4 (coefficients)'!$F$16*(A453/'Sect. 4 (coefficients)'!$C$3)^2 + 'Sect. 4 (coefficients)'!$F$17*(A453/'Sect. 4 (coefficients)'!$C$3)^3 ) +
    ( (B453+273.15) / 'Sect. 4 (coefficients)'!$C$4 )^3 * ( 'Sect. 4 (coefficients)'!$F$18 + 'Sect. 4 (coefficients)'!$F$19*(A453/'Sect. 4 (coefficients)'!$C$3)^1 + 'Sect. 4 (coefficients)'!$F$20*(A453/'Sect. 4 (coefficients)'!$C$3)^2 ) +
    ( (B453+273.15) / 'Sect. 4 (coefficients)'!$C$4 )^4 * ( 'Sect. 4 (coefficients)'!$F$21 +'Sect. 4 (coefficients)'!$F$22*(A453/'Sect. 4 (coefficients)'!$C$3)^1 ) +
    ( (B453+273.15) / 'Sect. 4 (coefficients)'!$C$4 )^5 * ( 'Sect. 4 (coefficients)'!$F$23 )
  )</f>
        <v>23.339517991683788</v>
      </c>
      <c r="U453" s="91">
        <f xml:space="preserve"> 'Sect. 4 (coefficients)'!$C$8 * ( (C453/'Sect. 4 (coefficients)'!$C$5-1)/'Sect. 4 (coefficients)'!$C$6 ) * ( A453/'Sect. 4 (coefficients)'!$C$3 ) *
(                                                       ( 'Sect. 4 (coefficients)'!$J$3   + 'Sect. 4 (coefficients)'!$J$4  *((C453/'Sect. 4 (coefficients)'!$C$5-1)/'Sect. 4 (coefficients)'!$C$6)  + 'Sect. 4 (coefficients)'!$J$5  *((C453/'Sect. 4 (coefficients)'!$C$5-1)/'Sect. 4 (coefficients)'!$C$6)^2 + 'Sect. 4 (coefficients)'!$J$6   *((C453/'Sect. 4 (coefficients)'!$C$5-1)/'Sect. 4 (coefficients)'!$C$6)^3 + 'Sect. 4 (coefficients)'!$J$7*((C453/'Sect. 4 (coefficients)'!$C$5-1)/'Sect. 4 (coefficients)'!$C$6)^4 ) +
    ( A453/'Sect. 4 (coefficients)'!$C$3 )^1 * ( 'Sect. 4 (coefficients)'!$J$8   + 'Sect. 4 (coefficients)'!$J$9  *((C453/'Sect. 4 (coefficients)'!$C$5-1)/'Sect. 4 (coefficients)'!$C$6)  + 'Sect. 4 (coefficients)'!$J$10*((C453/'Sect. 4 (coefficients)'!$C$5-1)/'Sect. 4 (coefficients)'!$C$6)^2 + 'Sect. 4 (coefficients)'!$J$11 *((C453/'Sect. 4 (coefficients)'!$C$5-1)/'Sect. 4 (coefficients)'!$C$6)^3 ) +
    ( A453/'Sect. 4 (coefficients)'!$C$3 )^2 * ( 'Sect. 4 (coefficients)'!$J$12 + 'Sect. 4 (coefficients)'!$J$13*((C453/'Sect. 4 (coefficients)'!$C$5-1)/'Sect. 4 (coefficients)'!$C$6) + 'Sect. 4 (coefficients)'!$J$14*((C453/'Sect. 4 (coefficients)'!$C$5-1)/'Sect. 4 (coefficients)'!$C$6)^2 ) +
    ( A453/'Sect. 4 (coefficients)'!$C$3 )^3 * ( 'Sect. 4 (coefficients)'!$J$15 + 'Sect. 4 (coefficients)'!$J$16*((C453/'Sect. 4 (coefficients)'!$C$5-1)/'Sect. 4 (coefficients)'!$C$6) ) +
    ( A453/'Sect. 4 (coefficients)'!$C$3 )^4 * ( 'Sect. 4 (coefficients)'!$J$17 ) +
( (B453+273.15) / 'Sect. 4 (coefficients)'!$C$4 )^1*
    (                                                   ( 'Sect. 4 (coefficients)'!$J$18 + 'Sect. 4 (coefficients)'!$J$19*((C453/'Sect. 4 (coefficients)'!$C$5-1)/'Sect. 4 (coefficients)'!$C$6) + 'Sect. 4 (coefficients)'!$J$20*((C453/'Sect. 4 (coefficients)'!$C$5-1)/'Sect. 4 (coefficients)'!$C$6)^2 + 'Sect. 4 (coefficients)'!$J$21 * ((C453/'Sect. 4 (coefficients)'!$C$5-1)/'Sect. 4 (coefficients)'!$C$6)^3 ) +
    ( A453/'Sect. 4 (coefficients)'!$C$3 )^1 * ( 'Sect. 4 (coefficients)'!$J$22 + 'Sect. 4 (coefficients)'!$J$23*((C453/'Sect. 4 (coefficients)'!$C$5-1)/'Sect. 4 (coefficients)'!$C$6) + 'Sect. 4 (coefficients)'!$J$24*((C453/'Sect. 4 (coefficients)'!$C$5-1)/'Sect. 4 (coefficients)'!$C$6)^2 ) +
    ( A453/'Sect. 4 (coefficients)'!$C$3 )^2 * ( 'Sect. 4 (coefficients)'!$J$25 + 'Sect. 4 (coefficients)'!$J$26*((C453/'Sect. 4 (coefficients)'!$C$5-1)/'Sect. 4 (coefficients)'!$C$6) ) +
    ( A453/'Sect. 4 (coefficients)'!$C$3 )^3 * ( 'Sect. 4 (coefficients)'!$J$27 ) ) +
( (B453+273.15) / 'Sect. 4 (coefficients)'!$C$4 )^2*
    (                                                   ( 'Sect. 4 (coefficients)'!$J$28 + 'Sect. 4 (coefficients)'!$J$29*((C453/'Sect. 4 (coefficients)'!$C$5-1)/'Sect. 4 (coefficients)'!$C$6) + 'Sect. 4 (coefficients)'!$J$30*((C453/'Sect. 4 (coefficients)'!$C$5-1)/'Sect. 4 (coefficients)'!$C$6)^2 ) +
    ( A453/'Sect. 4 (coefficients)'!$C$3 )^1 * ( 'Sect. 4 (coefficients)'!$J$31 + 'Sect. 4 (coefficients)'!$J$32*((C453/'Sect. 4 (coefficients)'!$C$5-1)/'Sect. 4 (coefficients)'!$C$6) ) +
    ( A453/'Sect. 4 (coefficients)'!$C$3 )^2 * ( 'Sect. 4 (coefficients)'!$J$33 ) ) +
( (B453+273.15) / 'Sect. 4 (coefficients)'!$C$4 )^3*
    (                                                   ( 'Sect. 4 (coefficients)'!$J$34 + 'Sect. 4 (coefficients)'!$J$35*((C453/'Sect. 4 (coefficients)'!$C$5-1)/'Sect. 4 (coefficients)'!$C$6) ) +
    ( A453/'Sect. 4 (coefficients)'!$C$3 )^1 * ( 'Sect. 4 (coefficients)'!$J$36 ) ) +
( (B453+273.15) / 'Sect. 4 (coefficients)'!$C$4 )^4*
    (                                                   ( 'Sect. 4 (coefficients)'!$J$37 ) ) )</f>
        <v>-0.68515884279694927</v>
      </c>
      <c r="V453" s="32">
        <f t="shared" si="128"/>
        <v>22.65435914888684</v>
      </c>
      <c r="W453" s="36">
        <f>('Sect. 4 (coefficients)'!$L$3+'Sect. 4 (coefficients)'!$L$4*(B453+'Sect. 4 (coefficients)'!$L$7)^-2.5+'Sect. 4 (coefficients)'!$L$5*(B453+'Sect. 4 (coefficients)'!$L$7)^3)/1000</f>
        <v>-3.3446902568376059E-3</v>
      </c>
      <c r="X453" s="36">
        <f t="shared" si="129"/>
        <v>-4.0858102990881662E-3</v>
      </c>
      <c r="Y453" s="32">
        <f t="shared" si="130"/>
        <v>22.651014458630002</v>
      </c>
      <c r="Z453" s="92">
        <v>6.0000000000000001E-3</v>
      </c>
    </row>
    <row r="454" spans="1:26" s="37" customFormat="1">
      <c r="A454" s="76">
        <v>30</v>
      </c>
      <c r="B454" s="30">
        <v>10</v>
      </c>
      <c r="C454" s="55">
        <v>41.5</v>
      </c>
      <c r="D454" s="32">
        <v>1018.63583342</v>
      </c>
      <c r="E454" s="32">
        <f t="shared" si="131"/>
        <v>1.5279537501300001E-2</v>
      </c>
      <c r="F454" s="54" t="s">
        <v>17</v>
      </c>
      <c r="G454" s="33">
        <v>1041.120164700556</v>
      </c>
      <c r="H454" s="32">
        <v>1.6253891524207427E-2</v>
      </c>
      <c r="I454" s="62">
        <v>1024.5219155746358</v>
      </c>
      <c r="J454" s="33">
        <f t="shared" si="122"/>
        <v>22.484331280555921</v>
      </c>
      <c r="K454" s="32">
        <f t="shared" si="123"/>
        <v>5.5429886728252447E-3</v>
      </c>
      <c r="L454" s="50">
        <f t="shared" si="121"/>
        <v>13.856954444460033</v>
      </c>
      <c r="M454" s="35">
        <f t="shared" si="124"/>
        <v>14.142857142857142</v>
      </c>
      <c r="N454" s="66">
        <f t="shared" si="125"/>
        <v>1.4142857142857144</v>
      </c>
      <c r="O454" s="70" t="s">
        <v>17</v>
      </c>
      <c r="P454" s="32">
        <f>('Sect. 4 (coefficients)'!$L$3+'Sect. 4 (coefficients)'!$L$4*(B454+'Sect. 4 (coefficients)'!$L$7)^-2.5+'Sect. 4 (coefficients)'!$L$5*(B454+'Sect. 4 (coefficients)'!$L$7)^3)/1000</f>
        <v>-3.3446902568376059E-3</v>
      </c>
      <c r="Q454" s="32">
        <f t="shared" si="126"/>
        <v>22.487675970812759</v>
      </c>
      <c r="R454" s="32">
        <f>LOOKUP(B454,'Sect. 4 (data)'!$B$47:$B$53,'Sect. 4 (data)'!$R$47:$R$53)</f>
        <v>23.337999603290385</v>
      </c>
      <c r="S454" s="36">
        <f t="shared" si="127"/>
        <v>-0.85032363247762532</v>
      </c>
      <c r="T454" s="32">
        <f>'Sect. 4 (coefficients)'!$C$7 * ( A454 / 'Sect. 4 (coefficients)'!$C$3 )*
  (
                                                        ( 'Sect. 4 (coefficients)'!$F$3   + 'Sect. 4 (coefficients)'!$F$4  *(A454/'Sect. 4 (coefficients)'!$C$3)^1 + 'Sect. 4 (coefficients)'!$F$5  *(A454/'Sect. 4 (coefficients)'!$C$3)^2 + 'Sect. 4 (coefficients)'!$F$6   *(A454/'Sect. 4 (coefficients)'!$C$3)^3 + 'Sect. 4 (coefficients)'!$F$7  *(A454/'Sect. 4 (coefficients)'!$C$3)^4 + 'Sect. 4 (coefficients)'!$F$8*(A454/'Sect. 4 (coefficients)'!$C$3)^5 ) +
    ( (B454+273.15) / 'Sect. 4 (coefficients)'!$C$4 )^1 * ( 'Sect. 4 (coefficients)'!$F$9   + 'Sect. 4 (coefficients)'!$F$10*(A454/'Sect. 4 (coefficients)'!$C$3)^1 + 'Sect. 4 (coefficients)'!$F$11*(A454/'Sect. 4 (coefficients)'!$C$3)^2 + 'Sect. 4 (coefficients)'!$F$12*(A454/'Sect. 4 (coefficients)'!$C$3)^3 + 'Sect. 4 (coefficients)'!$F$13*(A454/'Sect. 4 (coefficients)'!$C$3)^4 ) +
    ( (B454+273.15) / 'Sect. 4 (coefficients)'!$C$4 )^2 * ( 'Sect. 4 (coefficients)'!$F$14 + 'Sect. 4 (coefficients)'!$F$15*(A454/'Sect. 4 (coefficients)'!$C$3)^1 + 'Sect. 4 (coefficients)'!$F$16*(A454/'Sect. 4 (coefficients)'!$C$3)^2 + 'Sect. 4 (coefficients)'!$F$17*(A454/'Sect. 4 (coefficients)'!$C$3)^3 ) +
    ( (B454+273.15) / 'Sect. 4 (coefficients)'!$C$4 )^3 * ( 'Sect. 4 (coefficients)'!$F$18 + 'Sect. 4 (coefficients)'!$F$19*(A454/'Sect. 4 (coefficients)'!$C$3)^1 + 'Sect. 4 (coefficients)'!$F$20*(A454/'Sect. 4 (coefficients)'!$C$3)^2 ) +
    ( (B454+273.15) / 'Sect. 4 (coefficients)'!$C$4 )^4 * ( 'Sect. 4 (coefficients)'!$F$21 +'Sect. 4 (coefficients)'!$F$22*(A454/'Sect. 4 (coefficients)'!$C$3)^1 ) +
    ( (B454+273.15) / 'Sect. 4 (coefficients)'!$C$4 )^5 * ( 'Sect. 4 (coefficients)'!$F$23 )
  )</f>
        <v>23.339517991683788</v>
      </c>
      <c r="U454" s="91">
        <f xml:space="preserve"> 'Sect. 4 (coefficients)'!$C$8 * ( (C454/'Sect. 4 (coefficients)'!$C$5-1)/'Sect. 4 (coefficients)'!$C$6 ) * ( A454/'Sect. 4 (coefficients)'!$C$3 ) *
(                                                       ( 'Sect. 4 (coefficients)'!$J$3   + 'Sect. 4 (coefficients)'!$J$4  *((C454/'Sect. 4 (coefficients)'!$C$5-1)/'Sect. 4 (coefficients)'!$C$6)  + 'Sect. 4 (coefficients)'!$J$5  *((C454/'Sect. 4 (coefficients)'!$C$5-1)/'Sect. 4 (coefficients)'!$C$6)^2 + 'Sect. 4 (coefficients)'!$J$6   *((C454/'Sect. 4 (coefficients)'!$C$5-1)/'Sect. 4 (coefficients)'!$C$6)^3 + 'Sect. 4 (coefficients)'!$J$7*((C454/'Sect. 4 (coefficients)'!$C$5-1)/'Sect. 4 (coefficients)'!$C$6)^4 ) +
    ( A454/'Sect. 4 (coefficients)'!$C$3 )^1 * ( 'Sect. 4 (coefficients)'!$J$8   + 'Sect. 4 (coefficients)'!$J$9  *((C454/'Sect. 4 (coefficients)'!$C$5-1)/'Sect. 4 (coefficients)'!$C$6)  + 'Sect. 4 (coefficients)'!$J$10*((C454/'Sect. 4 (coefficients)'!$C$5-1)/'Sect. 4 (coefficients)'!$C$6)^2 + 'Sect. 4 (coefficients)'!$J$11 *((C454/'Sect. 4 (coefficients)'!$C$5-1)/'Sect. 4 (coefficients)'!$C$6)^3 ) +
    ( A454/'Sect. 4 (coefficients)'!$C$3 )^2 * ( 'Sect. 4 (coefficients)'!$J$12 + 'Sect. 4 (coefficients)'!$J$13*((C454/'Sect. 4 (coefficients)'!$C$5-1)/'Sect. 4 (coefficients)'!$C$6) + 'Sect. 4 (coefficients)'!$J$14*((C454/'Sect. 4 (coefficients)'!$C$5-1)/'Sect. 4 (coefficients)'!$C$6)^2 ) +
    ( A454/'Sect. 4 (coefficients)'!$C$3 )^3 * ( 'Sect. 4 (coefficients)'!$J$15 + 'Sect. 4 (coefficients)'!$J$16*((C454/'Sect. 4 (coefficients)'!$C$5-1)/'Sect. 4 (coefficients)'!$C$6) ) +
    ( A454/'Sect. 4 (coefficients)'!$C$3 )^4 * ( 'Sect. 4 (coefficients)'!$J$17 ) +
( (B454+273.15) / 'Sect. 4 (coefficients)'!$C$4 )^1*
    (                                                   ( 'Sect. 4 (coefficients)'!$J$18 + 'Sect. 4 (coefficients)'!$J$19*((C454/'Sect. 4 (coefficients)'!$C$5-1)/'Sect. 4 (coefficients)'!$C$6) + 'Sect. 4 (coefficients)'!$J$20*((C454/'Sect. 4 (coefficients)'!$C$5-1)/'Sect. 4 (coefficients)'!$C$6)^2 + 'Sect. 4 (coefficients)'!$J$21 * ((C454/'Sect. 4 (coefficients)'!$C$5-1)/'Sect. 4 (coefficients)'!$C$6)^3 ) +
    ( A454/'Sect. 4 (coefficients)'!$C$3 )^1 * ( 'Sect. 4 (coefficients)'!$J$22 + 'Sect. 4 (coefficients)'!$J$23*((C454/'Sect. 4 (coefficients)'!$C$5-1)/'Sect. 4 (coefficients)'!$C$6) + 'Sect. 4 (coefficients)'!$J$24*((C454/'Sect. 4 (coefficients)'!$C$5-1)/'Sect. 4 (coefficients)'!$C$6)^2 ) +
    ( A454/'Sect. 4 (coefficients)'!$C$3 )^2 * ( 'Sect. 4 (coefficients)'!$J$25 + 'Sect. 4 (coefficients)'!$J$26*((C454/'Sect. 4 (coefficients)'!$C$5-1)/'Sect. 4 (coefficients)'!$C$6) ) +
    ( A454/'Sect. 4 (coefficients)'!$C$3 )^3 * ( 'Sect. 4 (coefficients)'!$J$27 ) ) +
( (B454+273.15) / 'Sect. 4 (coefficients)'!$C$4 )^2*
    (                                                   ( 'Sect. 4 (coefficients)'!$J$28 + 'Sect. 4 (coefficients)'!$J$29*((C454/'Sect. 4 (coefficients)'!$C$5-1)/'Sect. 4 (coefficients)'!$C$6) + 'Sect. 4 (coefficients)'!$J$30*((C454/'Sect. 4 (coefficients)'!$C$5-1)/'Sect. 4 (coefficients)'!$C$6)^2 ) +
    ( A454/'Sect. 4 (coefficients)'!$C$3 )^1 * ( 'Sect. 4 (coefficients)'!$J$31 + 'Sect. 4 (coefficients)'!$J$32*((C454/'Sect. 4 (coefficients)'!$C$5-1)/'Sect. 4 (coefficients)'!$C$6) ) +
    ( A454/'Sect. 4 (coefficients)'!$C$3 )^2 * ( 'Sect. 4 (coefficients)'!$J$33 ) ) +
( (B454+273.15) / 'Sect. 4 (coefficients)'!$C$4 )^3*
    (                                                   ( 'Sect. 4 (coefficients)'!$J$34 + 'Sect. 4 (coefficients)'!$J$35*((C454/'Sect. 4 (coefficients)'!$C$5-1)/'Sect. 4 (coefficients)'!$C$6) ) +
    ( A454/'Sect. 4 (coefficients)'!$C$3 )^1 * ( 'Sect. 4 (coefficients)'!$J$36 ) ) +
( (B454+273.15) / 'Sect. 4 (coefficients)'!$C$4 )^4*
    (                                                   ( 'Sect. 4 (coefficients)'!$J$37 ) ) )</f>
        <v>-0.84857760824893103</v>
      </c>
      <c r="V454" s="32">
        <f t="shared" si="128"/>
        <v>22.490940383434857</v>
      </c>
      <c r="W454" s="36">
        <f>('Sect. 4 (coefficients)'!$L$3+'Sect. 4 (coefficients)'!$L$4*(B454+'Sect. 4 (coefficients)'!$L$7)^-2.5+'Sect. 4 (coefficients)'!$L$5*(B454+'Sect. 4 (coefficients)'!$L$7)^3)/1000</f>
        <v>-3.3446902568376059E-3</v>
      </c>
      <c r="X454" s="36">
        <f t="shared" si="129"/>
        <v>-3.2644126220979786E-3</v>
      </c>
      <c r="Y454" s="32">
        <f t="shared" si="130"/>
        <v>22.487595693178019</v>
      </c>
      <c r="Z454" s="92">
        <v>6.0000000000000001E-3</v>
      </c>
    </row>
    <row r="455" spans="1:26" s="37" customFormat="1">
      <c r="A455" s="76">
        <v>30</v>
      </c>
      <c r="B455" s="30">
        <v>10</v>
      </c>
      <c r="C455" s="55">
        <v>52</v>
      </c>
      <c r="D455" s="32">
        <v>1023.1806348600001</v>
      </c>
      <c r="E455" s="32">
        <f t="shared" si="131"/>
        <v>1.53477095229E-2</v>
      </c>
      <c r="F455" s="54" t="s">
        <v>17</v>
      </c>
      <c r="G455" s="33">
        <v>1045.469199435986</v>
      </c>
      <c r="H455" s="32">
        <v>1.6476153583234641E-2</v>
      </c>
      <c r="I455" s="62">
        <v>529.74671337320592</v>
      </c>
      <c r="J455" s="33">
        <f t="shared" si="122"/>
        <v>22.288564575985902</v>
      </c>
      <c r="K455" s="32">
        <f t="shared" si="123"/>
        <v>5.9926162315820262E-3</v>
      </c>
      <c r="L455" s="50">
        <f t="shared" si="121"/>
        <v>9.2706633297001702</v>
      </c>
      <c r="M455" s="35">
        <f t="shared" si="124"/>
        <v>14.142857142857142</v>
      </c>
      <c r="N455" s="66">
        <f t="shared" si="125"/>
        <v>1.4142857142857144</v>
      </c>
      <c r="O455" s="70" t="s">
        <v>17</v>
      </c>
      <c r="P455" s="32">
        <f>('Sect. 4 (coefficients)'!$L$3+'Sect. 4 (coefficients)'!$L$4*(B455+'Sect. 4 (coefficients)'!$L$7)^-2.5+'Sect. 4 (coefficients)'!$L$5*(B455+'Sect. 4 (coefficients)'!$L$7)^3)/1000</f>
        <v>-3.3446902568376059E-3</v>
      </c>
      <c r="Q455" s="32">
        <f t="shared" si="126"/>
        <v>22.29190926624274</v>
      </c>
      <c r="R455" s="32">
        <f>LOOKUP(B455,'Sect. 4 (data)'!$B$47:$B$53,'Sect. 4 (data)'!$R$47:$R$53)</f>
        <v>23.337999603290385</v>
      </c>
      <c r="S455" s="36">
        <f t="shared" si="127"/>
        <v>-1.0460903370476444</v>
      </c>
      <c r="T455" s="32">
        <f>'Sect. 4 (coefficients)'!$C$7 * ( A455 / 'Sect. 4 (coefficients)'!$C$3 )*
  (
                                                        ( 'Sect. 4 (coefficients)'!$F$3   + 'Sect. 4 (coefficients)'!$F$4  *(A455/'Sect. 4 (coefficients)'!$C$3)^1 + 'Sect. 4 (coefficients)'!$F$5  *(A455/'Sect. 4 (coefficients)'!$C$3)^2 + 'Sect. 4 (coefficients)'!$F$6   *(A455/'Sect. 4 (coefficients)'!$C$3)^3 + 'Sect. 4 (coefficients)'!$F$7  *(A455/'Sect. 4 (coefficients)'!$C$3)^4 + 'Sect. 4 (coefficients)'!$F$8*(A455/'Sect. 4 (coefficients)'!$C$3)^5 ) +
    ( (B455+273.15) / 'Sect. 4 (coefficients)'!$C$4 )^1 * ( 'Sect. 4 (coefficients)'!$F$9   + 'Sect. 4 (coefficients)'!$F$10*(A455/'Sect. 4 (coefficients)'!$C$3)^1 + 'Sect. 4 (coefficients)'!$F$11*(A455/'Sect. 4 (coefficients)'!$C$3)^2 + 'Sect. 4 (coefficients)'!$F$12*(A455/'Sect. 4 (coefficients)'!$C$3)^3 + 'Sect. 4 (coefficients)'!$F$13*(A455/'Sect. 4 (coefficients)'!$C$3)^4 ) +
    ( (B455+273.15) / 'Sect. 4 (coefficients)'!$C$4 )^2 * ( 'Sect. 4 (coefficients)'!$F$14 + 'Sect. 4 (coefficients)'!$F$15*(A455/'Sect. 4 (coefficients)'!$C$3)^1 + 'Sect. 4 (coefficients)'!$F$16*(A455/'Sect. 4 (coefficients)'!$C$3)^2 + 'Sect. 4 (coefficients)'!$F$17*(A455/'Sect. 4 (coefficients)'!$C$3)^3 ) +
    ( (B455+273.15) / 'Sect. 4 (coefficients)'!$C$4 )^3 * ( 'Sect. 4 (coefficients)'!$F$18 + 'Sect. 4 (coefficients)'!$F$19*(A455/'Sect. 4 (coefficients)'!$C$3)^1 + 'Sect. 4 (coefficients)'!$F$20*(A455/'Sect. 4 (coefficients)'!$C$3)^2 ) +
    ( (B455+273.15) / 'Sect. 4 (coefficients)'!$C$4 )^4 * ( 'Sect. 4 (coefficients)'!$F$21 +'Sect. 4 (coefficients)'!$F$22*(A455/'Sect. 4 (coefficients)'!$C$3)^1 ) +
    ( (B455+273.15) / 'Sect. 4 (coefficients)'!$C$4 )^5 * ( 'Sect. 4 (coefficients)'!$F$23 )
  )</f>
        <v>23.339517991683788</v>
      </c>
      <c r="U455" s="91">
        <f xml:space="preserve"> 'Sect. 4 (coefficients)'!$C$8 * ( (C455/'Sect. 4 (coefficients)'!$C$5-1)/'Sect. 4 (coefficients)'!$C$6 ) * ( A455/'Sect. 4 (coefficients)'!$C$3 ) *
(                                                       ( 'Sect. 4 (coefficients)'!$J$3   + 'Sect. 4 (coefficients)'!$J$4  *((C455/'Sect. 4 (coefficients)'!$C$5-1)/'Sect. 4 (coefficients)'!$C$6)  + 'Sect. 4 (coefficients)'!$J$5  *((C455/'Sect. 4 (coefficients)'!$C$5-1)/'Sect. 4 (coefficients)'!$C$6)^2 + 'Sect. 4 (coefficients)'!$J$6   *((C455/'Sect. 4 (coefficients)'!$C$5-1)/'Sect. 4 (coefficients)'!$C$6)^3 + 'Sect. 4 (coefficients)'!$J$7*((C455/'Sect. 4 (coefficients)'!$C$5-1)/'Sect. 4 (coefficients)'!$C$6)^4 ) +
    ( A455/'Sect. 4 (coefficients)'!$C$3 )^1 * ( 'Sect. 4 (coefficients)'!$J$8   + 'Sect. 4 (coefficients)'!$J$9  *((C455/'Sect. 4 (coefficients)'!$C$5-1)/'Sect. 4 (coefficients)'!$C$6)  + 'Sect. 4 (coefficients)'!$J$10*((C455/'Sect. 4 (coefficients)'!$C$5-1)/'Sect. 4 (coefficients)'!$C$6)^2 + 'Sect. 4 (coefficients)'!$J$11 *((C455/'Sect. 4 (coefficients)'!$C$5-1)/'Sect. 4 (coefficients)'!$C$6)^3 ) +
    ( A455/'Sect. 4 (coefficients)'!$C$3 )^2 * ( 'Sect. 4 (coefficients)'!$J$12 + 'Sect. 4 (coefficients)'!$J$13*((C455/'Sect. 4 (coefficients)'!$C$5-1)/'Sect. 4 (coefficients)'!$C$6) + 'Sect. 4 (coefficients)'!$J$14*((C455/'Sect. 4 (coefficients)'!$C$5-1)/'Sect. 4 (coefficients)'!$C$6)^2 ) +
    ( A455/'Sect. 4 (coefficients)'!$C$3 )^3 * ( 'Sect. 4 (coefficients)'!$J$15 + 'Sect. 4 (coefficients)'!$J$16*((C455/'Sect. 4 (coefficients)'!$C$5-1)/'Sect. 4 (coefficients)'!$C$6) ) +
    ( A455/'Sect. 4 (coefficients)'!$C$3 )^4 * ( 'Sect. 4 (coefficients)'!$J$17 ) +
( (B455+273.15) / 'Sect. 4 (coefficients)'!$C$4 )^1*
    (                                                   ( 'Sect. 4 (coefficients)'!$J$18 + 'Sect. 4 (coefficients)'!$J$19*((C455/'Sect. 4 (coefficients)'!$C$5-1)/'Sect. 4 (coefficients)'!$C$6) + 'Sect. 4 (coefficients)'!$J$20*((C455/'Sect. 4 (coefficients)'!$C$5-1)/'Sect. 4 (coefficients)'!$C$6)^2 + 'Sect. 4 (coefficients)'!$J$21 * ((C455/'Sect. 4 (coefficients)'!$C$5-1)/'Sect. 4 (coefficients)'!$C$6)^3 ) +
    ( A455/'Sect. 4 (coefficients)'!$C$3 )^1 * ( 'Sect. 4 (coefficients)'!$J$22 + 'Sect. 4 (coefficients)'!$J$23*((C455/'Sect. 4 (coefficients)'!$C$5-1)/'Sect. 4 (coefficients)'!$C$6) + 'Sect. 4 (coefficients)'!$J$24*((C455/'Sect. 4 (coefficients)'!$C$5-1)/'Sect. 4 (coefficients)'!$C$6)^2 ) +
    ( A455/'Sect. 4 (coefficients)'!$C$3 )^2 * ( 'Sect. 4 (coefficients)'!$J$25 + 'Sect. 4 (coefficients)'!$J$26*((C455/'Sect. 4 (coefficients)'!$C$5-1)/'Sect. 4 (coefficients)'!$C$6) ) +
    ( A455/'Sect. 4 (coefficients)'!$C$3 )^3 * ( 'Sect. 4 (coefficients)'!$J$27 ) ) +
( (B455+273.15) / 'Sect. 4 (coefficients)'!$C$4 )^2*
    (                                                   ( 'Sect. 4 (coefficients)'!$J$28 + 'Sect. 4 (coefficients)'!$J$29*((C455/'Sect. 4 (coefficients)'!$C$5-1)/'Sect. 4 (coefficients)'!$C$6) + 'Sect. 4 (coefficients)'!$J$30*((C455/'Sect. 4 (coefficients)'!$C$5-1)/'Sect. 4 (coefficients)'!$C$6)^2 ) +
    ( A455/'Sect. 4 (coefficients)'!$C$3 )^1 * ( 'Sect. 4 (coefficients)'!$J$31 + 'Sect. 4 (coefficients)'!$J$32*((C455/'Sect. 4 (coefficients)'!$C$5-1)/'Sect. 4 (coefficients)'!$C$6) ) +
    ( A455/'Sect. 4 (coefficients)'!$C$3 )^2 * ( 'Sect. 4 (coefficients)'!$J$33 ) ) +
( (B455+273.15) / 'Sect. 4 (coefficients)'!$C$4 )^3*
    (                                                   ( 'Sect. 4 (coefficients)'!$J$34 + 'Sect. 4 (coefficients)'!$J$35*((C455/'Sect. 4 (coefficients)'!$C$5-1)/'Sect. 4 (coefficients)'!$C$6) ) +
    ( A455/'Sect. 4 (coefficients)'!$C$3 )^1 * ( 'Sect. 4 (coefficients)'!$J$36 ) ) +
( (B455+273.15) / 'Sect. 4 (coefficients)'!$C$4 )^4*
    (                                                   ( 'Sect. 4 (coefficients)'!$J$37 ) ) )</f>
        <v>-1.0425759377766086</v>
      </c>
      <c r="V455" s="32">
        <f t="shared" si="128"/>
        <v>22.296942053907181</v>
      </c>
      <c r="W455" s="36">
        <f>('Sect. 4 (coefficients)'!$L$3+'Sect. 4 (coefficients)'!$L$4*(B455+'Sect. 4 (coefficients)'!$L$7)^-2.5+'Sect. 4 (coefficients)'!$L$5*(B455+'Sect. 4 (coefficients)'!$L$7)^3)/1000</f>
        <v>-3.3446902568376059E-3</v>
      </c>
      <c r="X455" s="36">
        <f t="shared" si="129"/>
        <v>-5.0327876644402636E-3</v>
      </c>
      <c r="Y455" s="32">
        <f t="shared" si="130"/>
        <v>22.293597363650342</v>
      </c>
      <c r="Z455" s="92">
        <v>6.0000000000000001E-3</v>
      </c>
    </row>
    <row r="456" spans="1:26" s="46" customFormat="1">
      <c r="A456" s="82">
        <v>30</v>
      </c>
      <c r="B456" s="38">
        <v>10</v>
      </c>
      <c r="C456" s="57">
        <v>65</v>
      </c>
      <c r="D456" s="40">
        <v>1028.6722212100001</v>
      </c>
      <c r="E456" s="40">
        <f t="shared" si="131"/>
        <v>1.5430083318150002E-2</v>
      </c>
      <c r="F456" s="56" t="s">
        <v>17</v>
      </c>
      <c r="G456" s="42">
        <v>1050.7345614824383</v>
      </c>
      <c r="H456" s="40">
        <v>1.6790671857927666E-2</v>
      </c>
      <c r="I456" s="63">
        <v>260.14661044595658</v>
      </c>
      <c r="J456" s="42">
        <f t="shared" si="122"/>
        <v>22.062340272438178</v>
      </c>
      <c r="K456" s="40">
        <f t="shared" si="123"/>
        <v>6.6211169930422724E-3</v>
      </c>
      <c r="L456" s="53">
        <f t="shared" si="121"/>
        <v>6.2902936758594192</v>
      </c>
      <c r="M456" s="44">
        <f t="shared" si="124"/>
        <v>14.142857142857142</v>
      </c>
      <c r="N456" s="67">
        <f t="shared" si="125"/>
        <v>1.4142857142857144</v>
      </c>
      <c r="O456" s="71" t="s">
        <v>17</v>
      </c>
      <c r="P456" s="40">
        <f>('Sect. 4 (coefficients)'!$L$3+'Sect. 4 (coefficients)'!$L$4*(B456+'Sect. 4 (coefficients)'!$L$7)^-2.5+'Sect. 4 (coefficients)'!$L$5*(B456+'Sect. 4 (coefficients)'!$L$7)^3)/1000</f>
        <v>-3.3446902568376059E-3</v>
      </c>
      <c r="Q456" s="40">
        <f t="shared" si="126"/>
        <v>22.065684962695016</v>
      </c>
      <c r="R456" s="40">
        <f>LOOKUP(B456,'Sect. 4 (data)'!$B$47:$B$53,'Sect. 4 (data)'!$R$47:$R$53)</f>
        <v>23.337999603290385</v>
      </c>
      <c r="S456" s="45">
        <f t="shared" si="127"/>
        <v>-1.2723146405953685</v>
      </c>
      <c r="T456" s="40">
        <f>'Sect. 4 (coefficients)'!$C$7 * ( A456 / 'Sect. 4 (coefficients)'!$C$3 )*
  (
                                                        ( 'Sect. 4 (coefficients)'!$F$3   + 'Sect. 4 (coefficients)'!$F$4  *(A456/'Sect. 4 (coefficients)'!$C$3)^1 + 'Sect. 4 (coefficients)'!$F$5  *(A456/'Sect. 4 (coefficients)'!$C$3)^2 + 'Sect. 4 (coefficients)'!$F$6   *(A456/'Sect. 4 (coefficients)'!$C$3)^3 + 'Sect. 4 (coefficients)'!$F$7  *(A456/'Sect. 4 (coefficients)'!$C$3)^4 + 'Sect. 4 (coefficients)'!$F$8*(A456/'Sect. 4 (coefficients)'!$C$3)^5 ) +
    ( (B456+273.15) / 'Sect. 4 (coefficients)'!$C$4 )^1 * ( 'Sect. 4 (coefficients)'!$F$9   + 'Sect. 4 (coefficients)'!$F$10*(A456/'Sect. 4 (coefficients)'!$C$3)^1 + 'Sect. 4 (coefficients)'!$F$11*(A456/'Sect. 4 (coefficients)'!$C$3)^2 + 'Sect. 4 (coefficients)'!$F$12*(A456/'Sect. 4 (coefficients)'!$C$3)^3 + 'Sect. 4 (coefficients)'!$F$13*(A456/'Sect. 4 (coefficients)'!$C$3)^4 ) +
    ( (B456+273.15) / 'Sect. 4 (coefficients)'!$C$4 )^2 * ( 'Sect. 4 (coefficients)'!$F$14 + 'Sect. 4 (coefficients)'!$F$15*(A456/'Sect. 4 (coefficients)'!$C$3)^1 + 'Sect. 4 (coefficients)'!$F$16*(A456/'Sect. 4 (coefficients)'!$C$3)^2 + 'Sect. 4 (coefficients)'!$F$17*(A456/'Sect. 4 (coefficients)'!$C$3)^3 ) +
    ( (B456+273.15) / 'Sect. 4 (coefficients)'!$C$4 )^3 * ( 'Sect. 4 (coefficients)'!$F$18 + 'Sect. 4 (coefficients)'!$F$19*(A456/'Sect. 4 (coefficients)'!$C$3)^1 + 'Sect. 4 (coefficients)'!$F$20*(A456/'Sect. 4 (coefficients)'!$C$3)^2 ) +
    ( (B456+273.15) / 'Sect. 4 (coefficients)'!$C$4 )^4 * ( 'Sect. 4 (coefficients)'!$F$21 +'Sect. 4 (coefficients)'!$F$22*(A456/'Sect. 4 (coefficients)'!$C$3)^1 ) +
    ( (B456+273.15) / 'Sect. 4 (coefficients)'!$C$4 )^5 * ( 'Sect. 4 (coefficients)'!$F$23 )
  )</f>
        <v>23.339517991683788</v>
      </c>
      <c r="U456" s="93">
        <f xml:space="preserve"> 'Sect. 4 (coefficients)'!$C$8 * ( (C456/'Sect. 4 (coefficients)'!$C$5-1)/'Sect. 4 (coefficients)'!$C$6 ) * ( A456/'Sect. 4 (coefficients)'!$C$3 ) *
(                                                       ( 'Sect. 4 (coefficients)'!$J$3   + 'Sect. 4 (coefficients)'!$J$4  *((C456/'Sect. 4 (coefficients)'!$C$5-1)/'Sect. 4 (coefficients)'!$C$6)  + 'Sect. 4 (coefficients)'!$J$5  *((C456/'Sect. 4 (coefficients)'!$C$5-1)/'Sect. 4 (coefficients)'!$C$6)^2 + 'Sect. 4 (coefficients)'!$J$6   *((C456/'Sect. 4 (coefficients)'!$C$5-1)/'Sect. 4 (coefficients)'!$C$6)^3 + 'Sect. 4 (coefficients)'!$J$7*((C456/'Sect. 4 (coefficients)'!$C$5-1)/'Sect. 4 (coefficients)'!$C$6)^4 ) +
    ( A456/'Sect. 4 (coefficients)'!$C$3 )^1 * ( 'Sect. 4 (coefficients)'!$J$8   + 'Sect. 4 (coefficients)'!$J$9  *((C456/'Sect. 4 (coefficients)'!$C$5-1)/'Sect. 4 (coefficients)'!$C$6)  + 'Sect. 4 (coefficients)'!$J$10*((C456/'Sect. 4 (coefficients)'!$C$5-1)/'Sect. 4 (coefficients)'!$C$6)^2 + 'Sect. 4 (coefficients)'!$J$11 *((C456/'Sect. 4 (coefficients)'!$C$5-1)/'Sect. 4 (coefficients)'!$C$6)^3 ) +
    ( A456/'Sect. 4 (coefficients)'!$C$3 )^2 * ( 'Sect. 4 (coefficients)'!$J$12 + 'Sect. 4 (coefficients)'!$J$13*((C456/'Sect. 4 (coefficients)'!$C$5-1)/'Sect. 4 (coefficients)'!$C$6) + 'Sect. 4 (coefficients)'!$J$14*((C456/'Sect. 4 (coefficients)'!$C$5-1)/'Sect. 4 (coefficients)'!$C$6)^2 ) +
    ( A456/'Sect. 4 (coefficients)'!$C$3 )^3 * ( 'Sect. 4 (coefficients)'!$J$15 + 'Sect. 4 (coefficients)'!$J$16*((C456/'Sect. 4 (coefficients)'!$C$5-1)/'Sect. 4 (coefficients)'!$C$6) ) +
    ( A456/'Sect. 4 (coefficients)'!$C$3 )^4 * ( 'Sect. 4 (coefficients)'!$J$17 ) +
( (B456+273.15) / 'Sect. 4 (coefficients)'!$C$4 )^1*
    (                                                   ( 'Sect. 4 (coefficients)'!$J$18 + 'Sect. 4 (coefficients)'!$J$19*((C456/'Sect. 4 (coefficients)'!$C$5-1)/'Sect. 4 (coefficients)'!$C$6) + 'Sect. 4 (coefficients)'!$J$20*((C456/'Sect. 4 (coefficients)'!$C$5-1)/'Sect. 4 (coefficients)'!$C$6)^2 + 'Sect. 4 (coefficients)'!$J$21 * ((C456/'Sect. 4 (coefficients)'!$C$5-1)/'Sect. 4 (coefficients)'!$C$6)^3 ) +
    ( A456/'Sect. 4 (coefficients)'!$C$3 )^1 * ( 'Sect. 4 (coefficients)'!$J$22 + 'Sect. 4 (coefficients)'!$J$23*((C456/'Sect. 4 (coefficients)'!$C$5-1)/'Sect. 4 (coefficients)'!$C$6) + 'Sect. 4 (coefficients)'!$J$24*((C456/'Sect. 4 (coefficients)'!$C$5-1)/'Sect. 4 (coefficients)'!$C$6)^2 ) +
    ( A456/'Sect. 4 (coefficients)'!$C$3 )^2 * ( 'Sect. 4 (coefficients)'!$J$25 + 'Sect. 4 (coefficients)'!$J$26*((C456/'Sect. 4 (coefficients)'!$C$5-1)/'Sect. 4 (coefficients)'!$C$6) ) +
    ( A456/'Sect. 4 (coefficients)'!$C$3 )^3 * ( 'Sect. 4 (coefficients)'!$J$27 ) ) +
( (B456+273.15) / 'Sect. 4 (coefficients)'!$C$4 )^2*
    (                                                   ( 'Sect. 4 (coefficients)'!$J$28 + 'Sect. 4 (coefficients)'!$J$29*((C456/'Sect. 4 (coefficients)'!$C$5-1)/'Sect. 4 (coefficients)'!$C$6) + 'Sect. 4 (coefficients)'!$J$30*((C456/'Sect. 4 (coefficients)'!$C$5-1)/'Sect. 4 (coefficients)'!$C$6)^2 ) +
    ( A456/'Sect. 4 (coefficients)'!$C$3 )^1 * ( 'Sect. 4 (coefficients)'!$J$31 + 'Sect. 4 (coefficients)'!$J$32*((C456/'Sect. 4 (coefficients)'!$C$5-1)/'Sect. 4 (coefficients)'!$C$6) ) +
    ( A456/'Sect. 4 (coefficients)'!$C$3 )^2 * ( 'Sect. 4 (coefficients)'!$J$33 ) ) +
( (B456+273.15) / 'Sect. 4 (coefficients)'!$C$4 )^3*
    (                                                   ( 'Sect. 4 (coefficients)'!$J$34 + 'Sect. 4 (coefficients)'!$J$35*((C456/'Sect. 4 (coefficients)'!$C$5-1)/'Sect. 4 (coefficients)'!$C$6) ) +
    ( A456/'Sect. 4 (coefficients)'!$C$3 )^1 * ( 'Sect. 4 (coefficients)'!$J$36 ) ) +
( (B456+273.15) / 'Sect. 4 (coefficients)'!$C$4 )^4*
    (                                                   ( 'Sect. 4 (coefficients)'!$J$37 ) ) )</f>
        <v>-1.2713713543757337</v>
      </c>
      <c r="V456" s="40">
        <f t="shared" si="128"/>
        <v>22.068146637308054</v>
      </c>
      <c r="W456" s="45">
        <f>('Sect. 4 (coefficients)'!$L$3+'Sect. 4 (coefficients)'!$L$4*(B456+'Sect. 4 (coefficients)'!$L$7)^-2.5+'Sect. 4 (coefficients)'!$L$5*(B456+'Sect. 4 (coefficients)'!$L$7)^3)/1000</f>
        <v>-3.3446902568376059E-3</v>
      </c>
      <c r="X456" s="45">
        <f t="shared" si="129"/>
        <v>-2.461674613037701E-3</v>
      </c>
      <c r="Y456" s="40">
        <f t="shared" si="130"/>
        <v>22.064801947051215</v>
      </c>
      <c r="Z456" s="94">
        <v>6.0000000000000001E-3</v>
      </c>
    </row>
    <row r="457" spans="1:26" s="37" customFormat="1">
      <c r="A457" s="76">
        <v>30</v>
      </c>
      <c r="B457" s="30">
        <v>15</v>
      </c>
      <c r="C457" s="55">
        <v>5</v>
      </c>
      <c r="D457" s="32">
        <v>1001.37794832</v>
      </c>
      <c r="E457" s="32">
        <f>0.001/100*D457/2</f>
        <v>5.0068897416000006E-3</v>
      </c>
      <c r="F457" s="54" t="s">
        <v>17</v>
      </c>
      <c r="G457" s="33">
        <v>1024.2877700938529</v>
      </c>
      <c r="H457" s="32">
        <v>7.0137283055191242E-3</v>
      </c>
      <c r="I457" s="62">
        <v>136.65643631575912</v>
      </c>
      <c r="J457" s="33">
        <f t="shared" si="122"/>
        <v>22.909821773852968</v>
      </c>
      <c r="K457" s="32">
        <f t="shared" si="123"/>
        <v>4.91156185536748E-3</v>
      </c>
      <c r="L457" s="50">
        <f t="shared" si="121"/>
        <v>32.863423920432943</v>
      </c>
      <c r="M457" s="35">
        <f t="shared" si="124"/>
        <v>14.142857142857142</v>
      </c>
      <c r="N457" s="66">
        <f t="shared" si="125"/>
        <v>1.4142857142857144</v>
      </c>
      <c r="O457" s="70" t="s">
        <v>17</v>
      </c>
      <c r="P457" s="32">
        <f>('Sect. 4 (coefficients)'!$L$3+'Sect. 4 (coefficients)'!$L$4*(B457+'Sect. 4 (coefficients)'!$L$7)^-2.5+'Sect. 4 (coefficients)'!$L$5*(B457+'Sect. 4 (coefficients)'!$L$7)^3)/1000</f>
        <v>-2.8498200791190241E-3</v>
      </c>
      <c r="Q457" s="32">
        <f t="shared" si="126"/>
        <v>22.912671593932089</v>
      </c>
      <c r="R457" s="32">
        <f>LOOKUP(B457,'Sect. 4 (data)'!$B$47:$B$53,'Sect. 4 (data)'!$R$47:$R$53)</f>
        <v>23.010692680862519</v>
      </c>
      <c r="S457" s="36">
        <f t="shared" si="127"/>
        <v>-9.8021086930430101E-2</v>
      </c>
      <c r="T457" s="32">
        <f>'Sect. 4 (coefficients)'!$C$7 * ( A457 / 'Sect. 4 (coefficients)'!$C$3 )*
  (
                                                        ( 'Sect. 4 (coefficients)'!$F$3   + 'Sect. 4 (coefficients)'!$F$4  *(A457/'Sect. 4 (coefficients)'!$C$3)^1 + 'Sect. 4 (coefficients)'!$F$5  *(A457/'Sect. 4 (coefficients)'!$C$3)^2 + 'Sect. 4 (coefficients)'!$F$6   *(A457/'Sect. 4 (coefficients)'!$C$3)^3 + 'Sect. 4 (coefficients)'!$F$7  *(A457/'Sect. 4 (coefficients)'!$C$3)^4 + 'Sect. 4 (coefficients)'!$F$8*(A457/'Sect. 4 (coefficients)'!$C$3)^5 ) +
    ( (B457+273.15) / 'Sect. 4 (coefficients)'!$C$4 )^1 * ( 'Sect. 4 (coefficients)'!$F$9   + 'Sect. 4 (coefficients)'!$F$10*(A457/'Sect. 4 (coefficients)'!$C$3)^1 + 'Sect. 4 (coefficients)'!$F$11*(A457/'Sect. 4 (coefficients)'!$C$3)^2 + 'Sect. 4 (coefficients)'!$F$12*(A457/'Sect. 4 (coefficients)'!$C$3)^3 + 'Sect. 4 (coefficients)'!$F$13*(A457/'Sect. 4 (coefficients)'!$C$3)^4 ) +
    ( (B457+273.15) / 'Sect. 4 (coefficients)'!$C$4 )^2 * ( 'Sect. 4 (coefficients)'!$F$14 + 'Sect. 4 (coefficients)'!$F$15*(A457/'Sect. 4 (coefficients)'!$C$3)^1 + 'Sect. 4 (coefficients)'!$F$16*(A457/'Sect. 4 (coefficients)'!$C$3)^2 + 'Sect. 4 (coefficients)'!$F$17*(A457/'Sect. 4 (coefficients)'!$C$3)^3 ) +
    ( (B457+273.15) / 'Sect. 4 (coefficients)'!$C$4 )^3 * ( 'Sect. 4 (coefficients)'!$F$18 + 'Sect. 4 (coefficients)'!$F$19*(A457/'Sect. 4 (coefficients)'!$C$3)^1 + 'Sect. 4 (coefficients)'!$F$20*(A457/'Sect. 4 (coefficients)'!$C$3)^2 ) +
    ( (B457+273.15) / 'Sect. 4 (coefficients)'!$C$4 )^4 * ( 'Sect. 4 (coefficients)'!$F$21 +'Sect. 4 (coefficients)'!$F$22*(A457/'Sect. 4 (coefficients)'!$C$3)^1 ) +
    ( (B457+273.15) / 'Sect. 4 (coefficients)'!$C$4 )^5 * ( 'Sect. 4 (coefficients)'!$F$23 )
  )</f>
        <v>23.011011193470377</v>
      </c>
      <c r="U457" s="91">
        <f xml:space="preserve"> 'Sect. 4 (coefficients)'!$C$8 * ( (C457/'Sect. 4 (coefficients)'!$C$5-1)/'Sect. 4 (coefficients)'!$C$6 ) * ( A457/'Sect. 4 (coefficients)'!$C$3 ) *
(                                                       ( 'Sect. 4 (coefficients)'!$J$3   + 'Sect. 4 (coefficients)'!$J$4  *((C457/'Sect. 4 (coefficients)'!$C$5-1)/'Sect. 4 (coefficients)'!$C$6)  + 'Sect. 4 (coefficients)'!$J$5  *((C457/'Sect. 4 (coefficients)'!$C$5-1)/'Sect. 4 (coefficients)'!$C$6)^2 + 'Sect. 4 (coefficients)'!$J$6   *((C457/'Sect. 4 (coefficients)'!$C$5-1)/'Sect. 4 (coefficients)'!$C$6)^3 + 'Sect. 4 (coefficients)'!$J$7*((C457/'Sect. 4 (coefficients)'!$C$5-1)/'Sect. 4 (coefficients)'!$C$6)^4 ) +
    ( A457/'Sect. 4 (coefficients)'!$C$3 )^1 * ( 'Sect. 4 (coefficients)'!$J$8   + 'Sect. 4 (coefficients)'!$J$9  *((C457/'Sect. 4 (coefficients)'!$C$5-1)/'Sect. 4 (coefficients)'!$C$6)  + 'Sect. 4 (coefficients)'!$J$10*((C457/'Sect. 4 (coefficients)'!$C$5-1)/'Sect. 4 (coefficients)'!$C$6)^2 + 'Sect. 4 (coefficients)'!$J$11 *((C457/'Sect. 4 (coefficients)'!$C$5-1)/'Sect. 4 (coefficients)'!$C$6)^3 ) +
    ( A457/'Sect. 4 (coefficients)'!$C$3 )^2 * ( 'Sect. 4 (coefficients)'!$J$12 + 'Sect. 4 (coefficients)'!$J$13*((C457/'Sect. 4 (coefficients)'!$C$5-1)/'Sect. 4 (coefficients)'!$C$6) + 'Sect. 4 (coefficients)'!$J$14*((C457/'Sect. 4 (coefficients)'!$C$5-1)/'Sect. 4 (coefficients)'!$C$6)^2 ) +
    ( A457/'Sect. 4 (coefficients)'!$C$3 )^3 * ( 'Sect. 4 (coefficients)'!$J$15 + 'Sect. 4 (coefficients)'!$J$16*((C457/'Sect. 4 (coefficients)'!$C$5-1)/'Sect. 4 (coefficients)'!$C$6) ) +
    ( A457/'Sect. 4 (coefficients)'!$C$3 )^4 * ( 'Sect. 4 (coefficients)'!$J$17 ) +
( (B457+273.15) / 'Sect. 4 (coefficients)'!$C$4 )^1*
    (                                                   ( 'Sect. 4 (coefficients)'!$J$18 + 'Sect. 4 (coefficients)'!$J$19*((C457/'Sect. 4 (coefficients)'!$C$5-1)/'Sect. 4 (coefficients)'!$C$6) + 'Sect. 4 (coefficients)'!$J$20*((C457/'Sect. 4 (coefficients)'!$C$5-1)/'Sect. 4 (coefficients)'!$C$6)^2 + 'Sect. 4 (coefficients)'!$J$21 * ((C457/'Sect. 4 (coefficients)'!$C$5-1)/'Sect. 4 (coefficients)'!$C$6)^3 ) +
    ( A457/'Sect. 4 (coefficients)'!$C$3 )^1 * ( 'Sect. 4 (coefficients)'!$J$22 + 'Sect. 4 (coefficients)'!$J$23*((C457/'Sect. 4 (coefficients)'!$C$5-1)/'Sect. 4 (coefficients)'!$C$6) + 'Sect. 4 (coefficients)'!$J$24*((C457/'Sect. 4 (coefficients)'!$C$5-1)/'Sect. 4 (coefficients)'!$C$6)^2 ) +
    ( A457/'Sect. 4 (coefficients)'!$C$3 )^2 * ( 'Sect. 4 (coefficients)'!$J$25 + 'Sect. 4 (coefficients)'!$J$26*((C457/'Sect. 4 (coefficients)'!$C$5-1)/'Sect. 4 (coefficients)'!$C$6) ) +
    ( A457/'Sect. 4 (coefficients)'!$C$3 )^3 * ( 'Sect. 4 (coefficients)'!$J$27 ) ) +
( (B457+273.15) / 'Sect. 4 (coefficients)'!$C$4 )^2*
    (                                                   ( 'Sect. 4 (coefficients)'!$J$28 + 'Sect. 4 (coefficients)'!$J$29*((C457/'Sect. 4 (coefficients)'!$C$5-1)/'Sect. 4 (coefficients)'!$C$6) + 'Sect. 4 (coefficients)'!$J$30*((C457/'Sect. 4 (coefficients)'!$C$5-1)/'Sect. 4 (coefficients)'!$C$6)^2 ) +
    ( A457/'Sect. 4 (coefficients)'!$C$3 )^1 * ( 'Sect. 4 (coefficients)'!$J$31 + 'Sect. 4 (coefficients)'!$J$32*((C457/'Sect. 4 (coefficients)'!$C$5-1)/'Sect. 4 (coefficients)'!$C$6) ) +
    ( A457/'Sect. 4 (coefficients)'!$C$3 )^2 * ( 'Sect. 4 (coefficients)'!$J$33 ) ) +
( (B457+273.15) / 'Sect. 4 (coefficients)'!$C$4 )^3*
    (                                                   ( 'Sect. 4 (coefficients)'!$J$34 + 'Sect. 4 (coefficients)'!$J$35*((C457/'Sect. 4 (coefficients)'!$C$5-1)/'Sect. 4 (coefficients)'!$C$6) ) +
    ( A457/'Sect. 4 (coefficients)'!$C$3 )^1 * ( 'Sect. 4 (coefficients)'!$J$36 ) ) +
( (B457+273.15) / 'Sect. 4 (coefficients)'!$C$4 )^4*
    (                                                   ( 'Sect. 4 (coefficients)'!$J$37 ) ) )</f>
        <v>-9.6605099327369257E-2</v>
      </c>
      <c r="V457" s="32">
        <f t="shared" si="128"/>
        <v>22.914406094143008</v>
      </c>
      <c r="W457" s="36">
        <f>('Sect. 4 (coefficients)'!$L$3+'Sect. 4 (coefficients)'!$L$4*(B457+'Sect. 4 (coefficients)'!$L$7)^-2.5+'Sect. 4 (coefficients)'!$L$5*(B457+'Sect. 4 (coefficients)'!$L$7)^3)/1000</f>
        <v>-2.8498200791190241E-3</v>
      </c>
      <c r="X457" s="36">
        <f t="shared" si="129"/>
        <v>-1.7345002109188101E-3</v>
      </c>
      <c r="Y457" s="32">
        <f t="shared" si="130"/>
        <v>22.911556274063887</v>
      </c>
      <c r="Z457" s="92">
        <v>6.0000000000000001E-3</v>
      </c>
    </row>
    <row r="458" spans="1:26" s="37" customFormat="1">
      <c r="A458" s="76">
        <v>30</v>
      </c>
      <c r="B458" s="30">
        <v>15</v>
      </c>
      <c r="C458" s="55">
        <v>10</v>
      </c>
      <c r="D458" s="32">
        <v>1003.67605601</v>
      </c>
      <c r="E458" s="32">
        <f>0.001/100*D458/2</f>
        <v>5.0183802800500008E-3</v>
      </c>
      <c r="F458" s="54" t="s">
        <v>17</v>
      </c>
      <c r="G458" s="33">
        <v>1026.4911568908428</v>
      </c>
      <c r="H458" s="32">
        <v>7.0523064501193085E-3</v>
      </c>
      <c r="I458" s="62">
        <v>138.37620541082427</v>
      </c>
      <c r="J458" s="33">
        <f t="shared" si="122"/>
        <v>22.815100880842806</v>
      </c>
      <c r="K458" s="32">
        <f t="shared" si="123"/>
        <v>4.9548850270414628E-3</v>
      </c>
      <c r="L458" s="50">
        <f t="shared" si="121"/>
        <v>33.718716909120801</v>
      </c>
      <c r="M458" s="35">
        <f t="shared" si="124"/>
        <v>14.142857142857142</v>
      </c>
      <c r="N458" s="66">
        <f t="shared" si="125"/>
        <v>1.4142857142857144</v>
      </c>
      <c r="O458" s="70" t="s">
        <v>17</v>
      </c>
      <c r="P458" s="32">
        <f>('Sect. 4 (coefficients)'!$L$3+'Sect. 4 (coefficients)'!$L$4*(B458+'Sect. 4 (coefficients)'!$L$7)^-2.5+'Sect. 4 (coefficients)'!$L$5*(B458+'Sect. 4 (coefficients)'!$L$7)^3)/1000</f>
        <v>-2.8498200791190241E-3</v>
      </c>
      <c r="Q458" s="32">
        <f t="shared" si="126"/>
        <v>22.817950700921926</v>
      </c>
      <c r="R458" s="32">
        <f>LOOKUP(B458,'Sect. 4 (data)'!$B$47:$B$53,'Sect. 4 (data)'!$R$47:$R$53)</f>
        <v>23.010692680862519</v>
      </c>
      <c r="S458" s="36">
        <f t="shared" si="127"/>
        <v>-0.1927419799405925</v>
      </c>
      <c r="T458" s="32">
        <f>'Sect. 4 (coefficients)'!$C$7 * ( A458 / 'Sect. 4 (coefficients)'!$C$3 )*
  (
                                                        ( 'Sect. 4 (coefficients)'!$F$3   + 'Sect. 4 (coefficients)'!$F$4  *(A458/'Sect. 4 (coefficients)'!$C$3)^1 + 'Sect. 4 (coefficients)'!$F$5  *(A458/'Sect. 4 (coefficients)'!$C$3)^2 + 'Sect. 4 (coefficients)'!$F$6   *(A458/'Sect. 4 (coefficients)'!$C$3)^3 + 'Sect. 4 (coefficients)'!$F$7  *(A458/'Sect. 4 (coefficients)'!$C$3)^4 + 'Sect. 4 (coefficients)'!$F$8*(A458/'Sect. 4 (coefficients)'!$C$3)^5 ) +
    ( (B458+273.15) / 'Sect. 4 (coefficients)'!$C$4 )^1 * ( 'Sect. 4 (coefficients)'!$F$9   + 'Sect. 4 (coefficients)'!$F$10*(A458/'Sect. 4 (coefficients)'!$C$3)^1 + 'Sect. 4 (coefficients)'!$F$11*(A458/'Sect. 4 (coefficients)'!$C$3)^2 + 'Sect. 4 (coefficients)'!$F$12*(A458/'Sect. 4 (coefficients)'!$C$3)^3 + 'Sect. 4 (coefficients)'!$F$13*(A458/'Sect. 4 (coefficients)'!$C$3)^4 ) +
    ( (B458+273.15) / 'Sect. 4 (coefficients)'!$C$4 )^2 * ( 'Sect. 4 (coefficients)'!$F$14 + 'Sect. 4 (coefficients)'!$F$15*(A458/'Sect. 4 (coefficients)'!$C$3)^1 + 'Sect. 4 (coefficients)'!$F$16*(A458/'Sect. 4 (coefficients)'!$C$3)^2 + 'Sect. 4 (coefficients)'!$F$17*(A458/'Sect. 4 (coefficients)'!$C$3)^3 ) +
    ( (B458+273.15) / 'Sect. 4 (coefficients)'!$C$4 )^3 * ( 'Sect. 4 (coefficients)'!$F$18 + 'Sect. 4 (coefficients)'!$F$19*(A458/'Sect. 4 (coefficients)'!$C$3)^1 + 'Sect. 4 (coefficients)'!$F$20*(A458/'Sect. 4 (coefficients)'!$C$3)^2 ) +
    ( (B458+273.15) / 'Sect. 4 (coefficients)'!$C$4 )^4 * ( 'Sect. 4 (coefficients)'!$F$21 +'Sect. 4 (coefficients)'!$F$22*(A458/'Sect. 4 (coefficients)'!$C$3)^1 ) +
    ( (B458+273.15) / 'Sect. 4 (coefficients)'!$C$4 )^5 * ( 'Sect. 4 (coefficients)'!$F$23 )
  )</f>
        <v>23.011011193470377</v>
      </c>
      <c r="U458" s="91">
        <f xml:space="preserve"> 'Sect. 4 (coefficients)'!$C$8 * ( (C458/'Sect. 4 (coefficients)'!$C$5-1)/'Sect. 4 (coefficients)'!$C$6 ) * ( A458/'Sect. 4 (coefficients)'!$C$3 ) *
(                                                       ( 'Sect. 4 (coefficients)'!$J$3   + 'Sect. 4 (coefficients)'!$J$4  *((C458/'Sect. 4 (coefficients)'!$C$5-1)/'Sect. 4 (coefficients)'!$C$6)  + 'Sect. 4 (coefficients)'!$J$5  *((C458/'Sect. 4 (coefficients)'!$C$5-1)/'Sect. 4 (coefficients)'!$C$6)^2 + 'Sect. 4 (coefficients)'!$J$6   *((C458/'Sect. 4 (coefficients)'!$C$5-1)/'Sect. 4 (coefficients)'!$C$6)^3 + 'Sect. 4 (coefficients)'!$J$7*((C458/'Sect. 4 (coefficients)'!$C$5-1)/'Sect. 4 (coefficients)'!$C$6)^4 ) +
    ( A458/'Sect. 4 (coefficients)'!$C$3 )^1 * ( 'Sect. 4 (coefficients)'!$J$8   + 'Sect. 4 (coefficients)'!$J$9  *((C458/'Sect. 4 (coefficients)'!$C$5-1)/'Sect. 4 (coefficients)'!$C$6)  + 'Sect. 4 (coefficients)'!$J$10*((C458/'Sect. 4 (coefficients)'!$C$5-1)/'Sect. 4 (coefficients)'!$C$6)^2 + 'Sect. 4 (coefficients)'!$J$11 *((C458/'Sect. 4 (coefficients)'!$C$5-1)/'Sect. 4 (coefficients)'!$C$6)^3 ) +
    ( A458/'Sect. 4 (coefficients)'!$C$3 )^2 * ( 'Sect. 4 (coefficients)'!$J$12 + 'Sect. 4 (coefficients)'!$J$13*((C458/'Sect. 4 (coefficients)'!$C$5-1)/'Sect. 4 (coefficients)'!$C$6) + 'Sect. 4 (coefficients)'!$J$14*((C458/'Sect. 4 (coefficients)'!$C$5-1)/'Sect. 4 (coefficients)'!$C$6)^2 ) +
    ( A458/'Sect. 4 (coefficients)'!$C$3 )^3 * ( 'Sect. 4 (coefficients)'!$J$15 + 'Sect. 4 (coefficients)'!$J$16*((C458/'Sect. 4 (coefficients)'!$C$5-1)/'Sect. 4 (coefficients)'!$C$6) ) +
    ( A458/'Sect. 4 (coefficients)'!$C$3 )^4 * ( 'Sect. 4 (coefficients)'!$J$17 ) +
( (B458+273.15) / 'Sect. 4 (coefficients)'!$C$4 )^1*
    (                                                   ( 'Sect. 4 (coefficients)'!$J$18 + 'Sect. 4 (coefficients)'!$J$19*((C458/'Sect. 4 (coefficients)'!$C$5-1)/'Sect. 4 (coefficients)'!$C$6) + 'Sect. 4 (coefficients)'!$J$20*((C458/'Sect. 4 (coefficients)'!$C$5-1)/'Sect. 4 (coefficients)'!$C$6)^2 + 'Sect. 4 (coefficients)'!$J$21 * ((C458/'Sect. 4 (coefficients)'!$C$5-1)/'Sect. 4 (coefficients)'!$C$6)^3 ) +
    ( A458/'Sect. 4 (coefficients)'!$C$3 )^1 * ( 'Sect. 4 (coefficients)'!$J$22 + 'Sect. 4 (coefficients)'!$J$23*((C458/'Sect. 4 (coefficients)'!$C$5-1)/'Sect. 4 (coefficients)'!$C$6) + 'Sect. 4 (coefficients)'!$J$24*((C458/'Sect. 4 (coefficients)'!$C$5-1)/'Sect. 4 (coefficients)'!$C$6)^2 ) +
    ( A458/'Sect. 4 (coefficients)'!$C$3 )^2 * ( 'Sect. 4 (coefficients)'!$J$25 + 'Sect. 4 (coefficients)'!$J$26*((C458/'Sect. 4 (coefficients)'!$C$5-1)/'Sect. 4 (coefficients)'!$C$6) ) +
    ( A458/'Sect. 4 (coefficients)'!$C$3 )^3 * ( 'Sect. 4 (coefficients)'!$J$27 ) ) +
( (B458+273.15) / 'Sect. 4 (coefficients)'!$C$4 )^2*
    (                                                   ( 'Sect. 4 (coefficients)'!$J$28 + 'Sect. 4 (coefficients)'!$J$29*((C458/'Sect. 4 (coefficients)'!$C$5-1)/'Sect. 4 (coefficients)'!$C$6) + 'Sect. 4 (coefficients)'!$J$30*((C458/'Sect. 4 (coefficients)'!$C$5-1)/'Sect. 4 (coefficients)'!$C$6)^2 ) +
    ( A458/'Sect. 4 (coefficients)'!$C$3 )^1 * ( 'Sect. 4 (coefficients)'!$J$31 + 'Sect. 4 (coefficients)'!$J$32*((C458/'Sect. 4 (coefficients)'!$C$5-1)/'Sect. 4 (coefficients)'!$C$6) ) +
    ( A458/'Sect. 4 (coefficients)'!$C$3 )^2 * ( 'Sect. 4 (coefficients)'!$J$33 ) ) +
( (B458+273.15) / 'Sect. 4 (coefficients)'!$C$4 )^3*
    (                                                   ( 'Sect. 4 (coefficients)'!$J$34 + 'Sect. 4 (coefficients)'!$J$35*((C458/'Sect. 4 (coefficients)'!$C$5-1)/'Sect. 4 (coefficients)'!$C$6) ) +
    ( A458/'Sect. 4 (coefficients)'!$C$3 )^1 * ( 'Sect. 4 (coefficients)'!$J$36 ) ) +
( (B458+273.15) / 'Sect. 4 (coefficients)'!$C$4 )^4*
    (                                                   ( 'Sect. 4 (coefficients)'!$J$37 ) ) )</f>
        <v>-0.19389669732018197</v>
      </c>
      <c r="V458" s="32">
        <f t="shared" si="128"/>
        <v>22.817114496150197</v>
      </c>
      <c r="W458" s="36">
        <f>('Sect. 4 (coefficients)'!$L$3+'Sect. 4 (coefficients)'!$L$4*(B458+'Sect. 4 (coefficients)'!$L$7)^-2.5+'Sect. 4 (coefficients)'!$L$5*(B458+'Sect. 4 (coefficients)'!$L$7)^3)/1000</f>
        <v>-2.8498200791190241E-3</v>
      </c>
      <c r="X458" s="36">
        <f t="shared" si="129"/>
        <v>8.3620477172985375E-4</v>
      </c>
      <c r="Y458" s="32">
        <f t="shared" si="130"/>
        <v>22.814264676071076</v>
      </c>
      <c r="Z458" s="92">
        <v>6.0000000000000001E-3</v>
      </c>
    </row>
    <row r="459" spans="1:26" s="37" customFormat="1">
      <c r="A459" s="76">
        <v>30</v>
      </c>
      <c r="B459" s="30">
        <v>15</v>
      </c>
      <c r="C459" s="55">
        <v>15</v>
      </c>
      <c r="D459" s="32">
        <v>1005.95004324</v>
      </c>
      <c r="E459" s="32">
        <f t="shared" ref="E459:E465" si="132">0.003/100*D459/2</f>
        <v>1.50892506486E-2</v>
      </c>
      <c r="F459" s="54" t="s">
        <v>17</v>
      </c>
      <c r="G459" s="33">
        <v>1028.6709459197289</v>
      </c>
      <c r="H459" s="32">
        <v>1.5835632287218199E-2</v>
      </c>
      <c r="I459" s="62">
        <v>3380.5072686810563</v>
      </c>
      <c r="J459" s="33">
        <f t="shared" si="122"/>
        <v>22.720902679728852</v>
      </c>
      <c r="K459" s="32">
        <f t="shared" si="123"/>
        <v>4.8043485302080181E-3</v>
      </c>
      <c r="L459" s="50">
        <f t="shared" si="121"/>
        <v>28.640346124707968</v>
      </c>
      <c r="M459" s="35">
        <f t="shared" si="124"/>
        <v>14.142857142857142</v>
      </c>
      <c r="N459" s="66">
        <f t="shared" si="125"/>
        <v>1.4142857142857144</v>
      </c>
      <c r="O459" s="70" t="s">
        <v>17</v>
      </c>
      <c r="P459" s="32">
        <f>('Sect. 4 (coefficients)'!$L$3+'Sect. 4 (coefficients)'!$L$4*(B459+'Sect. 4 (coefficients)'!$L$7)^-2.5+'Sect. 4 (coefficients)'!$L$5*(B459+'Sect. 4 (coefficients)'!$L$7)^3)/1000</f>
        <v>-2.8498200791190241E-3</v>
      </c>
      <c r="Q459" s="32">
        <f t="shared" si="126"/>
        <v>22.723752499807972</v>
      </c>
      <c r="R459" s="32">
        <f>LOOKUP(B459,'Sect. 4 (data)'!$B$47:$B$53,'Sect. 4 (data)'!$R$47:$R$53)</f>
        <v>23.010692680862519</v>
      </c>
      <c r="S459" s="36">
        <f t="shared" si="127"/>
        <v>-0.28694018105454688</v>
      </c>
      <c r="T459" s="32">
        <f>'Sect. 4 (coefficients)'!$C$7 * ( A459 / 'Sect. 4 (coefficients)'!$C$3 )*
  (
                                                        ( 'Sect. 4 (coefficients)'!$F$3   + 'Sect. 4 (coefficients)'!$F$4  *(A459/'Sect. 4 (coefficients)'!$C$3)^1 + 'Sect. 4 (coefficients)'!$F$5  *(A459/'Sect. 4 (coefficients)'!$C$3)^2 + 'Sect. 4 (coefficients)'!$F$6   *(A459/'Sect. 4 (coefficients)'!$C$3)^3 + 'Sect. 4 (coefficients)'!$F$7  *(A459/'Sect. 4 (coefficients)'!$C$3)^4 + 'Sect. 4 (coefficients)'!$F$8*(A459/'Sect. 4 (coefficients)'!$C$3)^5 ) +
    ( (B459+273.15) / 'Sect. 4 (coefficients)'!$C$4 )^1 * ( 'Sect. 4 (coefficients)'!$F$9   + 'Sect. 4 (coefficients)'!$F$10*(A459/'Sect. 4 (coefficients)'!$C$3)^1 + 'Sect. 4 (coefficients)'!$F$11*(A459/'Sect. 4 (coefficients)'!$C$3)^2 + 'Sect. 4 (coefficients)'!$F$12*(A459/'Sect. 4 (coefficients)'!$C$3)^3 + 'Sect. 4 (coefficients)'!$F$13*(A459/'Sect. 4 (coefficients)'!$C$3)^4 ) +
    ( (B459+273.15) / 'Sect. 4 (coefficients)'!$C$4 )^2 * ( 'Sect. 4 (coefficients)'!$F$14 + 'Sect. 4 (coefficients)'!$F$15*(A459/'Sect. 4 (coefficients)'!$C$3)^1 + 'Sect. 4 (coefficients)'!$F$16*(A459/'Sect. 4 (coefficients)'!$C$3)^2 + 'Sect. 4 (coefficients)'!$F$17*(A459/'Sect. 4 (coefficients)'!$C$3)^3 ) +
    ( (B459+273.15) / 'Sect. 4 (coefficients)'!$C$4 )^3 * ( 'Sect. 4 (coefficients)'!$F$18 + 'Sect. 4 (coefficients)'!$F$19*(A459/'Sect. 4 (coefficients)'!$C$3)^1 + 'Sect. 4 (coefficients)'!$F$20*(A459/'Sect. 4 (coefficients)'!$C$3)^2 ) +
    ( (B459+273.15) / 'Sect. 4 (coefficients)'!$C$4 )^4 * ( 'Sect. 4 (coefficients)'!$F$21 +'Sect. 4 (coefficients)'!$F$22*(A459/'Sect. 4 (coefficients)'!$C$3)^1 ) +
    ( (B459+273.15) / 'Sect. 4 (coefficients)'!$C$4 )^5 * ( 'Sect. 4 (coefficients)'!$F$23 )
  )</f>
        <v>23.011011193470377</v>
      </c>
      <c r="U459" s="91">
        <f xml:space="preserve"> 'Sect. 4 (coefficients)'!$C$8 * ( (C459/'Sect. 4 (coefficients)'!$C$5-1)/'Sect. 4 (coefficients)'!$C$6 ) * ( A459/'Sect. 4 (coefficients)'!$C$3 ) *
(                                                       ( 'Sect. 4 (coefficients)'!$J$3   + 'Sect. 4 (coefficients)'!$J$4  *((C459/'Sect. 4 (coefficients)'!$C$5-1)/'Sect. 4 (coefficients)'!$C$6)  + 'Sect. 4 (coefficients)'!$J$5  *((C459/'Sect. 4 (coefficients)'!$C$5-1)/'Sect. 4 (coefficients)'!$C$6)^2 + 'Sect. 4 (coefficients)'!$J$6   *((C459/'Sect. 4 (coefficients)'!$C$5-1)/'Sect. 4 (coefficients)'!$C$6)^3 + 'Sect. 4 (coefficients)'!$J$7*((C459/'Sect. 4 (coefficients)'!$C$5-1)/'Sect. 4 (coefficients)'!$C$6)^4 ) +
    ( A459/'Sect. 4 (coefficients)'!$C$3 )^1 * ( 'Sect. 4 (coefficients)'!$J$8   + 'Sect. 4 (coefficients)'!$J$9  *((C459/'Sect. 4 (coefficients)'!$C$5-1)/'Sect. 4 (coefficients)'!$C$6)  + 'Sect. 4 (coefficients)'!$J$10*((C459/'Sect. 4 (coefficients)'!$C$5-1)/'Sect. 4 (coefficients)'!$C$6)^2 + 'Sect. 4 (coefficients)'!$J$11 *((C459/'Sect. 4 (coefficients)'!$C$5-1)/'Sect. 4 (coefficients)'!$C$6)^3 ) +
    ( A459/'Sect. 4 (coefficients)'!$C$3 )^2 * ( 'Sect. 4 (coefficients)'!$J$12 + 'Sect. 4 (coefficients)'!$J$13*((C459/'Sect. 4 (coefficients)'!$C$5-1)/'Sect. 4 (coefficients)'!$C$6) + 'Sect. 4 (coefficients)'!$J$14*((C459/'Sect. 4 (coefficients)'!$C$5-1)/'Sect. 4 (coefficients)'!$C$6)^2 ) +
    ( A459/'Sect. 4 (coefficients)'!$C$3 )^3 * ( 'Sect. 4 (coefficients)'!$J$15 + 'Sect. 4 (coefficients)'!$J$16*((C459/'Sect. 4 (coefficients)'!$C$5-1)/'Sect. 4 (coefficients)'!$C$6) ) +
    ( A459/'Sect. 4 (coefficients)'!$C$3 )^4 * ( 'Sect. 4 (coefficients)'!$J$17 ) +
( (B459+273.15) / 'Sect. 4 (coefficients)'!$C$4 )^1*
    (                                                   ( 'Sect. 4 (coefficients)'!$J$18 + 'Sect. 4 (coefficients)'!$J$19*((C459/'Sect. 4 (coefficients)'!$C$5-1)/'Sect. 4 (coefficients)'!$C$6) + 'Sect. 4 (coefficients)'!$J$20*((C459/'Sect. 4 (coefficients)'!$C$5-1)/'Sect. 4 (coefficients)'!$C$6)^2 + 'Sect. 4 (coefficients)'!$J$21 * ((C459/'Sect. 4 (coefficients)'!$C$5-1)/'Sect. 4 (coefficients)'!$C$6)^3 ) +
    ( A459/'Sect. 4 (coefficients)'!$C$3 )^1 * ( 'Sect. 4 (coefficients)'!$J$22 + 'Sect. 4 (coefficients)'!$J$23*((C459/'Sect. 4 (coefficients)'!$C$5-1)/'Sect. 4 (coefficients)'!$C$6) + 'Sect. 4 (coefficients)'!$J$24*((C459/'Sect. 4 (coefficients)'!$C$5-1)/'Sect. 4 (coefficients)'!$C$6)^2 ) +
    ( A459/'Sect. 4 (coefficients)'!$C$3 )^2 * ( 'Sect. 4 (coefficients)'!$J$25 + 'Sect. 4 (coefficients)'!$J$26*((C459/'Sect. 4 (coefficients)'!$C$5-1)/'Sect. 4 (coefficients)'!$C$6) ) +
    ( A459/'Sect. 4 (coefficients)'!$C$3 )^3 * ( 'Sect. 4 (coefficients)'!$J$27 ) ) +
( (B459+273.15) / 'Sect. 4 (coefficients)'!$C$4 )^2*
    (                                                   ( 'Sect. 4 (coefficients)'!$J$28 + 'Sect. 4 (coefficients)'!$J$29*((C459/'Sect. 4 (coefficients)'!$C$5-1)/'Sect. 4 (coefficients)'!$C$6) + 'Sect. 4 (coefficients)'!$J$30*((C459/'Sect. 4 (coefficients)'!$C$5-1)/'Sect. 4 (coefficients)'!$C$6)^2 ) +
    ( A459/'Sect. 4 (coefficients)'!$C$3 )^1 * ( 'Sect. 4 (coefficients)'!$J$31 + 'Sect. 4 (coefficients)'!$J$32*((C459/'Sect. 4 (coefficients)'!$C$5-1)/'Sect. 4 (coefficients)'!$C$6) ) +
    ( A459/'Sect. 4 (coefficients)'!$C$3 )^2 * ( 'Sect. 4 (coefficients)'!$J$33 ) ) +
( (B459+273.15) / 'Sect. 4 (coefficients)'!$C$4 )^3*
    (                                                   ( 'Sect. 4 (coefficients)'!$J$34 + 'Sect. 4 (coefficients)'!$J$35*((C459/'Sect. 4 (coefficients)'!$C$5-1)/'Sect. 4 (coefficients)'!$C$6) ) +
    ( A459/'Sect. 4 (coefficients)'!$C$3 )^1 * ( 'Sect. 4 (coefficients)'!$J$36 ) ) +
( (B459+273.15) / 'Sect. 4 (coefficients)'!$C$4 )^4*
    (                                                   ( 'Sect. 4 (coefficients)'!$J$37 ) ) )</f>
        <v>-0.28970809643012624</v>
      </c>
      <c r="V459" s="32">
        <f t="shared" si="128"/>
        <v>22.721303097040252</v>
      </c>
      <c r="W459" s="36">
        <f>('Sect. 4 (coefficients)'!$L$3+'Sect. 4 (coefficients)'!$L$4*(B459+'Sect. 4 (coefficients)'!$L$7)^-2.5+'Sect. 4 (coefficients)'!$L$5*(B459+'Sect. 4 (coefficients)'!$L$7)^3)/1000</f>
        <v>-2.8498200791190241E-3</v>
      </c>
      <c r="X459" s="36">
        <f t="shared" si="129"/>
        <v>2.4494027677199881E-3</v>
      </c>
      <c r="Y459" s="32">
        <f t="shared" si="130"/>
        <v>22.718453276961132</v>
      </c>
      <c r="Z459" s="92">
        <v>6.0000000000000001E-3</v>
      </c>
    </row>
    <row r="460" spans="1:26" s="37" customFormat="1">
      <c r="A460" s="76">
        <v>30</v>
      </c>
      <c r="B460" s="30">
        <v>15</v>
      </c>
      <c r="C460" s="55">
        <v>20</v>
      </c>
      <c r="D460" s="32">
        <v>1008.20030563</v>
      </c>
      <c r="E460" s="32">
        <f t="shared" si="132"/>
        <v>1.5123004584450001E-2</v>
      </c>
      <c r="F460" s="54" t="s">
        <v>17</v>
      </c>
      <c r="G460" s="33">
        <v>1030.8242287875305</v>
      </c>
      <c r="H460" s="32">
        <v>1.5897470667105135E-2</v>
      </c>
      <c r="I460" s="62">
        <v>3109.7832953649618</v>
      </c>
      <c r="J460" s="33">
        <f t="shared" si="122"/>
        <v>22.623923157530498</v>
      </c>
      <c r="K460" s="32">
        <f t="shared" si="123"/>
        <v>4.9014595734507968E-3</v>
      </c>
      <c r="L460" s="50">
        <f t="shared" si="121"/>
        <v>28.10086554700813</v>
      </c>
      <c r="M460" s="35">
        <f t="shared" si="124"/>
        <v>14.142857142857142</v>
      </c>
      <c r="N460" s="66">
        <f t="shared" si="125"/>
        <v>1.4142857142857144</v>
      </c>
      <c r="O460" s="70" t="s">
        <v>17</v>
      </c>
      <c r="P460" s="32">
        <f>('Sect. 4 (coefficients)'!$L$3+'Sect. 4 (coefficients)'!$L$4*(B460+'Sect. 4 (coefficients)'!$L$7)^-2.5+'Sect. 4 (coefficients)'!$L$5*(B460+'Sect. 4 (coefficients)'!$L$7)^3)/1000</f>
        <v>-2.8498200791190241E-3</v>
      </c>
      <c r="Q460" s="32">
        <f t="shared" si="126"/>
        <v>22.626772977609619</v>
      </c>
      <c r="R460" s="32">
        <f>LOOKUP(B460,'Sect. 4 (data)'!$B$47:$B$53,'Sect. 4 (data)'!$R$47:$R$53)</f>
        <v>23.010692680862519</v>
      </c>
      <c r="S460" s="36">
        <f t="shared" si="127"/>
        <v>-0.38391970325290004</v>
      </c>
      <c r="T460" s="32">
        <f>'Sect. 4 (coefficients)'!$C$7 * ( A460 / 'Sect. 4 (coefficients)'!$C$3 )*
  (
                                                        ( 'Sect. 4 (coefficients)'!$F$3   + 'Sect. 4 (coefficients)'!$F$4  *(A460/'Sect. 4 (coefficients)'!$C$3)^1 + 'Sect. 4 (coefficients)'!$F$5  *(A460/'Sect. 4 (coefficients)'!$C$3)^2 + 'Sect. 4 (coefficients)'!$F$6   *(A460/'Sect. 4 (coefficients)'!$C$3)^3 + 'Sect. 4 (coefficients)'!$F$7  *(A460/'Sect. 4 (coefficients)'!$C$3)^4 + 'Sect. 4 (coefficients)'!$F$8*(A460/'Sect. 4 (coefficients)'!$C$3)^5 ) +
    ( (B460+273.15) / 'Sect. 4 (coefficients)'!$C$4 )^1 * ( 'Sect. 4 (coefficients)'!$F$9   + 'Sect. 4 (coefficients)'!$F$10*(A460/'Sect. 4 (coefficients)'!$C$3)^1 + 'Sect. 4 (coefficients)'!$F$11*(A460/'Sect. 4 (coefficients)'!$C$3)^2 + 'Sect. 4 (coefficients)'!$F$12*(A460/'Sect. 4 (coefficients)'!$C$3)^3 + 'Sect. 4 (coefficients)'!$F$13*(A460/'Sect. 4 (coefficients)'!$C$3)^4 ) +
    ( (B460+273.15) / 'Sect. 4 (coefficients)'!$C$4 )^2 * ( 'Sect. 4 (coefficients)'!$F$14 + 'Sect. 4 (coefficients)'!$F$15*(A460/'Sect. 4 (coefficients)'!$C$3)^1 + 'Sect. 4 (coefficients)'!$F$16*(A460/'Sect. 4 (coefficients)'!$C$3)^2 + 'Sect. 4 (coefficients)'!$F$17*(A460/'Sect. 4 (coefficients)'!$C$3)^3 ) +
    ( (B460+273.15) / 'Sect. 4 (coefficients)'!$C$4 )^3 * ( 'Sect. 4 (coefficients)'!$F$18 + 'Sect. 4 (coefficients)'!$F$19*(A460/'Sect. 4 (coefficients)'!$C$3)^1 + 'Sect. 4 (coefficients)'!$F$20*(A460/'Sect. 4 (coefficients)'!$C$3)^2 ) +
    ( (B460+273.15) / 'Sect. 4 (coefficients)'!$C$4 )^4 * ( 'Sect. 4 (coefficients)'!$F$21 +'Sect. 4 (coefficients)'!$F$22*(A460/'Sect. 4 (coefficients)'!$C$3)^1 ) +
    ( (B460+273.15) / 'Sect. 4 (coefficients)'!$C$4 )^5 * ( 'Sect. 4 (coefficients)'!$F$23 )
  )</f>
        <v>23.011011193470377</v>
      </c>
      <c r="U460" s="91">
        <f xml:space="preserve"> 'Sect. 4 (coefficients)'!$C$8 * ( (C460/'Sect. 4 (coefficients)'!$C$5-1)/'Sect. 4 (coefficients)'!$C$6 ) * ( A460/'Sect. 4 (coefficients)'!$C$3 ) *
(                                                       ( 'Sect. 4 (coefficients)'!$J$3   + 'Sect. 4 (coefficients)'!$J$4  *((C460/'Sect. 4 (coefficients)'!$C$5-1)/'Sect. 4 (coefficients)'!$C$6)  + 'Sect. 4 (coefficients)'!$J$5  *((C460/'Sect. 4 (coefficients)'!$C$5-1)/'Sect. 4 (coefficients)'!$C$6)^2 + 'Sect. 4 (coefficients)'!$J$6   *((C460/'Sect. 4 (coefficients)'!$C$5-1)/'Sect. 4 (coefficients)'!$C$6)^3 + 'Sect. 4 (coefficients)'!$J$7*((C460/'Sect. 4 (coefficients)'!$C$5-1)/'Sect. 4 (coefficients)'!$C$6)^4 ) +
    ( A460/'Sect. 4 (coefficients)'!$C$3 )^1 * ( 'Sect. 4 (coefficients)'!$J$8   + 'Sect. 4 (coefficients)'!$J$9  *((C460/'Sect. 4 (coefficients)'!$C$5-1)/'Sect. 4 (coefficients)'!$C$6)  + 'Sect. 4 (coefficients)'!$J$10*((C460/'Sect. 4 (coefficients)'!$C$5-1)/'Sect. 4 (coefficients)'!$C$6)^2 + 'Sect. 4 (coefficients)'!$J$11 *((C460/'Sect. 4 (coefficients)'!$C$5-1)/'Sect. 4 (coefficients)'!$C$6)^3 ) +
    ( A460/'Sect. 4 (coefficients)'!$C$3 )^2 * ( 'Sect. 4 (coefficients)'!$J$12 + 'Sect. 4 (coefficients)'!$J$13*((C460/'Sect. 4 (coefficients)'!$C$5-1)/'Sect. 4 (coefficients)'!$C$6) + 'Sect. 4 (coefficients)'!$J$14*((C460/'Sect. 4 (coefficients)'!$C$5-1)/'Sect. 4 (coefficients)'!$C$6)^2 ) +
    ( A460/'Sect. 4 (coefficients)'!$C$3 )^3 * ( 'Sect. 4 (coefficients)'!$J$15 + 'Sect. 4 (coefficients)'!$J$16*((C460/'Sect. 4 (coefficients)'!$C$5-1)/'Sect. 4 (coefficients)'!$C$6) ) +
    ( A460/'Sect. 4 (coefficients)'!$C$3 )^4 * ( 'Sect. 4 (coefficients)'!$J$17 ) +
( (B460+273.15) / 'Sect. 4 (coefficients)'!$C$4 )^1*
    (                                                   ( 'Sect. 4 (coefficients)'!$J$18 + 'Sect. 4 (coefficients)'!$J$19*((C460/'Sect. 4 (coefficients)'!$C$5-1)/'Sect. 4 (coefficients)'!$C$6) + 'Sect. 4 (coefficients)'!$J$20*((C460/'Sect. 4 (coefficients)'!$C$5-1)/'Sect. 4 (coefficients)'!$C$6)^2 + 'Sect. 4 (coefficients)'!$J$21 * ((C460/'Sect. 4 (coefficients)'!$C$5-1)/'Sect. 4 (coefficients)'!$C$6)^3 ) +
    ( A460/'Sect. 4 (coefficients)'!$C$3 )^1 * ( 'Sect. 4 (coefficients)'!$J$22 + 'Sect. 4 (coefficients)'!$J$23*((C460/'Sect. 4 (coefficients)'!$C$5-1)/'Sect. 4 (coefficients)'!$C$6) + 'Sect. 4 (coefficients)'!$J$24*((C460/'Sect. 4 (coefficients)'!$C$5-1)/'Sect. 4 (coefficients)'!$C$6)^2 ) +
    ( A460/'Sect. 4 (coefficients)'!$C$3 )^2 * ( 'Sect. 4 (coefficients)'!$J$25 + 'Sect. 4 (coefficients)'!$J$26*((C460/'Sect. 4 (coefficients)'!$C$5-1)/'Sect. 4 (coefficients)'!$C$6) ) +
    ( A460/'Sect. 4 (coefficients)'!$C$3 )^3 * ( 'Sect. 4 (coefficients)'!$J$27 ) ) +
( (B460+273.15) / 'Sect. 4 (coefficients)'!$C$4 )^2*
    (                                                   ( 'Sect. 4 (coefficients)'!$J$28 + 'Sect. 4 (coefficients)'!$J$29*((C460/'Sect. 4 (coefficients)'!$C$5-1)/'Sect. 4 (coefficients)'!$C$6) + 'Sect. 4 (coefficients)'!$J$30*((C460/'Sect. 4 (coefficients)'!$C$5-1)/'Sect. 4 (coefficients)'!$C$6)^2 ) +
    ( A460/'Sect. 4 (coefficients)'!$C$3 )^1 * ( 'Sect. 4 (coefficients)'!$J$31 + 'Sect. 4 (coefficients)'!$J$32*((C460/'Sect. 4 (coefficients)'!$C$5-1)/'Sect. 4 (coefficients)'!$C$6) ) +
    ( A460/'Sect. 4 (coefficients)'!$C$3 )^2 * ( 'Sect. 4 (coefficients)'!$J$33 ) ) +
( (B460+273.15) / 'Sect. 4 (coefficients)'!$C$4 )^3*
    (                                                   ( 'Sect. 4 (coefficients)'!$J$34 + 'Sect. 4 (coefficients)'!$J$35*((C460/'Sect. 4 (coefficients)'!$C$5-1)/'Sect. 4 (coefficients)'!$C$6) ) +
    ( A460/'Sect. 4 (coefficients)'!$C$3 )^1 * ( 'Sect. 4 (coefficients)'!$J$36 ) ) +
( (B460+273.15) / 'Sect. 4 (coefficients)'!$C$4 )^4*
    (                                                   ( 'Sect. 4 (coefficients)'!$J$37 ) ) )</f>
        <v>-0.38392089974935806</v>
      </c>
      <c r="V460" s="32">
        <f t="shared" si="128"/>
        <v>22.627090293721018</v>
      </c>
      <c r="W460" s="36">
        <f>('Sect. 4 (coefficients)'!$L$3+'Sect. 4 (coefficients)'!$L$4*(B460+'Sect. 4 (coefficients)'!$L$7)^-2.5+'Sect. 4 (coefficients)'!$L$5*(B460+'Sect. 4 (coefficients)'!$L$7)^3)/1000</f>
        <v>-2.8498200791190241E-3</v>
      </c>
      <c r="X460" s="36">
        <f t="shared" si="129"/>
        <v>-3.1731611139917959E-4</v>
      </c>
      <c r="Y460" s="32">
        <f t="shared" si="130"/>
        <v>22.624240473641898</v>
      </c>
      <c r="Z460" s="92">
        <v>6.0000000000000001E-3</v>
      </c>
    </row>
    <row r="461" spans="1:26" s="37" customFormat="1">
      <c r="A461" s="76">
        <v>30</v>
      </c>
      <c r="B461" s="30">
        <v>15</v>
      </c>
      <c r="C461" s="55">
        <v>26</v>
      </c>
      <c r="D461" s="32">
        <v>1010.86983823</v>
      </c>
      <c r="E461" s="32">
        <f t="shared" si="132"/>
        <v>1.516304757345E-2</v>
      </c>
      <c r="F461" s="54" t="s">
        <v>17</v>
      </c>
      <c r="G461" s="33">
        <v>1033.3828250281017</v>
      </c>
      <c r="H461" s="32">
        <v>1.5982432194693596E-2</v>
      </c>
      <c r="I461" s="62">
        <v>2536.1857746180499</v>
      </c>
      <c r="J461" s="33">
        <f t="shared" si="122"/>
        <v>22.512986798101679</v>
      </c>
      <c r="K461" s="32">
        <f t="shared" si="123"/>
        <v>5.0517449602360594E-3</v>
      </c>
      <c r="L461" s="50">
        <f t="shared" si="121"/>
        <v>25.314843524690016</v>
      </c>
      <c r="M461" s="35">
        <f t="shared" si="124"/>
        <v>14.142857142857142</v>
      </c>
      <c r="N461" s="66">
        <f t="shared" si="125"/>
        <v>1.4142857142857144</v>
      </c>
      <c r="O461" s="70" t="s">
        <v>17</v>
      </c>
      <c r="P461" s="32">
        <f>('Sect. 4 (coefficients)'!$L$3+'Sect. 4 (coefficients)'!$L$4*(B461+'Sect. 4 (coefficients)'!$L$7)^-2.5+'Sect. 4 (coefficients)'!$L$5*(B461+'Sect. 4 (coefficients)'!$L$7)^3)/1000</f>
        <v>-2.8498200791190241E-3</v>
      </c>
      <c r="Q461" s="32">
        <f t="shared" si="126"/>
        <v>22.515836618180799</v>
      </c>
      <c r="R461" s="32">
        <f>LOOKUP(B461,'Sect. 4 (data)'!$B$47:$B$53,'Sect. 4 (data)'!$R$47:$R$53)</f>
        <v>23.010692680862519</v>
      </c>
      <c r="S461" s="36">
        <f t="shared" si="127"/>
        <v>-0.49485606268171978</v>
      </c>
      <c r="T461" s="32">
        <f>'Sect. 4 (coefficients)'!$C$7 * ( A461 / 'Sect. 4 (coefficients)'!$C$3 )*
  (
                                                        ( 'Sect. 4 (coefficients)'!$F$3   + 'Sect. 4 (coefficients)'!$F$4  *(A461/'Sect. 4 (coefficients)'!$C$3)^1 + 'Sect. 4 (coefficients)'!$F$5  *(A461/'Sect. 4 (coefficients)'!$C$3)^2 + 'Sect. 4 (coefficients)'!$F$6   *(A461/'Sect. 4 (coefficients)'!$C$3)^3 + 'Sect. 4 (coefficients)'!$F$7  *(A461/'Sect. 4 (coefficients)'!$C$3)^4 + 'Sect. 4 (coefficients)'!$F$8*(A461/'Sect. 4 (coefficients)'!$C$3)^5 ) +
    ( (B461+273.15) / 'Sect. 4 (coefficients)'!$C$4 )^1 * ( 'Sect. 4 (coefficients)'!$F$9   + 'Sect. 4 (coefficients)'!$F$10*(A461/'Sect. 4 (coefficients)'!$C$3)^1 + 'Sect. 4 (coefficients)'!$F$11*(A461/'Sect. 4 (coefficients)'!$C$3)^2 + 'Sect. 4 (coefficients)'!$F$12*(A461/'Sect. 4 (coefficients)'!$C$3)^3 + 'Sect. 4 (coefficients)'!$F$13*(A461/'Sect. 4 (coefficients)'!$C$3)^4 ) +
    ( (B461+273.15) / 'Sect. 4 (coefficients)'!$C$4 )^2 * ( 'Sect. 4 (coefficients)'!$F$14 + 'Sect. 4 (coefficients)'!$F$15*(A461/'Sect. 4 (coefficients)'!$C$3)^1 + 'Sect. 4 (coefficients)'!$F$16*(A461/'Sect. 4 (coefficients)'!$C$3)^2 + 'Sect. 4 (coefficients)'!$F$17*(A461/'Sect. 4 (coefficients)'!$C$3)^3 ) +
    ( (B461+273.15) / 'Sect. 4 (coefficients)'!$C$4 )^3 * ( 'Sect. 4 (coefficients)'!$F$18 + 'Sect. 4 (coefficients)'!$F$19*(A461/'Sect. 4 (coefficients)'!$C$3)^1 + 'Sect. 4 (coefficients)'!$F$20*(A461/'Sect. 4 (coefficients)'!$C$3)^2 ) +
    ( (B461+273.15) / 'Sect. 4 (coefficients)'!$C$4 )^4 * ( 'Sect. 4 (coefficients)'!$F$21 +'Sect. 4 (coefficients)'!$F$22*(A461/'Sect. 4 (coefficients)'!$C$3)^1 ) +
    ( (B461+273.15) / 'Sect. 4 (coefficients)'!$C$4 )^5 * ( 'Sect. 4 (coefficients)'!$F$23 )
  )</f>
        <v>23.011011193470377</v>
      </c>
      <c r="U461" s="91">
        <f xml:space="preserve"> 'Sect. 4 (coefficients)'!$C$8 * ( (C461/'Sect. 4 (coefficients)'!$C$5-1)/'Sect. 4 (coefficients)'!$C$6 ) * ( A461/'Sect. 4 (coefficients)'!$C$3 ) *
(                                                       ( 'Sect. 4 (coefficients)'!$J$3   + 'Sect. 4 (coefficients)'!$J$4  *((C461/'Sect. 4 (coefficients)'!$C$5-1)/'Sect. 4 (coefficients)'!$C$6)  + 'Sect. 4 (coefficients)'!$J$5  *((C461/'Sect. 4 (coefficients)'!$C$5-1)/'Sect. 4 (coefficients)'!$C$6)^2 + 'Sect. 4 (coefficients)'!$J$6   *((C461/'Sect. 4 (coefficients)'!$C$5-1)/'Sect. 4 (coefficients)'!$C$6)^3 + 'Sect. 4 (coefficients)'!$J$7*((C461/'Sect. 4 (coefficients)'!$C$5-1)/'Sect. 4 (coefficients)'!$C$6)^4 ) +
    ( A461/'Sect. 4 (coefficients)'!$C$3 )^1 * ( 'Sect. 4 (coefficients)'!$J$8   + 'Sect. 4 (coefficients)'!$J$9  *((C461/'Sect. 4 (coefficients)'!$C$5-1)/'Sect. 4 (coefficients)'!$C$6)  + 'Sect. 4 (coefficients)'!$J$10*((C461/'Sect. 4 (coefficients)'!$C$5-1)/'Sect. 4 (coefficients)'!$C$6)^2 + 'Sect. 4 (coefficients)'!$J$11 *((C461/'Sect. 4 (coefficients)'!$C$5-1)/'Sect. 4 (coefficients)'!$C$6)^3 ) +
    ( A461/'Sect. 4 (coefficients)'!$C$3 )^2 * ( 'Sect. 4 (coefficients)'!$J$12 + 'Sect. 4 (coefficients)'!$J$13*((C461/'Sect. 4 (coefficients)'!$C$5-1)/'Sect. 4 (coefficients)'!$C$6) + 'Sect. 4 (coefficients)'!$J$14*((C461/'Sect. 4 (coefficients)'!$C$5-1)/'Sect. 4 (coefficients)'!$C$6)^2 ) +
    ( A461/'Sect. 4 (coefficients)'!$C$3 )^3 * ( 'Sect. 4 (coefficients)'!$J$15 + 'Sect. 4 (coefficients)'!$J$16*((C461/'Sect. 4 (coefficients)'!$C$5-1)/'Sect. 4 (coefficients)'!$C$6) ) +
    ( A461/'Sect. 4 (coefficients)'!$C$3 )^4 * ( 'Sect. 4 (coefficients)'!$J$17 ) +
( (B461+273.15) / 'Sect. 4 (coefficients)'!$C$4 )^1*
    (                                                   ( 'Sect. 4 (coefficients)'!$J$18 + 'Sect. 4 (coefficients)'!$J$19*((C461/'Sect. 4 (coefficients)'!$C$5-1)/'Sect. 4 (coefficients)'!$C$6) + 'Sect. 4 (coefficients)'!$J$20*((C461/'Sect. 4 (coefficients)'!$C$5-1)/'Sect. 4 (coefficients)'!$C$6)^2 + 'Sect. 4 (coefficients)'!$J$21 * ((C461/'Sect. 4 (coefficients)'!$C$5-1)/'Sect. 4 (coefficients)'!$C$6)^3 ) +
    ( A461/'Sect. 4 (coefficients)'!$C$3 )^1 * ( 'Sect. 4 (coefficients)'!$J$22 + 'Sect. 4 (coefficients)'!$J$23*((C461/'Sect. 4 (coefficients)'!$C$5-1)/'Sect. 4 (coefficients)'!$C$6) + 'Sect. 4 (coefficients)'!$J$24*((C461/'Sect. 4 (coefficients)'!$C$5-1)/'Sect. 4 (coefficients)'!$C$6)^2 ) +
    ( A461/'Sect. 4 (coefficients)'!$C$3 )^2 * ( 'Sect. 4 (coefficients)'!$J$25 + 'Sect. 4 (coefficients)'!$J$26*((C461/'Sect. 4 (coefficients)'!$C$5-1)/'Sect. 4 (coefficients)'!$C$6) ) +
    ( A461/'Sect. 4 (coefficients)'!$C$3 )^3 * ( 'Sect. 4 (coefficients)'!$J$27 ) ) +
( (B461+273.15) / 'Sect. 4 (coefficients)'!$C$4 )^2*
    (                                                   ( 'Sect. 4 (coefficients)'!$J$28 + 'Sect. 4 (coefficients)'!$J$29*((C461/'Sect. 4 (coefficients)'!$C$5-1)/'Sect. 4 (coefficients)'!$C$6) + 'Sect. 4 (coefficients)'!$J$30*((C461/'Sect. 4 (coefficients)'!$C$5-1)/'Sect. 4 (coefficients)'!$C$6)^2 ) +
    ( A461/'Sect. 4 (coefficients)'!$C$3 )^1 * ( 'Sect. 4 (coefficients)'!$J$31 + 'Sect. 4 (coefficients)'!$J$32*((C461/'Sect. 4 (coefficients)'!$C$5-1)/'Sect. 4 (coefficients)'!$C$6) ) +
    ( A461/'Sect. 4 (coefficients)'!$C$3 )^2 * ( 'Sect. 4 (coefficients)'!$J$33 ) ) +
( (B461+273.15) / 'Sect. 4 (coefficients)'!$C$4 )^3*
    (                                                   ( 'Sect. 4 (coefficients)'!$J$34 + 'Sect. 4 (coefficients)'!$J$35*((C461/'Sect. 4 (coefficients)'!$C$5-1)/'Sect. 4 (coefficients)'!$C$6) ) +
    ( A461/'Sect. 4 (coefficients)'!$C$3 )^1 * ( 'Sect. 4 (coefficients)'!$J$36 ) ) +
( (B461+273.15) / 'Sect. 4 (coefficients)'!$C$4 )^4*
    (                                                   ( 'Sect. 4 (coefficients)'!$J$37 ) ) )</f>
        <v>-0.49474997446433422</v>
      </c>
      <c r="V461" s="32">
        <f t="shared" si="128"/>
        <v>22.516261219006044</v>
      </c>
      <c r="W461" s="36">
        <f>('Sect. 4 (coefficients)'!$L$3+'Sect. 4 (coefficients)'!$L$4*(B461+'Sect. 4 (coefficients)'!$L$7)^-2.5+'Sect. 4 (coefficients)'!$L$5*(B461+'Sect. 4 (coefficients)'!$L$7)^3)/1000</f>
        <v>-2.8498200791190241E-3</v>
      </c>
      <c r="X461" s="36">
        <f t="shared" si="129"/>
        <v>-4.2460082524442555E-4</v>
      </c>
      <c r="Y461" s="32">
        <f t="shared" si="130"/>
        <v>22.513411398926923</v>
      </c>
      <c r="Z461" s="92">
        <v>6.0000000000000001E-3</v>
      </c>
    </row>
    <row r="462" spans="1:26" s="37" customFormat="1">
      <c r="A462" s="76">
        <v>30</v>
      </c>
      <c r="B462" s="30">
        <v>15</v>
      </c>
      <c r="C462" s="55">
        <v>33</v>
      </c>
      <c r="D462" s="32">
        <v>1013.94264737</v>
      </c>
      <c r="E462" s="32">
        <f t="shared" si="132"/>
        <v>1.5209139710550001E-2</v>
      </c>
      <c r="F462" s="54" t="s">
        <v>17</v>
      </c>
      <c r="G462" s="33">
        <v>1036.3303007068207</v>
      </c>
      <c r="H462" s="32">
        <v>1.6095812231878788E-2</v>
      </c>
      <c r="I462" s="62">
        <v>1755.3374623428881</v>
      </c>
      <c r="J462" s="33">
        <f t="shared" si="122"/>
        <v>22.387653336820676</v>
      </c>
      <c r="K462" s="32">
        <f t="shared" si="123"/>
        <v>5.2685140854770302E-3</v>
      </c>
      <c r="L462" s="50">
        <f t="shared" si="121"/>
        <v>20.149376654122808</v>
      </c>
      <c r="M462" s="35">
        <f t="shared" si="124"/>
        <v>14.142857142857142</v>
      </c>
      <c r="N462" s="66">
        <f t="shared" si="125"/>
        <v>1.4142857142857144</v>
      </c>
      <c r="O462" s="70" t="s">
        <v>17</v>
      </c>
      <c r="P462" s="32">
        <f>('Sect. 4 (coefficients)'!$L$3+'Sect. 4 (coefficients)'!$L$4*(B462+'Sect. 4 (coefficients)'!$L$7)^-2.5+'Sect. 4 (coefficients)'!$L$5*(B462+'Sect. 4 (coefficients)'!$L$7)^3)/1000</f>
        <v>-2.8498200791190241E-3</v>
      </c>
      <c r="Q462" s="32">
        <f t="shared" si="126"/>
        <v>22.390503156899797</v>
      </c>
      <c r="R462" s="32">
        <f>LOOKUP(B462,'Sect. 4 (data)'!$B$47:$B$53,'Sect. 4 (data)'!$R$47:$R$53)</f>
        <v>23.010692680862519</v>
      </c>
      <c r="S462" s="36">
        <f t="shared" si="127"/>
        <v>-0.62018952396272198</v>
      </c>
      <c r="T462" s="32">
        <f>'Sect. 4 (coefficients)'!$C$7 * ( A462 / 'Sect. 4 (coefficients)'!$C$3 )*
  (
                                                        ( 'Sect. 4 (coefficients)'!$F$3   + 'Sect. 4 (coefficients)'!$F$4  *(A462/'Sect. 4 (coefficients)'!$C$3)^1 + 'Sect. 4 (coefficients)'!$F$5  *(A462/'Sect. 4 (coefficients)'!$C$3)^2 + 'Sect. 4 (coefficients)'!$F$6   *(A462/'Sect. 4 (coefficients)'!$C$3)^3 + 'Sect. 4 (coefficients)'!$F$7  *(A462/'Sect. 4 (coefficients)'!$C$3)^4 + 'Sect. 4 (coefficients)'!$F$8*(A462/'Sect. 4 (coefficients)'!$C$3)^5 ) +
    ( (B462+273.15) / 'Sect. 4 (coefficients)'!$C$4 )^1 * ( 'Sect. 4 (coefficients)'!$F$9   + 'Sect. 4 (coefficients)'!$F$10*(A462/'Sect. 4 (coefficients)'!$C$3)^1 + 'Sect. 4 (coefficients)'!$F$11*(A462/'Sect. 4 (coefficients)'!$C$3)^2 + 'Sect. 4 (coefficients)'!$F$12*(A462/'Sect. 4 (coefficients)'!$C$3)^3 + 'Sect. 4 (coefficients)'!$F$13*(A462/'Sect. 4 (coefficients)'!$C$3)^4 ) +
    ( (B462+273.15) / 'Sect. 4 (coefficients)'!$C$4 )^2 * ( 'Sect. 4 (coefficients)'!$F$14 + 'Sect. 4 (coefficients)'!$F$15*(A462/'Sect. 4 (coefficients)'!$C$3)^1 + 'Sect. 4 (coefficients)'!$F$16*(A462/'Sect. 4 (coefficients)'!$C$3)^2 + 'Sect. 4 (coefficients)'!$F$17*(A462/'Sect. 4 (coefficients)'!$C$3)^3 ) +
    ( (B462+273.15) / 'Sect. 4 (coefficients)'!$C$4 )^3 * ( 'Sect. 4 (coefficients)'!$F$18 + 'Sect. 4 (coefficients)'!$F$19*(A462/'Sect. 4 (coefficients)'!$C$3)^1 + 'Sect. 4 (coefficients)'!$F$20*(A462/'Sect. 4 (coefficients)'!$C$3)^2 ) +
    ( (B462+273.15) / 'Sect. 4 (coefficients)'!$C$4 )^4 * ( 'Sect. 4 (coefficients)'!$F$21 +'Sect. 4 (coefficients)'!$F$22*(A462/'Sect. 4 (coefficients)'!$C$3)^1 ) +
    ( (B462+273.15) / 'Sect. 4 (coefficients)'!$C$4 )^5 * ( 'Sect. 4 (coefficients)'!$F$23 )
  )</f>
        <v>23.011011193470377</v>
      </c>
      <c r="U462" s="91">
        <f xml:space="preserve"> 'Sect. 4 (coefficients)'!$C$8 * ( (C462/'Sect. 4 (coefficients)'!$C$5-1)/'Sect. 4 (coefficients)'!$C$6 ) * ( A462/'Sect. 4 (coefficients)'!$C$3 ) *
(                                                       ( 'Sect. 4 (coefficients)'!$J$3   + 'Sect. 4 (coefficients)'!$J$4  *((C462/'Sect. 4 (coefficients)'!$C$5-1)/'Sect. 4 (coefficients)'!$C$6)  + 'Sect. 4 (coefficients)'!$J$5  *((C462/'Sect. 4 (coefficients)'!$C$5-1)/'Sect. 4 (coefficients)'!$C$6)^2 + 'Sect. 4 (coefficients)'!$J$6   *((C462/'Sect. 4 (coefficients)'!$C$5-1)/'Sect. 4 (coefficients)'!$C$6)^3 + 'Sect. 4 (coefficients)'!$J$7*((C462/'Sect. 4 (coefficients)'!$C$5-1)/'Sect. 4 (coefficients)'!$C$6)^4 ) +
    ( A462/'Sect. 4 (coefficients)'!$C$3 )^1 * ( 'Sect. 4 (coefficients)'!$J$8   + 'Sect. 4 (coefficients)'!$J$9  *((C462/'Sect. 4 (coefficients)'!$C$5-1)/'Sect. 4 (coefficients)'!$C$6)  + 'Sect. 4 (coefficients)'!$J$10*((C462/'Sect. 4 (coefficients)'!$C$5-1)/'Sect. 4 (coefficients)'!$C$6)^2 + 'Sect. 4 (coefficients)'!$J$11 *((C462/'Sect. 4 (coefficients)'!$C$5-1)/'Sect. 4 (coefficients)'!$C$6)^3 ) +
    ( A462/'Sect. 4 (coefficients)'!$C$3 )^2 * ( 'Sect. 4 (coefficients)'!$J$12 + 'Sect. 4 (coefficients)'!$J$13*((C462/'Sect. 4 (coefficients)'!$C$5-1)/'Sect. 4 (coefficients)'!$C$6) + 'Sect. 4 (coefficients)'!$J$14*((C462/'Sect. 4 (coefficients)'!$C$5-1)/'Sect. 4 (coefficients)'!$C$6)^2 ) +
    ( A462/'Sect. 4 (coefficients)'!$C$3 )^3 * ( 'Sect. 4 (coefficients)'!$J$15 + 'Sect. 4 (coefficients)'!$J$16*((C462/'Sect. 4 (coefficients)'!$C$5-1)/'Sect. 4 (coefficients)'!$C$6) ) +
    ( A462/'Sect. 4 (coefficients)'!$C$3 )^4 * ( 'Sect. 4 (coefficients)'!$J$17 ) +
( (B462+273.15) / 'Sect. 4 (coefficients)'!$C$4 )^1*
    (                                                   ( 'Sect. 4 (coefficients)'!$J$18 + 'Sect. 4 (coefficients)'!$J$19*((C462/'Sect. 4 (coefficients)'!$C$5-1)/'Sect. 4 (coefficients)'!$C$6) + 'Sect. 4 (coefficients)'!$J$20*((C462/'Sect. 4 (coefficients)'!$C$5-1)/'Sect. 4 (coefficients)'!$C$6)^2 + 'Sect. 4 (coefficients)'!$J$21 * ((C462/'Sect. 4 (coefficients)'!$C$5-1)/'Sect. 4 (coefficients)'!$C$6)^3 ) +
    ( A462/'Sect. 4 (coefficients)'!$C$3 )^1 * ( 'Sect. 4 (coefficients)'!$J$22 + 'Sect. 4 (coefficients)'!$J$23*((C462/'Sect. 4 (coefficients)'!$C$5-1)/'Sect. 4 (coefficients)'!$C$6) + 'Sect. 4 (coefficients)'!$J$24*((C462/'Sect. 4 (coefficients)'!$C$5-1)/'Sect. 4 (coefficients)'!$C$6)^2 ) +
    ( A462/'Sect. 4 (coefficients)'!$C$3 )^2 * ( 'Sect. 4 (coefficients)'!$J$25 + 'Sect. 4 (coefficients)'!$J$26*((C462/'Sect. 4 (coefficients)'!$C$5-1)/'Sect. 4 (coefficients)'!$C$6) ) +
    ( A462/'Sect. 4 (coefficients)'!$C$3 )^3 * ( 'Sect. 4 (coefficients)'!$J$27 ) ) +
( (B462+273.15) / 'Sect. 4 (coefficients)'!$C$4 )^2*
    (                                                   ( 'Sect. 4 (coefficients)'!$J$28 + 'Sect. 4 (coefficients)'!$J$29*((C462/'Sect. 4 (coefficients)'!$C$5-1)/'Sect. 4 (coefficients)'!$C$6) + 'Sect. 4 (coefficients)'!$J$30*((C462/'Sect. 4 (coefficients)'!$C$5-1)/'Sect. 4 (coefficients)'!$C$6)^2 ) +
    ( A462/'Sect. 4 (coefficients)'!$C$3 )^1 * ( 'Sect. 4 (coefficients)'!$J$31 + 'Sect. 4 (coefficients)'!$J$32*((C462/'Sect. 4 (coefficients)'!$C$5-1)/'Sect. 4 (coefficients)'!$C$6) ) +
    ( A462/'Sect. 4 (coefficients)'!$C$3 )^2 * ( 'Sect. 4 (coefficients)'!$J$33 ) ) +
( (B462+273.15) / 'Sect. 4 (coefficients)'!$C$4 )^3*
    (                                                   ( 'Sect. 4 (coefficients)'!$J$34 + 'Sect. 4 (coefficients)'!$J$35*((C462/'Sect. 4 (coefficients)'!$C$5-1)/'Sect. 4 (coefficients)'!$C$6) ) +
    ( A462/'Sect. 4 (coefficients)'!$C$3 )^1 * ( 'Sect. 4 (coefficients)'!$J$36 ) ) +
( (B462+273.15) / 'Sect. 4 (coefficients)'!$C$4 )^4*
    (                                                   ( 'Sect. 4 (coefficients)'!$J$37 ) ) )</f>
        <v>-0.6208766055219499</v>
      </c>
      <c r="V462" s="32">
        <f t="shared" si="128"/>
        <v>22.390134587948427</v>
      </c>
      <c r="W462" s="36">
        <f>('Sect. 4 (coefficients)'!$L$3+'Sect. 4 (coefficients)'!$L$4*(B462+'Sect. 4 (coefficients)'!$L$7)^-2.5+'Sect. 4 (coefficients)'!$L$5*(B462+'Sect. 4 (coefficients)'!$L$7)^3)/1000</f>
        <v>-2.8498200791190241E-3</v>
      </c>
      <c r="X462" s="36">
        <f t="shared" si="129"/>
        <v>3.6856895136949674E-4</v>
      </c>
      <c r="Y462" s="32">
        <f t="shared" si="130"/>
        <v>22.387284767869307</v>
      </c>
      <c r="Z462" s="92">
        <v>6.0000000000000001E-3</v>
      </c>
    </row>
    <row r="463" spans="1:26" s="37" customFormat="1">
      <c r="A463" s="76">
        <v>30</v>
      </c>
      <c r="B463" s="30">
        <v>15</v>
      </c>
      <c r="C463" s="55">
        <v>41.5</v>
      </c>
      <c r="D463" s="32">
        <v>1017.61494547</v>
      </c>
      <c r="E463" s="32">
        <f t="shared" si="132"/>
        <v>1.526422418205E-2</v>
      </c>
      <c r="F463" s="54" t="s">
        <v>17</v>
      </c>
      <c r="G463" s="33">
        <v>1039.8511064463321</v>
      </c>
      <c r="H463" s="32">
        <v>1.6253136289645885E-2</v>
      </c>
      <c r="I463" s="62">
        <v>1024.3315118349158</v>
      </c>
      <c r="J463" s="33">
        <f t="shared" si="122"/>
        <v>22.236160976332144</v>
      </c>
      <c r="K463" s="32">
        <f t="shared" si="123"/>
        <v>5.5828218106907202E-3</v>
      </c>
      <c r="L463" s="50">
        <f t="shared" si="121"/>
        <v>14.259585147210755</v>
      </c>
      <c r="M463" s="35">
        <f t="shared" si="124"/>
        <v>14.142857142857142</v>
      </c>
      <c r="N463" s="66">
        <f t="shared" si="125"/>
        <v>1.4142857142857144</v>
      </c>
      <c r="O463" s="70" t="s">
        <v>17</v>
      </c>
      <c r="P463" s="32">
        <f>('Sect. 4 (coefficients)'!$L$3+'Sect. 4 (coefficients)'!$L$4*(B463+'Sect. 4 (coefficients)'!$L$7)^-2.5+'Sect. 4 (coefficients)'!$L$5*(B463+'Sect. 4 (coefficients)'!$L$7)^3)/1000</f>
        <v>-2.8498200791190241E-3</v>
      </c>
      <c r="Q463" s="32">
        <f t="shared" si="126"/>
        <v>22.239010796411264</v>
      </c>
      <c r="R463" s="32">
        <f>LOOKUP(B463,'Sect. 4 (data)'!$B$47:$B$53,'Sect. 4 (data)'!$R$47:$R$53)</f>
        <v>23.010692680862519</v>
      </c>
      <c r="S463" s="36">
        <f t="shared" si="127"/>
        <v>-0.77168188445125452</v>
      </c>
      <c r="T463" s="32">
        <f>'Sect. 4 (coefficients)'!$C$7 * ( A463 / 'Sect. 4 (coefficients)'!$C$3 )*
  (
                                                        ( 'Sect. 4 (coefficients)'!$F$3   + 'Sect. 4 (coefficients)'!$F$4  *(A463/'Sect. 4 (coefficients)'!$C$3)^1 + 'Sect. 4 (coefficients)'!$F$5  *(A463/'Sect. 4 (coefficients)'!$C$3)^2 + 'Sect. 4 (coefficients)'!$F$6   *(A463/'Sect. 4 (coefficients)'!$C$3)^3 + 'Sect. 4 (coefficients)'!$F$7  *(A463/'Sect. 4 (coefficients)'!$C$3)^4 + 'Sect. 4 (coefficients)'!$F$8*(A463/'Sect. 4 (coefficients)'!$C$3)^5 ) +
    ( (B463+273.15) / 'Sect. 4 (coefficients)'!$C$4 )^1 * ( 'Sect. 4 (coefficients)'!$F$9   + 'Sect. 4 (coefficients)'!$F$10*(A463/'Sect. 4 (coefficients)'!$C$3)^1 + 'Sect. 4 (coefficients)'!$F$11*(A463/'Sect. 4 (coefficients)'!$C$3)^2 + 'Sect. 4 (coefficients)'!$F$12*(A463/'Sect. 4 (coefficients)'!$C$3)^3 + 'Sect. 4 (coefficients)'!$F$13*(A463/'Sect. 4 (coefficients)'!$C$3)^4 ) +
    ( (B463+273.15) / 'Sect. 4 (coefficients)'!$C$4 )^2 * ( 'Sect. 4 (coefficients)'!$F$14 + 'Sect. 4 (coefficients)'!$F$15*(A463/'Sect. 4 (coefficients)'!$C$3)^1 + 'Sect. 4 (coefficients)'!$F$16*(A463/'Sect. 4 (coefficients)'!$C$3)^2 + 'Sect. 4 (coefficients)'!$F$17*(A463/'Sect. 4 (coefficients)'!$C$3)^3 ) +
    ( (B463+273.15) / 'Sect. 4 (coefficients)'!$C$4 )^3 * ( 'Sect. 4 (coefficients)'!$F$18 + 'Sect. 4 (coefficients)'!$F$19*(A463/'Sect. 4 (coefficients)'!$C$3)^1 + 'Sect. 4 (coefficients)'!$F$20*(A463/'Sect. 4 (coefficients)'!$C$3)^2 ) +
    ( (B463+273.15) / 'Sect. 4 (coefficients)'!$C$4 )^4 * ( 'Sect. 4 (coefficients)'!$F$21 +'Sect. 4 (coefficients)'!$F$22*(A463/'Sect. 4 (coefficients)'!$C$3)^1 ) +
    ( (B463+273.15) / 'Sect. 4 (coefficients)'!$C$4 )^5 * ( 'Sect. 4 (coefficients)'!$F$23 )
  )</f>
        <v>23.011011193470377</v>
      </c>
      <c r="U463" s="91">
        <f xml:space="preserve"> 'Sect. 4 (coefficients)'!$C$8 * ( (C463/'Sect. 4 (coefficients)'!$C$5-1)/'Sect. 4 (coefficients)'!$C$6 ) * ( A463/'Sect. 4 (coefficients)'!$C$3 ) *
(                                                       ( 'Sect. 4 (coefficients)'!$J$3   + 'Sect. 4 (coefficients)'!$J$4  *((C463/'Sect. 4 (coefficients)'!$C$5-1)/'Sect. 4 (coefficients)'!$C$6)  + 'Sect. 4 (coefficients)'!$J$5  *((C463/'Sect. 4 (coefficients)'!$C$5-1)/'Sect. 4 (coefficients)'!$C$6)^2 + 'Sect. 4 (coefficients)'!$J$6   *((C463/'Sect. 4 (coefficients)'!$C$5-1)/'Sect. 4 (coefficients)'!$C$6)^3 + 'Sect. 4 (coefficients)'!$J$7*((C463/'Sect. 4 (coefficients)'!$C$5-1)/'Sect. 4 (coefficients)'!$C$6)^4 ) +
    ( A463/'Sect. 4 (coefficients)'!$C$3 )^1 * ( 'Sect. 4 (coefficients)'!$J$8   + 'Sect. 4 (coefficients)'!$J$9  *((C463/'Sect. 4 (coefficients)'!$C$5-1)/'Sect. 4 (coefficients)'!$C$6)  + 'Sect. 4 (coefficients)'!$J$10*((C463/'Sect. 4 (coefficients)'!$C$5-1)/'Sect. 4 (coefficients)'!$C$6)^2 + 'Sect. 4 (coefficients)'!$J$11 *((C463/'Sect. 4 (coefficients)'!$C$5-1)/'Sect. 4 (coefficients)'!$C$6)^3 ) +
    ( A463/'Sect. 4 (coefficients)'!$C$3 )^2 * ( 'Sect. 4 (coefficients)'!$J$12 + 'Sect. 4 (coefficients)'!$J$13*((C463/'Sect. 4 (coefficients)'!$C$5-1)/'Sect. 4 (coefficients)'!$C$6) + 'Sect. 4 (coefficients)'!$J$14*((C463/'Sect. 4 (coefficients)'!$C$5-1)/'Sect. 4 (coefficients)'!$C$6)^2 ) +
    ( A463/'Sect. 4 (coefficients)'!$C$3 )^3 * ( 'Sect. 4 (coefficients)'!$J$15 + 'Sect. 4 (coefficients)'!$J$16*((C463/'Sect. 4 (coefficients)'!$C$5-1)/'Sect. 4 (coefficients)'!$C$6) ) +
    ( A463/'Sect. 4 (coefficients)'!$C$3 )^4 * ( 'Sect. 4 (coefficients)'!$J$17 ) +
( (B463+273.15) / 'Sect. 4 (coefficients)'!$C$4 )^1*
    (                                                   ( 'Sect. 4 (coefficients)'!$J$18 + 'Sect. 4 (coefficients)'!$J$19*((C463/'Sect. 4 (coefficients)'!$C$5-1)/'Sect. 4 (coefficients)'!$C$6) + 'Sect. 4 (coefficients)'!$J$20*((C463/'Sect. 4 (coefficients)'!$C$5-1)/'Sect. 4 (coefficients)'!$C$6)^2 + 'Sect. 4 (coefficients)'!$J$21 * ((C463/'Sect. 4 (coefficients)'!$C$5-1)/'Sect. 4 (coefficients)'!$C$6)^3 ) +
    ( A463/'Sect. 4 (coefficients)'!$C$3 )^1 * ( 'Sect. 4 (coefficients)'!$J$22 + 'Sect. 4 (coefficients)'!$J$23*((C463/'Sect. 4 (coefficients)'!$C$5-1)/'Sect. 4 (coefficients)'!$C$6) + 'Sect. 4 (coefficients)'!$J$24*((C463/'Sect. 4 (coefficients)'!$C$5-1)/'Sect. 4 (coefficients)'!$C$6)^2 ) +
    ( A463/'Sect. 4 (coefficients)'!$C$3 )^2 * ( 'Sect. 4 (coefficients)'!$J$25 + 'Sect. 4 (coefficients)'!$J$26*((C463/'Sect. 4 (coefficients)'!$C$5-1)/'Sect. 4 (coefficients)'!$C$6) ) +
    ( A463/'Sect. 4 (coefficients)'!$C$3 )^3 * ( 'Sect. 4 (coefficients)'!$J$27 ) ) +
( (B463+273.15) / 'Sect. 4 (coefficients)'!$C$4 )^2*
    (                                                   ( 'Sect. 4 (coefficients)'!$J$28 + 'Sect. 4 (coefficients)'!$J$29*((C463/'Sect. 4 (coefficients)'!$C$5-1)/'Sect. 4 (coefficients)'!$C$6) + 'Sect. 4 (coefficients)'!$J$30*((C463/'Sect. 4 (coefficients)'!$C$5-1)/'Sect. 4 (coefficients)'!$C$6)^2 ) +
    ( A463/'Sect. 4 (coefficients)'!$C$3 )^1 * ( 'Sect. 4 (coefficients)'!$J$31 + 'Sect. 4 (coefficients)'!$J$32*((C463/'Sect. 4 (coefficients)'!$C$5-1)/'Sect. 4 (coefficients)'!$C$6) ) +
    ( A463/'Sect. 4 (coefficients)'!$C$3 )^2 * ( 'Sect. 4 (coefficients)'!$J$33 ) ) +
( (B463+273.15) / 'Sect. 4 (coefficients)'!$C$4 )^3*
    (                                                   ( 'Sect. 4 (coefficients)'!$J$34 + 'Sect. 4 (coefficients)'!$J$35*((C463/'Sect. 4 (coefficients)'!$C$5-1)/'Sect. 4 (coefficients)'!$C$6) ) +
    ( A463/'Sect. 4 (coefficients)'!$C$3 )^1 * ( 'Sect. 4 (coefficients)'!$J$36 ) ) +
( (B463+273.15) / 'Sect. 4 (coefficients)'!$C$4 )^4*
    (                                                   ( 'Sect. 4 (coefficients)'!$J$37 ) ) )</f>
        <v>-0.76938292149887</v>
      </c>
      <c r="V463" s="32">
        <f t="shared" si="128"/>
        <v>22.241628271971507</v>
      </c>
      <c r="W463" s="36">
        <f>('Sect. 4 (coefficients)'!$L$3+'Sect. 4 (coefficients)'!$L$4*(B463+'Sect. 4 (coefficients)'!$L$7)^-2.5+'Sect. 4 (coefficients)'!$L$5*(B463+'Sect. 4 (coefficients)'!$L$7)^3)/1000</f>
        <v>-2.8498200791190241E-3</v>
      </c>
      <c r="X463" s="36">
        <f t="shared" si="129"/>
        <v>-2.6174755602426103E-3</v>
      </c>
      <c r="Y463" s="32">
        <f t="shared" si="130"/>
        <v>22.238778451892387</v>
      </c>
      <c r="Z463" s="92">
        <v>6.0000000000000001E-3</v>
      </c>
    </row>
    <row r="464" spans="1:26" s="37" customFormat="1">
      <c r="A464" s="76">
        <v>30</v>
      </c>
      <c r="B464" s="30">
        <v>15</v>
      </c>
      <c r="C464" s="55">
        <v>52</v>
      </c>
      <c r="D464" s="32">
        <v>1022.0643506500001</v>
      </c>
      <c r="E464" s="32">
        <f t="shared" si="132"/>
        <v>1.5330965259750001E-2</v>
      </c>
      <c r="F464" s="54" t="s">
        <v>17</v>
      </c>
      <c r="G464" s="33">
        <v>1044.1221955696324</v>
      </c>
      <c r="H464" s="32">
        <v>1.6475402360488681E-2</v>
      </c>
      <c r="I464" s="62">
        <v>529.650105736613</v>
      </c>
      <c r="J464" s="33">
        <f t="shared" si="122"/>
        <v>22.057844919632316</v>
      </c>
      <c r="K464" s="32">
        <f t="shared" si="123"/>
        <v>6.033273335788342E-3</v>
      </c>
      <c r="L464" s="50">
        <f t="shared" si="121"/>
        <v>9.5248237909443194</v>
      </c>
      <c r="M464" s="35">
        <f t="shared" si="124"/>
        <v>14.142857142857142</v>
      </c>
      <c r="N464" s="66">
        <f t="shared" si="125"/>
        <v>1.4142857142857144</v>
      </c>
      <c r="O464" s="70" t="s">
        <v>17</v>
      </c>
      <c r="P464" s="32">
        <f>('Sect. 4 (coefficients)'!$L$3+'Sect. 4 (coefficients)'!$L$4*(B464+'Sect. 4 (coefficients)'!$L$7)^-2.5+'Sect. 4 (coefficients)'!$L$5*(B464+'Sect. 4 (coefficients)'!$L$7)^3)/1000</f>
        <v>-2.8498200791190241E-3</v>
      </c>
      <c r="Q464" s="32">
        <f t="shared" si="126"/>
        <v>22.060694739711437</v>
      </c>
      <c r="R464" s="32">
        <f>LOOKUP(B464,'Sect. 4 (data)'!$B$47:$B$53,'Sect. 4 (data)'!$R$47:$R$53)</f>
        <v>23.010692680862519</v>
      </c>
      <c r="S464" s="36">
        <f t="shared" si="127"/>
        <v>-0.94999794115108216</v>
      </c>
      <c r="T464" s="32">
        <f>'Sect. 4 (coefficients)'!$C$7 * ( A464 / 'Sect. 4 (coefficients)'!$C$3 )*
  (
                                                        ( 'Sect. 4 (coefficients)'!$F$3   + 'Sect. 4 (coefficients)'!$F$4  *(A464/'Sect. 4 (coefficients)'!$C$3)^1 + 'Sect. 4 (coefficients)'!$F$5  *(A464/'Sect. 4 (coefficients)'!$C$3)^2 + 'Sect. 4 (coefficients)'!$F$6   *(A464/'Sect. 4 (coefficients)'!$C$3)^3 + 'Sect. 4 (coefficients)'!$F$7  *(A464/'Sect. 4 (coefficients)'!$C$3)^4 + 'Sect. 4 (coefficients)'!$F$8*(A464/'Sect. 4 (coefficients)'!$C$3)^5 ) +
    ( (B464+273.15) / 'Sect. 4 (coefficients)'!$C$4 )^1 * ( 'Sect. 4 (coefficients)'!$F$9   + 'Sect. 4 (coefficients)'!$F$10*(A464/'Sect. 4 (coefficients)'!$C$3)^1 + 'Sect. 4 (coefficients)'!$F$11*(A464/'Sect. 4 (coefficients)'!$C$3)^2 + 'Sect. 4 (coefficients)'!$F$12*(A464/'Sect. 4 (coefficients)'!$C$3)^3 + 'Sect. 4 (coefficients)'!$F$13*(A464/'Sect. 4 (coefficients)'!$C$3)^4 ) +
    ( (B464+273.15) / 'Sect. 4 (coefficients)'!$C$4 )^2 * ( 'Sect. 4 (coefficients)'!$F$14 + 'Sect. 4 (coefficients)'!$F$15*(A464/'Sect. 4 (coefficients)'!$C$3)^1 + 'Sect. 4 (coefficients)'!$F$16*(A464/'Sect. 4 (coefficients)'!$C$3)^2 + 'Sect. 4 (coefficients)'!$F$17*(A464/'Sect. 4 (coefficients)'!$C$3)^3 ) +
    ( (B464+273.15) / 'Sect. 4 (coefficients)'!$C$4 )^3 * ( 'Sect. 4 (coefficients)'!$F$18 + 'Sect. 4 (coefficients)'!$F$19*(A464/'Sect. 4 (coefficients)'!$C$3)^1 + 'Sect. 4 (coefficients)'!$F$20*(A464/'Sect. 4 (coefficients)'!$C$3)^2 ) +
    ( (B464+273.15) / 'Sect. 4 (coefficients)'!$C$4 )^4 * ( 'Sect. 4 (coefficients)'!$F$21 +'Sect. 4 (coefficients)'!$F$22*(A464/'Sect. 4 (coefficients)'!$C$3)^1 ) +
    ( (B464+273.15) / 'Sect. 4 (coefficients)'!$C$4 )^5 * ( 'Sect. 4 (coefficients)'!$F$23 )
  )</f>
        <v>23.011011193470377</v>
      </c>
      <c r="U464" s="91">
        <f xml:space="preserve"> 'Sect. 4 (coefficients)'!$C$8 * ( (C464/'Sect. 4 (coefficients)'!$C$5-1)/'Sect. 4 (coefficients)'!$C$6 ) * ( A464/'Sect. 4 (coefficients)'!$C$3 ) *
(                                                       ( 'Sect. 4 (coefficients)'!$J$3   + 'Sect. 4 (coefficients)'!$J$4  *((C464/'Sect. 4 (coefficients)'!$C$5-1)/'Sect. 4 (coefficients)'!$C$6)  + 'Sect. 4 (coefficients)'!$J$5  *((C464/'Sect. 4 (coefficients)'!$C$5-1)/'Sect. 4 (coefficients)'!$C$6)^2 + 'Sect. 4 (coefficients)'!$J$6   *((C464/'Sect. 4 (coefficients)'!$C$5-1)/'Sect. 4 (coefficients)'!$C$6)^3 + 'Sect. 4 (coefficients)'!$J$7*((C464/'Sect. 4 (coefficients)'!$C$5-1)/'Sect. 4 (coefficients)'!$C$6)^4 ) +
    ( A464/'Sect. 4 (coefficients)'!$C$3 )^1 * ( 'Sect. 4 (coefficients)'!$J$8   + 'Sect. 4 (coefficients)'!$J$9  *((C464/'Sect. 4 (coefficients)'!$C$5-1)/'Sect. 4 (coefficients)'!$C$6)  + 'Sect. 4 (coefficients)'!$J$10*((C464/'Sect. 4 (coefficients)'!$C$5-1)/'Sect. 4 (coefficients)'!$C$6)^2 + 'Sect. 4 (coefficients)'!$J$11 *((C464/'Sect. 4 (coefficients)'!$C$5-1)/'Sect. 4 (coefficients)'!$C$6)^3 ) +
    ( A464/'Sect. 4 (coefficients)'!$C$3 )^2 * ( 'Sect. 4 (coefficients)'!$J$12 + 'Sect. 4 (coefficients)'!$J$13*((C464/'Sect. 4 (coefficients)'!$C$5-1)/'Sect. 4 (coefficients)'!$C$6) + 'Sect. 4 (coefficients)'!$J$14*((C464/'Sect. 4 (coefficients)'!$C$5-1)/'Sect. 4 (coefficients)'!$C$6)^2 ) +
    ( A464/'Sect. 4 (coefficients)'!$C$3 )^3 * ( 'Sect. 4 (coefficients)'!$J$15 + 'Sect. 4 (coefficients)'!$J$16*((C464/'Sect. 4 (coefficients)'!$C$5-1)/'Sect. 4 (coefficients)'!$C$6) ) +
    ( A464/'Sect. 4 (coefficients)'!$C$3 )^4 * ( 'Sect. 4 (coefficients)'!$J$17 ) +
( (B464+273.15) / 'Sect. 4 (coefficients)'!$C$4 )^1*
    (                                                   ( 'Sect. 4 (coefficients)'!$J$18 + 'Sect. 4 (coefficients)'!$J$19*((C464/'Sect. 4 (coefficients)'!$C$5-1)/'Sect. 4 (coefficients)'!$C$6) + 'Sect. 4 (coefficients)'!$J$20*((C464/'Sect. 4 (coefficients)'!$C$5-1)/'Sect. 4 (coefficients)'!$C$6)^2 + 'Sect. 4 (coefficients)'!$J$21 * ((C464/'Sect. 4 (coefficients)'!$C$5-1)/'Sect. 4 (coefficients)'!$C$6)^3 ) +
    ( A464/'Sect. 4 (coefficients)'!$C$3 )^1 * ( 'Sect. 4 (coefficients)'!$J$22 + 'Sect. 4 (coefficients)'!$J$23*((C464/'Sect. 4 (coefficients)'!$C$5-1)/'Sect. 4 (coefficients)'!$C$6) + 'Sect. 4 (coefficients)'!$J$24*((C464/'Sect. 4 (coefficients)'!$C$5-1)/'Sect. 4 (coefficients)'!$C$6)^2 ) +
    ( A464/'Sect. 4 (coefficients)'!$C$3 )^2 * ( 'Sect. 4 (coefficients)'!$J$25 + 'Sect. 4 (coefficients)'!$J$26*((C464/'Sect. 4 (coefficients)'!$C$5-1)/'Sect. 4 (coefficients)'!$C$6) ) +
    ( A464/'Sect. 4 (coefficients)'!$C$3 )^3 * ( 'Sect. 4 (coefficients)'!$J$27 ) ) +
( (B464+273.15) / 'Sect. 4 (coefficients)'!$C$4 )^2*
    (                                                   ( 'Sect. 4 (coefficients)'!$J$28 + 'Sect. 4 (coefficients)'!$J$29*((C464/'Sect. 4 (coefficients)'!$C$5-1)/'Sect. 4 (coefficients)'!$C$6) + 'Sect. 4 (coefficients)'!$J$30*((C464/'Sect. 4 (coefficients)'!$C$5-1)/'Sect. 4 (coefficients)'!$C$6)^2 ) +
    ( A464/'Sect. 4 (coefficients)'!$C$3 )^1 * ( 'Sect. 4 (coefficients)'!$J$31 + 'Sect. 4 (coefficients)'!$J$32*((C464/'Sect. 4 (coefficients)'!$C$5-1)/'Sect. 4 (coefficients)'!$C$6) ) +
    ( A464/'Sect. 4 (coefficients)'!$C$3 )^2 * ( 'Sect. 4 (coefficients)'!$J$33 ) ) +
( (B464+273.15) / 'Sect. 4 (coefficients)'!$C$4 )^3*
    (                                                   ( 'Sect. 4 (coefficients)'!$J$34 + 'Sect. 4 (coefficients)'!$J$35*((C464/'Sect. 4 (coefficients)'!$C$5-1)/'Sect. 4 (coefficients)'!$C$6) ) +
    ( A464/'Sect. 4 (coefficients)'!$C$3 )^1 * ( 'Sect. 4 (coefficients)'!$J$36 ) ) +
( (B464+273.15) / 'Sect. 4 (coefficients)'!$C$4 )^4*
    (                                                   ( 'Sect. 4 (coefficients)'!$J$37 ) ) )</f>
        <v>-0.94592383639190047</v>
      </c>
      <c r="V464" s="32">
        <f t="shared" si="128"/>
        <v>22.065087357078475</v>
      </c>
      <c r="W464" s="36">
        <f>('Sect. 4 (coefficients)'!$L$3+'Sect. 4 (coefficients)'!$L$4*(B464+'Sect. 4 (coefficients)'!$L$7)^-2.5+'Sect. 4 (coefficients)'!$L$5*(B464+'Sect. 4 (coefficients)'!$L$7)^3)/1000</f>
        <v>-2.8498200791190241E-3</v>
      </c>
      <c r="X464" s="36">
        <f t="shared" si="129"/>
        <v>-4.3926173670385538E-3</v>
      </c>
      <c r="Y464" s="32">
        <f t="shared" si="130"/>
        <v>22.062237536999355</v>
      </c>
      <c r="Z464" s="92">
        <v>6.0000000000000001E-3</v>
      </c>
    </row>
    <row r="465" spans="1:26" s="46" customFormat="1">
      <c r="A465" s="82">
        <v>30</v>
      </c>
      <c r="B465" s="38">
        <v>15</v>
      </c>
      <c r="C465" s="57">
        <v>65</v>
      </c>
      <c r="D465" s="40">
        <v>1027.44420001</v>
      </c>
      <c r="E465" s="40">
        <f t="shared" si="132"/>
        <v>1.5411663000150001E-2</v>
      </c>
      <c r="F465" s="56" t="s">
        <v>17</v>
      </c>
      <c r="G465" s="42">
        <v>1049.2936392989179</v>
      </c>
      <c r="H465" s="40">
        <v>1.6789927349675608E-2</v>
      </c>
      <c r="I465" s="63">
        <v>260.10047330068261</v>
      </c>
      <c r="J465" s="42">
        <f t="shared" si="122"/>
        <v>21.849439288917893</v>
      </c>
      <c r="K465" s="40">
        <f t="shared" si="123"/>
        <v>6.6620045014389208E-3</v>
      </c>
      <c r="L465" s="53">
        <f t="shared" si="121"/>
        <v>6.4471171516318746</v>
      </c>
      <c r="M465" s="44">
        <f t="shared" si="124"/>
        <v>14.142857142857142</v>
      </c>
      <c r="N465" s="67">
        <f t="shared" si="125"/>
        <v>1.4142857142857144</v>
      </c>
      <c r="O465" s="71" t="s">
        <v>17</v>
      </c>
      <c r="P465" s="40">
        <f>('Sect. 4 (coefficients)'!$L$3+'Sect. 4 (coefficients)'!$L$4*(B465+'Sect. 4 (coefficients)'!$L$7)^-2.5+'Sect. 4 (coefficients)'!$L$5*(B465+'Sect. 4 (coefficients)'!$L$7)^3)/1000</f>
        <v>-2.8498200791190241E-3</v>
      </c>
      <c r="Q465" s="40">
        <f t="shared" si="126"/>
        <v>21.852289108997013</v>
      </c>
      <c r="R465" s="40">
        <f>LOOKUP(B465,'Sect. 4 (data)'!$B$47:$B$53,'Sect. 4 (data)'!$R$47:$R$53)</f>
        <v>23.010692680862519</v>
      </c>
      <c r="S465" s="45">
        <f t="shared" si="127"/>
        <v>-1.1584035718655059</v>
      </c>
      <c r="T465" s="40">
        <f>'Sect. 4 (coefficients)'!$C$7 * ( A465 / 'Sect. 4 (coefficients)'!$C$3 )*
  (
                                                        ( 'Sect. 4 (coefficients)'!$F$3   + 'Sect. 4 (coefficients)'!$F$4  *(A465/'Sect. 4 (coefficients)'!$C$3)^1 + 'Sect. 4 (coefficients)'!$F$5  *(A465/'Sect. 4 (coefficients)'!$C$3)^2 + 'Sect. 4 (coefficients)'!$F$6   *(A465/'Sect. 4 (coefficients)'!$C$3)^3 + 'Sect. 4 (coefficients)'!$F$7  *(A465/'Sect. 4 (coefficients)'!$C$3)^4 + 'Sect. 4 (coefficients)'!$F$8*(A465/'Sect. 4 (coefficients)'!$C$3)^5 ) +
    ( (B465+273.15) / 'Sect. 4 (coefficients)'!$C$4 )^1 * ( 'Sect. 4 (coefficients)'!$F$9   + 'Sect. 4 (coefficients)'!$F$10*(A465/'Sect. 4 (coefficients)'!$C$3)^1 + 'Sect. 4 (coefficients)'!$F$11*(A465/'Sect. 4 (coefficients)'!$C$3)^2 + 'Sect. 4 (coefficients)'!$F$12*(A465/'Sect. 4 (coefficients)'!$C$3)^3 + 'Sect. 4 (coefficients)'!$F$13*(A465/'Sect. 4 (coefficients)'!$C$3)^4 ) +
    ( (B465+273.15) / 'Sect. 4 (coefficients)'!$C$4 )^2 * ( 'Sect. 4 (coefficients)'!$F$14 + 'Sect. 4 (coefficients)'!$F$15*(A465/'Sect. 4 (coefficients)'!$C$3)^1 + 'Sect. 4 (coefficients)'!$F$16*(A465/'Sect. 4 (coefficients)'!$C$3)^2 + 'Sect. 4 (coefficients)'!$F$17*(A465/'Sect. 4 (coefficients)'!$C$3)^3 ) +
    ( (B465+273.15) / 'Sect. 4 (coefficients)'!$C$4 )^3 * ( 'Sect. 4 (coefficients)'!$F$18 + 'Sect. 4 (coefficients)'!$F$19*(A465/'Sect. 4 (coefficients)'!$C$3)^1 + 'Sect. 4 (coefficients)'!$F$20*(A465/'Sect. 4 (coefficients)'!$C$3)^2 ) +
    ( (B465+273.15) / 'Sect. 4 (coefficients)'!$C$4 )^4 * ( 'Sect. 4 (coefficients)'!$F$21 +'Sect. 4 (coefficients)'!$F$22*(A465/'Sect. 4 (coefficients)'!$C$3)^1 ) +
    ( (B465+273.15) / 'Sect. 4 (coefficients)'!$C$4 )^5 * ( 'Sect. 4 (coefficients)'!$F$23 )
  )</f>
        <v>23.011011193470377</v>
      </c>
      <c r="U465" s="93">
        <f xml:space="preserve"> 'Sect. 4 (coefficients)'!$C$8 * ( (C465/'Sect. 4 (coefficients)'!$C$5-1)/'Sect. 4 (coefficients)'!$C$6 ) * ( A465/'Sect. 4 (coefficients)'!$C$3 ) *
(                                                       ( 'Sect. 4 (coefficients)'!$J$3   + 'Sect. 4 (coefficients)'!$J$4  *((C465/'Sect. 4 (coefficients)'!$C$5-1)/'Sect. 4 (coefficients)'!$C$6)  + 'Sect. 4 (coefficients)'!$J$5  *((C465/'Sect. 4 (coefficients)'!$C$5-1)/'Sect. 4 (coefficients)'!$C$6)^2 + 'Sect. 4 (coefficients)'!$J$6   *((C465/'Sect. 4 (coefficients)'!$C$5-1)/'Sect. 4 (coefficients)'!$C$6)^3 + 'Sect. 4 (coefficients)'!$J$7*((C465/'Sect. 4 (coefficients)'!$C$5-1)/'Sect. 4 (coefficients)'!$C$6)^4 ) +
    ( A465/'Sect. 4 (coefficients)'!$C$3 )^1 * ( 'Sect. 4 (coefficients)'!$J$8   + 'Sect. 4 (coefficients)'!$J$9  *((C465/'Sect. 4 (coefficients)'!$C$5-1)/'Sect. 4 (coefficients)'!$C$6)  + 'Sect. 4 (coefficients)'!$J$10*((C465/'Sect. 4 (coefficients)'!$C$5-1)/'Sect. 4 (coefficients)'!$C$6)^2 + 'Sect. 4 (coefficients)'!$J$11 *((C465/'Sect. 4 (coefficients)'!$C$5-1)/'Sect. 4 (coefficients)'!$C$6)^3 ) +
    ( A465/'Sect. 4 (coefficients)'!$C$3 )^2 * ( 'Sect. 4 (coefficients)'!$J$12 + 'Sect. 4 (coefficients)'!$J$13*((C465/'Sect. 4 (coefficients)'!$C$5-1)/'Sect. 4 (coefficients)'!$C$6) + 'Sect. 4 (coefficients)'!$J$14*((C465/'Sect. 4 (coefficients)'!$C$5-1)/'Sect. 4 (coefficients)'!$C$6)^2 ) +
    ( A465/'Sect. 4 (coefficients)'!$C$3 )^3 * ( 'Sect. 4 (coefficients)'!$J$15 + 'Sect. 4 (coefficients)'!$J$16*((C465/'Sect. 4 (coefficients)'!$C$5-1)/'Sect. 4 (coefficients)'!$C$6) ) +
    ( A465/'Sect. 4 (coefficients)'!$C$3 )^4 * ( 'Sect. 4 (coefficients)'!$J$17 ) +
( (B465+273.15) / 'Sect. 4 (coefficients)'!$C$4 )^1*
    (                                                   ( 'Sect. 4 (coefficients)'!$J$18 + 'Sect. 4 (coefficients)'!$J$19*((C465/'Sect. 4 (coefficients)'!$C$5-1)/'Sect. 4 (coefficients)'!$C$6) + 'Sect. 4 (coefficients)'!$J$20*((C465/'Sect. 4 (coefficients)'!$C$5-1)/'Sect. 4 (coefficients)'!$C$6)^2 + 'Sect. 4 (coefficients)'!$J$21 * ((C465/'Sect. 4 (coefficients)'!$C$5-1)/'Sect. 4 (coefficients)'!$C$6)^3 ) +
    ( A465/'Sect. 4 (coefficients)'!$C$3 )^1 * ( 'Sect. 4 (coefficients)'!$J$22 + 'Sect. 4 (coefficients)'!$J$23*((C465/'Sect. 4 (coefficients)'!$C$5-1)/'Sect. 4 (coefficients)'!$C$6) + 'Sect. 4 (coefficients)'!$J$24*((C465/'Sect. 4 (coefficients)'!$C$5-1)/'Sect. 4 (coefficients)'!$C$6)^2 ) +
    ( A465/'Sect. 4 (coefficients)'!$C$3 )^2 * ( 'Sect. 4 (coefficients)'!$J$25 + 'Sect. 4 (coefficients)'!$J$26*((C465/'Sect. 4 (coefficients)'!$C$5-1)/'Sect. 4 (coefficients)'!$C$6) ) +
    ( A465/'Sect. 4 (coefficients)'!$C$3 )^3 * ( 'Sect. 4 (coefficients)'!$J$27 ) ) +
( (B465+273.15) / 'Sect. 4 (coefficients)'!$C$4 )^2*
    (                                                   ( 'Sect. 4 (coefficients)'!$J$28 + 'Sect. 4 (coefficients)'!$J$29*((C465/'Sect. 4 (coefficients)'!$C$5-1)/'Sect. 4 (coefficients)'!$C$6) + 'Sect. 4 (coefficients)'!$J$30*((C465/'Sect. 4 (coefficients)'!$C$5-1)/'Sect. 4 (coefficients)'!$C$6)^2 ) +
    ( A465/'Sect. 4 (coefficients)'!$C$3 )^1 * ( 'Sect. 4 (coefficients)'!$J$31 + 'Sect. 4 (coefficients)'!$J$32*((C465/'Sect. 4 (coefficients)'!$C$5-1)/'Sect. 4 (coefficients)'!$C$6) ) +
    ( A465/'Sect. 4 (coefficients)'!$C$3 )^2 * ( 'Sect. 4 (coefficients)'!$J$33 ) ) +
( (B465+273.15) / 'Sect. 4 (coefficients)'!$C$4 )^3*
    (                                                   ( 'Sect. 4 (coefficients)'!$J$34 + 'Sect. 4 (coefficients)'!$J$35*((C465/'Sect. 4 (coefficients)'!$C$5-1)/'Sect. 4 (coefficients)'!$C$6) ) +
    ( A465/'Sect. 4 (coefficients)'!$C$3 )^1 * ( 'Sect. 4 (coefficients)'!$J$36 ) ) +
( (B465+273.15) / 'Sect. 4 (coefficients)'!$C$4 )^4*
    (                                                   ( 'Sect. 4 (coefficients)'!$J$37 ) ) )</f>
        <v>-1.1545152592241392</v>
      </c>
      <c r="V465" s="40">
        <f t="shared" si="128"/>
        <v>21.856495934246237</v>
      </c>
      <c r="W465" s="45">
        <f>('Sect. 4 (coefficients)'!$L$3+'Sect. 4 (coefficients)'!$L$4*(B465+'Sect. 4 (coefficients)'!$L$7)^-2.5+'Sect. 4 (coefficients)'!$L$5*(B465+'Sect. 4 (coefficients)'!$L$7)^3)/1000</f>
        <v>-2.8498200791190241E-3</v>
      </c>
      <c r="X465" s="45">
        <f t="shared" si="129"/>
        <v>-4.2068252492235558E-3</v>
      </c>
      <c r="Y465" s="40">
        <f t="shared" si="130"/>
        <v>21.853646114167116</v>
      </c>
      <c r="Z465" s="94">
        <v>6.0000000000000001E-3</v>
      </c>
    </row>
    <row r="466" spans="1:26" s="37" customFormat="1">
      <c r="A466" s="76">
        <v>30</v>
      </c>
      <c r="B466" s="30">
        <v>20</v>
      </c>
      <c r="C466" s="55">
        <v>5</v>
      </c>
      <c r="D466" s="32">
        <v>1000.43959904</v>
      </c>
      <c r="E466" s="32">
        <f>0.001/100*D466/2</f>
        <v>5.0021979952000004E-3</v>
      </c>
      <c r="F466" s="54" t="s">
        <v>17</v>
      </c>
      <c r="G466" s="33">
        <v>1023.0857184735955</v>
      </c>
      <c r="H466" s="32">
        <v>7.0119991317467798E-3</v>
      </c>
      <c r="I466" s="62">
        <v>136.52172031765014</v>
      </c>
      <c r="J466" s="33">
        <f t="shared" si="122"/>
        <v>22.646119433595572</v>
      </c>
      <c r="K466" s="32">
        <f t="shared" si="123"/>
        <v>4.9138729165938647E-3</v>
      </c>
      <c r="L466" s="50">
        <f t="shared" si="121"/>
        <v>32.925321140989325</v>
      </c>
      <c r="M466" s="35">
        <f t="shared" si="124"/>
        <v>14.142857142857142</v>
      </c>
      <c r="N466" s="66">
        <f t="shared" si="125"/>
        <v>1.4142857142857144</v>
      </c>
      <c r="O466" s="70" t="s">
        <v>17</v>
      </c>
      <c r="P466" s="32">
        <f>('Sect. 4 (coefficients)'!$L$3+'Sect. 4 (coefficients)'!$L$4*(B466+'Sect. 4 (coefficients)'!$L$7)^-2.5+'Sect. 4 (coefficients)'!$L$5*(B466+'Sect. 4 (coefficients)'!$L$7)^3)/1000</f>
        <v>-2.4363535093284202E-3</v>
      </c>
      <c r="Q466" s="32">
        <f t="shared" si="126"/>
        <v>22.6485557871049</v>
      </c>
      <c r="R466" s="32">
        <f>LOOKUP(B466,'Sect. 4 (data)'!$B$47:$B$53,'Sect. 4 (data)'!$R$47:$R$53)</f>
        <v>22.737238726850141</v>
      </c>
      <c r="S466" s="36">
        <f t="shared" si="127"/>
        <v>-8.8682939745240219E-2</v>
      </c>
      <c r="T466" s="32">
        <f>'Sect. 4 (coefficients)'!$C$7 * ( A466 / 'Sect. 4 (coefficients)'!$C$3 )*
  (
                                                        ( 'Sect. 4 (coefficients)'!$F$3   + 'Sect. 4 (coefficients)'!$F$4  *(A466/'Sect. 4 (coefficients)'!$C$3)^1 + 'Sect. 4 (coefficients)'!$F$5  *(A466/'Sect. 4 (coefficients)'!$C$3)^2 + 'Sect. 4 (coefficients)'!$F$6   *(A466/'Sect. 4 (coefficients)'!$C$3)^3 + 'Sect. 4 (coefficients)'!$F$7  *(A466/'Sect. 4 (coefficients)'!$C$3)^4 + 'Sect. 4 (coefficients)'!$F$8*(A466/'Sect. 4 (coefficients)'!$C$3)^5 ) +
    ( (B466+273.15) / 'Sect. 4 (coefficients)'!$C$4 )^1 * ( 'Sect. 4 (coefficients)'!$F$9   + 'Sect. 4 (coefficients)'!$F$10*(A466/'Sect. 4 (coefficients)'!$C$3)^1 + 'Sect. 4 (coefficients)'!$F$11*(A466/'Sect. 4 (coefficients)'!$C$3)^2 + 'Sect. 4 (coefficients)'!$F$12*(A466/'Sect. 4 (coefficients)'!$C$3)^3 + 'Sect. 4 (coefficients)'!$F$13*(A466/'Sect. 4 (coefficients)'!$C$3)^4 ) +
    ( (B466+273.15) / 'Sect. 4 (coefficients)'!$C$4 )^2 * ( 'Sect. 4 (coefficients)'!$F$14 + 'Sect. 4 (coefficients)'!$F$15*(A466/'Sect. 4 (coefficients)'!$C$3)^1 + 'Sect. 4 (coefficients)'!$F$16*(A466/'Sect. 4 (coefficients)'!$C$3)^2 + 'Sect. 4 (coefficients)'!$F$17*(A466/'Sect. 4 (coefficients)'!$C$3)^3 ) +
    ( (B466+273.15) / 'Sect. 4 (coefficients)'!$C$4 )^3 * ( 'Sect. 4 (coefficients)'!$F$18 + 'Sect. 4 (coefficients)'!$F$19*(A466/'Sect. 4 (coefficients)'!$C$3)^1 + 'Sect. 4 (coefficients)'!$F$20*(A466/'Sect. 4 (coefficients)'!$C$3)^2 ) +
    ( (B466+273.15) / 'Sect. 4 (coefficients)'!$C$4 )^4 * ( 'Sect. 4 (coefficients)'!$F$21 +'Sect. 4 (coefficients)'!$F$22*(A466/'Sect. 4 (coefficients)'!$C$3)^1 ) +
    ( (B466+273.15) / 'Sect. 4 (coefficients)'!$C$4 )^5 * ( 'Sect. 4 (coefficients)'!$F$23 )
  )</f>
        <v>22.737881592466511</v>
      </c>
      <c r="U466" s="91">
        <f xml:space="preserve"> 'Sect. 4 (coefficients)'!$C$8 * ( (C466/'Sect. 4 (coefficients)'!$C$5-1)/'Sect. 4 (coefficients)'!$C$6 ) * ( A466/'Sect. 4 (coefficients)'!$C$3 ) *
(                                                       ( 'Sect. 4 (coefficients)'!$J$3   + 'Sect. 4 (coefficients)'!$J$4  *((C466/'Sect. 4 (coefficients)'!$C$5-1)/'Sect. 4 (coefficients)'!$C$6)  + 'Sect. 4 (coefficients)'!$J$5  *((C466/'Sect. 4 (coefficients)'!$C$5-1)/'Sect. 4 (coefficients)'!$C$6)^2 + 'Sect. 4 (coefficients)'!$J$6   *((C466/'Sect. 4 (coefficients)'!$C$5-1)/'Sect. 4 (coefficients)'!$C$6)^3 + 'Sect. 4 (coefficients)'!$J$7*((C466/'Sect. 4 (coefficients)'!$C$5-1)/'Sect. 4 (coefficients)'!$C$6)^4 ) +
    ( A466/'Sect. 4 (coefficients)'!$C$3 )^1 * ( 'Sect. 4 (coefficients)'!$J$8   + 'Sect. 4 (coefficients)'!$J$9  *((C466/'Sect. 4 (coefficients)'!$C$5-1)/'Sect. 4 (coefficients)'!$C$6)  + 'Sect. 4 (coefficients)'!$J$10*((C466/'Sect. 4 (coefficients)'!$C$5-1)/'Sect. 4 (coefficients)'!$C$6)^2 + 'Sect. 4 (coefficients)'!$J$11 *((C466/'Sect. 4 (coefficients)'!$C$5-1)/'Sect. 4 (coefficients)'!$C$6)^3 ) +
    ( A466/'Sect. 4 (coefficients)'!$C$3 )^2 * ( 'Sect. 4 (coefficients)'!$J$12 + 'Sect. 4 (coefficients)'!$J$13*((C466/'Sect. 4 (coefficients)'!$C$5-1)/'Sect. 4 (coefficients)'!$C$6) + 'Sect. 4 (coefficients)'!$J$14*((C466/'Sect. 4 (coefficients)'!$C$5-1)/'Sect. 4 (coefficients)'!$C$6)^2 ) +
    ( A466/'Sect. 4 (coefficients)'!$C$3 )^3 * ( 'Sect. 4 (coefficients)'!$J$15 + 'Sect. 4 (coefficients)'!$J$16*((C466/'Sect. 4 (coefficients)'!$C$5-1)/'Sect. 4 (coefficients)'!$C$6) ) +
    ( A466/'Sect. 4 (coefficients)'!$C$3 )^4 * ( 'Sect. 4 (coefficients)'!$J$17 ) +
( (B466+273.15) / 'Sect. 4 (coefficients)'!$C$4 )^1*
    (                                                   ( 'Sect. 4 (coefficients)'!$J$18 + 'Sect. 4 (coefficients)'!$J$19*((C466/'Sect. 4 (coefficients)'!$C$5-1)/'Sect. 4 (coefficients)'!$C$6) + 'Sect. 4 (coefficients)'!$J$20*((C466/'Sect. 4 (coefficients)'!$C$5-1)/'Sect. 4 (coefficients)'!$C$6)^2 + 'Sect. 4 (coefficients)'!$J$21 * ((C466/'Sect. 4 (coefficients)'!$C$5-1)/'Sect. 4 (coefficients)'!$C$6)^3 ) +
    ( A466/'Sect. 4 (coefficients)'!$C$3 )^1 * ( 'Sect. 4 (coefficients)'!$J$22 + 'Sect. 4 (coefficients)'!$J$23*((C466/'Sect. 4 (coefficients)'!$C$5-1)/'Sect. 4 (coefficients)'!$C$6) + 'Sect. 4 (coefficients)'!$J$24*((C466/'Sect. 4 (coefficients)'!$C$5-1)/'Sect. 4 (coefficients)'!$C$6)^2 ) +
    ( A466/'Sect. 4 (coefficients)'!$C$3 )^2 * ( 'Sect. 4 (coefficients)'!$J$25 + 'Sect. 4 (coefficients)'!$J$26*((C466/'Sect. 4 (coefficients)'!$C$5-1)/'Sect. 4 (coefficients)'!$C$6) ) +
    ( A466/'Sect. 4 (coefficients)'!$C$3 )^3 * ( 'Sect. 4 (coefficients)'!$J$27 ) ) +
( (B466+273.15) / 'Sect. 4 (coefficients)'!$C$4 )^2*
    (                                                   ( 'Sect. 4 (coefficients)'!$J$28 + 'Sect. 4 (coefficients)'!$J$29*((C466/'Sect. 4 (coefficients)'!$C$5-1)/'Sect. 4 (coefficients)'!$C$6) + 'Sect. 4 (coefficients)'!$J$30*((C466/'Sect. 4 (coefficients)'!$C$5-1)/'Sect. 4 (coefficients)'!$C$6)^2 ) +
    ( A466/'Sect. 4 (coefficients)'!$C$3 )^1 * ( 'Sect. 4 (coefficients)'!$J$31 + 'Sect. 4 (coefficients)'!$J$32*((C466/'Sect. 4 (coefficients)'!$C$5-1)/'Sect. 4 (coefficients)'!$C$6) ) +
    ( A466/'Sect. 4 (coefficients)'!$C$3 )^2 * ( 'Sect. 4 (coefficients)'!$J$33 ) ) +
( (B466+273.15) / 'Sect. 4 (coefficients)'!$C$4 )^3*
    (                                                   ( 'Sect. 4 (coefficients)'!$J$34 + 'Sect. 4 (coefficients)'!$J$35*((C466/'Sect. 4 (coefficients)'!$C$5-1)/'Sect. 4 (coefficients)'!$C$6) ) +
    ( A466/'Sect. 4 (coefficients)'!$C$3 )^1 * ( 'Sect. 4 (coefficients)'!$J$36 ) ) +
( (B466+273.15) / 'Sect. 4 (coefficients)'!$C$4 )^4*
    (                                                   ( 'Sect. 4 (coefficients)'!$J$37 ) ) )</f>
        <v>-8.8664358959523057E-2</v>
      </c>
      <c r="V466" s="32">
        <f t="shared" si="128"/>
        <v>22.649217233506988</v>
      </c>
      <c r="W466" s="36">
        <f>('Sect. 4 (coefficients)'!$L$3+'Sect. 4 (coefficients)'!$L$4*(B466+'Sect. 4 (coefficients)'!$L$7)^-2.5+'Sect. 4 (coefficients)'!$L$5*(B466+'Sect. 4 (coefficients)'!$L$7)^3)/1000</f>
        <v>-2.4363535093284202E-3</v>
      </c>
      <c r="X466" s="36">
        <f t="shared" si="129"/>
        <v>-6.6144640208776195E-4</v>
      </c>
      <c r="Y466" s="32">
        <f t="shared" si="130"/>
        <v>22.64678087999766</v>
      </c>
      <c r="Z466" s="92">
        <v>6.0000000000000001E-3</v>
      </c>
    </row>
    <row r="467" spans="1:26" s="37" customFormat="1">
      <c r="A467" s="76">
        <v>30</v>
      </c>
      <c r="B467" s="30">
        <v>20</v>
      </c>
      <c r="C467" s="55">
        <v>10</v>
      </c>
      <c r="D467" s="32">
        <v>1002.6946152100001</v>
      </c>
      <c r="E467" s="32">
        <f>0.001/100*D467/2</f>
        <v>5.0134730760500006E-3</v>
      </c>
      <c r="F467" s="54" t="s">
        <v>17</v>
      </c>
      <c r="G467" s="33">
        <v>1025.2525061888143</v>
      </c>
      <c r="H467" s="32">
        <v>7.0505914100778338E-3</v>
      </c>
      <c r="I467" s="62">
        <v>138.24164848068583</v>
      </c>
      <c r="J467" s="33">
        <f t="shared" si="122"/>
        <v>22.557890978814271</v>
      </c>
      <c r="K467" s="32">
        <f t="shared" si="123"/>
        <v>4.9574113151507893E-3</v>
      </c>
      <c r="L467" s="50">
        <f t="shared" si="121"/>
        <v>33.787536558641207</v>
      </c>
      <c r="M467" s="35">
        <f t="shared" si="124"/>
        <v>14.142857142857142</v>
      </c>
      <c r="N467" s="66">
        <f t="shared" si="125"/>
        <v>1.4142857142857144</v>
      </c>
      <c r="O467" s="70" t="s">
        <v>17</v>
      </c>
      <c r="P467" s="32">
        <f>('Sect. 4 (coefficients)'!$L$3+'Sect. 4 (coefficients)'!$L$4*(B467+'Sect. 4 (coefficients)'!$L$7)^-2.5+'Sect. 4 (coefficients)'!$L$5*(B467+'Sect. 4 (coefficients)'!$L$7)^3)/1000</f>
        <v>-2.4363535093284202E-3</v>
      </c>
      <c r="Q467" s="32">
        <f t="shared" si="126"/>
        <v>22.560327332323599</v>
      </c>
      <c r="R467" s="32">
        <f>LOOKUP(B467,'Sect. 4 (data)'!$B$47:$B$53,'Sect. 4 (data)'!$R$47:$R$53)</f>
        <v>22.737238726850141</v>
      </c>
      <c r="S467" s="36">
        <f t="shared" si="127"/>
        <v>-0.1769113945265417</v>
      </c>
      <c r="T467" s="32">
        <f>'Sect. 4 (coefficients)'!$C$7 * ( A467 / 'Sect. 4 (coefficients)'!$C$3 )*
  (
                                                        ( 'Sect. 4 (coefficients)'!$F$3   + 'Sect. 4 (coefficients)'!$F$4  *(A467/'Sect. 4 (coefficients)'!$C$3)^1 + 'Sect. 4 (coefficients)'!$F$5  *(A467/'Sect. 4 (coefficients)'!$C$3)^2 + 'Sect. 4 (coefficients)'!$F$6   *(A467/'Sect. 4 (coefficients)'!$C$3)^3 + 'Sect. 4 (coefficients)'!$F$7  *(A467/'Sect. 4 (coefficients)'!$C$3)^4 + 'Sect. 4 (coefficients)'!$F$8*(A467/'Sect. 4 (coefficients)'!$C$3)^5 ) +
    ( (B467+273.15) / 'Sect. 4 (coefficients)'!$C$4 )^1 * ( 'Sect. 4 (coefficients)'!$F$9   + 'Sect. 4 (coefficients)'!$F$10*(A467/'Sect. 4 (coefficients)'!$C$3)^1 + 'Sect. 4 (coefficients)'!$F$11*(A467/'Sect. 4 (coefficients)'!$C$3)^2 + 'Sect. 4 (coefficients)'!$F$12*(A467/'Sect. 4 (coefficients)'!$C$3)^3 + 'Sect. 4 (coefficients)'!$F$13*(A467/'Sect. 4 (coefficients)'!$C$3)^4 ) +
    ( (B467+273.15) / 'Sect. 4 (coefficients)'!$C$4 )^2 * ( 'Sect. 4 (coefficients)'!$F$14 + 'Sect. 4 (coefficients)'!$F$15*(A467/'Sect. 4 (coefficients)'!$C$3)^1 + 'Sect. 4 (coefficients)'!$F$16*(A467/'Sect. 4 (coefficients)'!$C$3)^2 + 'Sect. 4 (coefficients)'!$F$17*(A467/'Sect. 4 (coefficients)'!$C$3)^3 ) +
    ( (B467+273.15) / 'Sect. 4 (coefficients)'!$C$4 )^3 * ( 'Sect. 4 (coefficients)'!$F$18 + 'Sect. 4 (coefficients)'!$F$19*(A467/'Sect. 4 (coefficients)'!$C$3)^1 + 'Sect. 4 (coefficients)'!$F$20*(A467/'Sect. 4 (coefficients)'!$C$3)^2 ) +
    ( (B467+273.15) / 'Sect. 4 (coefficients)'!$C$4 )^4 * ( 'Sect. 4 (coefficients)'!$F$21 +'Sect. 4 (coefficients)'!$F$22*(A467/'Sect. 4 (coefficients)'!$C$3)^1 ) +
    ( (B467+273.15) / 'Sect. 4 (coefficients)'!$C$4 )^5 * ( 'Sect. 4 (coefficients)'!$F$23 )
  )</f>
        <v>22.737881592466511</v>
      </c>
      <c r="U467" s="91">
        <f xml:space="preserve"> 'Sect. 4 (coefficients)'!$C$8 * ( (C467/'Sect. 4 (coefficients)'!$C$5-1)/'Sect. 4 (coefficients)'!$C$6 ) * ( A467/'Sect. 4 (coefficients)'!$C$3 ) *
(                                                       ( 'Sect. 4 (coefficients)'!$J$3   + 'Sect. 4 (coefficients)'!$J$4  *((C467/'Sect. 4 (coefficients)'!$C$5-1)/'Sect. 4 (coefficients)'!$C$6)  + 'Sect. 4 (coefficients)'!$J$5  *((C467/'Sect. 4 (coefficients)'!$C$5-1)/'Sect. 4 (coefficients)'!$C$6)^2 + 'Sect. 4 (coefficients)'!$J$6   *((C467/'Sect. 4 (coefficients)'!$C$5-1)/'Sect. 4 (coefficients)'!$C$6)^3 + 'Sect. 4 (coefficients)'!$J$7*((C467/'Sect. 4 (coefficients)'!$C$5-1)/'Sect. 4 (coefficients)'!$C$6)^4 ) +
    ( A467/'Sect. 4 (coefficients)'!$C$3 )^1 * ( 'Sect. 4 (coefficients)'!$J$8   + 'Sect. 4 (coefficients)'!$J$9  *((C467/'Sect. 4 (coefficients)'!$C$5-1)/'Sect. 4 (coefficients)'!$C$6)  + 'Sect. 4 (coefficients)'!$J$10*((C467/'Sect. 4 (coefficients)'!$C$5-1)/'Sect. 4 (coefficients)'!$C$6)^2 + 'Sect. 4 (coefficients)'!$J$11 *((C467/'Sect. 4 (coefficients)'!$C$5-1)/'Sect. 4 (coefficients)'!$C$6)^3 ) +
    ( A467/'Sect. 4 (coefficients)'!$C$3 )^2 * ( 'Sect. 4 (coefficients)'!$J$12 + 'Sect. 4 (coefficients)'!$J$13*((C467/'Sect. 4 (coefficients)'!$C$5-1)/'Sect. 4 (coefficients)'!$C$6) + 'Sect. 4 (coefficients)'!$J$14*((C467/'Sect. 4 (coefficients)'!$C$5-1)/'Sect. 4 (coefficients)'!$C$6)^2 ) +
    ( A467/'Sect. 4 (coefficients)'!$C$3 )^3 * ( 'Sect. 4 (coefficients)'!$J$15 + 'Sect. 4 (coefficients)'!$J$16*((C467/'Sect. 4 (coefficients)'!$C$5-1)/'Sect. 4 (coefficients)'!$C$6) ) +
    ( A467/'Sect. 4 (coefficients)'!$C$3 )^4 * ( 'Sect. 4 (coefficients)'!$J$17 ) +
( (B467+273.15) / 'Sect. 4 (coefficients)'!$C$4 )^1*
    (                                                   ( 'Sect. 4 (coefficients)'!$J$18 + 'Sect. 4 (coefficients)'!$J$19*((C467/'Sect. 4 (coefficients)'!$C$5-1)/'Sect. 4 (coefficients)'!$C$6) + 'Sect. 4 (coefficients)'!$J$20*((C467/'Sect. 4 (coefficients)'!$C$5-1)/'Sect. 4 (coefficients)'!$C$6)^2 + 'Sect. 4 (coefficients)'!$J$21 * ((C467/'Sect. 4 (coefficients)'!$C$5-1)/'Sect. 4 (coefficients)'!$C$6)^3 ) +
    ( A467/'Sect. 4 (coefficients)'!$C$3 )^1 * ( 'Sect. 4 (coefficients)'!$J$22 + 'Sect. 4 (coefficients)'!$J$23*((C467/'Sect. 4 (coefficients)'!$C$5-1)/'Sect. 4 (coefficients)'!$C$6) + 'Sect. 4 (coefficients)'!$J$24*((C467/'Sect. 4 (coefficients)'!$C$5-1)/'Sect. 4 (coefficients)'!$C$6)^2 ) +
    ( A467/'Sect. 4 (coefficients)'!$C$3 )^2 * ( 'Sect. 4 (coefficients)'!$J$25 + 'Sect. 4 (coefficients)'!$J$26*((C467/'Sect. 4 (coefficients)'!$C$5-1)/'Sect. 4 (coefficients)'!$C$6) ) +
    ( A467/'Sect. 4 (coefficients)'!$C$3 )^3 * ( 'Sect. 4 (coefficients)'!$J$27 ) ) +
( (B467+273.15) / 'Sect. 4 (coefficients)'!$C$4 )^2*
    (                                                   ( 'Sect. 4 (coefficients)'!$J$28 + 'Sect. 4 (coefficients)'!$J$29*((C467/'Sect. 4 (coefficients)'!$C$5-1)/'Sect. 4 (coefficients)'!$C$6) + 'Sect. 4 (coefficients)'!$J$30*((C467/'Sect. 4 (coefficients)'!$C$5-1)/'Sect. 4 (coefficients)'!$C$6)^2 ) +
    ( A467/'Sect. 4 (coefficients)'!$C$3 )^1 * ( 'Sect. 4 (coefficients)'!$J$31 + 'Sect. 4 (coefficients)'!$J$32*((C467/'Sect. 4 (coefficients)'!$C$5-1)/'Sect. 4 (coefficients)'!$C$6) ) +
    ( A467/'Sect. 4 (coefficients)'!$C$3 )^2 * ( 'Sect. 4 (coefficients)'!$J$33 ) ) +
( (B467+273.15) / 'Sect. 4 (coefficients)'!$C$4 )^3*
    (                                                   ( 'Sect. 4 (coefficients)'!$J$34 + 'Sect. 4 (coefficients)'!$J$35*((C467/'Sect. 4 (coefficients)'!$C$5-1)/'Sect. 4 (coefficients)'!$C$6) ) +
    ( A467/'Sect. 4 (coefficients)'!$C$3 )^1 * ( 'Sect. 4 (coefficients)'!$J$36 ) ) +
( (B467+273.15) / 'Sect. 4 (coefficients)'!$C$4 )^4*
    (                                                   ( 'Sect. 4 (coefficients)'!$J$37 ) ) )</f>
        <v>-0.17798988257728762</v>
      </c>
      <c r="V467" s="32">
        <f t="shared" si="128"/>
        <v>22.559891709889225</v>
      </c>
      <c r="W467" s="36">
        <f>('Sect. 4 (coefficients)'!$L$3+'Sect. 4 (coefficients)'!$L$4*(B467+'Sect. 4 (coefficients)'!$L$7)^-2.5+'Sect. 4 (coefficients)'!$L$5*(B467+'Sect. 4 (coefficients)'!$L$7)^3)/1000</f>
        <v>-2.4363535093284202E-3</v>
      </c>
      <c r="X467" s="36">
        <f t="shared" si="129"/>
        <v>4.3562243437378356E-4</v>
      </c>
      <c r="Y467" s="32">
        <f t="shared" si="130"/>
        <v>22.557455356379897</v>
      </c>
      <c r="Z467" s="92">
        <v>6.0000000000000001E-3</v>
      </c>
    </row>
    <row r="468" spans="1:26" s="37" customFormat="1">
      <c r="A468" s="76">
        <v>30</v>
      </c>
      <c r="B468" s="30">
        <v>20</v>
      </c>
      <c r="C468" s="55">
        <v>15</v>
      </c>
      <c r="D468" s="32">
        <v>1004.92620322</v>
      </c>
      <c r="E468" s="32">
        <f t="shared" ref="E468:E474" si="133">0.003/100*D468/2</f>
        <v>1.5073893048300001E-2</v>
      </c>
      <c r="F468" s="54" t="s">
        <v>17</v>
      </c>
      <c r="G468" s="33">
        <v>1027.3973067441123</v>
      </c>
      <c r="H468" s="32">
        <v>1.5834870642948043E-2</v>
      </c>
      <c r="I468" s="62">
        <v>3379.8569483919764</v>
      </c>
      <c r="J468" s="33">
        <f t="shared" si="122"/>
        <v>22.471103524112209</v>
      </c>
      <c r="K468" s="32">
        <f t="shared" si="123"/>
        <v>4.8498326411651228E-3</v>
      </c>
      <c r="L468" s="50">
        <f t="shared" si="121"/>
        <v>29.740430326257183</v>
      </c>
      <c r="M468" s="35">
        <f t="shared" si="124"/>
        <v>14.142857142857142</v>
      </c>
      <c r="N468" s="66">
        <f t="shared" si="125"/>
        <v>1.4142857142857144</v>
      </c>
      <c r="O468" s="70" t="s">
        <v>17</v>
      </c>
      <c r="P468" s="32">
        <f>('Sect. 4 (coefficients)'!$L$3+'Sect. 4 (coefficients)'!$L$4*(B468+'Sect. 4 (coefficients)'!$L$7)^-2.5+'Sect. 4 (coefficients)'!$L$5*(B468+'Sect. 4 (coefficients)'!$L$7)^3)/1000</f>
        <v>-2.4363535093284202E-3</v>
      </c>
      <c r="Q468" s="32">
        <f t="shared" si="126"/>
        <v>22.473539877621537</v>
      </c>
      <c r="R468" s="32">
        <f>LOOKUP(B468,'Sect. 4 (data)'!$B$47:$B$53,'Sect. 4 (data)'!$R$47:$R$53)</f>
        <v>22.737238726850141</v>
      </c>
      <c r="S468" s="36">
        <f t="shared" si="127"/>
        <v>-0.26369884922860365</v>
      </c>
      <c r="T468" s="32">
        <f>'Sect. 4 (coefficients)'!$C$7 * ( A468 / 'Sect. 4 (coefficients)'!$C$3 )*
  (
                                                        ( 'Sect. 4 (coefficients)'!$F$3   + 'Sect. 4 (coefficients)'!$F$4  *(A468/'Sect. 4 (coefficients)'!$C$3)^1 + 'Sect. 4 (coefficients)'!$F$5  *(A468/'Sect. 4 (coefficients)'!$C$3)^2 + 'Sect. 4 (coefficients)'!$F$6   *(A468/'Sect. 4 (coefficients)'!$C$3)^3 + 'Sect. 4 (coefficients)'!$F$7  *(A468/'Sect. 4 (coefficients)'!$C$3)^4 + 'Sect. 4 (coefficients)'!$F$8*(A468/'Sect. 4 (coefficients)'!$C$3)^5 ) +
    ( (B468+273.15) / 'Sect. 4 (coefficients)'!$C$4 )^1 * ( 'Sect. 4 (coefficients)'!$F$9   + 'Sect. 4 (coefficients)'!$F$10*(A468/'Sect. 4 (coefficients)'!$C$3)^1 + 'Sect. 4 (coefficients)'!$F$11*(A468/'Sect. 4 (coefficients)'!$C$3)^2 + 'Sect. 4 (coefficients)'!$F$12*(A468/'Sect. 4 (coefficients)'!$C$3)^3 + 'Sect. 4 (coefficients)'!$F$13*(A468/'Sect. 4 (coefficients)'!$C$3)^4 ) +
    ( (B468+273.15) / 'Sect. 4 (coefficients)'!$C$4 )^2 * ( 'Sect. 4 (coefficients)'!$F$14 + 'Sect. 4 (coefficients)'!$F$15*(A468/'Sect. 4 (coefficients)'!$C$3)^1 + 'Sect. 4 (coefficients)'!$F$16*(A468/'Sect. 4 (coefficients)'!$C$3)^2 + 'Sect. 4 (coefficients)'!$F$17*(A468/'Sect. 4 (coefficients)'!$C$3)^3 ) +
    ( (B468+273.15) / 'Sect. 4 (coefficients)'!$C$4 )^3 * ( 'Sect. 4 (coefficients)'!$F$18 + 'Sect. 4 (coefficients)'!$F$19*(A468/'Sect. 4 (coefficients)'!$C$3)^1 + 'Sect. 4 (coefficients)'!$F$20*(A468/'Sect. 4 (coefficients)'!$C$3)^2 ) +
    ( (B468+273.15) / 'Sect. 4 (coefficients)'!$C$4 )^4 * ( 'Sect. 4 (coefficients)'!$F$21 +'Sect. 4 (coefficients)'!$F$22*(A468/'Sect. 4 (coefficients)'!$C$3)^1 ) +
    ( (B468+273.15) / 'Sect. 4 (coefficients)'!$C$4 )^5 * ( 'Sect. 4 (coefficients)'!$F$23 )
  )</f>
        <v>22.737881592466511</v>
      </c>
      <c r="U468" s="91">
        <f xml:space="preserve"> 'Sect. 4 (coefficients)'!$C$8 * ( (C468/'Sect. 4 (coefficients)'!$C$5-1)/'Sect. 4 (coefficients)'!$C$6 ) * ( A468/'Sect. 4 (coefficients)'!$C$3 ) *
(                                                       ( 'Sect. 4 (coefficients)'!$J$3   + 'Sect. 4 (coefficients)'!$J$4  *((C468/'Sect. 4 (coefficients)'!$C$5-1)/'Sect. 4 (coefficients)'!$C$6)  + 'Sect. 4 (coefficients)'!$J$5  *((C468/'Sect. 4 (coefficients)'!$C$5-1)/'Sect. 4 (coefficients)'!$C$6)^2 + 'Sect. 4 (coefficients)'!$J$6   *((C468/'Sect. 4 (coefficients)'!$C$5-1)/'Sect. 4 (coefficients)'!$C$6)^3 + 'Sect. 4 (coefficients)'!$J$7*((C468/'Sect. 4 (coefficients)'!$C$5-1)/'Sect. 4 (coefficients)'!$C$6)^4 ) +
    ( A468/'Sect. 4 (coefficients)'!$C$3 )^1 * ( 'Sect. 4 (coefficients)'!$J$8   + 'Sect. 4 (coefficients)'!$J$9  *((C468/'Sect. 4 (coefficients)'!$C$5-1)/'Sect. 4 (coefficients)'!$C$6)  + 'Sect. 4 (coefficients)'!$J$10*((C468/'Sect. 4 (coefficients)'!$C$5-1)/'Sect. 4 (coefficients)'!$C$6)^2 + 'Sect. 4 (coefficients)'!$J$11 *((C468/'Sect. 4 (coefficients)'!$C$5-1)/'Sect. 4 (coefficients)'!$C$6)^3 ) +
    ( A468/'Sect. 4 (coefficients)'!$C$3 )^2 * ( 'Sect. 4 (coefficients)'!$J$12 + 'Sect. 4 (coefficients)'!$J$13*((C468/'Sect. 4 (coefficients)'!$C$5-1)/'Sect. 4 (coefficients)'!$C$6) + 'Sect. 4 (coefficients)'!$J$14*((C468/'Sect. 4 (coefficients)'!$C$5-1)/'Sect. 4 (coefficients)'!$C$6)^2 ) +
    ( A468/'Sect. 4 (coefficients)'!$C$3 )^3 * ( 'Sect. 4 (coefficients)'!$J$15 + 'Sect. 4 (coefficients)'!$J$16*((C468/'Sect. 4 (coefficients)'!$C$5-1)/'Sect. 4 (coefficients)'!$C$6) ) +
    ( A468/'Sect. 4 (coefficients)'!$C$3 )^4 * ( 'Sect. 4 (coefficients)'!$J$17 ) +
( (B468+273.15) / 'Sect. 4 (coefficients)'!$C$4 )^1*
    (                                                   ( 'Sect. 4 (coefficients)'!$J$18 + 'Sect. 4 (coefficients)'!$J$19*((C468/'Sect. 4 (coefficients)'!$C$5-1)/'Sect. 4 (coefficients)'!$C$6) + 'Sect. 4 (coefficients)'!$J$20*((C468/'Sect. 4 (coefficients)'!$C$5-1)/'Sect. 4 (coefficients)'!$C$6)^2 + 'Sect. 4 (coefficients)'!$J$21 * ((C468/'Sect. 4 (coefficients)'!$C$5-1)/'Sect. 4 (coefficients)'!$C$6)^3 ) +
    ( A468/'Sect. 4 (coefficients)'!$C$3 )^1 * ( 'Sect. 4 (coefficients)'!$J$22 + 'Sect. 4 (coefficients)'!$J$23*((C468/'Sect. 4 (coefficients)'!$C$5-1)/'Sect. 4 (coefficients)'!$C$6) + 'Sect. 4 (coefficients)'!$J$24*((C468/'Sect. 4 (coefficients)'!$C$5-1)/'Sect. 4 (coefficients)'!$C$6)^2 ) +
    ( A468/'Sect. 4 (coefficients)'!$C$3 )^2 * ( 'Sect. 4 (coefficients)'!$J$25 + 'Sect. 4 (coefficients)'!$J$26*((C468/'Sect. 4 (coefficients)'!$C$5-1)/'Sect. 4 (coefficients)'!$C$6) ) +
    ( A468/'Sect. 4 (coefficients)'!$C$3 )^3 * ( 'Sect. 4 (coefficients)'!$J$27 ) ) +
( (B468+273.15) / 'Sect. 4 (coefficients)'!$C$4 )^2*
    (                                                   ( 'Sect. 4 (coefficients)'!$J$28 + 'Sect. 4 (coefficients)'!$J$29*((C468/'Sect. 4 (coefficients)'!$C$5-1)/'Sect. 4 (coefficients)'!$C$6) + 'Sect. 4 (coefficients)'!$J$30*((C468/'Sect. 4 (coefficients)'!$C$5-1)/'Sect. 4 (coefficients)'!$C$6)^2 ) +
    ( A468/'Sect. 4 (coefficients)'!$C$3 )^1 * ( 'Sect. 4 (coefficients)'!$J$31 + 'Sect. 4 (coefficients)'!$J$32*((C468/'Sect. 4 (coefficients)'!$C$5-1)/'Sect. 4 (coefficients)'!$C$6) ) +
    ( A468/'Sect. 4 (coefficients)'!$C$3 )^2 * ( 'Sect. 4 (coefficients)'!$J$33 ) ) +
( (B468+273.15) / 'Sect. 4 (coefficients)'!$C$4 )^3*
    (                                                   ( 'Sect. 4 (coefficients)'!$J$34 + 'Sect. 4 (coefficients)'!$J$35*((C468/'Sect. 4 (coefficients)'!$C$5-1)/'Sect. 4 (coefficients)'!$C$6) ) +
    ( A468/'Sect. 4 (coefficients)'!$C$3 )^1 * ( 'Sect. 4 (coefficients)'!$J$36 ) ) +
( (B468+273.15) / 'Sect. 4 (coefficients)'!$C$4 )^4*
    (                                                   ( 'Sect. 4 (coefficients)'!$J$37 ) ) )</f>
        <v>-0.26598550327423698</v>
      </c>
      <c r="V468" s="32">
        <f t="shared" si="128"/>
        <v>22.471896089192274</v>
      </c>
      <c r="W468" s="36">
        <f>('Sect. 4 (coefficients)'!$L$3+'Sect. 4 (coefficients)'!$L$4*(B468+'Sect. 4 (coefficients)'!$L$7)^-2.5+'Sect. 4 (coefficients)'!$L$5*(B468+'Sect. 4 (coefficients)'!$L$7)^3)/1000</f>
        <v>-2.4363535093284202E-3</v>
      </c>
      <c r="X468" s="36">
        <f t="shared" si="129"/>
        <v>1.6437884292628269E-3</v>
      </c>
      <c r="Y468" s="32">
        <f t="shared" si="130"/>
        <v>22.469459735682946</v>
      </c>
      <c r="Z468" s="92">
        <v>6.0000000000000001E-3</v>
      </c>
    </row>
    <row r="469" spans="1:26" s="37" customFormat="1">
      <c r="A469" s="76">
        <v>30</v>
      </c>
      <c r="B469" s="30">
        <v>20</v>
      </c>
      <c r="C469" s="55">
        <v>20</v>
      </c>
      <c r="D469" s="32">
        <v>1007.1347702100001</v>
      </c>
      <c r="E469" s="32">
        <f t="shared" si="133"/>
        <v>1.5107021553150001E-2</v>
      </c>
      <c r="F469" s="54" t="s">
        <v>17</v>
      </c>
      <c r="G469" s="33">
        <v>1029.5183989503116</v>
      </c>
      <c r="H469" s="32">
        <v>1.5896714026209315E-2</v>
      </c>
      <c r="I469" s="62">
        <v>3109.1912964773264</v>
      </c>
      <c r="J469" s="33">
        <f t="shared" si="122"/>
        <v>22.383628740311565</v>
      </c>
      <c r="K469" s="32">
        <f t="shared" si="123"/>
        <v>4.9480720107675565E-3</v>
      </c>
      <c r="L469" s="50">
        <f t="shared" si="121"/>
        <v>29.185157592258015</v>
      </c>
      <c r="M469" s="35">
        <f t="shared" si="124"/>
        <v>14.142857142857142</v>
      </c>
      <c r="N469" s="66">
        <f t="shared" si="125"/>
        <v>1.4142857142857144</v>
      </c>
      <c r="O469" s="70" t="s">
        <v>17</v>
      </c>
      <c r="P469" s="32">
        <f>('Sect. 4 (coefficients)'!$L$3+'Sect. 4 (coefficients)'!$L$4*(B469+'Sect. 4 (coefficients)'!$L$7)^-2.5+'Sect. 4 (coefficients)'!$L$5*(B469+'Sect. 4 (coefficients)'!$L$7)^3)/1000</f>
        <v>-2.4363535093284202E-3</v>
      </c>
      <c r="Q469" s="32">
        <f t="shared" si="126"/>
        <v>22.386065093820893</v>
      </c>
      <c r="R469" s="32">
        <f>LOOKUP(B469,'Sect. 4 (data)'!$B$47:$B$53,'Sect. 4 (data)'!$R$47:$R$53)</f>
        <v>22.737238726850141</v>
      </c>
      <c r="S469" s="36">
        <f t="shared" si="127"/>
        <v>-0.35117363302924787</v>
      </c>
      <c r="T469" s="32">
        <f>'Sect. 4 (coefficients)'!$C$7 * ( A469 / 'Sect. 4 (coefficients)'!$C$3 )*
  (
                                                        ( 'Sect. 4 (coefficients)'!$F$3   + 'Sect. 4 (coefficients)'!$F$4  *(A469/'Sect. 4 (coefficients)'!$C$3)^1 + 'Sect. 4 (coefficients)'!$F$5  *(A469/'Sect. 4 (coefficients)'!$C$3)^2 + 'Sect. 4 (coefficients)'!$F$6   *(A469/'Sect. 4 (coefficients)'!$C$3)^3 + 'Sect. 4 (coefficients)'!$F$7  *(A469/'Sect. 4 (coefficients)'!$C$3)^4 + 'Sect. 4 (coefficients)'!$F$8*(A469/'Sect. 4 (coefficients)'!$C$3)^5 ) +
    ( (B469+273.15) / 'Sect. 4 (coefficients)'!$C$4 )^1 * ( 'Sect. 4 (coefficients)'!$F$9   + 'Sect. 4 (coefficients)'!$F$10*(A469/'Sect. 4 (coefficients)'!$C$3)^1 + 'Sect. 4 (coefficients)'!$F$11*(A469/'Sect. 4 (coefficients)'!$C$3)^2 + 'Sect. 4 (coefficients)'!$F$12*(A469/'Sect. 4 (coefficients)'!$C$3)^3 + 'Sect. 4 (coefficients)'!$F$13*(A469/'Sect. 4 (coefficients)'!$C$3)^4 ) +
    ( (B469+273.15) / 'Sect. 4 (coefficients)'!$C$4 )^2 * ( 'Sect. 4 (coefficients)'!$F$14 + 'Sect. 4 (coefficients)'!$F$15*(A469/'Sect. 4 (coefficients)'!$C$3)^1 + 'Sect. 4 (coefficients)'!$F$16*(A469/'Sect. 4 (coefficients)'!$C$3)^2 + 'Sect. 4 (coefficients)'!$F$17*(A469/'Sect. 4 (coefficients)'!$C$3)^3 ) +
    ( (B469+273.15) / 'Sect. 4 (coefficients)'!$C$4 )^3 * ( 'Sect. 4 (coefficients)'!$F$18 + 'Sect. 4 (coefficients)'!$F$19*(A469/'Sect. 4 (coefficients)'!$C$3)^1 + 'Sect. 4 (coefficients)'!$F$20*(A469/'Sect. 4 (coefficients)'!$C$3)^2 ) +
    ( (B469+273.15) / 'Sect. 4 (coefficients)'!$C$4 )^4 * ( 'Sect. 4 (coefficients)'!$F$21 +'Sect. 4 (coefficients)'!$F$22*(A469/'Sect. 4 (coefficients)'!$C$3)^1 ) +
    ( (B469+273.15) / 'Sect. 4 (coefficients)'!$C$4 )^5 * ( 'Sect. 4 (coefficients)'!$F$23 )
  )</f>
        <v>22.737881592466511</v>
      </c>
      <c r="U469" s="91">
        <f xml:space="preserve"> 'Sect. 4 (coefficients)'!$C$8 * ( (C469/'Sect. 4 (coefficients)'!$C$5-1)/'Sect. 4 (coefficients)'!$C$6 ) * ( A469/'Sect. 4 (coefficients)'!$C$3 ) *
(                                                       ( 'Sect. 4 (coefficients)'!$J$3   + 'Sect. 4 (coefficients)'!$J$4  *((C469/'Sect. 4 (coefficients)'!$C$5-1)/'Sect. 4 (coefficients)'!$C$6)  + 'Sect. 4 (coefficients)'!$J$5  *((C469/'Sect. 4 (coefficients)'!$C$5-1)/'Sect. 4 (coefficients)'!$C$6)^2 + 'Sect. 4 (coefficients)'!$J$6   *((C469/'Sect. 4 (coefficients)'!$C$5-1)/'Sect. 4 (coefficients)'!$C$6)^3 + 'Sect. 4 (coefficients)'!$J$7*((C469/'Sect. 4 (coefficients)'!$C$5-1)/'Sect. 4 (coefficients)'!$C$6)^4 ) +
    ( A469/'Sect. 4 (coefficients)'!$C$3 )^1 * ( 'Sect. 4 (coefficients)'!$J$8   + 'Sect. 4 (coefficients)'!$J$9  *((C469/'Sect. 4 (coefficients)'!$C$5-1)/'Sect. 4 (coefficients)'!$C$6)  + 'Sect. 4 (coefficients)'!$J$10*((C469/'Sect. 4 (coefficients)'!$C$5-1)/'Sect. 4 (coefficients)'!$C$6)^2 + 'Sect. 4 (coefficients)'!$J$11 *((C469/'Sect. 4 (coefficients)'!$C$5-1)/'Sect. 4 (coefficients)'!$C$6)^3 ) +
    ( A469/'Sect. 4 (coefficients)'!$C$3 )^2 * ( 'Sect. 4 (coefficients)'!$J$12 + 'Sect. 4 (coefficients)'!$J$13*((C469/'Sect. 4 (coefficients)'!$C$5-1)/'Sect. 4 (coefficients)'!$C$6) + 'Sect. 4 (coefficients)'!$J$14*((C469/'Sect. 4 (coefficients)'!$C$5-1)/'Sect. 4 (coefficients)'!$C$6)^2 ) +
    ( A469/'Sect. 4 (coefficients)'!$C$3 )^3 * ( 'Sect. 4 (coefficients)'!$J$15 + 'Sect. 4 (coefficients)'!$J$16*((C469/'Sect. 4 (coefficients)'!$C$5-1)/'Sect. 4 (coefficients)'!$C$6) ) +
    ( A469/'Sect. 4 (coefficients)'!$C$3 )^4 * ( 'Sect. 4 (coefficients)'!$J$17 ) +
( (B469+273.15) / 'Sect. 4 (coefficients)'!$C$4 )^1*
    (                                                   ( 'Sect. 4 (coefficients)'!$J$18 + 'Sect. 4 (coefficients)'!$J$19*((C469/'Sect. 4 (coefficients)'!$C$5-1)/'Sect. 4 (coefficients)'!$C$6) + 'Sect. 4 (coefficients)'!$J$20*((C469/'Sect. 4 (coefficients)'!$C$5-1)/'Sect. 4 (coefficients)'!$C$6)^2 + 'Sect. 4 (coefficients)'!$J$21 * ((C469/'Sect. 4 (coefficients)'!$C$5-1)/'Sect. 4 (coefficients)'!$C$6)^3 ) +
    ( A469/'Sect. 4 (coefficients)'!$C$3 )^1 * ( 'Sect. 4 (coefficients)'!$J$22 + 'Sect. 4 (coefficients)'!$J$23*((C469/'Sect. 4 (coefficients)'!$C$5-1)/'Sect. 4 (coefficients)'!$C$6) + 'Sect. 4 (coefficients)'!$J$24*((C469/'Sect. 4 (coefficients)'!$C$5-1)/'Sect. 4 (coefficients)'!$C$6)^2 ) +
    ( A469/'Sect. 4 (coefficients)'!$C$3 )^2 * ( 'Sect. 4 (coefficients)'!$J$25 + 'Sect. 4 (coefficients)'!$J$26*((C469/'Sect. 4 (coefficients)'!$C$5-1)/'Sect. 4 (coefficients)'!$C$6) ) +
    ( A469/'Sect. 4 (coefficients)'!$C$3 )^3 * ( 'Sect. 4 (coefficients)'!$J$27 ) ) +
( (B469+273.15) / 'Sect. 4 (coefficients)'!$C$4 )^2*
    (                                                   ( 'Sect. 4 (coefficients)'!$J$28 + 'Sect. 4 (coefficients)'!$J$29*((C469/'Sect. 4 (coefficients)'!$C$5-1)/'Sect. 4 (coefficients)'!$C$6) + 'Sect. 4 (coefficients)'!$J$30*((C469/'Sect. 4 (coefficients)'!$C$5-1)/'Sect. 4 (coefficients)'!$C$6)^2 ) +
    ( A469/'Sect. 4 (coefficients)'!$C$3 )^1 * ( 'Sect. 4 (coefficients)'!$J$31 + 'Sect. 4 (coefficients)'!$J$32*((C469/'Sect. 4 (coefficients)'!$C$5-1)/'Sect. 4 (coefficients)'!$C$6) ) +
    ( A469/'Sect. 4 (coefficients)'!$C$3 )^2 * ( 'Sect. 4 (coefficients)'!$J$33 ) ) +
( (B469+273.15) / 'Sect. 4 (coefficients)'!$C$4 )^3*
    (                                                   ( 'Sect. 4 (coefficients)'!$J$34 + 'Sect. 4 (coefficients)'!$J$35*((C469/'Sect. 4 (coefficients)'!$C$5-1)/'Sect. 4 (coefficients)'!$C$6) ) +
    ( A469/'Sect. 4 (coefficients)'!$C$3 )^1 * ( 'Sect. 4 (coefficients)'!$J$36 ) ) +
( (B469+273.15) / 'Sect. 4 (coefficients)'!$C$4 )^4*
    (                                                   ( 'Sect. 4 (coefficients)'!$J$37 ) ) )</f>
        <v>-0.35254124915274959</v>
      </c>
      <c r="V469" s="32">
        <f t="shared" si="128"/>
        <v>22.385340343313761</v>
      </c>
      <c r="W469" s="36">
        <f>('Sect. 4 (coefficients)'!$L$3+'Sect. 4 (coefficients)'!$L$4*(B469+'Sect. 4 (coefficients)'!$L$7)^-2.5+'Sect. 4 (coefficients)'!$L$5*(B469+'Sect. 4 (coefficients)'!$L$7)^3)/1000</f>
        <v>-2.4363535093284202E-3</v>
      </c>
      <c r="X469" s="36">
        <f t="shared" si="129"/>
        <v>7.2475050713194378E-4</v>
      </c>
      <c r="Y469" s="32">
        <f t="shared" si="130"/>
        <v>22.382903989804433</v>
      </c>
      <c r="Z469" s="92">
        <v>6.0000000000000001E-3</v>
      </c>
    </row>
    <row r="470" spans="1:26" s="37" customFormat="1">
      <c r="A470" s="76">
        <v>30</v>
      </c>
      <c r="B470" s="30">
        <v>20</v>
      </c>
      <c r="C470" s="55">
        <v>26</v>
      </c>
      <c r="D470" s="32">
        <v>1009.75521277</v>
      </c>
      <c r="E470" s="32">
        <f t="shared" si="133"/>
        <v>1.514632819155E-2</v>
      </c>
      <c r="F470" s="54" t="s">
        <v>17</v>
      </c>
      <c r="G470" s="33">
        <v>1032.0376555521721</v>
      </c>
      <c r="H470" s="32">
        <v>1.5981681991536177E-2</v>
      </c>
      <c r="I470" s="62">
        <v>2535.7096216537934</v>
      </c>
      <c r="J470" s="33">
        <f t="shared" si="122"/>
        <v>22.282442782172097</v>
      </c>
      <c r="K470" s="32">
        <f t="shared" si="123"/>
        <v>5.0993040302034793E-3</v>
      </c>
      <c r="L470" s="50">
        <f t="shared" si="121"/>
        <v>26.281684931307808</v>
      </c>
      <c r="M470" s="35">
        <f t="shared" si="124"/>
        <v>14.142857142857142</v>
      </c>
      <c r="N470" s="66">
        <f t="shared" si="125"/>
        <v>1.4142857142857144</v>
      </c>
      <c r="O470" s="70" t="s">
        <v>17</v>
      </c>
      <c r="P470" s="32">
        <f>('Sect. 4 (coefficients)'!$L$3+'Sect. 4 (coefficients)'!$L$4*(B470+'Sect. 4 (coefficients)'!$L$7)^-2.5+'Sect. 4 (coefficients)'!$L$5*(B470+'Sect. 4 (coefficients)'!$L$7)^3)/1000</f>
        <v>-2.4363535093284202E-3</v>
      </c>
      <c r="Q470" s="32">
        <f t="shared" si="126"/>
        <v>22.284879135681425</v>
      </c>
      <c r="R470" s="32">
        <f>LOOKUP(B470,'Sect. 4 (data)'!$B$47:$B$53,'Sect. 4 (data)'!$R$47:$R$53)</f>
        <v>22.737238726850141</v>
      </c>
      <c r="S470" s="36">
        <f t="shared" si="127"/>
        <v>-0.45235959116871527</v>
      </c>
      <c r="T470" s="32">
        <f>'Sect. 4 (coefficients)'!$C$7 * ( A470 / 'Sect. 4 (coefficients)'!$C$3 )*
  (
                                                        ( 'Sect. 4 (coefficients)'!$F$3   + 'Sect. 4 (coefficients)'!$F$4  *(A470/'Sect. 4 (coefficients)'!$C$3)^1 + 'Sect. 4 (coefficients)'!$F$5  *(A470/'Sect. 4 (coefficients)'!$C$3)^2 + 'Sect. 4 (coefficients)'!$F$6   *(A470/'Sect. 4 (coefficients)'!$C$3)^3 + 'Sect. 4 (coefficients)'!$F$7  *(A470/'Sect. 4 (coefficients)'!$C$3)^4 + 'Sect. 4 (coefficients)'!$F$8*(A470/'Sect. 4 (coefficients)'!$C$3)^5 ) +
    ( (B470+273.15) / 'Sect. 4 (coefficients)'!$C$4 )^1 * ( 'Sect. 4 (coefficients)'!$F$9   + 'Sect. 4 (coefficients)'!$F$10*(A470/'Sect. 4 (coefficients)'!$C$3)^1 + 'Sect. 4 (coefficients)'!$F$11*(A470/'Sect. 4 (coefficients)'!$C$3)^2 + 'Sect. 4 (coefficients)'!$F$12*(A470/'Sect. 4 (coefficients)'!$C$3)^3 + 'Sect. 4 (coefficients)'!$F$13*(A470/'Sect. 4 (coefficients)'!$C$3)^4 ) +
    ( (B470+273.15) / 'Sect. 4 (coefficients)'!$C$4 )^2 * ( 'Sect. 4 (coefficients)'!$F$14 + 'Sect. 4 (coefficients)'!$F$15*(A470/'Sect. 4 (coefficients)'!$C$3)^1 + 'Sect. 4 (coefficients)'!$F$16*(A470/'Sect. 4 (coefficients)'!$C$3)^2 + 'Sect. 4 (coefficients)'!$F$17*(A470/'Sect. 4 (coefficients)'!$C$3)^3 ) +
    ( (B470+273.15) / 'Sect. 4 (coefficients)'!$C$4 )^3 * ( 'Sect. 4 (coefficients)'!$F$18 + 'Sect. 4 (coefficients)'!$F$19*(A470/'Sect. 4 (coefficients)'!$C$3)^1 + 'Sect. 4 (coefficients)'!$F$20*(A470/'Sect. 4 (coefficients)'!$C$3)^2 ) +
    ( (B470+273.15) / 'Sect. 4 (coefficients)'!$C$4 )^4 * ( 'Sect. 4 (coefficients)'!$F$21 +'Sect. 4 (coefficients)'!$F$22*(A470/'Sect. 4 (coefficients)'!$C$3)^1 ) +
    ( (B470+273.15) / 'Sect. 4 (coefficients)'!$C$4 )^5 * ( 'Sect. 4 (coefficients)'!$F$23 )
  )</f>
        <v>22.737881592466511</v>
      </c>
      <c r="U470" s="91">
        <f xml:space="preserve"> 'Sect. 4 (coefficients)'!$C$8 * ( (C470/'Sect. 4 (coefficients)'!$C$5-1)/'Sect. 4 (coefficients)'!$C$6 ) * ( A470/'Sect. 4 (coefficients)'!$C$3 ) *
(                                                       ( 'Sect. 4 (coefficients)'!$J$3   + 'Sect. 4 (coefficients)'!$J$4  *((C470/'Sect. 4 (coefficients)'!$C$5-1)/'Sect. 4 (coefficients)'!$C$6)  + 'Sect. 4 (coefficients)'!$J$5  *((C470/'Sect. 4 (coefficients)'!$C$5-1)/'Sect. 4 (coefficients)'!$C$6)^2 + 'Sect. 4 (coefficients)'!$J$6   *((C470/'Sect. 4 (coefficients)'!$C$5-1)/'Sect. 4 (coefficients)'!$C$6)^3 + 'Sect. 4 (coefficients)'!$J$7*((C470/'Sect. 4 (coefficients)'!$C$5-1)/'Sect. 4 (coefficients)'!$C$6)^4 ) +
    ( A470/'Sect. 4 (coefficients)'!$C$3 )^1 * ( 'Sect. 4 (coefficients)'!$J$8   + 'Sect. 4 (coefficients)'!$J$9  *((C470/'Sect. 4 (coefficients)'!$C$5-1)/'Sect. 4 (coefficients)'!$C$6)  + 'Sect. 4 (coefficients)'!$J$10*((C470/'Sect. 4 (coefficients)'!$C$5-1)/'Sect. 4 (coefficients)'!$C$6)^2 + 'Sect. 4 (coefficients)'!$J$11 *((C470/'Sect. 4 (coefficients)'!$C$5-1)/'Sect. 4 (coefficients)'!$C$6)^3 ) +
    ( A470/'Sect. 4 (coefficients)'!$C$3 )^2 * ( 'Sect. 4 (coefficients)'!$J$12 + 'Sect. 4 (coefficients)'!$J$13*((C470/'Sect. 4 (coefficients)'!$C$5-1)/'Sect. 4 (coefficients)'!$C$6) + 'Sect. 4 (coefficients)'!$J$14*((C470/'Sect. 4 (coefficients)'!$C$5-1)/'Sect. 4 (coefficients)'!$C$6)^2 ) +
    ( A470/'Sect. 4 (coefficients)'!$C$3 )^3 * ( 'Sect. 4 (coefficients)'!$J$15 + 'Sect. 4 (coefficients)'!$J$16*((C470/'Sect. 4 (coefficients)'!$C$5-1)/'Sect. 4 (coefficients)'!$C$6) ) +
    ( A470/'Sect. 4 (coefficients)'!$C$3 )^4 * ( 'Sect. 4 (coefficients)'!$J$17 ) +
( (B470+273.15) / 'Sect. 4 (coefficients)'!$C$4 )^1*
    (                                                   ( 'Sect. 4 (coefficients)'!$J$18 + 'Sect. 4 (coefficients)'!$J$19*((C470/'Sect. 4 (coefficients)'!$C$5-1)/'Sect. 4 (coefficients)'!$C$6) + 'Sect. 4 (coefficients)'!$J$20*((C470/'Sect. 4 (coefficients)'!$C$5-1)/'Sect. 4 (coefficients)'!$C$6)^2 + 'Sect. 4 (coefficients)'!$J$21 * ((C470/'Sect. 4 (coefficients)'!$C$5-1)/'Sect. 4 (coefficients)'!$C$6)^3 ) +
    ( A470/'Sect. 4 (coefficients)'!$C$3 )^1 * ( 'Sect. 4 (coefficients)'!$J$22 + 'Sect. 4 (coefficients)'!$J$23*((C470/'Sect. 4 (coefficients)'!$C$5-1)/'Sect. 4 (coefficients)'!$C$6) + 'Sect. 4 (coefficients)'!$J$24*((C470/'Sect. 4 (coefficients)'!$C$5-1)/'Sect. 4 (coefficients)'!$C$6)^2 ) +
    ( A470/'Sect. 4 (coefficients)'!$C$3 )^2 * ( 'Sect. 4 (coefficients)'!$J$25 + 'Sect. 4 (coefficients)'!$J$26*((C470/'Sect. 4 (coefficients)'!$C$5-1)/'Sect. 4 (coefficients)'!$C$6) ) +
    ( A470/'Sect. 4 (coefficients)'!$C$3 )^3 * ( 'Sect. 4 (coefficients)'!$J$27 ) ) +
( (B470+273.15) / 'Sect. 4 (coefficients)'!$C$4 )^2*
    (                                                   ( 'Sect. 4 (coefficients)'!$J$28 + 'Sect. 4 (coefficients)'!$J$29*((C470/'Sect. 4 (coefficients)'!$C$5-1)/'Sect. 4 (coefficients)'!$C$6) + 'Sect. 4 (coefficients)'!$J$30*((C470/'Sect. 4 (coefficients)'!$C$5-1)/'Sect. 4 (coefficients)'!$C$6)^2 ) +
    ( A470/'Sect. 4 (coefficients)'!$C$3 )^1 * ( 'Sect. 4 (coefficients)'!$J$31 + 'Sect. 4 (coefficients)'!$J$32*((C470/'Sect. 4 (coefficients)'!$C$5-1)/'Sect. 4 (coefficients)'!$C$6) ) +
    ( A470/'Sect. 4 (coefficients)'!$C$3 )^2 * ( 'Sect. 4 (coefficients)'!$J$33 ) ) +
( (B470+273.15) / 'Sect. 4 (coefficients)'!$C$4 )^3*
    (                                                   ( 'Sect. 4 (coefficients)'!$J$34 + 'Sect. 4 (coefficients)'!$J$35*((C470/'Sect. 4 (coefficients)'!$C$5-1)/'Sect. 4 (coefficients)'!$C$6) ) +
    ( A470/'Sect. 4 (coefficients)'!$C$3 )^1 * ( 'Sect. 4 (coefficients)'!$J$36 ) ) +
( (B470+273.15) / 'Sect. 4 (coefficients)'!$C$4 )^4*
    (                                                   ( 'Sect. 4 (coefficients)'!$J$37 ) ) )</f>
        <v>-0.45440084684147813</v>
      </c>
      <c r="V470" s="32">
        <f t="shared" si="128"/>
        <v>22.283480745625035</v>
      </c>
      <c r="W470" s="36">
        <f>('Sect. 4 (coefficients)'!$L$3+'Sect. 4 (coefficients)'!$L$4*(B470+'Sect. 4 (coefficients)'!$L$7)^-2.5+'Sect. 4 (coefficients)'!$L$5*(B470+'Sect. 4 (coefficients)'!$L$7)^3)/1000</f>
        <v>-2.4363535093284202E-3</v>
      </c>
      <c r="X470" s="36">
        <f t="shared" si="129"/>
        <v>1.3983900563907525E-3</v>
      </c>
      <c r="Y470" s="32">
        <f t="shared" si="130"/>
        <v>22.281044392115707</v>
      </c>
      <c r="Z470" s="92">
        <v>6.0000000000000001E-3</v>
      </c>
    </row>
    <row r="471" spans="1:26" s="37" customFormat="1">
      <c r="A471" s="76">
        <v>30</v>
      </c>
      <c r="B471" s="30">
        <v>20</v>
      </c>
      <c r="C471" s="55">
        <v>33</v>
      </c>
      <c r="D471" s="32">
        <v>1012.77207457</v>
      </c>
      <c r="E471" s="32">
        <f t="shared" si="133"/>
        <v>1.5191581118550001E-2</v>
      </c>
      <c r="F471" s="54" t="s">
        <v>17</v>
      </c>
      <c r="G471" s="33">
        <v>1034.9388509273131</v>
      </c>
      <c r="H471" s="32">
        <v>1.6095070084021435E-2</v>
      </c>
      <c r="I471" s="62">
        <v>1755.0137433974539</v>
      </c>
      <c r="J471" s="33">
        <f t="shared" si="122"/>
        <v>22.166776357313097</v>
      </c>
      <c r="K471" s="32">
        <f t="shared" si="123"/>
        <v>5.3166854456584934E-3</v>
      </c>
      <c r="L471" s="50">
        <f t="shared" si="121"/>
        <v>20.896468657369198</v>
      </c>
      <c r="M471" s="35">
        <f t="shared" si="124"/>
        <v>14.142857142857142</v>
      </c>
      <c r="N471" s="66">
        <f t="shared" si="125"/>
        <v>1.4142857142857144</v>
      </c>
      <c r="O471" s="70" t="s">
        <v>17</v>
      </c>
      <c r="P471" s="32">
        <f>('Sect. 4 (coefficients)'!$L$3+'Sect. 4 (coefficients)'!$L$4*(B471+'Sect. 4 (coefficients)'!$L$7)^-2.5+'Sect. 4 (coefficients)'!$L$5*(B471+'Sect. 4 (coefficients)'!$L$7)^3)/1000</f>
        <v>-2.4363535093284202E-3</v>
      </c>
      <c r="Q471" s="32">
        <f t="shared" si="126"/>
        <v>22.169212710822425</v>
      </c>
      <c r="R471" s="32">
        <f>LOOKUP(B471,'Sect. 4 (data)'!$B$47:$B$53,'Sect. 4 (data)'!$R$47:$R$53)</f>
        <v>22.737238726850141</v>
      </c>
      <c r="S471" s="36">
        <f t="shared" si="127"/>
        <v>-0.56802601602771574</v>
      </c>
      <c r="T471" s="32">
        <f>'Sect. 4 (coefficients)'!$C$7 * ( A471 / 'Sect. 4 (coefficients)'!$C$3 )*
  (
                                                        ( 'Sect. 4 (coefficients)'!$F$3   + 'Sect. 4 (coefficients)'!$F$4  *(A471/'Sect. 4 (coefficients)'!$C$3)^1 + 'Sect. 4 (coefficients)'!$F$5  *(A471/'Sect. 4 (coefficients)'!$C$3)^2 + 'Sect. 4 (coefficients)'!$F$6   *(A471/'Sect. 4 (coefficients)'!$C$3)^3 + 'Sect. 4 (coefficients)'!$F$7  *(A471/'Sect. 4 (coefficients)'!$C$3)^4 + 'Sect. 4 (coefficients)'!$F$8*(A471/'Sect. 4 (coefficients)'!$C$3)^5 ) +
    ( (B471+273.15) / 'Sect. 4 (coefficients)'!$C$4 )^1 * ( 'Sect. 4 (coefficients)'!$F$9   + 'Sect. 4 (coefficients)'!$F$10*(A471/'Sect. 4 (coefficients)'!$C$3)^1 + 'Sect. 4 (coefficients)'!$F$11*(A471/'Sect. 4 (coefficients)'!$C$3)^2 + 'Sect. 4 (coefficients)'!$F$12*(A471/'Sect. 4 (coefficients)'!$C$3)^3 + 'Sect. 4 (coefficients)'!$F$13*(A471/'Sect. 4 (coefficients)'!$C$3)^4 ) +
    ( (B471+273.15) / 'Sect. 4 (coefficients)'!$C$4 )^2 * ( 'Sect. 4 (coefficients)'!$F$14 + 'Sect. 4 (coefficients)'!$F$15*(A471/'Sect. 4 (coefficients)'!$C$3)^1 + 'Sect. 4 (coefficients)'!$F$16*(A471/'Sect. 4 (coefficients)'!$C$3)^2 + 'Sect. 4 (coefficients)'!$F$17*(A471/'Sect. 4 (coefficients)'!$C$3)^3 ) +
    ( (B471+273.15) / 'Sect. 4 (coefficients)'!$C$4 )^3 * ( 'Sect. 4 (coefficients)'!$F$18 + 'Sect. 4 (coefficients)'!$F$19*(A471/'Sect. 4 (coefficients)'!$C$3)^1 + 'Sect. 4 (coefficients)'!$F$20*(A471/'Sect. 4 (coefficients)'!$C$3)^2 ) +
    ( (B471+273.15) / 'Sect. 4 (coefficients)'!$C$4 )^4 * ( 'Sect. 4 (coefficients)'!$F$21 +'Sect. 4 (coefficients)'!$F$22*(A471/'Sect. 4 (coefficients)'!$C$3)^1 ) +
    ( (B471+273.15) / 'Sect. 4 (coefficients)'!$C$4 )^5 * ( 'Sect. 4 (coefficients)'!$F$23 )
  )</f>
        <v>22.737881592466511</v>
      </c>
      <c r="U471" s="91">
        <f xml:space="preserve"> 'Sect. 4 (coefficients)'!$C$8 * ( (C471/'Sect. 4 (coefficients)'!$C$5-1)/'Sect. 4 (coefficients)'!$C$6 ) * ( A471/'Sect. 4 (coefficients)'!$C$3 ) *
(                                                       ( 'Sect. 4 (coefficients)'!$J$3   + 'Sect. 4 (coefficients)'!$J$4  *((C471/'Sect. 4 (coefficients)'!$C$5-1)/'Sect. 4 (coefficients)'!$C$6)  + 'Sect. 4 (coefficients)'!$J$5  *((C471/'Sect. 4 (coefficients)'!$C$5-1)/'Sect. 4 (coefficients)'!$C$6)^2 + 'Sect. 4 (coefficients)'!$J$6   *((C471/'Sect. 4 (coefficients)'!$C$5-1)/'Sect. 4 (coefficients)'!$C$6)^3 + 'Sect. 4 (coefficients)'!$J$7*((C471/'Sect. 4 (coefficients)'!$C$5-1)/'Sect. 4 (coefficients)'!$C$6)^4 ) +
    ( A471/'Sect. 4 (coefficients)'!$C$3 )^1 * ( 'Sect. 4 (coefficients)'!$J$8   + 'Sect. 4 (coefficients)'!$J$9  *((C471/'Sect. 4 (coefficients)'!$C$5-1)/'Sect. 4 (coefficients)'!$C$6)  + 'Sect. 4 (coefficients)'!$J$10*((C471/'Sect. 4 (coefficients)'!$C$5-1)/'Sect. 4 (coefficients)'!$C$6)^2 + 'Sect. 4 (coefficients)'!$J$11 *((C471/'Sect. 4 (coefficients)'!$C$5-1)/'Sect. 4 (coefficients)'!$C$6)^3 ) +
    ( A471/'Sect. 4 (coefficients)'!$C$3 )^2 * ( 'Sect. 4 (coefficients)'!$J$12 + 'Sect. 4 (coefficients)'!$J$13*((C471/'Sect. 4 (coefficients)'!$C$5-1)/'Sect. 4 (coefficients)'!$C$6) + 'Sect. 4 (coefficients)'!$J$14*((C471/'Sect. 4 (coefficients)'!$C$5-1)/'Sect. 4 (coefficients)'!$C$6)^2 ) +
    ( A471/'Sect. 4 (coefficients)'!$C$3 )^3 * ( 'Sect. 4 (coefficients)'!$J$15 + 'Sect. 4 (coefficients)'!$J$16*((C471/'Sect. 4 (coefficients)'!$C$5-1)/'Sect. 4 (coefficients)'!$C$6) ) +
    ( A471/'Sect. 4 (coefficients)'!$C$3 )^4 * ( 'Sect. 4 (coefficients)'!$J$17 ) +
( (B471+273.15) / 'Sect. 4 (coefficients)'!$C$4 )^1*
    (                                                   ( 'Sect. 4 (coefficients)'!$J$18 + 'Sect. 4 (coefficients)'!$J$19*((C471/'Sect. 4 (coefficients)'!$C$5-1)/'Sect. 4 (coefficients)'!$C$6) + 'Sect. 4 (coefficients)'!$J$20*((C471/'Sect. 4 (coefficients)'!$C$5-1)/'Sect. 4 (coefficients)'!$C$6)^2 + 'Sect. 4 (coefficients)'!$J$21 * ((C471/'Sect. 4 (coefficients)'!$C$5-1)/'Sect. 4 (coefficients)'!$C$6)^3 ) +
    ( A471/'Sect. 4 (coefficients)'!$C$3 )^1 * ( 'Sect. 4 (coefficients)'!$J$22 + 'Sect. 4 (coefficients)'!$J$23*((C471/'Sect. 4 (coefficients)'!$C$5-1)/'Sect. 4 (coefficients)'!$C$6) + 'Sect. 4 (coefficients)'!$J$24*((C471/'Sect. 4 (coefficients)'!$C$5-1)/'Sect. 4 (coefficients)'!$C$6)^2 ) +
    ( A471/'Sect. 4 (coefficients)'!$C$3 )^2 * ( 'Sect. 4 (coefficients)'!$J$25 + 'Sect. 4 (coefficients)'!$J$26*((C471/'Sect. 4 (coefficients)'!$C$5-1)/'Sect. 4 (coefficients)'!$C$6) ) +
    ( A471/'Sect. 4 (coefficients)'!$C$3 )^3 * ( 'Sect. 4 (coefficients)'!$J$27 ) ) +
( (B471+273.15) / 'Sect. 4 (coefficients)'!$C$4 )^2*
    (                                                   ( 'Sect. 4 (coefficients)'!$J$28 + 'Sect. 4 (coefficients)'!$J$29*((C471/'Sect. 4 (coefficients)'!$C$5-1)/'Sect. 4 (coefficients)'!$C$6) + 'Sect. 4 (coefficients)'!$J$30*((C471/'Sect. 4 (coefficients)'!$C$5-1)/'Sect. 4 (coefficients)'!$C$6)^2 ) +
    ( A471/'Sect. 4 (coefficients)'!$C$3 )^1 * ( 'Sect. 4 (coefficients)'!$J$31 + 'Sect. 4 (coefficients)'!$J$32*((C471/'Sect. 4 (coefficients)'!$C$5-1)/'Sect. 4 (coefficients)'!$C$6) ) +
    ( A471/'Sect. 4 (coefficients)'!$C$3 )^2 * ( 'Sect. 4 (coefficients)'!$J$33 ) ) +
( (B471+273.15) / 'Sect. 4 (coefficients)'!$C$4 )^3*
    (                                                   ( 'Sect. 4 (coefficients)'!$J$34 + 'Sect. 4 (coefficients)'!$J$35*((C471/'Sect. 4 (coefficients)'!$C$5-1)/'Sect. 4 (coefficients)'!$C$6) ) +
    ( A471/'Sect. 4 (coefficients)'!$C$3 )^1 * ( 'Sect. 4 (coefficients)'!$J$36 ) ) +
( (B471+273.15) / 'Sect. 4 (coefficients)'!$C$4 )^4*
    (                                                   ( 'Sect. 4 (coefficients)'!$J$37 ) ) )</f>
        <v>-0.57037568950688433</v>
      </c>
      <c r="V471" s="32">
        <f t="shared" si="128"/>
        <v>22.167505902959626</v>
      </c>
      <c r="W471" s="36">
        <f>('Sect. 4 (coefficients)'!$L$3+'Sect. 4 (coefficients)'!$L$4*(B471+'Sect. 4 (coefficients)'!$L$7)^-2.5+'Sect. 4 (coefficients)'!$L$5*(B471+'Sect. 4 (coefficients)'!$L$7)^3)/1000</f>
        <v>-2.4363535093284202E-3</v>
      </c>
      <c r="X471" s="36">
        <f t="shared" si="129"/>
        <v>1.7068078627993089E-3</v>
      </c>
      <c r="Y471" s="32">
        <f t="shared" si="130"/>
        <v>22.165069549450298</v>
      </c>
      <c r="Z471" s="92">
        <v>6.0000000000000001E-3</v>
      </c>
    </row>
    <row r="472" spans="1:26" s="37" customFormat="1">
      <c r="A472" s="76">
        <v>30</v>
      </c>
      <c r="B472" s="30">
        <v>20</v>
      </c>
      <c r="C472" s="55">
        <v>41.5</v>
      </c>
      <c r="D472" s="32">
        <v>1016.37838814</v>
      </c>
      <c r="E472" s="32">
        <f t="shared" si="133"/>
        <v>1.5245675822099999E-2</v>
      </c>
      <c r="F472" s="54" t="s">
        <v>17</v>
      </c>
      <c r="G472" s="33">
        <v>1038.4109788096919</v>
      </c>
      <c r="H472" s="32">
        <v>1.6252404618955055E-2</v>
      </c>
      <c r="I472" s="62">
        <v>1024.1470741425765</v>
      </c>
      <c r="J472" s="33">
        <f t="shared" si="122"/>
        <v>22.032590669691899</v>
      </c>
      <c r="K472" s="32">
        <f t="shared" si="123"/>
        <v>5.6311654766724025E-3</v>
      </c>
      <c r="L472" s="50">
        <f t="shared" si="121"/>
        <v>14.759953298967352</v>
      </c>
      <c r="M472" s="35">
        <f t="shared" si="124"/>
        <v>14.142857142857142</v>
      </c>
      <c r="N472" s="66">
        <f t="shared" si="125"/>
        <v>1.4142857142857144</v>
      </c>
      <c r="O472" s="70" t="s">
        <v>17</v>
      </c>
      <c r="P472" s="32">
        <f>('Sect. 4 (coefficients)'!$L$3+'Sect. 4 (coefficients)'!$L$4*(B472+'Sect. 4 (coefficients)'!$L$7)^-2.5+'Sect. 4 (coefficients)'!$L$5*(B472+'Sect. 4 (coefficients)'!$L$7)^3)/1000</f>
        <v>-2.4363535093284202E-3</v>
      </c>
      <c r="Q472" s="32">
        <f t="shared" si="126"/>
        <v>22.035027023201227</v>
      </c>
      <c r="R472" s="32">
        <f>LOOKUP(B472,'Sect. 4 (data)'!$B$47:$B$53,'Sect. 4 (data)'!$R$47:$R$53)</f>
        <v>22.737238726850141</v>
      </c>
      <c r="S472" s="36">
        <f t="shared" si="127"/>
        <v>-0.7022117036489135</v>
      </c>
      <c r="T472" s="32">
        <f>'Sect. 4 (coefficients)'!$C$7 * ( A472 / 'Sect. 4 (coefficients)'!$C$3 )*
  (
                                                        ( 'Sect. 4 (coefficients)'!$F$3   + 'Sect. 4 (coefficients)'!$F$4  *(A472/'Sect. 4 (coefficients)'!$C$3)^1 + 'Sect. 4 (coefficients)'!$F$5  *(A472/'Sect. 4 (coefficients)'!$C$3)^2 + 'Sect. 4 (coefficients)'!$F$6   *(A472/'Sect. 4 (coefficients)'!$C$3)^3 + 'Sect. 4 (coefficients)'!$F$7  *(A472/'Sect. 4 (coefficients)'!$C$3)^4 + 'Sect. 4 (coefficients)'!$F$8*(A472/'Sect. 4 (coefficients)'!$C$3)^5 ) +
    ( (B472+273.15) / 'Sect. 4 (coefficients)'!$C$4 )^1 * ( 'Sect. 4 (coefficients)'!$F$9   + 'Sect. 4 (coefficients)'!$F$10*(A472/'Sect. 4 (coefficients)'!$C$3)^1 + 'Sect. 4 (coefficients)'!$F$11*(A472/'Sect. 4 (coefficients)'!$C$3)^2 + 'Sect. 4 (coefficients)'!$F$12*(A472/'Sect. 4 (coefficients)'!$C$3)^3 + 'Sect. 4 (coefficients)'!$F$13*(A472/'Sect. 4 (coefficients)'!$C$3)^4 ) +
    ( (B472+273.15) / 'Sect. 4 (coefficients)'!$C$4 )^2 * ( 'Sect. 4 (coefficients)'!$F$14 + 'Sect. 4 (coefficients)'!$F$15*(A472/'Sect. 4 (coefficients)'!$C$3)^1 + 'Sect. 4 (coefficients)'!$F$16*(A472/'Sect. 4 (coefficients)'!$C$3)^2 + 'Sect. 4 (coefficients)'!$F$17*(A472/'Sect. 4 (coefficients)'!$C$3)^3 ) +
    ( (B472+273.15) / 'Sect. 4 (coefficients)'!$C$4 )^3 * ( 'Sect. 4 (coefficients)'!$F$18 + 'Sect. 4 (coefficients)'!$F$19*(A472/'Sect. 4 (coefficients)'!$C$3)^1 + 'Sect. 4 (coefficients)'!$F$20*(A472/'Sect. 4 (coefficients)'!$C$3)^2 ) +
    ( (B472+273.15) / 'Sect. 4 (coefficients)'!$C$4 )^4 * ( 'Sect. 4 (coefficients)'!$F$21 +'Sect. 4 (coefficients)'!$F$22*(A472/'Sect. 4 (coefficients)'!$C$3)^1 ) +
    ( (B472+273.15) / 'Sect. 4 (coefficients)'!$C$4 )^5 * ( 'Sect. 4 (coefficients)'!$F$23 )
  )</f>
        <v>22.737881592466511</v>
      </c>
      <c r="U472" s="91">
        <f xml:space="preserve"> 'Sect. 4 (coefficients)'!$C$8 * ( (C472/'Sect. 4 (coefficients)'!$C$5-1)/'Sect. 4 (coefficients)'!$C$6 ) * ( A472/'Sect. 4 (coefficients)'!$C$3 ) *
(                                                       ( 'Sect. 4 (coefficients)'!$J$3   + 'Sect. 4 (coefficients)'!$J$4  *((C472/'Sect. 4 (coefficients)'!$C$5-1)/'Sect. 4 (coefficients)'!$C$6)  + 'Sect. 4 (coefficients)'!$J$5  *((C472/'Sect. 4 (coefficients)'!$C$5-1)/'Sect. 4 (coefficients)'!$C$6)^2 + 'Sect. 4 (coefficients)'!$J$6   *((C472/'Sect. 4 (coefficients)'!$C$5-1)/'Sect. 4 (coefficients)'!$C$6)^3 + 'Sect. 4 (coefficients)'!$J$7*((C472/'Sect. 4 (coefficients)'!$C$5-1)/'Sect. 4 (coefficients)'!$C$6)^4 ) +
    ( A472/'Sect. 4 (coefficients)'!$C$3 )^1 * ( 'Sect. 4 (coefficients)'!$J$8   + 'Sect. 4 (coefficients)'!$J$9  *((C472/'Sect. 4 (coefficients)'!$C$5-1)/'Sect. 4 (coefficients)'!$C$6)  + 'Sect. 4 (coefficients)'!$J$10*((C472/'Sect. 4 (coefficients)'!$C$5-1)/'Sect. 4 (coefficients)'!$C$6)^2 + 'Sect. 4 (coefficients)'!$J$11 *((C472/'Sect. 4 (coefficients)'!$C$5-1)/'Sect. 4 (coefficients)'!$C$6)^3 ) +
    ( A472/'Sect. 4 (coefficients)'!$C$3 )^2 * ( 'Sect. 4 (coefficients)'!$J$12 + 'Sect. 4 (coefficients)'!$J$13*((C472/'Sect. 4 (coefficients)'!$C$5-1)/'Sect. 4 (coefficients)'!$C$6) + 'Sect. 4 (coefficients)'!$J$14*((C472/'Sect. 4 (coefficients)'!$C$5-1)/'Sect. 4 (coefficients)'!$C$6)^2 ) +
    ( A472/'Sect. 4 (coefficients)'!$C$3 )^3 * ( 'Sect. 4 (coefficients)'!$J$15 + 'Sect. 4 (coefficients)'!$J$16*((C472/'Sect. 4 (coefficients)'!$C$5-1)/'Sect. 4 (coefficients)'!$C$6) ) +
    ( A472/'Sect. 4 (coefficients)'!$C$3 )^4 * ( 'Sect. 4 (coefficients)'!$J$17 ) +
( (B472+273.15) / 'Sect. 4 (coefficients)'!$C$4 )^1*
    (                                                   ( 'Sect. 4 (coefficients)'!$J$18 + 'Sect. 4 (coefficients)'!$J$19*((C472/'Sect. 4 (coefficients)'!$C$5-1)/'Sect. 4 (coefficients)'!$C$6) + 'Sect. 4 (coefficients)'!$J$20*((C472/'Sect. 4 (coefficients)'!$C$5-1)/'Sect. 4 (coefficients)'!$C$6)^2 + 'Sect. 4 (coefficients)'!$J$21 * ((C472/'Sect. 4 (coefficients)'!$C$5-1)/'Sect. 4 (coefficients)'!$C$6)^3 ) +
    ( A472/'Sect. 4 (coefficients)'!$C$3 )^1 * ( 'Sect. 4 (coefficients)'!$J$22 + 'Sect. 4 (coefficients)'!$J$23*((C472/'Sect. 4 (coefficients)'!$C$5-1)/'Sect. 4 (coefficients)'!$C$6) + 'Sect. 4 (coefficients)'!$J$24*((C472/'Sect. 4 (coefficients)'!$C$5-1)/'Sect. 4 (coefficients)'!$C$6)^2 ) +
    ( A472/'Sect. 4 (coefficients)'!$C$3 )^2 * ( 'Sect. 4 (coefficients)'!$J$25 + 'Sect. 4 (coefficients)'!$J$26*((C472/'Sect. 4 (coefficients)'!$C$5-1)/'Sect. 4 (coefficients)'!$C$6) ) +
    ( A472/'Sect. 4 (coefficients)'!$C$3 )^3 * ( 'Sect. 4 (coefficients)'!$J$27 ) ) +
( (B472+273.15) / 'Sect. 4 (coefficients)'!$C$4 )^2*
    (                                                   ( 'Sect. 4 (coefficients)'!$J$28 + 'Sect. 4 (coefficients)'!$J$29*((C472/'Sect. 4 (coefficients)'!$C$5-1)/'Sect. 4 (coefficients)'!$C$6) + 'Sect. 4 (coefficients)'!$J$30*((C472/'Sect. 4 (coefficients)'!$C$5-1)/'Sect. 4 (coefficients)'!$C$6)^2 ) +
    ( A472/'Sect. 4 (coefficients)'!$C$3 )^1 * ( 'Sect. 4 (coefficients)'!$J$31 + 'Sect. 4 (coefficients)'!$J$32*((C472/'Sect. 4 (coefficients)'!$C$5-1)/'Sect. 4 (coefficients)'!$C$6) ) +
    ( A472/'Sect. 4 (coefficients)'!$C$3 )^2 * ( 'Sect. 4 (coefficients)'!$J$33 ) ) +
( (B472+273.15) / 'Sect. 4 (coefficients)'!$C$4 )^3*
    (                                                   ( 'Sect. 4 (coefficients)'!$J$34 + 'Sect. 4 (coefficients)'!$J$35*((C472/'Sect. 4 (coefficients)'!$C$5-1)/'Sect. 4 (coefficients)'!$C$6) ) +
    ( A472/'Sect. 4 (coefficients)'!$C$3 )^1 * ( 'Sect. 4 (coefficients)'!$J$36 ) ) +
( (B472+273.15) / 'Sect. 4 (coefficients)'!$C$4 )^4*
    (                                                   ( 'Sect. 4 (coefficients)'!$J$37 ) ) )</f>
        <v>-0.70701778660380776</v>
      </c>
      <c r="V472" s="32">
        <f t="shared" si="128"/>
        <v>22.030863805862705</v>
      </c>
      <c r="W472" s="36">
        <f>('Sect. 4 (coefficients)'!$L$3+'Sect. 4 (coefficients)'!$L$4*(B472+'Sect. 4 (coefficients)'!$L$7)^-2.5+'Sect. 4 (coefficients)'!$L$5*(B472+'Sect. 4 (coefficients)'!$L$7)^3)/1000</f>
        <v>-2.4363535093284202E-3</v>
      </c>
      <c r="X472" s="36">
        <f t="shared" si="129"/>
        <v>4.1632173385224291E-3</v>
      </c>
      <c r="Y472" s="32">
        <f t="shared" si="130"/>
        <v>22.028427452353377</v>
      </c>
      <c r="Z472" s="92">
        <v>6.0000000000000001E-3</v>
      </c>
    </row>
    <row r="473" spans="1:26" s="37" customFormat="1">
      <c r="A473" s="76">
        <v>30</v>
      </c>
      <c r="B473" s="30">
        <v>20</v>
      </c>
      <c r="C473" s="55">
        <v>52</v>
      </c>
      <c r="D473" s="32">
        <v>1020.7492892400001</v>
      </c>
      <c r="E473" s="32">
        <f t="shared" si="133"/>
        <v>1.5311239338600001E-2</v>
      </c>
      <c r="F473" s="54" t="s">
        <v>17</v>
      </c>
      <c r="G473" s="33">
        <v>1042.6201479224524</v>
      </c>
      <c r="H473" s="32">
        <v>1.6474684517870743E-2</v>
      </c>
      <c r="I473" s="62">
        <v>529.55780314824574</v>
      </c>
      <c r="J473" s="33">
        <f t="shared" si="122"/>
        <v>21.870858682452308</v>
      </c>
      <c r="K473" s="32">
        <f t="shared" si="123"/>
        <v>6.0812153291490813E-3</v>
      </c>
      <c r="L473" s="50">
        <f t="shared" si="121"/>
        <v>9.8311986338359372</v>
      </c>
      <c r="M473" s="35">
        <f t="shared" si="124"/>
        <v>14.142857142857142</v>
      </c>
      <c r="N473" s="66">
        <f t="shared" si="125"/>
        <v>1.4142857142857144</v>
      </c>
      <c r="O473" s="70" t="s">
        <v>17</v>
      </c>
      <c r="P473" s="32">
        <f>('Sect. 4 (coefficients)'!$L$3+'Sect. 4 (coefficients)'!$L$4*(B473+'Sect. 4 (coefficients)'!$L$7)^-2.5+'Sect. 4 (coefficients)'!$L$5*(B473+'Sect. 4 (coefficients)'!$L$7)^3)/1000</f>
        <v>-2.4363535093284202E-3</v>
      </c>
      <c r="Q473" s="32">
        <f t="shared" si="126"/>
        <v>21.873295035961636</v>
      </c>
      <c r="R473" s="32">
        <f>LOOKUP(B473,'Sect. 4 (data)'!$B$47:$B$53,'Sect. 4 (data)'!$R$47:$R$53)</f>
        <v>22.737238726850141</v>
      </c>
      <c r="S473" s="36">
        <f t="shared" si="127"/>
        <v>-0.86394369088850453</v>
      </c>
      <c r="T473" s="32">
        <f>'Sect. 4 (coefficients)'!$C$7 * ( A473 / 'Sect. 4 (coefficients)'!$C$3 )*
  (
                                                        ( 'Sect. 4 (coefficients)'!$F$3   + 'Sect. 4 (coefficients)'!$F$4  *(A473/'Sect. 4 (coefficients)'!$C$3)^1 + 'Sect. 4 (coefficients)'!$F$5  *(A473/'Sect. 4 (coefficients)'!$C$3)^2 + 'Sect. 4 (coefficients)'!$F$6   *(A473/'Sect. 4 (coefficients)'!$C$3)^3 + 'Sect. 4 (coefficients)'!$F$7  *(A473/'Sect. 4 (coefficients)'!$C$3)^4 + 'Sect. 4 (coefficients)'!$F$8*(A473/'Sect. 4 (coefficients)'!$C$3)^5 ) +
    ( (B473+273.15) / 'Sect. 4 (coefficients)'!$C$4 )^1 * ( 'Sect. 4 (coefficients)'!$F$9   + 'Sect. 4 (coefficients)'!$F$10*(A473/'Sect. 4 (coefficients)'!$C$3)^1 + 'Sect. 4 (coefficients)'!$F$11*(A473/'Sect. 4 (coefficients)'!$C$3)^2 + 'Sect. 4 (coefficients)'!$F$12*(A473/'Sect. 4 (coefficients)'!$C$3)^3 + 'Sect. 4 (coefficients)'!$F$13*(A473/'Sect. 4 (coefficients)'!$C$3)^4 ) +
    ( (B473+273.15) / 'Sect. 4 (coefficients)'!$C$4 )^2 * ( 'Sect. 4 (coefficients)'!$F$14 + 'Sect. 4 (coefficients)'!$F$15*(A473/'Sect. 4 (coefficients)'!$C$3)^1 + 'Sect. 4 (coefficients)'!$F$16*(A473/'Sect. 4 (coefficients)'!$C$3)^2 + 'Sect. 4 (coefficients)'!$F$17*(A473/'Sect. 4 (coefficients)'!$C$3)^3 ) +
    ( (B473+273.15) / 'Sect. 4 (coefficients)'!$C$4 )^3 * ( 'Sect. 4 (coefficients)'!$F$18 + 'Sect. 4 (coefficients)'!$F$19*(A473/'Sect. 4 (coefficients)'!$C$3)^1 + 'Sect. 4 (coefficients)'!$F$20*(A473/'Sect. 4 (coefficients)'!$C$3)^2 ) +
    ( (B473+273.15) / 'Sect. 4 (coefficients)'!$C$4 )^4 * ( 'Sect. 4 (coefficients)'!$F$21 +'Sect. 4 (coefficients)'!$F$22*(A473/'Sect. 4 (coefficients)'!$C$3)^1 ) +
    ( (B473+273.15) / 'Sect. 4 (coefficients)'!$C$4 )^5 * ( 'Sect. 4 (coefficients)'!$F$23 )
  )</f>
        <v>22.737881592466511</v>
      </c>
      <c r="U473" s="91">
        <f xml:space="preserve"> 'Sect. 4 (coefficients)'!$C$8 * ( (C473/'Sect. 4 (coefficients)'!$C$5-1)/'Sect. 4 (coefficients)'!$C$6 ) * ( A473/'Sect. 4 (coefficients)'!$C$3 ) *
(                                                       ( 'Sect. 4 (coefficients)'!$J$3   + 'Sect. 4 (coefficients)'!$J$4  *((C473/'Sect. 4 (coefficients)'!$C$5-1)/'Sect. 4 (coefficients)'!$C$6)  + 'Sect. 4 (coefficients)'!$J$5  *((C473/'Sect. 4 (coefficients)'!$C$5-1)/'Sect. 4 (coefficients)'!$C$6)^2 + 'Sect. 4 (coefficients)'!$J$6   *((C473/'Sect. 4 (coefficients)'!$C$5-1)/'Sect. 4 (coefficients)'!$C$6)^3 + 'Sect. 4 (coefficients)'!$J$7*((C473/'Sect. 4 (coefficients)'!$C$5-1)/'Sect. 4 (coefficients)'!$C$6)^4 ) +
    ( A473/'Sect. 4 (coefficients)'!$C$3 )^1 * ( 'Sect. 4 (coefficients)'!$J$8   + 'Sect. 4 (coefficients)'!$J$9  *((C473/'Sect. 4 (coefficients)'!$C$5-1)/'Sect. 4 (coefficients)'!$C$6)  + 'Sect. 4 (coefficients)'!$J$10*((C473/'Sect. 4 (coefficients)'!$C$5-1)/'Sect. 4 (coefficients)'!$C$6)^2 + 'Sect. 4 (coefficients)'!$J$11 *((C473/'Sect. 4 (coefficients)'!$C$5-1)/'Sect. 4 (coefficients)'!$C$6)^3 ) +
    ( A473/'Sect. 4 (coefficients)'!$C$3 )^2 * ( 'Sect. 4 (coefficients)'!$J$12 + 'Sect. 4 (coefficients)'!$J$13*((C473/'Sect. 4 (coefficients)'!$C$5-1)/'Sect. 4 (coefficients)'!$C$6) + 'Sect. 4 (coefficients)'!$J$14*((C473/'Sect. 4 (coefficients)'!$C$5-1)/'Sect. 4 (coefficients)'!$C$6)^2 ) +
    ( A473/'Sect. 4 (coefficients)'!$C$3 )^3 * ( 'Sect. 4 (coefficients)'!$J$15 + 'Sect. 4 (coefficients)'!$J$16*((C473/'Sect. 4 (coefficients)'!$C$5-1)/'Sect. 4 (coefficients)'!$C$6) ) +
    ( A473/'Sect. 4 (coefficients)'!$C$3 )^4 * ( 'Sect. 4 (coefficients)'!$J$17 ) +
( (B473+273.15) / 'Sect. 4 (coefficients)'!$C$4 )^1*
    (                                                   ( 'Sect. 4 (coefficients)'!$J$18 + 'Sect. 4 (coefficients)'!$J$19*((C473/'Sect. 4 (coefficients)'!$C$5-1)/'Sect. 4 (coefficients)'!$C$6) + 'Sect. 4 (coefficients)'!$J$20*((C473/'Sect. 4 (coefficients)'!$C$5-1)/'Sect. 4 (coefficients)'!$C$6)^2 + 'Sect. 4 (coefficients)'!$J$21 * ((C473/'Sect. 4 (coefficients)'!$C$5-1)/'Sect. 4 (coefficients)'!$C$6)^3 ) +
    ( A473/'Sect. 4 (coefficients)'!$C$3 )^1 * ( 'Sect. 4 (coefficients)'!$J$22 + 'Sect. 4 (coefficients)'!$J$23*((C473/'Sect. 4 (coefficients)'!$C$5-1)/'Sect. 4 (coefficients)'!$C$6) + 'Sect. 4 (coefficients)'!$J$24*((C473/'Sect. 4 (coefficients)'!$C$5-1)/'Sect. 4 (coefficients)'!$C$6)^2 ) +
    ( A473/'Sect. 4 (coefficients)'!$C$3 )^2 * ( 'Sect. 4 (coefficients)'!$J$25 + 'Sect. 4 (coefficients)'!$J$26*((C473/'Sect. 4 (coefficients)'!$C$5-1)/'Sect. 4 (coefficients)'!$C$6) ) +
    ( A473/'Sect. 4 (coefficients)'!$C$3 )^3 * ( 'Sect. 4 (coefficients)'!$J$27 ) ) +
( (B473+273.15) / 'Sect. 4 (coefficients)'!$C$4 )^2*
    (                                                   ( 'Sect. 4 (coefficients)'!$J$28 + 'Sect. 4 (coefficients)'!$J$29*((C473/'Sect. 4 (coefficients)'!$C$5-1)/'Sect. 4 (coefficients)'!$C$6) + 'Sect. 4 (coefficients)'!$J$30*((C473/'Sect. 4 (coefficients)'!$C$5-1)/'Sect. 4 (coefficients)'!$C$6)^2 ) +
    ( A473/'Sect. 4 (coefficients)'!$C$3 )^1 * ( 'Sect. 4 (coefficients)'!$J$31 + 'Sect. 4 (coefficients)'!$J$32*((C473/'Sect. 4 (coefficients)'!$C$5-1)/'Sect. 4 (coefficients)'!$C$6) ) +
    ( A473/'Sect. 4 (coefficients)'!$C$3 )^2 * ( 'Sect. 4 (coefficients)'!$J$33 ) ) +
( (B473+273.15) / 'Sect. 4 (coefficients)'!$C$4 )^3*
    (                                                   ( 'Sect. 4 (coefficients)'!$J$34 + 'Sect. 4 (coefficients)'!$J$35*((C473/'Sect. 4 (coefficients)'!$C$5-1)/'Sect. 4 (coefficients)'!$C$6) ) +
    ( A473/'Sect. 4 (coefficients)'!$C$3 )^1 * ( 'Sect. 4 (coefficients)'!$J$36 ) ) +
( (B473+273.15) / 'Sect. 4 (coefficients)'!$C$4 )^4*
    (                                                   ( 'Sect. 4 (coefficients)'!$J$37 ) ) )</f>
        <v>-0.8696050738102159</v>
      </c>
      <c r="V473" s="32">
        <f t="shared" si="128"/>
        <v>21.868276518656295</v>
      </c>
      <c r="W473" s="36">
        <f>('Sect. 4 (coefficients)'!$L$3+'Sect. 4 (coefficients)'!$L$4*(B473+'Sect. 4 (coefficients)'!$L$7)^-2.5+'Sect. 4 (coefficients)'!$L$5*(B473+'Sect. 4 (coefficients)'!$L$7)^3)/1000</f>
        <v>-2.4363535093284202E-3</v>
      </c>
      <c r="X473" s="36">
        <f t="shared" si="129"/>
        <v>5.0185173053414189E-3</v>
      </c>
      <c r="Y473" s="32">
        <f t="shared" si="130"/>
        <v>21.865840165146967</v>
      </c>
      <c r="Z473" s="92">
        <v>6.0000000000000001E-3</v>
      </c>
    </row>
    <row r="474" spans="1:26" s="46" customFormat="1">
      <c r="A474" s="82">
        <v>30</v>
      </c>
      <c r="B474" s="38">
        <v>20</v>
      </c>
      <c r="C474" s="57">
        <v>65</v>
      </c>
      <c r="D474" s="40">
        <v>1026.03661324</v>
      </c>
      <c r="E474" s="40">
        <f t="shared" si="133"/>
        <v>1.5390549198599999E-2</v>
      </c>
      <c r="F474" s="56" t="s">
        <v>17</v>
      </c>
      <c r="G474" s="42">
        <v>1047.717881723064</v>
      </c>
      <c r="H474" s="40">
        <v>1.6789227679883386E-2</v>
      </c>
      <c r="I474" s="63">
        <v>260.05712038672311</v>
      </c>
      <c r="J474" s="42">
        <f t="shared" si="122"/>
        <v>21.681268483064059</v>
      </c>
      <c r="K474" s="40">
        <f t="shared" si="123"/>
        <v>6.7088867520949721E-3</v>
      </c>
      <c r="L474" s="53">
        <f t="shared" si="121"/>
        <v>6.6305219698345468</v>
      </c>
      <c r="M474" s="44">
        <f t="shared" si="124"/>
        <v>14.142857142857142</v>
      </c>
      <c r="N474" s="67">
        <f t="shared" si="125"/>
        <v>1.4142857142857144</v>
      </c>
      <c r="O474" s="71" t="s">
        <v>17</v>
      </c>
      <c r="P474" s="40">
        <f>('Sect. 4 (coefficients)'!$L$3+'Sect. 4 (coefficients)'!$L$4*(B474+'Sect. 4 (coefficients)'!$L$7)^-2.5+'Sect. 4 (coefficients)'!$L$5*(B474+'Sect. 4 (coefficients)'!$L$7)^3)/1000</f>
        <v>-2.4363535093284202E-3</v>
      </c>
      <c r="Q474" s="40">
        <f t="shared" si="126"/>
        <v>21.683704836573387</v>
      </c>
      <c r="R474" s="40">
        <f>LOOKUP(B474,'Sect. 4 (data)'!$B$47:$B$53,'Sect. 4 (data)'!$R$47:$R$53)</f>
        <v>22.737238726850141</v>
      </c>
      <c r="S474" s="45">
        <f t="shared" si="127"/>
        <v>-1.0535338902767535</v>
      </c>
      <c r="T474" s="40">
        <f>'Sect. 4 (coefficients)'!$C$7 * ( A474 / 'Sect. 4 (coefficients)'!$C$3 )*
  (
                                                        ( 'Sect. 4 (coefficients)'!$F$3   + 'Sect. 4 (coefficients)'!$F$4  *(A474/'Sect. 4 (coefficients)'!$C$3)^1 + 'Sect. 4 (coefficients)'!$F$5  *(A474/'Sect. 4 (coefficients)'!$C$3)^2 + 'Sect. 4 (coefficients)'!$F$6   *(A474/'Sect. 4 (coefficients)'!$C$3)^3 + 'Sect. 4 (coefficients)'!$F$7  *(A474/'Sect. 4 (coefficients)'!$C$3)^4 + 'Sect. 4 (coefficients)'!$F$8*(A474/'Sect. 4 (coefficients)'!$C$3)^5 ) +
    ( (B474+273.15) / 'Sect. 4 (coefficients)'!$C$4 )^1 * ( 'Sect. 4 (coefficients)'!$F$9   + 'Sect. 4 (coefficients)'!$F$10*(A474/'Sect. 4 (coefficients)'!$C$3)^1 + 'Sect. 4 (coefficients)'!$F$11*(A474/'Sect. 4 (coefficients)'!$C$3)^2 + 'Sect. 4 (coefficients)'!$F$12*(A474/'Sect. 4 (coefficients)'!$C$3)^3 + 'Sect. 4 (coefficients)'!$F$13*(A474/'Sect. 4 (coefficients)'!$C$3)^4 ) +
    ( (B474+273.15) / 'Sect. 4 (coefficients)'!$C$4 )^2 * ( 'Sect. 4 (coefficients)'!$F$14 + 'Sect. 4 (coefficients)'!$F$15*(A474/'Sect. 4 (coefficients)'!$C$3)^1 + 'Sect. 4 (coefficients)'!$F$16*(A474/'Sect. 4 (coefficients)'!$C$3)^2 + 'Sect. 4 (coefficients)'!$F$17*(A474/'Sect. 4 (coefficients)'!$C$3)^3 ) +
    ( (B474+273.15) / 'Sect. 4 (coefficients)'!$C$4 )^3 * ( 'Sect. 4 (coefficients)'!$F$18 + 'Sect. 4 (coefficients)'!$F$19*(A474/'Sect. 4 (coefficients)'!$C$3)^1 + 'Sect. 4 (coefficients)'!$F$20*(A474/'Sect. 4 (coefficients)'!$C$3)^2 ) +
    ( (B474+273.15) / 'Sect. 4 (coefficients)'!$C$4 )^4 * ( 'Sect. 4 (coefficients)'!$F$21 +'Sect. 4 (coefficients)'!$F$22*(A474/'Sect. 4 (coefficients)'!$C$3)^1 ) +
    ( (B474+273.15) / 'Sect. 4 (coefficients)'!$C$4 )^5 * ( 'Sect. 4 (coefficients)'!$F$23 )
  )</f>
        <v>22.737881592466511</v>
      </c>
      <c r="U474" s="93">
        <f xml:space="preserve"> 'Sect. 4 (coefficients)'!$C$8 * ( (C474/'Sect. 4 (coefficients)'!$C$5-1)/'Sect. 4 (coefficients)'!$C$6 ) * ( A474/'Sect. 4 (coefficients)'!$C$3 ) *
(                                                       ( 'Sect. 4 (coefficients)'!$J$3   + 'Sect. 4 (coefficients)'!$J$4  *((C474/'Sect. 4 (coefficients)'!$C$5-1)/'Sect. 4 (coefficients)'!$C$6)  + 'Sect. 4 (coefficients)'!$J$5  *((C474/'Sect. 4 (coefficients)'!$C$5-1)/'Sect. 4 (coefficients)'!$C$6)^2 + 'Sect. 4 (coefficients)'!$J$6   *((C474/'Sect. 4 (coefficients)'!$C$5-1)/'Sect. 4 (coefficients)'!$C$6)^3 + 'Sect. 4 (coefficients)'!$J$7*((C474/'Sect. 4 (coefficients)'!$C$5-1)/'Sect. 4 (coefficients)'!$C$6)^4 ) +
    ( A474/'Sect. 4 (coefficients)'!$C$3 )^1 * ( 'Sect. 4 (coefficients)'!$J$8   + 'Sect. 4 (coefficients)'!$J$9  *((C474/'Sect. 4 (coefficients)'!$C$5-1)/'Sect. 4 (coefficients)'!$C$6)  + 'Sect. 4 (coefficients)'!$J$10*((C474/'Sect. 4 (coefficients)'!$C$5-1)/'Sect. 4 (coefficients)'!$C$6)^2 + 'Sect. 4 (coefficients)'!$J$11 *((C474/'Sect. 4 (coefficients)'!$C$5-1)/'Sect. 4 (coefficients)'!$C$6)^3 ) +
    ( A474/'Sect. 4 (coefficients)'!$C$3 )^2 * ( 'Sect. 4 (coefficients)'!$J$12 + 'Sect. 4 (coefficients)'!$J$13*((C474/'Sect. 4 (coefficients)'!$C$5-1)/'Sect. 4 (coefficients)'!$C$6) + 'Sect. 4 (coefficients)'!$J$14*((C474/'Sect. 4 (coefficients)'!$C$5-1)/'Sect. 4 (coefficients)'!$C$6)^2 ) +
    ( A474/'Sect. 4 (coefficients)'!$C$3 )^3 * ( 'Sect. 4 (coefficients)'!$J$15 + 'Sect. 4 (coefficients)'!$J$16*((C474/'Sect. 4 (coefficients)'!$C$5-1)/'Sect. 4 (coefficients)'!$C$6) ) +
    ( A474/'Sect. 4 (coefficients)'!$C$3 )^4 * ( 'Sect. 4 (coefficients)'!$J$17 ) +
( (B474+273.15) / 'Sect. 4 (coefficients)'!$C$4 )^1*
    (                                                   ( 'Sect. 4 (coefficients)'!$J$18 + 'Sect. 4 (coefficients)'!$J$19*((C474/'Sect. 4 (coefficients)'!$C$5-1)/'Sect. 4 (coefficients)'!$C$6) + 'Sect. 4 (coefficients)'!$J$20*((C474/'Sect. 4 (coefficients)'!$C$5-1)/'Sect. 4 (coefficients)'!$C$6)^2 + 'Sect. 4 (coefficients)'!$J$21 * ((C474/'Sect. 4 (coefficients)'!$C$5-1)/'Sect. 4 (coefficients)'!$C$6)^3 ) +
    ( A474/'Sect. 4 (coefficients)'!$C$3 )^1 * ( 'Sect. 4 (coefficients)'!$J$22 + 'Sect. 4 (coefficients)'!$J$23*((C474/'Sect. 4 (coefficients)'!$C$5-1)/'Sect. 4 (coefficients)'!$C$6) + 'Sect. 4 (coefficients)'!$J$24*((C474/'Sect. 4 (coefficients)'!$C$5-1)/'Sect. 4 (coefficients)'!$C$6)^2 ) +
    ( A474/'Sect. 4 (coefficients)'!$C$3 )^2 * ( 'Sect. 4 (coefficients)'!$J$25 + 'Sect. 4 (coefficients)'!$J$26*((C474/'Sect. 4 (coefficients)'!$C$5-1)/'Sect. 4 (coefficients)'!$C$6) ) +
    ( A474/'Sect. 4 (coefficients)'!$C$3 )^3 * ( 'Sect. 4 (coefficients)'!$J$27 ) ) +
( (B474+273.15) / 'Sect. 4 (coefficients)'!$C$4 )^2*
    (                                                   ( 'Sect. 4 (coefficients)'!$J$28 + 'Sect. 4 (coefficients)'!$J$29*((C474/'Sect. 4 (coefficients)'!$C$5-1)/'Sect. 4 (coefficients)'!$C$6) + 'Sect. 4 (coefficients)'!$J$30*((C474/'Sect. 4 (coefficients)'!$C$5-1)/'Sect. 4 (coefficients)'!$C$6)^2 ) +
    ( A474/'Sect. 4 (coefficients)'!$C$3 )^1 * ( 'Sect. 4 (coefficients)'!$J$31 + 'Sect. 4 (coefficients)'!$J$32*((C474/'Sect. 4 (coefficients)'!$C$5-1)/'Sect. 4 (coefficients)'!$C$6) ) +
    ( A474/'Sect. 4 (coefficients)'!$C$3 )^2 * ( 'Sect. 4 (coefficients)'!$J$33 ) ) +
( (B474+273.15) / 'Sect. 4 (coefficients)'!$C$4 )^3*
    (                                                   ( 'Sect. 4 (coefficients)'!$J$34 + 'Sect. 4 (coefficients)'!$J$35*((C474/'Sect. 4 (coefficients)'!$C$5-1)/'Sect. 4 (coefficients)'!$C$6) ) +
    ( A474/'Sect. 4 (coefficients)'!$C$3 )^1 * ( 'Sect. 4 (coefficients)'!$J$36 ) ) +
( (B474+273.15) / 'Sect. 4 (coefficients)'!$C$4 )^4*
    (                                                   ( 'Sect. 4 (coefficients)'!$J$37 ) ) )</f>
        <v>-1.0619570523427309</v>
      </c>
      <c r="V474" s="40">
        <f t="shared" si="128"/>
        <v>21.675924540123781</v>
      </c>
      <c r="W474" s="45">
        <f>('Sect. 4 (coefficients)'!$L$3+'Sect. 4 (coefficients)'!$L$4*(B474+'Sect. 4 (coefficients)'!$L$7)^-2.5+'Sect. 4 (coefficients)'!$L$5*(B474+'Sect. 4 (coefficients)'!$L$7)^3)/1000</f>
        <v>-2.4363535093284202E-3</v>
      </c>
      <c r="X474" s="45">
        <f t="shared" si="129"/>
        <v>7.7802964496065385E-3</v>
      </c>
      <c r="Y474" s="40">
        <f t="shared" si="130"/>
        <v>21.673488186614453</v>
      </c>
      <c r="Z474" s="94">
        <v>6.0000000000000001E-3</v>
      </c>
    </row>
    <row r="475" spans="1:26" s="37" customFormat="1">
      <c r="A475" s="76">
        <v>30</v>
      </c>
      <c r="B475" s="30">
        <v>25</v>
      </c>
      <c r="C475" s="55">
        <v>5</v>
      </c>
      <c r="D475" s="32">
        <v>999.246161594</v>
      </c>
      <c r="E475" s="32">
        <f>0.001/100*D475/2</f>
        <v>4.9962308079700007E-3</v>
      </c>
      <c r="F475" s="54" t="s">
        <v>17</v>
      </c>
      <c r="G475" s="33">
        <v>1021.6711592610163</v>
      </c>
      <c r="H475" s="32">
        <v>7.015911882256933E-3</v>
      </c>
      <c r="I475" s="62">
        <v>136.82669623008007</v>
      </c>
      <c r="J475" s="33">
        <f t="shared" si="122"/>
        <v>22.424997667016328</v>
      </c>
      <c r="K475" s="32">
        <f t="shared" si="123"/>
        <v>4.9255149226335162E-3</v>
      </c>
      <c r="L475" s="50">
        <f t="shared" si="121"/>
        <v>33.238460031660253</v>
      </c>
      <c r="M475" s="35">
        <f t="shared" si="124"/>
        <v>14.142857142857142</v>
      </c>
      <c r="N475" s="66">
        <f t="shared" si="125"/>
        <v>1.4142857142857144</v>
      </c>
      <c r="O475" s="70" t="s">
        <v>17</v>
      </c>
      <c r="P475" s="32">
        <f>('Sect. 4 (coefficients)'!$L$3+'Sect. 4 (coefficients)'!$L$4*(B475+'Sect. 4 (coefficients)'!$L$7)^-2.5+'Sect. 4 (coefficients)'!$L$5*(B475+'Sect. 4 (coefficients)'!$L$7)^3)/1000</f>
        <v>-2.085999999999995E-3</v>
      </c>
      <c r="Q475" s="32">
        <f t="shared" si="126"/>
        <v>22.427083667016326</v>
      </c>
      <c r="R475" s="32">
        <f>LOOKUP(B475,'Sect. 4 (data)'!$B$47:$B$53,'Sect. 4 (data)'!$R$47:$R$53)</f>
        <v>22.510441390349264</v>
      </c>
      <c r="S475" s="36">
        <f t="shared" si="127"/>
        <v>-8.3357723332937894E-2</v>
      </c>
      <c r="T475" s="32">
        <f>'Sect. 4 (coefficients)'!$C$7 * ( A475 / 'Sect. 4 (coefficients)'!$C$3 )*
  (
                                                        ( 'Sect. 4 (coefficients)'!$F$3   + 'Sect. 4 (coefficients)'!$F$4  *(A475/'Sect. 4 (coefficients)'!$C$3)^1 + 'Sect. 4 (coefficients)'!$F$5  *(A475/'Sect. 4 (coefficients)'!$C$3)^2 + 'Sect. 4 (coefficients)'!$F$6   *(A475/'Sect. 4 (coefficients)'!$C$3)^3 + 'Sect. 4 (coefficients)'!$F$7  *(A475/'Sect. 4 (coefficients)'!$C$3)^4 + 'Sect. 4 (coefficients)'!$F$8*(A475/'Sect. 4 (coefficients)'!$C$3)^5 ) +
    ( (B475+273.15) / 'Sect. 4 (coefficients)'!$C$4 )^1 * ( 'Sect. 4 (coefficients)'!$F$9   + 'Sect. 4 (coefficients)'!$F$10*(A475/'Sect. 4 (coefficients)'!$C$3)^1 + 'Sect. 4 (coefficients)'!$F$11*(A475/'Sect. 4 (coefficients)'!$C$3)^2 + 'Sect. 4 (coefficients)'!$F$12*(A475/'Sect. 4 (coefficients)'!$C$3)^3 + 'Sect. 4 (coefficients)'!$F$13*(A475/'Sect. 4 (coefficients)'!$C$3)^4 ) +
    ( (B475+273.15) / 'Sect. 4 (coefficients)'!$C$4 )^2 * ( 'Sect. 4 (coefficients)'!$F$14 + 'Sect. 4 (coefficients)'!$F$15*(A475/'Sect. 4 (coefficients)'!$C$3)^1 + 'Sect. 4 (coefficients)'!$F$16*(A475/'Sect. 4 (coefficients)'!$C$3)^2 + 'Sect. 4 (coefficients)'!$F$17*(A475/'Sect. 4 (coefficients)'!$C$3)^3 ) +
    ( (B475+273.15) / 'Sect. 4 (coefficients)'!$C$4 )^3 * ( 'Sect. 4 (coefficients)'!$F$18 + 'Sect. 4 (coefficients)'!$F$19*(A475/'Sect. 4 (coefficients)'!$C$3)^1 + 'Sect. 4 (coefficients)'!$F$20*(A475/'Sect. 4 (coefficients)'!$C$3)^2 ) +
    ( (B475+273.15) / 'Sect. 4 (coefficients)'!$C$4 )^4 * ( 'Sect. 4 (coefficients)'!$F$21 +'Sect. 4 (coefficients)'!$F$22*(A475/'Sect. 4 (coefficients)'!$C$3)^1 ) +
    ( (B475+273.15) / 'Sect. 4 (coefficients)'!$C$4 )^5 * ( 'Sect. 4 (coefficients)'!$F$23 )
  )</f>
        <v>22.510537625711077</v>
      </c>
      <c r="U475" s="91">
        <f xml:space="preserve"> 'Sect. 4 (coefficients)'!$C$8 * ( (C475/'Sect. 4 (coefficients)'!$C$5-1)/'Sect. 4 (coefficients)'!$C$6 ) * ( A475/'Sect. 4 (coefficients)'!$C$3 ) *
(                                                       ( 'Sect. 4 (coefficients)'!$J$3   + 'Sect. 4 (coefficients)'!$J$4  *((C475/'Sect. 4 (coefficients)'!$C$5-1)/'Sect. 4 (coefficients)'!$C$6)  + 'Sect. 4 (coefficients)'!$J$5  *((C475/'Sect. 4 (coefficients)'!$C$5-1)/'Sect. 4 (coefficients)'!$C$6)^2 + 'Sect. 4 (coefficients)'!$J$6   *((C475/'Sect. 4 (coefficients)'!$C$5-1)/'Sect. 4 (coefficients)'!$C$6)^3 + 'Sect. 4 (coefficients)'!$J$7*((C475/'Sect. 4 (coefficients)'!$C$5-1)/'Sect. 4 (coefficients)'!$C$6)^4 ) +
    ( A475/'Sect. 4 (coefficients)'!$C$3 )^1 * ( 'Sect. 4 (coefficients)'!$J$8   + 'Sect. 4 (coefficients)'!$J$9  *((C475/'Sect. 4 (coefficients)'!$C$5-1)/'Sect. 4 (coefficients)'!$C$6)  + 'Sect. 4 (coefficients)'!$J$10*((C475/'Sect. 4 (coefficients)'!$C$5-1)/'Sect. 4 (coefficients)'!$C$6)^2 + 'Sect. 4 (coefficients)'!$J$11 *((C475/'Sect. 4 (coefficients)'!$C$5-1)/'Sect. 4 (coefficients)'!$C$6)^3 ) +
    ( A475/'Sect. 4 (coefficients)'!$C$3 )^2 * ( 'Sect. 4 (coefficients)'!$J$12 + 'Sect. 4 (coefficients)'!$J$13*((C475/'Sect. 4 (coefficients)'!$C$5-1)/'Sect. 4 (coefficients)'!$C$6) + 'Sect. 4 (coefficients)'!$J$14*((C475/'Sect. 4 (coefficients)'!$C$5-1)/'Sect. 4 (coefficients)'!$C$6)^2 ) +
    ( A475/'Sect. 4 (coefficients)'!$C$3 )^3 * ( 'Sect. 4 (coefficients)'!$J$15 + 'Sect. 4 (coefficients)'!$J$16*((C475/'Sect. 4 (coefficients)'!$C$5-1)/'Sect. 4 (coefficients)'!$C$6) ) +
    ( A475/'Sect. 4 (coefficients)'!$C$3 )^4 * ( 'Sect. 4 (coefficients)'!$J$17 ) +
( (B475+273.15) / 'Sect. 4 (coefficients)'!$C$4 )^1*
    (                                                   ( 'Sect. 4 (coefficients)'!$J$18 + 'Sect. 4 (coefficients)'!$J$19*((C475/'Sect. 4 (coefficients)'!$C$5-1)/'Sect. 4 (coefficients)'!$C$6) + 'Sect. 4 (coefficients)'!$J$20*((C475/'Sect. 4 (coefficients)'!$C$5-1)/'Sect. 4 (coefficients)'!$C$6)^2 + 'Sect. 4 (coefficients)'!$J$21 * ((C475/'Sect. 4 (coefficients)'!$C$5-1)/'Sect. 4 (coefficients)'!$C$6)^3 ) +
    ( A475/'Sect. 4 (coefficients)'!$C$3 )^1 * ( 'Sect. 4 (coefficients)'!$J$22 + 'Sect. 4 (coefficients)'!$J$23*((C475/'Sect. 4 (coefficients)'!$C$5-1)/'Sect. 4 (coefficients)'!$C$6) + 'Sect. 4 (coefficients)'!$J$24*((C475/'Sect. 4 (coefficients)'!$C$5-1)/'Sect. 4 (coefficients)'!$C$6)^2 ) +
    ( A475/'Sect. 4 (coefficients)'!$C$3 )^2 * ( 'Sect. 4 (coefficients)'!$J$25 + 'Sect. 4 (coefficients)'!$J$26*((C475/'Sect. 4 (coefficients)'!$C$5-1)/'Sect. 4 (coefficients)'!$C$6) ) +
    ( A475/'Sect. 4 (coefficients)'!$C$3 )^3 * ( 'Sect. 4 (coefficients)'!$J$27 ) ) +
( (B475+273.15) / 'Sect. 4 (coefficients)'!$C$4 )^2*
    (                                                   ( 'Sect. 4 (coefficients)'!$J$28 + 'Sect. 4 (coefficients)'!$J$29*((C475/'Sect. 4 (coefficients)'!$C$5-1)/'Sect. 4 (coefficients)'!$C$6) + 'Sect. 4 (coefficients)'!$J$30*((C475/'Sect. 4 (coefficients)'!$C$5-1)/'Sect. 4 (coefficients)'!$C$6)^2 ) +
    ( A475/'Sect. 4 (coefficients)'!$C$3 )^1 * ( 'Sect. 4 (coefficients)'!$J$31 + 'Sect. 4 (coefficients)'!$J$32*((C475/'Sect. 4 (coefficients)'!$C$5-1)/'Sect. 4 (coefficients)'!$C$6) ) +
    ( A475/'Sect. 4 (coefficients)'!$C$3 )^2 * ( 'Sect. 4 (coefficients)'!$J$33 ) ) +
( (B475+273.15) / 'Sect. 4 (coefficients)'!$C$4 )^3*
    (                                                   ( 'Sect. 4 (coefficients)'!$J$34 + 'Sect. 4 (coefficients)'!$J$35*((C475/'Sect. 4 (coefficients)'!$C$5-1)/'Sect. 4 (coefficients)'!$C$6) ) +
    ( A475/'Sect. 4 (coefficients)'!$C$3 )^1 * ( 'Sect. 4 (coefficients)'!$J$36 ) ) +
( (B475+273.15) / 'Sect. 4 (coefficients)'!$C$4 )^4*
    (                                                   ( 'Sect. 4 (coefficients)'!$J$37 ) ) )</f>
        <v>-8.2490649971779628E-2</v>
      </c>
      <c r="V475" s="32">
        <f t="shared" si="128"/>
        <v>22.428046975739296</v>
      </c>
      <c r="W475" s="36">
        <f>('Sect. 4 (coefficients)'!$L$3+'Sect. 4 (coefficients)'!$L$4*(B475+'Sect. 4 (coefficients)'!$L$7)^-2.5+'Sect. 4 (coefficients)'!$L$5*(B475+'Sect. 4 (coefficients)'!$L$7)^3)/1000</f>
        <v>-2.085999999999995E-3</v>
      </c>
      <c r="X475" s="36">
        <f t="shared" si="129"/>
        <v>-9.6330872296945813E-4</v>
      </c>
      <c r="Y475" s="32">
        <f t="shared" si="130"/>
        <v>22.425960975739297</v>
      </c>
      <c r="Z475" s="92">
        <v>6.0000000000000001E-3</v>
      </c>
    </row>
    <row r="476" spans="1:26" s="37" customFormat="1">
      <c r="A476" s="76">
        <v>30</v>
      </c>
      <c r="B476" s="30">
        <v>25</v>
      </c>
      <c r="C476" s="55">
        <v>10</v>
      </c>
      <c r="D476" s="32">
        <v>1001.46696043</v>
      </c>
      <c r="E476" s="32">
        <f>0.001/100*D476/2</f>
        <v>5.0073348021500005E-3</v>
      </c>
      <c r="F476" s="54" t="s">
        <v>17</v>
      </c>
      <c r="G476" s="33">
        <v>1023.8117681349805</v>
      </c>
      <c r="H476" s="32">
        <v>7.054487079274919E-3</v>
      </c>
      <c r="I476" s="62">
        <v>138.5474328938549</v>
      </c>
      <c r="J476" s="33">
        <f t="shared" si="122"/>
        <v>22.344807704980553</v>
      </c>
      <c r="K476" s="32">
        <f t="shared" si="123"/>
        <v>4.9691434001077278E-3</v>
      </c>
      <c r="L476" s="50">
        <f t="shared" si="121"/>
        <v>34.108516686944235</v>
      </c>
      <c r="M476" s="35">
        <f t="shared" si="124"/>
        <v>14.142857142857142</v>
      </c>
      <c r="N476" s="66">
        <f t="shared" si="125"/>
        <v>1.4142857142857144</v>
      </c>
      <c r="O476" s="70" t="s">
        <v>17</v>
      </c>
      <c r="P476" s="32">
        <f>('Sect. 4 (coefficients)'!$L$3+'Sect. 4 (coefficients)'!$L$4*(B476+'Sect. 4 (coefficients)'!$L$7)^-2.5+'Sect. 4 (coefficients)'!$L$5*(B476+'Sect. 4 (coefficients)'!$L$7)^3)/1000</f>
        <v>-2.085999999999995E-3</v>
      </c>
      <c r="Q476" s="32">
        <f t="shared" si="126"/>
        <v>22.346893704980552</v>
      </c>
      <c r="R476" s="32">
        <f>LOOKUP(B476,'Sect. 4 (data)'!$B$47:$B$53,'Sect. 4 (data)'!$R$47:$R$53)</f>
        <v>22.510441390349264</v>
      </c>
      <c r="S476" s="36">
        <f t="shared" si="127"/>
        <v>-0.16354768536871234</v>
      </c>
      <c r="T476" s="32">
        <f>'Sect. 4 (coefficients)'!$C$7 * ( A476 / 'Sect. 4 (coefficients)'!$C$3 )*
  (
                                                        ( 'Sect. 4 (coefficients)'!$F$3   + 'Sect. 4 (coefficients)'!$F$4  *(A476/'Sect. 4 (coefficients)'!$C$3)^1 + 'Sect. 4 (coefficients)'!$F$5  *(A476/'Sect. 4 (coefficients)'!$C$3)^2 + 'Sect. 4 (coefficients)'!$F$6   *(A476/'Sect. 4 (coefficients)'!$C$3)^3 + 'Sect. 4 (coefficients)'!$F$7  *(A476/'Sect. 4 (coefficients)'!$C$3)^4 + 'Sect. 4 (coefficients)'!$F$8*(A476/'Sect. 4 (coefficients)'!$C$3)^5 ) +
    ( (B476+273.15) / 'Sect. 4 (coefficients)'!$C$4 )^1 * ( 'Sect. 4 (coefficients)'!$F$9   + 'Sect. 4 (coefficients)'!$F$10*(A476/'Sect. 4 (coefficients)'!$C$3)^1 + 'Sect. 4 (coefficients)'!$F$11*(A476/'Sect. 4 (coefficients)'!$C$3)^2 + 'Sect. 4 (coefficients)'!$F$12*(A476/'Sect. 4 (coefficients)'!$C$3)^3 + 'Sect. 4 (coefficients)'!$F$13*(A476/'Sect. 4 (coefficients)'!$C$3)^4 ) +
    ( (B476+273.15) / 'Sect. 4 (coefficients)'!$C$4 )^2 * ( 'Sect. 4 (coefficients)'!$F$14 + 'Sect. 4 (coefficients)'!$F$15*(A476/'Sect. 4 (coefficients)'!$C$3)^1 + 'Sect. 4 (coefficients)'!$F$16*(A476/'Sect. 4 (coefficients)'!$C$3)^2 + 'Sect. 4 (coefficients)'!$F$17*(A476/'Sect. 4 (coefficients)'!$C$3)^3 ) +
    ( (B476+273.15) / 'Sect. 4 (coefficients)'!$C$4 )^3 * ( 'Sect. 4 (coefficients)'!$F$18 + 'Sect. 4 (coefficients)'!$F$19*(A476/'Sect. 4 (coefficients)'!$C$3)^1 + 'Sect. 4 (coefficients)'!$F$20*(A476/'Sect. 4 (coefficients)'!$C$3)^2 ) +
    ( (B476+273.15) / 'Sect. 4 (coefficients)'!$C$4 )^4 * ( 'Sect. 4 (coefficients)'!$F$21 +'Sect. 4 (coefficients)'!$F$22*(A476/'Sect. 4 (coefficients)'!$C$3)^1 ) +
    ( (B476+273.15) / 'Sect. 4 (coefficients)'!$C$4 )^5 * ( 'Sect. 4 (coefficients)'!$F$23 )
  )</f>
        <v>22.510537625711077</v>
      </c>
      <c r="U476" s="91">
        <f xml:space="preserve"> 'Sect. 4 (coefficients)'!$C$8 * ( (C476/'Sect. 4 (coefficients)'!$C$5-1)/'Sect. 4 (coefficients)'!$C$6 ) * ( A476/'Sect. 4 (coefficients)'!$C$3 ) *
(                                                       ( 'Sect. 4 (coefficients)'!$J$3   + 'Sect. 4 (coefficients)'!$J$4  *((C476/'Sect. 4 (coefficients)'!$C$5-1)/'Sect. 4 (coefficients)'!$C$6)  + 'Sect. 4 (coefficients)'!$J$5  *((C476/'Sect. 4 (coefficients)'!$C$5-1)/'Sect. 4 (coefficients)'!$C$6)^2 + 'Sect. 4 (coefficients)'!$J$6   *((C476/'Sect. 4 (coefficients)'!$C$5-1)/'Sect. 4 (coefficients)'!$C$6)^3 + 'Sect. 4 (coefficients)'!$J$7*((C476/'Sect. 4 (coefficients)'!$C$5-1)/'Sect. 4 (coefficients)'!$C$6)^4 ) +
    ( A476/'Sect. 4 (coefficients)'!$C$3 )^1 * ( 'Sect. 4 (coefficients)'!$J$8   + 'Sect. 4 (coefficients)'!$J$9  *((C476/'Sect. 4 (coefficients)'!$C$5-1)/'Sect. 4 (coefficients)'!$C$6)  + 'Sect. 4 (coefficients)'!$J$10*((C476/'Sect. 4 (coefficients)'!$C$5-1)/'Sect. 4 (coefficients)'!$C$6)^2 + 'Sect. 4 (coefficients)'!$J$11 *((C476/'Sect. 4 (coefficients)'!$C$5-1)/'Sect. 4 (coefficients)'!$C$6)^3 ) +
    ( A476/'Sect. 4 (coefficients)'!$C$3 )^2 * ( 'Sect. 4 (coefficients)'!$J$12 + 'Sect. 4 (coefficients)'!$J$13*((C476/'Sect. 4 (coefficients)'!$C$5-1)/'Sect. 4 (coefficients)'!$C$6) + 'Sect. 4 (coefficients)'!$J$14*((C476/'Sect. 4 (coefficients)'!$C$5-1)/'Sect. 4 (coefficients)'!$C$6)^2 ) +
    ( A476/'Sect. 4 (coefficients)'!$C$3 )^3 * ( 'Sect. 4 (coefficients)'!$J$15 + 'Sect. 4 (coefficients)'!$J$16*((C476/'Sect. 4 (coefficients)'!$C$5-1)/'Sect. 4 (coefficients)'!$C$6) ) +
    ( A476/'Sect. 4 (coefficients)'!$C$3 )^4 * ( 'Sect. 4 (coefficients)'!$J$17 ) +
( (B476+273.15) / 'Sect. 4 (coefficients)'!$C$4 )^1*
    (                                                   ( 'Sect. 4 (coefficients)'!$J$18 + 'Sect. 4 (coefficients)'!$J$19*((C476/'Sect. 4 (coefficients)'!$C$5-1)/'Sect. 4 (coefficients)'!$C$6) + 'Sect. 4 (coefficients)'!$J$20*((C476/'Sect. 4 (coefficients)'!$C$5-1)/'Sect. 4 (coefficients)'!$C$6)^2 + 'Sect. 4 (coefficients)'!$J$21 * ((C476/'Sect. 4 (coefficients)'!$C$5-1)/'Sect. 4 (coefficients)'!$C$6)^3 ) +
    ( A476/'Sect. 4 (coefficients)'!$C$3 )^1 * ( 'Sect. 4 (coefficients)'!$J$22 + 'Sect. 4 (coefficients)'!$J$23*((C476/'Sect. 4 (coefficients)'!$C$5-1)/'Sect. 4 (coefficients)'!$C$6) + 'Sect. 4 (coefficients)'!$J$24*((C476/'Sect. 4 (coefficients)'!$C$5-1)/'Sect. 4 (coefficients)'!$C$6)^2 ) +
    ( A476/'Sect. 4 (coefficients)'!$C$3 )^2 * ( 'Sect. 4 (coefficients)'!$J$25 + 'Sect. 4 (coefficients)'!$J$26*((C476/'Sect. 4 (coefficients)'!$C$5-1)/'Sect. 4 (coefficients)'!$C$6) ) +
    ( A476/'Sect. 4 (coefficients)'!$C$3 )^3 * ( 'Sect. 4 (coefficients)'!$J$27 ) ) +
( (B476+273.15) / 'Sect. 4 (coefficients)'!$C$4 )^2*
    (                                                   ( 'Sect. 4 (coefficients)'!$J$28 + 'Sect. 4 (coefficients)'!$J$29*((C476/'Sect. 4 (coefficients)'!$C$5-1)/'Sect. 4 (coefficients)'!$C$6) + 'Sect. 4 (coefficients)'!$J$30*((C476/'Sect. 4 (coefficients)'!$C$5-1)/'Sect. 4 (coefficients)'!$C$6)^2 ) +
    ( A476/'Sect. 4 (coefficients)'!$C$3 )^1 * ( 'Sect. 4 (coefficients)'!$J$31 + 'Sect. 4 (coefficients)'!$J$32*((C476/'Sect. 4 (coefficients)'!$C$5-1)/'Sect. 4 (coefficients)'!$C$6) ) +
    ( A476/'Sect. 4 (coefficients)'!$C$3 )^2 * ( 'Sect. 4 (coefficients)'!$J$33 ) ) +
( (B476+273.15) / 'Sect. 4 (coefficients)'!$C$4 )^3*
    (                                                   ( 'Sect. 4 (coefficients)'!$J$34 + 'Sect. 4 (coefficients)'!$J$35*((C476/'Sect. 4 (coefficients)'!$C$5-1)/'Sect. 4 (coefficients)'!$C$6) ) +
    ( A476/'Sect. 4 (coefficients)'!$C$3 )^1 * ( 'Sect. 4 (coefficients)'!$J$36 ) ) +
( (B476+273.15) / 'Sect. 4 (coefficients)'!$C$4 )^4*
    (                                                   ( 'Sect. 4 (coefficients)'!$J$37 ) ) )</f>
        <v>-0.16558780656697508</v>
      </c>
      <c r="V476" s="32">
        <f t="shared" si="128"/>
        <v>22.344949819144102</v>
      </c>
      <c r="W476" s="36">
        <f>('Sect. 4 (coefficients)'!$L$3+'Sect. 4 (coefficients)'!$L$4*(B476+'Sect. 4 (coefficients)'!$L$7)^-2.5+'Sect. 4 (coefficients)'!$L$5*(B476+'Sect. 4 (coefficients)'!$L$7)^3)/1000</f>
        <v>-2.085999999999995E-3</v>
      </c>
      <c r="X476" s="36">
        <f t="shared" si="129"/>
        <v>1.9438858364502209E-3</v>
      </c>
      <c r="Y476" s="32">
        <f t="shared" si="130"/>
        <v>22.342863819144103</v>
      </c>
      <c r="Z476" s="92">
        <v>6.0000000000000001E-3</v>
      </c>
    </row>
    <row r="477" spans="1:26" s="37" customFormat="1">
      <c r="A477" s="76">
        <v>30</v>
      </c>
      <c r="B477" s="30">
        <v>25</v>
      </c>
      <c r="C477" s="55">
        <v>15</v>
      </c>
      <c r="D477" s="32">
        <v>1003.6647616400001</v>
      </c>
      <c r="E477" s="32">
        <f t="shared" ref="E477:E483" si="134">0.003/100*D477/2</f>
        <v>1.5054971424600001E-2</v>
      </c>
      <c r="F477" s="54" t="s">
        <v>17</v>
      </c>
      <c r="G477" s="33">
        <v>1025.9279410299564</v>
      </c>
      <c r="H477" s="32">
        <v>1.5836607513357488E-2</v>
      </c>
      <c r="I477" s="62">
        <v>3381.3400901429377</v>
      </c>
      <c r="J477" s="33">
        <f t="shared" si="122"/>
        <v>22.263179389956349</v>
      </c>
      <c r="K477" s="32">
        <f t="shared" si="123"/>
        <v>4.9138552010217218E-3</v>
      </c>
      <c r="L477" s="50">
        <f t="shared" si="121"/>
        <v>31.342213066785298</v>
      </c>
      <c r="M477" s="35">
        <f t="shared" si="124"/>
        <v>14.142857142857142</v>
      </c>
      <c r="N477" s="66">
        <f t="shared" si="125"/>
        <v>1.4142857142857144</v>
      </c>
      <c r="O477" s="70" t="s">
        <v>17</v>
      </c>
      <c r="P477" s="32">
        <f>('Sect. 4 (coefficients)'!$L$3+'Sect. 4 (coefficients)'!$L$4*(B477+'Sect. 4 (coefficients)'!$L$7)^-2.5+'Sect. 4 (coefficients)'!$L$5*(B477+'Sect. 4 (coefficients)'!$L$7)^3)/1000</f>
        <v>-2.085999999999995E-3</v>
      </c>
      <c r="Q477" s="32">
        <f t="shared" si="126"/>
        <v>22.265265389956348</v>
      </c>
      <c r="R477" s="32">
        <f>LOOKUP(B477,'Sect. 4 (data)'!$B$47:$B$53,'Sect. 4 (data)'!$R$47:$R$53)</f>
        <v>22.510441390349264</v>
      </c>
      <c r="S477" s="36">
        <f t="shared" si="127"/>
        <v>-0.24517600039291665</v>
      </c>
      <c r="T477" s="32">
        <f>'Sect. 4 (coefficients)'!$C$7 * ( A477 / 'Sect. 4 (coefficients)'!$C$3 )*
  (
                                                        ( 'Sect. 4 (coefficients)'!$F$3   + 'Sect. 4 (coefficients)'!$F$4  *(A477/'Sect. 4 (coefficients)'!$C$3)^1 + 'Sect. 4 (coefficients)'!$F$5  *(A477/'Sect. 4 (coefficients)'!$C$3)^2 + 'Sect. 4 (coefficients)'!$F$6   *(A477/'Sect. 4 (coefficients)'!$C$3)^3 + 'Sect. 4 (coefficients)'!$F$7  *(A477/'Sect. 4 (coefficients)'!$C$3)^4 + 'Sect. 4 (coefficients)'!$F$8*(A477/'Sect. 4 (coefficients)'!$C$3)^5 ) +
    ( (B477+273.15) / 'Sect. 4 (coefficients)'!$C$4 )^1 * ( 'Sect. 4 (coefficients)'!$F$9   + 'Sect. 4 (coefficients)'!$F$10*(A477/'Sect. 4 (coefficients)'!$C$3)^1 + 'Sect. 4 (coefficients)'!$F$11*(A477/'Sect. 4 (coefficients)'!$C$3)^2 + 'Sect. 4 (coefficients)'!$F$12*(A477/'Sect. 4 (coefficients)'!$C$3)^3 + 'Sect. 4 (coefficients)'!$F$13*(A477/'Sect. 4 (coefficients)'!$C$3)^4 ) +
    ( (B477+273.15) / 'Sect. 4 (coefficients)'!$C$4 )^2 * ( 'Sect. 4 (coefficients)'!$F$14 + 'Sect. 4 (coefficients)'!$F$15*(A477/'Sect. 4 (coefficients)'!$C$3)^1 + 'Sect. 4 (coefficients)'!$F$16*(A477/'Sect. 4 (coefficients)'!$C$3)^2 + 'Sect. 4 (coefficients)'!$F$17*(A477/'Sect. 4 (coefficients)'!$C$3)^3 ) +
    ( (B477+273.15) / 'Sect. 4 (coefficients)'!$C$4 )^3 * ( 'Sect. 4 (coefficients)'!$F$18 + 'Sect. 4 (coefficients)'!$F$19*(A477/'Sect. 4 (coefficients)'!$C$3)^1 + 'Sect. 4 (coefficients)'!$F$20*(A477/'Sect. 4 (coefficients)'!$C$3)^2 ) +
    ( (B477+273.15) / 'Sect. 4 (coefficients)'!$C$4 )^4 * ( 'Sect. 4 (coefficients)'!$F$21 +'Sect. 4 (coefficients)'!$F$22*(A477/'Sect. 4 (coefficients)'!$C$3)^1 ) +
    ( (B477+273.15) / 'Sect. 4 (coefficients)'!$C$4 )^5 * ( 'Sect. 4 (coefficients)'!$F$23 )
  )</f>
        <v>22.510537625711077</v>
      </c>
      <c r="U477" s="91">
        <f xml:space="preserve"> 'Sect. 4 (coefficients)'!$C$8 * ( (C477/'Sect. 4 (coefficients)'!$C$5-1)/'Sect. 4 (coefficients)'!$C$6 ) * ( A477/'Sect. 4 (coefficients)'!$C$3 ) *
(                                                       ( 'Sect. 4 (coefficients)'!$J$3   + 'Sect. 4 (coefficients)'!$J$4  *((C477/'Sect. 4 (coefficients)'!$C$5-1)/'Sect. 4 (coefficients)'!$C$6)  + 'Sect. 4 (coefficients)'!$J$5  *((C477/'Sect. 4 (coefficients)'!$C$5-1)/'Sect. 4 (coefficients)'!$C$6)^2 + 'Sect. 4 (coefficients)'!$J$6   *((C477/'Sect. 4 (coefficients)'!$C$5-1)/'Sect. 4 (coefficients)'!$C$6)^3 + 'Sect. 4 (coefficients)'!$J$7*((C477/'Sect. 4 (coefficients)'!$C$5-1)/'Sect. 4 (coefficients)'!$C$6)^4 ) +
    ( A477/'Sect. 4 (coefficients)'!$C$3 )^1 * ( 'Sect. 4 (coefficients)'!$J$8   + 'Sect. 4 (coefficients)'!$J$9  *((C477/'Sect. 4 (coefficients)'!$C$5-1)/'Sect. 4 (coefficients)'!$C$6)  + 'Sect. 4 (coefficients)'!$J$10*((C477/'Sect. 4 (coefficients)'!$C$5-1)/'Sect. 4 (coefficients)'!$C$6)^2 + 'Sect. 4 (coefficients)'!$J$11 *((C477/'Sect. 4 (coefficients)'!$C$5-1)/'Sect. 4 (coefficients)'!$C$6)^3 ) +
    ( A477/'Sect. 4 (coefficients)'!$C$3 )^2 * ( 'Sect. 4 (coefficients)'!$J$12 + 'Sect. 4 (coefficients)'!$J$13*((C477/'Sect. 4 (coefficients)'!$C$5-1)/'Sect. 4 (coefficients)'!$C$6) + 'Sect. 4 (coefficients)'!$J$14*((C477/'Sect. 4 (coefficients)'!$C$5-1)/'Sect. 4 (coefficients)'!$C$6)^2 ) +
    ( A477/'Sect. 4 (coefficients)'!$C$3 )^3 * ( 'Sect. 4 (coefficients)'!$J$15 + 'Sect. 4 (coefficients)'!$J$16*((C477/'Sect. 4 (coefficients)'!$C$5-1)/'Sect. 4 (coefficients)'!$C$6) ) +
    ( A477/'Sect. 4 (coefficients)'!$C$3 )^4 * ( 'Sect. 4 (coefficients)'!$J$17 ) +
( (B477+273.15) / 'Sect. 4 (coefficients)'!$C$4 )^1*
    (                                                   ( 'Sect. 4 (coefficients)'!$J$18 + 'Sect. 4 (coefficients)'!$J$19*((C477/'Sect. 4 (coefficients)'!$C$5-1)/'Sect. 4 (coefficients)'!$C$6) + 'Sect. 4 (coefficients)'!$J$20*((C477/'Sect. 4 (coefficients)'!$C$5-1)/'Sect. 4 (coefficients)'!$C$6)^2 + 'Sect. 4 (coefficients)'!$J$21 * ((C477/'Sect. 4 (coefficients)'!$C$5-1)/'Sect. 4 (coefficients)'!$C$6)^3 ) +
    ( A477/'Sect. 4 (coefficients)'!$C$3 )^1 * ( 'Sect. 4 (coefficients)'!$J$22 + 'Sect. 4 (coefficients)'!$J$23*((C477/'Sect. 4 (coefficients)'!$C$5-1)/'Sect. 4 (coefficients)'!$C$6) + 'Sect. 4 (coefficients)'!$J$24*((C477/'Sect. 4 (coefficients)'!$C$5-1)/'Sect. 4 (coefficients)'!$C$6)^2 ) +
    ( A477/'Sect. 4 (coefficients)'!$C$3 )^2 * ( 'Sect. 4 (coefficients)'!$J$25 + 'Sect. 4 (coefficients)'!$J$26*((C477/'Sect. 4 (coefficients)'!$C$5-1)/'Sect. 4 (coefficients)'!$C$6) ) +
    ( A477/'Sect. 4 (coefficients)'!$C$3 )^3 * ( 'Sect. 4 (coefficients)'!$J$27 ) ) +
( (B477+273.15) / 'Sect. 4 (coefficients)'!$C$4 )^2*
    (                                                   ( 'Sect. 4 (coefficients)'!$J$28 + 'Sect. 4 (coefficients)'!$J$29*((C477/'Sect. 4 (coefficients)'!$C$5-1)/'Sect. 4 (coefficients)'!$C$6) + 'Sect. 4 (coefficients)'!$J$30*((C477/'Sect. 4 (coefficients)'!$C$5-1)/'Sect. 4 (coefficients)'!$C$6)^2 ) +
    ( A477/'Sect. 4 (coefficients)'!$C$3 )^1 * ( 'Sect. 4 (coefficients)'!$J$31 + 'Sect. 4 (coefficients)'!$J$32*((C477/'Sect. 4 (coefficients)'!$C$5-1)/'Sect. 4 (coefficients)'!$C$6) ) +
    ( A477/'Sect. 4 (coefficients)'!$C$3 )^2 * ( 'Sect. 4 (coefficients)'!$J$33 ) ) +
( (B477+273.15) / 'Sect. 4 (coefficients)'!$C$4 )^3*
    (                                                   ( 'Sect. 4 (coefficients)'!$J$34 + 'Sect. 4 (coefficients)'!$J$35*((C477/'Sect. 4 (coefficients)'!$C$5-1)/'Sect. 4 (coefficients)'!$C$6) ) +
    ( A477/'Sect. 4 (coefficients)'!$C$3 )^1 * ( 'Sect. 4 (coefficients)'!$J$36 ) ) +
( (B477+273.15) / 'Sect. 4 (coefficients)'!$C$4 )^4*
    (                                                   ( 'Sect. 4 (coefficients)'!$J$37 ) ) )</f>
        <v>-0.24744088377159568</v>
      </c>
      <c r="V477" s="32">
        <f t="shared" si="128"/>
        <v>22.263096741939481</v>
      </c>
      <c r="W477" s="36">
        <f>('Sect. 4 (coefficients)'!$L$3+'Sect. 4 (coefficients)'!$L$4*(B477+'Sect. 4 (coefficients)'!$L$7)^-2.5+'Sect. 4 (coefficients)'!$L$5*(B477+'Sect. 4 (coefficients)'!$L$7)^3)/1000</f>
        <v>-2.085999999999995E-3</v>
      </c>
      <c r="X477" s="36">
        <f t="shared" si="129"/>
        <v>2.1686480168661149E-3</v>
      </c>
      <c r="Y477" s="32">
        <f t="shared" si="130"/>
        <v>22.261010741939483</v>
      </c>
      <c r="Z477" s="92">
        <v>6.0000000000000001E-3</v>
      </c>
    </row>
    <row r="478" spans="1:26" s="37" customFormat="1">
      <c r="A478" s="76">
        <v>30</v>
      </c>
      <c r="B478" s="30">
        <v>25</v>
      </c>
      <c r="C478" s="55">
        <v>20</v>
      </c>
      <c r="D478" s="32">
        <v>1005.83998999</v>
      </c>
      <c r="E478" s="32">
        <f t="shared" si="134"/>
        <v>1.5087599849850001E-2</v>
      </c>
      <c r="F478" s="54" t="s">
        <v>17</v>
      </c>
      <c r="G478" s="33">
        <v>1028.0199808495986</v>
      </c>
      <c r="H478" s="32">
        <v>1.5898446029509721E-2</v>
      </c>
      <c r="I478" s="62">
        <v>3110.5465475652063</v>
      </c>
      <c r="J478" s="33">
        <f t="shared" si="122"/>
        <v>22.179990859598547</v>
      </c>
      <c r="K478" s="32">
        <f t="shared" si="123"/>
        <v>5.0124761270293984E-3</v>
      </c>
      <c r="L478" s="50">
        <f t="shared" si="121"/>
        <v>30.734578811968841</v>
      </c>
      <c r="M478" s="35">
        <f t="shared" si="124"/>
        <v>14.142857142857142</v>
      </c>
      <c r="N478" s="66">
        <f t="shared" si="125"/>
        <v>1.4142857142857144</v>
      </c>
      <c r="O478" s="70" t="s">
        <v>17</v>
      </c>
      <c r="P478" s="32">
        <f>('Sect. 4 (coefficients)'!$L$3+'Sect. 4 (coefficients)'!$L$4*(B478+'Sect. 4 (coefficients)'!$L$7)^-2.5+'Sect. 4 (coefficients)'!$L$5*(B478+'Sect. 4 (coefficients)'!$L$7)^3)/1000</f>
        <v>-2.085999999999995E-3</v>
      </c>
      <c r="Q478" s="32">
        <f t="shared" si="126"/>
        <v>22.182076859598546</v>
      </c>
      <c r="R478" s="32">
        <f>LOOKUP(B478,'Sect. 4 (data)'!$B$47:$B$53,'Sect. 4 (data)'!$R$47:$R$53)</f>
        <v>22.510441390349264</v>
      </c>
      <c r="S478" s="36">
        <f t="shared" si="127"/>
        <v>-0.32836453075071859</v>
      </c>
      <c r="T478" s="32">
        <f>'Sect. 4 (coefficients)'!$C$7 * ( A478 / 'Sect. 4 (coefficients)'!$C$3 )*
  (
                                                        ( 'Sect. 4 (coefficients)'!$F$3   + 'Sect. 4 (coefficients)'!$F$4  *(A478/'Sect. 4 (coefficients)'!$C$3)^1 + 'Sect. 4 (coefficients)'!$F$5  *(A478/'Sect. 4 (coefficients)'!$C$3)^2 + 'Sect. 4 (coefficients)'!$F$6   *(A478/'Sect. 4 (coefficients)'!$C$3)^3 + 'Sect. 4 (coefficients)'!$F$7  *(A478/'Sect. 4 (coefficients)'!$C$3)^4 + 'Sect. 4 (coefficients)'!$F$8*(A478/'Sect. 4 (coefficients)'!$C$3)^5 ) +
    ( (B478+273.15) / 'Sect. 4 (coefficients)'!$C$4 )^1 * ( 'Sect. 4 (coefficients)'!$F$9   + 'Sect. 4 (coefficients)'!$F$10*(A478/'Sect. 4 (coefficients)'!$C$3)^1 + 'Sect. 4 (coefficients)'!$F$11*(A478/'Sect. 4 (coefficients)'!$C$3)^2 + 'Sect. 4 (coefficients)'!$F$12*(A478/'Sect. 4 (coefficients)'!$C$3)^3 + 'Sect. 4 (coefficients)'!$F$13*(A478/'Sect. 4 (coefficients)'!$C$3)^4 ) +
    ( (B478+273.15) / 'Sect. 4 (coefficients)'!$C$4 )^2 * ( 'Sect. 4 (coefficients)'!$F$14 + 'Sect. 4 (coefficients)'!$F$15*(A478/'Sect. 4 (coefficients)'!$C$3)^1 + 'Sect. 4 (coefficients)'!$F$16*(A478/'Sect. 4 (coefficients)'!$C$3)^2 + 'Sect. 4 (coefficients)'!$F$17*(A478/'Sect. 4 (coefficients)'!$C$3)^3 ) +
    ( (B478+273.15) / 'Sect. 4 (coefficients)'!$C$4 )^3 * ( 'Sect. 4 (coefficients)'!$F$18 + 'Sect. 4 (coefficients)'!$F$19*(A478/'Sect. 4 (coefficients)'!$C$3)^1 + 'Sect. 4 (coefficients)'!$F$20*(A478/'Sect. 4 (coefficients)'!$C$3)^2 ) +
    ( (B478+273.15) / 'Sect. 4 (coefficients)'!$C$4 )^4 * ( 'Sect. 4 (coefficients)'!$F$21 +'Sect. 4 (coefficients)'!$F$22*(A478/'Sect. 4 (coefficients)'!$C$3)^1 ) +
    ( (B478+273.15) / 'Sect. 4 (coefficients)'!$C$4 )^5 * ( 'Sect. 4 (coefficients)'!$F$23 )
  )</f>
        <v>22.510537625711077</v>
      </c>
      <c r="U478" s="91">
        <f xml:space="preserve"> 'Sect. 4 (coefficients)'!$C$8 * ( (C478/'Sect. 4 (coefficients)'!$C$5-1)/'Sect. 4 (coefficients)'!$C$6 ) * ( A478/'Sect. 4 (coefficients)'!$C$3 ) *
(                                                       ( 'Sect. 4 (coefficients)'!$J$3   + 'Sect. 4 (coefficients)'!$J$4  *((C478/'Sect. 4 (coefficients)'!$C$5-1)/'Sect. 4 (coefficients)'!$C$6)  + 'Sect. 4 (coefficients)'!$J$5  *((C478/'Sect. 4 (coefficients)'!$C$5-1)/'Sect. 4 (coefficients)'!$C$6)^2 + 'Sect. 4 (coefficients)'!$J$6   *((C478/'Sect. 4 (coefficients)'!$C$5-1)/'Sect. 4 (coefficients)'!$C$6)^3 + 'Sect. 4 (coefficients)'!$J$7*((C478/'Sect. 4 (coefficients)'!$C$5-1)/'Sect. 4 (coefficients)'!$C$6)^4 ) +
    ( A478/'Sect. 4 (coefficients)'!$C$3 )^1 * ( 'Sect. 4 (coefficients)'!$J$8   + 'Sect. 4 (coefficients)'!$J$9  *((C478/'Sect. 4 (coefficients)'!$C$5-1)/'Sect. 4 (coefficients)'!$C$6)  + 'Sect. 4 (coefficients)'!$J$10*((C478/'Sect. 4 (coefficients)'!$C$5-1)/'Sect. 4 (coefficients)'!$C$6)^2 + 'Sect. 4 (coefficients)'!$J$11 *((C478/'Sect. 4 (coefficients)'!$C$5-1)/'Sect. 4 (coefficients)'!$C$6)^3 ) +
    ( A478/'Sect. 4 (coefficients)'!$C$3 )^2 * ( 'Sect. 4 (coefficients)'!$J$12 + 'Sect. 4 (coefficients)'!$J$13*((C478/'Sect. 4 (coefficients)'!$C$5-1)/'Sect. 4 (coefficients)'!$C$6) + 'Sect. 4 (coefficients)'!$J$14*((C478/'Sect. 4 (coefficients)'!$C$5-1)/'Sect. 4 (coefficients)'!$C$6)^2 ) +
    ( A478/'Sect. 4 (coefficients)'!$C$3 )^3 * ( 'Sect. 4 (coefficients)'!$J$15 + 'Sect. 4 (coefficients)'!$J$16*((C478/'Sect. 4 (coefficients)'!$C$5-1)/'Sect. 4 (coefficients)'!$C$6) ) +
    ( A478/'Sect. 4 (coefficients)'!$C$3 )^4 * ( 'Sect. 4 (coefficients)'!$J$17 ) +
( (B478+273.15) / 'Sect. 4 (coefficients)'!$C$4 )^1*
    (                                                   ( 'Sect. 4 (coefficients)'!$J$18 + 'Sect. 4 (coefficients)'!$J$19*((C478/'Sect. 4 (coefficients)'!$C$5-1)/'Sect. 4 (coefficients)'!$C$6) + 'Sect. 4 (coefficients)'!$J$20*((C478/'Sect. 4 (coefficients)'!$C$5-1)/'Sect. 4 (coefficients)'!$C$6)^2 + 'Sect. 4 (coefficients)'!$J$21 * ((C478/'Sect. 4 (coefficients)'!$C$5-1)/'Sect. 4 (coefficients)'!$C$6)^3 ) +
    ( A478/'Sect. 4 (coefficients)'!$C$3 )^1 * ( 'Sect. 4 (coefficients)'!$J$22 + 'Sect. 4 (coefficients)'!$J$23*((C478/'Sect. 4 (coefficients)'!$C$5-1)/'Sect. 4 (coefficients)'!$C$6) + 'Sect. 4 (coefficients)'!$J$24*((C478/'Sect. 4 (coefficients)'!$C$5-1)/'Sect. 4 (coefficients)'!$C$6)^2 ) +
    ( A478/'Sect. 4 (coefficients)'!$C$3 )^2 * ( 'Sect. 4 (coefficients)'!$J$25 + 'Sect. 4 (coefficients)'!$J$26*((C478/'Sect. 4 (coefficients)'!$C$5-1)/'Sect. 4 (coefficients)'!$C$6) ) +
    ( A478/'Sect. 4 (coefficients)'!$C$3 )^3 * ( 'Sect. 4 (coefficients)'!$J$27 ) ) +
( (B478+273.15) / 'Sect. 4 (coefficients)'!$C$4 )^2*
    (                                                   ( 'Sect. 4 (coefficients)'!$J$28 + 'Sect. 4 (coefficients)'!$J$29*((C478/'Sect. 4 (coefficients)'!$C$5-1)/'Sect. 4 (coefficients)'!$C$6) + 'Sect. 4 (coefficients)'!$J$30*((C478/'Sect. 4 (coefficients)'!$C$5-1)/'Sect. 4 (coefficients)'!$C$6)^2 ) +
    ( A478/'Sect. 4 (coefficients)'!$C$3 )^1 * ( 'Sect. 4 (coefficients)'!$J$31 + 'Sect. 4 (coefficients)'!$J$32*((C478/'Sect. 4 (coefficients)'!$C$5-1)/'Sect. 4 (coefficients)'!$C$6) ) +
    ( A478/'Sect. 4 (coefficients)'!$C$3 )^2 * ( 'Sect. 4 (coefficients)'!$J$33 ) ) +
( (B478+273.15) / 'Sect. 4 (coefficients)'!$C$4 )^3*
    (                                                   ( 'Sect. 4 (coefficients)'!$J$34 + 'Sect. 4 (coefficients)'!$J$35*((C478/'Sect. 4 (coefficients)'!$C$5-1)/'Sect. 4 (coefficients)'!$C$6) ) +
    ( A478/'Sect. 4 (coefficients)'!$C$3 )^1 * ( 'Sect. 4 (coefficients)'!$J$36 ) ) +
( (B478+273.15) / 'Sect. 4 (coefficients)'!$C$4 )^4*
    (                                                   ( 'Sect. 4 (coefficients)'!$J$37 ) ) )</f>
        <v>-0.32795042427279664</v>
      </c>
      <c r="V478" s="32">
        <f t="shared" si="128"/>
        <v>22.182587201438281</v>
      </c>
      <c r="W478" s="36">
        <f>('Sect. 4 (coefficients)'!$L$3+'Sect. 4 (coefficients)'!$L$4*(B478+'Sect. 4 (coefficients)'!$L$7)^-2.5+'Sect. 4 (coefficients)'!$L$5*(B478+'Sect. 4 (coefficients)'!$L$7)^3)/1000</f>
        <v>-2.085999999999995E-3</v>
      </c>
      <c r="X478" s="36">
        <f t="shared" si="129"/>
        <v>-5.1034183973541758E-4</v>
      </c>
      <c r="Y478" s="32">
        <f t="shared" si="130"/>
        <v>22.180501201438283</v>
      </c>
      <c r="Z478" s="92">
        <v>6.0000000000000001E-3</v>
      </c>
    </row>
    <row r="479" spans="1:26" s="37" customFormat="1">
      <c r="A479" s="76">
        <v>30</v>
      </c>
      <c r="B479" s="30">
        <v>25</v>
      </c>
      <c r="C479" s="55">
        <v>26</v>
      </c>
      <c r="D479" s="32">
        <v>1008.42104123</v>
      </c>
      <c r="E479" s="32">
        <f t="shared" si="134"/>
        <v>1.5126315618450001E-2</v>
      </c>
      <c r="F479" s="54" t="s">
        <v>17</v>
      </c>
      <c r="G479" s="33">
        <v>1030.5081139186668</v>
      </c>
      <c r="H479" s="32">
        <v>1.5983407023482742E-2</v>
      </c>
      <c r="I479" s="62">
        <v>2536.8045973562744</v>
      </c>
      <c r="J479" s="33">
        <f t="shared" si="122"/>
        <v>22.087072688666808</v>
      </c>
      <c r="K479" s="32">
        <f t="shared" si="123"/>
        <v>5.1637075720215803E-3</v>
      </c>
      <c r="L479" s="50">
        <f t="shared" si="121"/>
        <v>27.634788057293161</v>
      </c>
      <c r="M479" s="35">
        <f t="shared" si="124"/>
        <v>14.142857142857142</v>
      </c>
      <c r="N479" s="66">
        <f t="shared" si="125"/>
        <v>1.4142857142857144</v>
      </c>
      <c r="O479" s="70" t="s">
        <v>17</v>
      </c>
      <c r="P479" s="32">
        <f>('Sect. 4 (coefficients)'!$L$3+'Sect. 4 (coefficients)'!$L$4*(B479+'Sect. 4 (coefficients)'!$L$7)^-2.5+'Sect. 4 (coefficients)'!$L$5*(B479+'Sect. 4 (coefficients)'!$L$7)^3)/1000</f>
        <v>-2.085999999999995E-3</v>
      </c>
      <c r="Q479" s="32">
        <f t="shared" si="126"/>
        <v>22.089158688666807</v>
      </c>
      <c r="R479" s="32">
        <f>LOOKUP(B479,'Sect. 4 (data)'!$B$47:$B$53,'Sect. 4 (data)'!$R$47:$R$53)</f>
        <v>22.510441390349264</v>
      </c>
      <c r="S479" s="36">
        <f t="shared" si="127"/>
        <v>-0.42128270168245763</v>
      </c>
      <c r="T479" s="32">
        <f>'Sect. 4 (coefficients)'!$C$7 * ( A479 / 'Sect. 4 (coefficients)'!$C$3 )*
  (
                                                        ( 'Sect. 4 (coefficients)'!$F$3   + 'Sect. 4 (coefficients)'!$F$4  *(A479/'Sect. 4 (coefficients)'!$C$3)^1 + 'Sect. 4 (coefficients)'!$F$5  *(A479/'Sect. 4 (coefficients)'!$C$3)^2 + 'Sect. 4 (coefficients)'!$F$6   *(A479/'Sect. 4 (coefficients)'!$C$3)^3 + 'Sect. 4 (coefficients)'!$F$7  *(A479/'Sect. 4 (coefficients)'!$C$3)^4 + 'Sect. 4 (coefficients)'!$F$8*(A479/'Sect. 4 (coefficients)'!$C$3)^5 ) +
    ( (B479+273.15) / 'Sect. 4 (coefficients)'!$C$4 )^1 * ( 'Sect. 4 (coefficients)'!$F$9   + 'Sect. 4 (coefficients)'!$F$10*(A479/'Sect. 4 (coefficients)'!$C$3)^1 + 'Sect. 4 (coefficients)'!$F$11*(A479/'Sect. 4 (coefficients)'!$C$3)^2 + 'Sect. 4 (coefficients)'!$F$12*(A479/'Sect. 4 (coefficients)'!$C$3)^3 + 'Sect. 4 (coefficients)'!$F$13*(A479/'Sect. 4 (coefficients)'!$C$3)^4 ) +
    ( (B479+273.15) / 'Sect. 4 (coefficients)'!$C$4 )^2 * ( 'Sect. 4 (coefficients)'!$F$14 + 'Sect. 4 (coefficients)'!$F$15*(A479/'Sect. 4 (coefficients)'!$C$3)^1 + 'Sect. 4 (coefficients)'!$F$16*(A479/'Sect. 4 (coefficients)'!$C$3)^2 + 'Sect. 4 (coefficients)'!$F$17*(A479/'Sect. 4 (coefficients)'!$C$3)^3 ) +
    ( (B479+273.15) / 'Sect. 4 (coefficients)'!$C$4 )^3 * ( 'Sect. 4 (coefficients)'!$F$18 + 'Sect. 4 (coefficients)'!$F$19*(A479/'Sect. 4 (coefficients)'!$C$3)^1 + 'Sect. 4 (coefficients)'!$F$20*(A479/'Sect. 4 (coefficients)'!$C$3)^2 ) +
    ( (B479+273.15) / 'Sect. 4 (coefficients)'!$C$4 )^4 * ( 'Sect. 4 (coefficients)'!$F$21 +'Sect. 4 (coefficients)'!$F$22*(A479/'Sect. 4 (coefficients)'!$C$3)^1 ) +
    ( (B479+273.15) / 'Sect. 4 (coefficients)'!$C$4 )^5 * ( 'Sect. 4 (coefficients)'!$F$23 )
  )</f>
        <v>22.510537625711077</v>
      </c>
      <c r="U479" s="91">
        <f xml:space="preserve"> 'Sect. 4 (coefficients)'!$C$8 * ( (C479/'Sect. 4 (coefficients)'!$C$5-1)/'Sect. 4 (coefficients)'!$C$6 ) * ( A479/'Sect. 4 (coefficients)'!$C$3 ) *
(                                                       ( 'Sect. 4 (coefficients)'!$J$3   + 'Sect. 4 (coefficients)'!$J$4  *((C479/'Sect. 4 (coefficients)'!$C$5-1)/'Sect. 4 (coefficients)'!$C$6)  + 'Sect. 4 (coefficients)'!$J$5  *((C479/'Sect. 4 (coefficients)'!$C$5-1)/'Sect. 4 (coefficients)'!$C$6)^2 + 'Sect. 4 (coefficients)'!$J$6   *((C479/'Sect. 4 (coefficients)'!$C$5-1)/'Sect. 4 (coefficients)'!$C$6)^3 + 'Sect. 4 (coefficients)'!$J$7*((C479/'Sect. 4 (coefficients)'!$C$5-1)/'Sect. 4 (coefficients)'!$C$6)^4 ) +
    ( A479/'Sect. 4 (coefficients)'!$C$3 )^1 * ( 'Sect. 4 (coefficients)'!$J$8   + 'Sect. 4 (coefficients)'!$J$9  *((C479/'Sect. 4 (coefficients)'!$C$5-1)/'Sect. 4 (coefficients)'!$C$6)  + 'Sect. 4 (coefficients)'!$J$10*((C479/'Sect. 4 (coefficients)'!$C$5-1)/'Sect. 4 (coefficients)'!$C$6)^2 + 'Sect. 4 (coefficients)'!$J$11 *((C479/'Sect. 4 (coefficients)'!$C$5-1)/'Sect. 4 (coefficients)'!$C$6)^3 ) +
    ( A479/'Sect. 4 (coefficients)'!$C$3 )^2 * ( 'Sect. 4 (coefficients)'!$J$12 + 'Sect. 4 (coefficients)'!$J$13*((C479/'Sect. 4 (coefficients)'!$C$5-1)/'Sect. 4 (coefficients)'!$C$6) + 'Sect. 4 (coefficients)'!$J$14*((C479/'Sect. 4 (coefficients)'!$C$5-1)/'Sect. 4 (coefficients)'!$C$6)^2 ) +
    ( A479/'Sect. 4 (coefficients)'!$C$3 )^3 * ( 'Sect. 4 (coefficients)'!$J$15 + 'Sect. 4 (coefficients)'!$J$16*((C479/'Sect. 4 (coefficients)'!$C$5-1)/'Sect. 4 (coefficients)'!$C$6) ) +
    ( A479/'Sect. 4 (coefficients)'!$C$3 )^4 * ( 'Sect. 4 (coefficients)'!$J$17 ) +
( (B479+273.15) / 'Sect. 4 (coefficients)'!$C$4 )^1*
    (                                                   ( 'Sect. 4 (coefficients)'!$J$18 + 'Sect. 4 (coefficients)'!$J$19*((C479/'Sect. 4 (coefficients)'!$C$5-1)/'Sect. 4 (coefficients)'!$C$6) + 'Sect. 4 (coefficients)'!$J$20*((C479/'Sect. 4 (coefficients)'!$C$5-1)/'Sect. 4 (coefficients)'!$C$6)^2 + 'Sect. 4 (coefficients)'!$J$21 * ((C479/'Sect. 4 (coefficients)'!$C$5-1)/'Sect. 4 (coefficients)'!$C$6)^3 ) +
    ( A479/'Sect. 4 (coefficients)'!$C$3 )^1 * ( 'Sect. 4 (coefficients)'!$J$22 + 'Sect. 4 (coefficients)'!$J$23*((C479/'Sect. 4 (coefficients)'!$C$5-1)/'Sect. 4 (coefficients)'!$C$6) + 'Sect. 4 (coefficients)'!$J$24*((C479/'Sect. 4 (coefficients)'!$C$5-1)/'Sect. 4 (coefficients)'!$C$6)^2 ) +
    ( A479/'Sect. 4 (coefficients)'!$C$3 )^2 * ( 'Sect. 4 (coefficients)'!$J$25 + 'Sect. 4 (coefficients)'!$J$26*((C479/'Sect. 4 (coefficients)'!$C$5-1)/'Sect. 4 (coefficients)'!$C$6) ) +
    ( A479/'Sect. 4 (coefficients)'!$C$3 )^3 * ( 'Sect. 4 (coefficients)'!$J$27 ) ) +
( (B479+273.15) / 'Sect. 4 (coefficients)'!$C$4 )^2*
    (                                                   ( 'Sect. 4 (coefficients)'!$J$28 + 'Sect. 4 (coefficients)'!$J$29*((C479/'Sect. 4 (coefficients)'!$C$5-1)/'Sect. 4 (coefficients)'!$C$6) + 'Sect. 4 (coefficients)'!$J$30*((C479/'Sect. 4 (coefficients)'!$C$5-1)/'Sect. 4 (coefficients)'!$C$6)^2 ) +
    ( A479/'Sect. 4 (coefficients)'!$C$3 )^1 * ( 'Sect. 4 (coefficients)'!$J$31 + 'Sect. 4 (coefficients)'!$J$32*((C479/'Sect. 4 (coefficients)'!$C$5-1)/'Sect. 4 (coefficients)'!$C$6) ) +
    ( A479/'Sect. 4 (coefficients)'!$C$3 )^2 * ( 'Sect. 4 (coefficients)'!$J$33 ) ) +
( (B479+273.15) / 'Sect. 4 (coefficients)'!$C$4 )^3*
    (                                                   ( 'Sect. 4 (coefficients)'!$J$34 + 'Sect. 4 (coefficients)'!$J$35*((C479/'Sect. 4 (coefficients)'!$C$5-1)/'Sect. 4 (coefficients)'!$C$6) ) +
    ( A479/'Sect. 4 (coefficients)'!$C$3 )^1 * ( 'Sect. 4 (coefficients)'!$J$36 ) ) +
( (B479+273.15) / 'Sect. 4 (coefficients)'!$C$4 )^4*
    (                                                   ( 'Sect. 4 (coefficients)'!$J$37 ) ) )</f>
        <v>-0.42269416416235006</v>
      </c>
      <c r="V479" s="32">
        <f t="shared" si="128"/>
        <v>22.087843461548726</v>
      </c>
      <c r="W479" s="36">
        <f>('Sect. 4 (coefficients)'!$L$3+'Sect. 4 (coefficients)'!$L$4*(B479+'Sect. 4 (coefficients)'!$L$7)^-2.5+'Sect. 4 (coefficients)'!$L$5*(B479+'Sect. 4 (coefficients)'!$L$7)^3)/1000</f>
        <v>-2.085999999999995E-3</v>
      </c>
      <c r="X479" s="36">
        <f t="shared" si="129"/>
        <v>1.3152271180807418E-3</v>
      </c>
      <c r="Y479" s="32">
        <f t="shared" si="130"/>
        <v>22.085757461548727</v>
      </c>
      <c r="Z479" s="92">
        <v>6.0000000000000001E-3</v>
      </c>
    </row>
    <row r="480" spans="1:26" s="37" customFormat="1">
      <c r="A480" s="76">
        <v>30</v>
      </c>
      <c r="B480" s="30">
        <v>25</v>
      </c>
      <c r="C480" s="55">
        <v>33</v>
      </c>
      <c r="D480" s="32">
        <v>1011.39282847</v>
      </c>
      <c r="E480" s="32">
        <f t="shared" si="134"/>
        <v>1.5170892427050001E-2</v>
      </c>
      <c r="F480" s="54" t="s">
        <v>17</v>
      </c>
      <c r="G480" s="33">
        <v>1033.3713399630692</v>
      </c>
      <c r="H480" s="32">
        <v>1.609678552934082E-2</v>
      </c>
      <c r="I480" s="62">
        <v>1755.7620747681588</v>
      </c>
      <c r="J480" s="33">
        <f t="shared" si="122"/>
        <v>21.978511493069163</v>
      </c>
      <c r="K480" s="32">
        <f t="shared" si="123"/>
        <v>5.3805694256716836E-3</v>
      </c>
      <c r="L480" s="50">
        <f t="shared" si="121"/>
        <v>21.919063319994365</v>
      </c>
      <c r="M480" s="35">
        <f t="shared" si="124"/>
        <v>14.142857142857142</v>
      </c>
      <c r="N480" s="66">
        <f t="shared" si="125"/>
        <v>1.4142857142857144</v>
      </c>
      <c r="O480" s="70" t="s">
        <v>17</v>
      </c>
      <c r="P480" s="32">
        <f>('Sect. 4 (coefficients)'!$L$3+'Sect. 4 (coefficients)'!$L$4*(B480+'Sect. 4 (coefficients)'!$L$7)^-2.5+'Sect. 4 (coefficients)'!$L$5*(B480+'Sect. 4 (coefficients)'!$L$7)^3)/1000</f>
        <v>-2.085999999999995E-3</v>
      </c>
      <c r="Q480" s="32">
        <f t="shared" si="126"/>
        <v>21.980597493069162</v>
      </c>
      <c r="R480" s="32">
        <f>LOOKUP(B480,'Sect. 4 (data)'!$B$47:$B$53,'Sect. 4 (data)'!$R$47:$R$53)</f>
        <v>22.510441390349264</v>
      </c>
      <c r="S480" s="36">
        <f t="shared" si="127"/>
        <v>-0.52984389728010228</v>
      </c>
      <c r="T480" s="32">
        <f>'Sect. 4 (coefficients)'!$C$7 * ( A480 / 'Sect. 4 (coefficients)'!$C$3 )*
  (
                                                        ( 'Sect. 4 (coefficients)'!$F$3   + 'Sect. 4 (coefficients)'!$F$4  *(A480/'Sect. 4 (coefficients)'!$C$3)^1 + 'Sect. 4 (coefficients)'!$F$5  *(A480/'Sect. 4 (coefficients)'!$C$3)^2 + 'Sect. 4 (coefficients)'!$F$6   *(A480/'Sect. 4 (coefficients)'!$C$3)^3 + 'Sect. 4 (coefficients)'!$F$7  *(A480/'Sect. 4 (coefficients)'!$C$3)^4 + 'Sect. 4 (coefficients)'!$F$8*(A480/'Sect. 4 (coefficients)'!$C$3)^5 ) +
    ( (B480+273.15) / 'Sect. 4 (coefficients)'!$C$4 )^1 * ( 'Sect. 4 (coefficients)'!$F$9   + 'Sect. 4 (coefficients)'!$F$10*(A480/'Sect. 4 (coefficients)'!$C$3)^1 + 'Sect. 4 (coefficients)'!$F$11*(A480/'Sect. 4 (coefficients)'!$C$3)^2 + 'Sect. 4 (coefficients)'!$F$12*(A480/'Sect. 4 (coefficients)'!$C$3)^3 + 'Sect. 4 (coefficients)'!$F$13*(A480/'Sect. 4 (coefficients)'!$C$3)^4 ) +
    ( (B480+273.15) / 'Sect. 4 (coefficients)'!$C$4 )^2 * ( 'Sect. 4 (coefficients)'!$F$14 + 'Sect. 4 (coefficients)'!$F$15*(A480/'Sect. 4 (coefficients)'!$C$3)^1 + 'Sect. 4 (coefficients)'!$F$16*(A480/'Sect. 4 (coefficients)'!$C$3)^2 + 'Sect. 4 (coefficients)'!$F$17*(A480/'Sect. 4 (coefficients)'!$C$3)^3 ) +
    ( (B480+273.15) / 'Sect. 4 (coefficients)'!$C$4 )^3 * ( 'Sect. 4 (coefficients)'!$F$18 + 'Sect. 4 (coefficients)'!$F$19*(A480/'Sect. 4 (coefficients)'!$C$3)^1 + 'Sect. 4 (coefficients)'!$F$20*(A480/'Sect. 4 (coefficients)'!$C$3)^2 ) +
    ( (B480+273.15) / 'Sect. 4 (coefficients)'!$C$4 )^4 * ( 'Sect. 4 (coefficients)'!$F$21 +'Sect. 4 (coefficients)'!$F$22*(A480/'Sect. 4 (coefficients)'!$C$3)^1 ) +
    ( (B480+273.15) / 'Sect. 4 (coefficients)'!$C$4 )^5 * ( 'Sect. 4 (coefficients)'!$F$23 )
  )</f>
        <v>22.510537625711077</v>
      </c>
      <c r="U480" s="91">
        <f xml:space="preserve"> 'Sect. 4 (coefficients)'!$C$8 * ( (C480/'Sect. 4 (coefficients)'!$C$5-1)/'Sect. 4 (coefficients)'!$C$6 ) * ( A480/'Sect. 4 (coefficients)'!$C$3 ) *
(                                                       ( 'Sect. 4 (coefficients)'!$J$3   + 'Sect. 4 (coefficients)'!$J$4  *((C480/'Sect. 4 (coefficients)'!$C$5-1)/'Sect. 4 (coefficients)'!$C$6)  + 'Sect. 4 (coefficients)'!$J$5  *((C480/'Sect. 4 (coefficients)'!$C$5-1)/'Sect. 4 (coefficients)'!$C$6)^2 + 'Sect. 4 (coefficients)'!$J$6   *((C480/'Sect. 4 (coefficients)'!$C$5-1)/'Sect. 4 (coefficients)'!$C$6)^3 + 'Sect. 4 (coefficients)'!$J$7*((C480/'Sect. 4 (coefficients)'!$C$5-1)/'Sect. 4 (coefficients)'!$C$6)^4 ) +
    ( A480/'Sect. 4 (coefficients)'!$C$3 )^1 * ( 'Sect. 4 (coefficients)'!$J$8   + 'Sect. 4 (coefficients)'!$J$9  *((C480/'Sect. 4 (coefficients)'!$C$5-1)/'Sect. 4 (coefficients)'!$C$6)  + 'Sect. 4 (coefficients)'!$J$10*((C480/'Sect. 4 (coefficients)'!$C$5-1)/'Sect. 4 (coefficients)'!$C$6)^2 + 'Sect. 4 (coefficients)'!$J$11 *((C480/'Sect. 4 (coefficients)'!$C$5-1)/'Sect. 4 (coefficients)'!$C$6)^3 ) +
    ( A480/'Sect. 4 (coefficients)'!$C$3 )^2 * ( 'Sect. 4 (coefficients)'!$J$12 + 'Sect. 4 (coefficients)'!$J$13*((C480/'Sect. 4 (coefficients)'!$C$5-1)/'Sect. 4 (coefficients)'!$C$6) + 'Sect. 4 (coefficients)'!$J$14*((C480/'Sect. 4 (coefficients)'!$C$5-1)/'Sect. 4 (coefficients)'!$C$6)^2 ) +
    ( A480/'Sect. 4 (coefficients)'!$C$3 )^3 * ( 'Sect. 4 (coefficients)'!$J$15 + 'Sect. 4 (coefficients)'!$J$16*((C480/'Sect. 4 (coefficients)'!$C$5-1)/'Sect. 4 (coefficients)'!$C$6) ) +
    ( A480/'Sect. 4 (coefficients)'!$C$3 )^4 * ( 'Sect. 4 (coefficients)'!$J$17 ) +
( (B480+273.15) / 'Sect. 4 (coefficients)'!$C$4 )^1*
    (                                                   ( 'Sect. 4 (coefficients)'!$J$18 + 'Sect. 4 (coefficients)'!$J$19*((C480/'Sect. 4 (coefficients)'!$C$5-1)/'Sect. 4 (coefficients)'!$C$6) + 'Sect. 4 (coefficients)'!$J$20*((C480/'Sect. 4 (coefficients)'!$C$5-1)/'Sect. 4 (coefficients)'!$C$6)^2 + 'Sect. 4 (coefficients)'!$J$21 * ((C480/'Sect. 4 (coefficients)'!$C$5-1)/'Sect. 4 (coefficients)'!$C$6)^3 ) +
    ( A480/'Sect. 4 (coefficients)'!$C$3 )^1 * ( 'Sect. 4 (coefficients)'!$J$22 + 'Sect. 4 (coefficients)'!$J$23*((C480/'Sect. 4 (coefficients)'!$C$5-1)/'Sect. 4 (coefficients)'!$C$6) + 'Sect. 4 (coefficients)'!$J$24*((C480/'Sect. 4 (coefficients)'!$C$5-1)/'Sect. 4 (coefficients)'!$C$6)^2 ) +
    ( A480/'Sect. 4 (coefficients)'!$C$3 )^2 * ( 'Sect. 4 (coefficients)'!$J$25 + 'Sect. 4 (coefficients)'!$J$26*((C480/'Sect. 4 (coefficients)'!$C$5-1)/'Sect. 4 (coefficients)'!$C$6) ) +
    ( A480/'Sect. 4 (coefficients)'!$C$3 )^3 * ( 'Sect. 4 (coefficients)'!$J$27 ) ) +
( (B480+273.15) / 'Sect. 4 (coefficients)'!$C$4 )^2*
    (                                                   ( 'Sect. 4 (coefficients)'!$J$28 + 'Sect. 4 (coefficients)'!$J$29*((C480/'Sect. 4 (coefficients)'!$C$5-1)/'Sect. 4 (coefficients)'!$C$6) + 'Sect. 4 (coefficients)'!$J$30*((C480/'Sect. 4 (coefficients)'!$C$5-1)/'Sect. 4 (coefficients)'!$C$6)^2 ) +
    ( A480/'Sect. 4 (coefficients)'!$C$3 )^1 * ( 'Sect. 4 (coefficients)'!$J$31 + 'Sect. 4 (coefficients)'!$J$32*((C480/'Sect. 4 (coefficients)'!$C$5-1)/'Sect. 4 (coefficients)'!$C$6) ) +
    ( A480/'Sect. 4 (coefficients)'!$C$3 )^2 * ( 'Sect. 4 (coefficients)'!$J$33 ) ) +
( (B480+273.15) / 'Sect. 4 (coefficients)'!$C$4 )^3*
    (                                                   ( 'Sect. 4 (coefficients)'!$J$34 + 'Sect. 4 (coefficients)'!$J$35*((C480/'Sect. 4 (coefficients)'!$C$5-1)/'Sect. 4 (coefficients)'!$C$6) ) +
    ( A480/'Sect. 4 (coefficients)'!$C$3 )^1 * ( 'Sect. 4 (coefficients)'!$J$36 ) ) +
( (B480+273.15) / 'Sect. 4 (coefficients)'!$C$4 )^4*
    (                                                   ( 'Sect. 4 (coefficients)'!$J$37 ) ) )</f>
        <v>-0.53057485759375211</v>
      </c>
      <c r="V480" s="32">
        <f t="shared" si="128"/>
        <v>21.979962768117325</v>
      </c>
      <c r="W480" s="36">
        <f>('Sect. 4 (coefficients)'!$L$3+'Sect. 4 (coefficients)'!$L$4*(B480+'Sect. 4 (coefficients)'!$L$7)^-2.5+'Sect. 4 (coefficients)'!$L$5*(B480+'Sect. 4 (coefficients)'!$L$7)^3)/1000</f>
        <v>-2.085999999999995E-3</v>
      </c>
      <c r="X480" s="36">
        <f t="shared" si="129"/>
        <v>6.3472495183702904E-4</v>
      </c>
      <c r="Y480" s="32">
        <f t="shared" si="130"/>
        <v>21.977876768117326</v>
      </c>
      <c r="Z480" s="92">
        <v>6.0000000000000001E-3</v>
      </c>
    </row>
    <row r="481" spans="1:26" s="37" customFormat="1">
      <c r="A481" s="76">
        <v>30</v>
      </c>
      <c r="B481" s="30">
        <v>25</v>
      </c>
      <c r="C481" s="55">
        <v>41.5</v>
      </c>
      <c r="D481" s="32">
        <v>1014.94573862</v>
      </c>
      <c r="E481" s="32">
        <f t="shared" si="134"/>
        <v>1.5224186079300001E-2</v>
      </c>
      <c r="F481" s="54" t="s">
        <v>17</v>
      </c>
      <c r="G481" s="33">
        <v>1036.7981951203335</v>
      </c>
      <c r="H481" s="32">
        <v>1.6254106507525477E-2</v>
      </c>
      <c r="I481" s="62">
        <v>1024.5761203145576</v>
      </c>
      <c r="J481" s="33">
        <f t="shared" si="122"/>
        <v>21.85245650033346</v>
      </c>
      <c r="K481" s="32">
        <f t="shared" si="123"/>
        <v>5.693868331883881E-3</v>
      </c>
      <c r="L481" s="50">
        <f t="shared" si="121"/>
        <v>15.428421850896582</v>
      </c>
      <c r="M481" s="35">
        <f t="shared" si="124"/>
        <v>14.142857142857142</v>
      </c>
      <c r="N481" s="66">
        <f t="shared" si="125"/>
        <v>1.4142857142857144</v>
      </c>
      <c r="O481" s="70" t="s">
        <v>17</v>
      </c>
      <c r="P481" s="32">
        <f>('Sect. 4 (coefficients)'!$L$3+'Sect. 4 (coefficients)'!$L$4*(B481+'Sect. 4 (coefficients)'!$L$7)^-2.5+'Sect. 4 (coefficients)'!$L$5*(B481+'Sect. 4 (coefficients)'!$L$7)^3)/1000</f>
        <v>-2.085999999999995E-3</v>
      </c>
      <c r="Q481" s="32">
        <f t="shared" si="126"/>
        <v>21.854542500333459</v>
      </c>
      <c r="R481" s="32">
        <f>LOOKUP(B481,'Sect. 4 (data)'!$B$47:$B$53,'Sect. 4 (data)'!$R$47:$R$53)</f>
        <v>22.510441390349264</v>
      </c>
      <c r="S481" s="36">
        <f t="shared" si="127"/>
        <v>-0.65589889001580559</v>
      </c>
      <c r="T481" s="32">
        <f>'Sect. 4 (coefficients)'!$C$7 * ( A481 / 'Sect. 4 (coefficients)'!$C$3 )*
  (
                                                        ( 'Sect. 4 (coefficients)'!$F$3   + 'Sect. 4 (coefficients)'!$F$4  *(A481/'Sect. 4 (coefficients)'!$C$3)^1 + 'Sect. 4 (coefficients)'!$F$5  *(A481/'Sect. 4 (coefficients)'!$C$3)^2 + 'Sect. 4 (coefficients)'!$F$6   *(A481/'Sect. 4 (coefficients)'!$C$3)^3 + 'Sect. 4 (coefficients)'!$F$7  *(A481/'Sect. 4 (coefficients)'!$C$3)^4 + 'Sect. 4 (coefficients)'!$F$8*(A481/'Sect. 4 (coefficients)'!$C$3)^5 ) +
    ( (B481+273.15) / 'Sect. 4 (coefficients)'!$C$4 )^1 * ( 'Sect. 4 (coefficients)'!$F$9   + 'Sect. 4 (coefficients)'!$F$10*(A481/'Sect. 4 (coefficients)'!$C$3)^1 + 'Sect. 4 (coefficients)'!$F$11*(A481/'Sect. 4 (coefficients)'!$C$3)^2 + 'Sect. 4 (coefficients)'!$F$12*(A481/'Sect. 4 (coefficients)'!$C$3)^3 + 'Sect. 4 (coefficients)'!$F$13*(A481/'Sect. 4 (coefficients)'!$C$3)^4 ) +
    ( (B481+273.15) / 'Sect. 4 (coefficients)'!$C$4 )^2 * ( 'Sect. 4 (coefficients)'!$F$14 + 'Sect. 4 (coefficients)'!$F$15*(A481/'Sect. 4 (coefficients)'!$C$3)^1 + 'Sect. 4 (coefficients)'!$F$16*(A481/'Sect. 4 (coefficients)'!$C$3)^2 + 'Sect. 4 (coefficients)'!$F$17*(A481/'Sect. 4 (coefficients)'!$C$3)^3 ) +
    ( (B481+273.15) / 'Sect. 4 (coefficients)'!$C$4 )^3 * ( 'Sect. 4 (coefficients)'!$F$18 + 'Sect. 4 (coefficients)'!$F$19*(A481/'Sect. 4 (coefficients)'!$C$3)^1 + 'Sect. 4 (coefficients)'!$F$20*(A481/'Sect. 4 (coefficients)'!$C$3)^2 ) +
    ( (B481+273.15) / 'Sect. 4 (coefficients)'!$C$4 )^4 * ( 'Sect. 4 (coefficients)'!$F$21 +'Sect. 4 (coefficients)'!$F$22*(A481/'Sect. 4 (coefficients)'!$C$3)^1 ) +
    ( (B481+273.15) / 'Sect. 4 (coefficients)'!$C$4 )^5 * ( 'Sect. 4 (coefficients)'!$F$23 )
  )</f>
        <v>22.510537625711077</v>
      </c>
      <c r="U481" s="91">
        <f xml:space="preserve"> 'Sect. 4 (coefficients)'!$C$8 * ( (C481/'Sect. 4 (coefficients)'!$C$5-1)/'Sect. 4 (coefficients)'!$C$6 ) * ( A481/'Sect. 4 (coefficients)'!$C$3 ) *
(                                                       ( 'Sect. 4 (coefficients)'!$J$3   + 'Sect. 4 (coefficients)'!$J$4  *((C481/'Sect. 4 (coefficients)'!$C$5-1)/'Sect. 4 (coefficients)'!$C$6)  + 'Sect. 4 (coefficients)'!$J$5  *((C481/'Sect. 4 (coefficients)'!$C$5-1)/'Sect. 4 (coefficients)'!$C$6)^2 + 'Sect. 4 (coefficients)'!$J$6   *((C481/'Sect. 4 (coefficients)'!$C$5-1)/'Sect. 4 (coefficients)'!$C$6)^3 + 'Sect. 4 (coefficients)'!$J$7*((C481/'Sect. 4 (coefficients)'!$C$5-1)/'Sect. 4 (coefficients)'!$C$6)^4 ) +
    ( A481/'Sect. 4 (coefficients)'!$C$3 )^1 * ( 'Sect. 4 (coefficients)'!$J$8   + 'Sect. 4 (coefficients)'!$J$9  *((C481/'Sect. 4 (coefficients)'!$C$5-1)/'Sect. 4 (coefficients)'!$C$6)  + 'Sect. 4 (coefficients)'!$J$10*((C481/'Sect. 4 (coefficients)'!$C$5-1)/'Sect. 4 (coefficients)'!$C$6)^2 + 'Sect. 4 (coefficients)'!$J$11 *((C481/'Sect. 4 (coefficients)'!$C$5-1)/'Sect. 4 (coefficients)'!$C$6)^3 ) +
    ( A481/'Sect. 4 (coefficients)'!$C$3 )^2 * ( 'Sect. 4 (coefficients)'!$J$12 + 'Sect. 4 (coefficients)'!$J$13*((C481/'Sect. 4 (coefficients)'!$C$5-1)/'Sect. 4 (coefficients)'!$C$6) + 'Sect. 4 (coefficients)'!$J$14*((C481/'Sect. 4 (coefficients)'!$C$5-1)/'Sect. 4 (coefficients)'!$C$6)^2 ) +
    ( A481/'Sect. 4 (coefficients)'!$C$3 )^3 * ( 'Sect. 4 (coefficients)'!$J$15 + 'Sect. 4 (coefficients)'!$J$16*((C481/'Sect. 4 (coefficients)'!$C$5-1)/'Sect. 4 (coefficients)'!$C$6) ) +
    ( A481/'Sect. 4 (coefficients)'!$C$3 )^4 * ( 'Sect. 4 (coefficients)'!$J$17 ) +
( (B481+273.15) / 'Sect. 4 (coefficients)'!$C$4 )^1*
    (                                                   ( 'Sect. 4 (coefficients)'!$J$18 + 'Sect. 4 (coefficients)'!$J$19*((C481/'Sect. 4 (coefficients)'!$C$5-1)/'Sect. 4 (coefficients)'!$C$6) + 'Sect. 4 (coefficients)'!$J$20*((C481/'Sect. 4 (coefficients)'!$C$5-1)/'Sect. 4 (coefficients)'!$C$6)^2 + 'Sect. 4 (coefficients)'!$J$21 * ((C481/'Sect. 4 (coefficients)'!$C$5-1)/'Sect. 4 (coefficients)'!$C$6)^3 ) +
    ( A481/'Sect. 4 (coefficients)'!$C$3 )^1 * ( 'Sect. 4 (coefficients)'!$J$22 + 'Sect. 4 (coefficients)'!$J$23*((C481/'Sect. 4 (coefficients)'!$C$5-1)/'Sect. 4 (coefficients)'!$C$6) + 'Sect. 4 (coefficients)'!$J$24*((C481/'Sect. 4 (coefficients)'!$C$5-1)/'Sect. 4 (coefficients)'!$C$6)^2 ) +
    ( A481/'Sect. 4 (coefficients)'!$C$3 )^2 * ( 'Sect. 4 (coefficients)'!$J$25 + 'Sect. 4 (coefficients)'!$J$26*((C481/'Sect. 4 (coefficients)'!$C$5-1)/'Sect. 4 (coefficients)'!$C$6) ) +
    ( A481/'Sect. 4 (coefficients)'!$C$3 )^3 * ( 'Sect. 4 (coefficients)'!$J$27 ) ) +
( (B481+273.15) / 'Sect. 4 (coefficients)'!$C$4 )^2*
    (                                                   ( 'Sect. 4 (coefficients)'!$J$28 + 'Sect. 4 (coefficients)'!$J$29*((C481/'Sect. 4 (coefficients)'!$C$5-1)/'Sect. 4 (coefficients)'!$C$6) + 'Sect. 4 (coefficients)'!$J$30*((C481/'Sect. 4 (coefficients)'!$C$5-1)/'Sect. 4 (coefficients)'!$C$6)^2 ) +
    ( A481/'Sect. 4 (coefficients)'!$C$3 )^1 * ( 'Sect. 4 (coefficients)'!$J$31 + 'Sect. 4 (coefficients)'!$J$32*((C481/'Sect. 4 (coefficients)'!$C$5-1)/'Sect. 4 (coefficients)'!$C$6) ) +
    ( A481/'Sect. 4 (coefficients)'!$C$3 )^2 * ( 'Sect. 4 (coefficients)'!$J$33 ) ) +
( (B481+273.15) / 'Sect. 4 (coefficients)'!$C$4 )^3*
    (                                                   ( 'Sect. 4 (coefficients)'!$J$34 + 'Sect. 4 (coefficients)'!$J$35*((C481/'Sect. 4 (coefficients)'!$C$5-1)/'Sect. 4 (coefficients)'!$C$6) ) +
    ( A481/'Sect. 4 (coefficients)'!$C$3 )^1 * ( 'Sect. 4 (coefficients)'!$J$36 ) ) +
( (B481+273.15) / 'Sect. 4 (coefficients)'!$C$4 )^4*
    (                                                   ( 'Sect. 4 (coefficients)'!$J$37 ) ) )</f>
        <v>-0.65770729113068771</v>
      </c>
      <c r="V481" s="32">
        <f t="shared" si="128"/>
        <v>21.852830334580389</v>
      </c>
      <c r="W481" s="36">
        <f>('Sect. 4 (coefficients)'!$L$3+'Sect. 4 (coefficients)'!$L$4*(B481+'Sect. 4 (coefficients)'!$L$7)^-2.5+'Sect. 4 (coefficients)'!$L$5*(B481+'Sect. 4 (coefficients)'!$L$7)^3)/1000</f>
        <v>-2.085999999999995E-3</v>
      </c>
      <c r="X481" s="36">
        <f t="shared" si="129"/>
        <v>1.7121657530694279E-3</v>
      </c>
      <c r="Y481" s="32">
        <f t="shared" si="130"/>
        <v>21.850744334580391</v>
      </c>
      <c r="Z481" s="92">
        <v>6.0000000000000001E-3</v>
      </c>
    </row>
    <row r="482" spans="1:26" s="37" customFormat="1">
      <c r="A482" s="76">
        <v>30</v>
      </c>
      <c r="B482" s="30">
        <v>25</v>
      </c>
      <c r="C482" s="55">
        <v>52</v>
      </c>
      <c r="D482" s="32">
        <v>1019.25276844</v>
      </c>
      <c r="E482" s="32">
        <f t="shared" si="134"/>
        <v>1.5288791526599999E-2</v>
      </c>
      <c r="F482" s="54" t="s">
        <v>17</v>
      </c>
      <c r="G482" s="33">
        <v>1040.9532437930829</v>
      </c>
      <c r="H482" s="32">
        <v>1.6476367108567248E-2</v>
      </c>
      <c r="I482" s="62">
        <v>529.77417525416081</v>
      </c>
      <c r="J482" s="33">
        <f t="shared" si="122"/>
        <v>21.700475353082993</v>
      </c>
      <c r="K482" s="32">
        <f t="shared" si="123"/>
        <v>6.1419481235549921E-3</v>
      </c>
      <c r="L482" s="50">
        <f t="shared" si="121"/>
        <v>10.229855999520357</v>
      </c>
      <c r="M482" s="35">
        <f t="shared" si="124"/>
        <v>14.142857142857142</v>
      </c>
      <c r="N482" s="66">
        <f t="shared" si="125"/>
        <v>1.4142857142857144</v>
      </c>
      <c r="O482" s="70" t="s">
        <v>17</v>
      </c>
      <c r="P482" s="32">
        <f>('Sect. 4 (coefficients)'!$L$3+'Sect. 4 (coefficients)'!$L$4*(B482+'Sect. 4 (coefficients)'!$L$7)^-2.5+'Sect. 4 (coefficients)'!$L$5*(B482+'Sect. 4 (coefficients)'!$L$7)^3)/1000</f>
        <v>-2.085999999999995E-3</v>
      </c>
      <c r="Q482" s="32">
        <f t="shared" si="126"/>
        <v>21.702561353082992</v>
      </c>
      <c r="R482" s="32">
        <f>LOOKUP(B482,'Sect. 4 (data)'!$B$47:$B$53,'Sect. 4 (data)'!$R$47:$R$53)</f>
        <v>22.510441390349264</v>
      </c>
      <c r="S482" s="36">
        <f t="shared" si="127"/>
        <v>-0.80788003726627267</v>
      </c>
      <c r="T482" s="32">
        <f>'Sect. 4 (coefficients)'!$C$7 * ( A482 / 'Sect. 4 (coefficients)'!$C$3 )*
  (
                                                        ( 'Sect. 4 (coefficients)'!$F$3   + 'Sect. 4 (coefficients)'!$F$4  *(A482/'Sect. 4 (coefficients)'!$C$3)^1 + 'Sect. 4 (coefficients)'!$F$5  *(A482/'Sect. 4 (coefficients)'!$C$3)^2 + 'Sect. 4 (coefficients)'!$F$6   *(A482/'Sect. 4 (coefficients)'!$C$3)^3 + 'Sect. 4 (coefficients)'!$F$7  *(A482/'Sect. 4 (coefficients)'!$C$3)^4 + 'Sect. 4 (coefficients)'!$F$8*(A482/'Sect. 4 (coefficients)'!$C$3)^5 ) +
    ( (B482+273.15) / 'Sect. 4 (coefficients)'!$C$4 )^1 * ( 'Sect. 4 (coefficients)'!$F$9   + 'Sect. 4 (coefficients)'!$F$10*(A482/'Sect. 4 (coefficients)'!$C$3)^1 + 'Sect. 4 (coefficients)'!$F$11*(A482/'Sect. 4 (coefficients)'!$C$3)^2 + 'Sect. 4 (coefficients)'!$F$12*(A482/'Sect. 4 (coefficients)'!$C$3)^3 + 'Sect. 4 (coefficients)'!$F$13*(A482/'Sect. 4 (coefficients)'!$C$3)^4 ) +
    ( (B482+273.15) / 'Sect. 4 (coefficients)'!$C$4 )^2 * ( 'Sect. 4 (coefficients)'!$F$14 + 'Sect. 4 (coefficients)'!$F$15*(A482/'Sect. 4 (coefficients)'!$C$3)^1 + 'Sect. 4 (coefficients)'!$F$16*(A482/'Sect. 4 (coefficients)'!$C$3)^2 + 'Sect. 4 (coefficients)'!$F$17*(A482/'Sect. 4 (coefficients)'!$C$3)^3 ) +
    ( (B482+273.15) / 'Sect. 4 (coefficients)'!$C$4 )^3 * ( 'Sect. 4 (coefficients)'!$F$18 + 'Sect. 4 (coefficients)'!$F$19*(A482/'Sect. 4 (coefficients)'!$C$3)^1 + 'Sect. 4 (coefficients)'!$F$20*(A482/'Sect. 4 (coefficients)'!$C$3)^2 ) +
    ( (B482+273.15) / 'Sect. 4 (coefficients)'!$C$4 )^4 * ( 'Sect. 4 (coefficients)'!$F$21 +'Sect. 4 (coefficients)'!$F$22*(A482/'Sect. 4 (coefficients)'!$C$3)^1 ) +
    ( (B482+273.15) / 'Sect. 4 (coefficients)'!$C$4 )^5 * ( 'Sect. 4 (coefficients)'!$F$23 )
  )</f>
        <v>22.510537625711077</v>
      </c>
      <c r="U482" s="91">
        <f xml:space="preserve"> 'Sect. 4 (coefficients)'!$C$8 * ( (C482/'Sect. 4 (coefficients)'!$C$5-1)/'Sect. 4 (coefficients)'!$C$6 ) * ( A482/'Sect. 4 (coefficients)'!$C$3 ) *
(                                                       ( 'Sect. 4 (coefficients)'!$J$3   + 'Sect. 4 (coefficients)'!$J$4  *((C482/'Sect. 4 (coefficients)'!$C$5-1)/'Sect. 4 (coefficients)'!$C$6)  + 'Sect. 4 (coefficients)'!$J$5  *((C482/'Sect. 4 (coefficients)'!$C$5-1)/'Sect. 4 (coefficients)'!$C$6)^2 + 'Sect. 4 (coefficients)'!$J$6   *((C482/'Sect. 4 (coefficients)'!$C$5-1)/'Sect. 4 (coefficients)'!$C$6)^3 + 'Sect. 4 (coefficients)'!$J$7*((C482/'Sect. 4 (coefficients)'!$C$5-1)/'Sect. 4 (coefficients)'!$C$6)^4 ) +
    ( A482/'Sect. 4 (coefficients)'!$C$3 )^1 * ( 'Sect. 4 (coefficients)'!$J$8   + 'Sect. 4 (coefficients)'!$J$9  *((C482/'Sect. 4 (coefficients)'!$C$5-1)/'Sect. 4 (coefficients)'!$C$6)  + 'Sect. 4 (coefficients)'!$J$10*((C482/'Sect. 4 (coefficients)'!$C$5-1)/'Sect. 4 (coefficients)'!$C$6)^2 + 'Sect. 4 (coefficients)'!$J$11 *((C482/'Sect. 4 (coefficients)'!$C$5-1)/'Sect. 4 (coefficients)'!$C$6)^3 ) +
    ( A482/'Sect. 4 (coefficients)'!$C$3 )^2 * ( 'Sect. 4 (coefficients)'!$J$12 + 'Sect. 4 (coefficients)'!$J$13*((C482/'Sect. 4 (coefficients)'!$C$5-1)/'Sect. 4 (coefficients)'!$C$6) + 'Sect. 4 (coefficients)'!$J$14*((C482/'Sect. 4 (coefficients)'!$C$5-1)/'Sect. 4 (coefficients)'!$C$6)^2 ) +
    ( A482/'Sect. 4 (coefficients)'!$C$3 )^3 * ( 'Sect. 4 (coefficients)'!$J$15 + 'Sect. 4 (coefficients)'!$J$16*((C482/'Sect. 4 (coefficients)'!$C$5-1)/'Sect. 4 (coefficients)'!$C$6) ) +
    ( A482/'Sect. 4 (coefficients)'!$C$3 )^4 * ( 'Sect. 4 (coefficients)'!$J$17 ) +
( (B482+273.15) / 'Sect. 4 (coefficients)'!$C$4 )^1*
    (                                                   ( 'Sect. 4 (coefficients)'!$J$18 + 'Sect. 4 (coefficients)'!$J$19*((C482/'Sect. 4 (coefficients)'!$C$5-1)/'Sect. 4 (coefficients)'!$C$6) + 'Sect. 4 (coefficients)'!$J$20*((C482/'Sect. 4 (coefficients)'!$C$5-1)/'Sect. 4 (coefficients)'!$C$6)^2 + 'Sect. 4 (coefficients)'!$J$21 * ((C482/'Sect. 4 (coefficients)'!$C$5-1)/'Sect. 4 (coefficients)'!$C$6)^3 ) +
    ( A482/'Sect. 4 (coefficients)'!$C$3 )^1 * ( 'Sect. 4 (coefficients)'!$J$22 + 'Sect. 4 (coefficients)'!$J$23*((C482/'Sect. 4 (coefficients)'!$C$5-1)/'Sect. 4 (coefficients)'!$C$6) + 'Sect. 4 (coefficients)'!$J$24*((C482/'Sect. 4 (coefficients)'!$C$5-1)/'Sect. 4 (coefficients)'!$C$6)^2 ) +
    ( A482/'Sect. 4 (coefficients)'!$C$3 )^2 * ( 'Sect. 4 (coefficients)'!$J$25 + 'Sect. 4 (coefficients)'!$J$26*((C482/'Sect. 4 (coefficients)'!$C$5-1)/'Sect. 4 (coefficients)'!$C$6) ) +
    ( A482/'Sect. 4 (coefficients)'!$C$3 )^3 * ( 'Sect. 4 (coefficients)'!$J$27 ) ) +
( (B482+273.15) / 'Sect. 4 (coefficients)'!$C$4 )^2*
    (                                                   ( 'Sect. 4 (coefficients)'!$J$28 + 'Sect. 4 (coefficients)'!$J$29*((C482/'Sect. 4 (coefficients)'!$C$5-1)/'Sect. 4 (coefficients)'!$C$6) + 'Sect. 4 (coefficients)'!$J$30*((C482/'Sect. 4 (coefficients)'!$C$5-1)/'Sect. 4 (coefficients)'!$C$6)^2 ) +
    ( A482/'Sect. 4 (coefficients)'!$C$3 )^1 * ( 'Sect. 4 (coefficients)'!$J$31 + 'Sect. 4 (coefficients)'!$J$32*((C482/'Sect. 4 (coefficients)'!$C$5-1)/'Sect. 4 (coefficients)'!$C$6) ) +
    ( A482/'Sect. 4 (coefficients)'!$C$3 )^2 * ( 'Sect. 4 (coefficients)'!$J$33 ) ) +
( (B482+273.15) / 'Sect. 4 (coefficients)'!$C$4 )^3*
    (                                                   ( 'Sect. 4 (coefficients)'!$J$34 + 'Sect. 4 (coefficients)'!$J$35*((C482/'Sect. 4 (coefficients)'!$C$5-1)/'Sect. 4 (coefficients)'!$C$6) ) +
    ( A482/'Sect. 4 (coefficients)'!$C$3 )^1 * ( 'Sect. 4 (coefficients)'!$J$36 ) ) +
( (B482+273.15) / 'Sect. 4 (coefficients)'!$C$4 )^4*
    (                                                   ( 'Sect. 4 (coefficients)'!$J$37 ) ) )</f>
        <v>-0.80904591128461767</v>
      </c>
      <c r="V482" s="32">
        <f t="shared" si="128"/>
        <v>21.70149171442646</v>
      </c>
      <c r="W482" s="36">
        <f>('Sect. 4 (coefficients)'!$L$3+'Sect. 4 (coefficients)'!$L$4*(B482+'Sect. 4 (coefficients)'!$L$7)^-2.5+'Sect. 4 (coefficients)'!$L$5*(B482+'Sect. 4 (coefficients)'!$L$7)^3)/1000</f>
        <v>-2.085999999999995E-3</v>
      </c>
      <c r="X482" s="36">
        <f t="shared" si="129"/>
        <v>1.0696386565314242E-3</v>
      </c>
      <c r="Y482" s="32">
        <f t="shared" si="130"/>
        <v>21.699405714426462</v>
      </c>
      <c r="Z482" s="92">
        <v>6.0000000000000001E-3</v>
      </c>
    </row>
    <row r="483" spans="1:26" s="46" customFormat="1">
      <c r="A483" s="82">
        <v>30</v>
      </c>
      <c r="B483" s="38">
        <v>25</v>
      </c>
      <c r="C483" s="57">
        <v>65</v>
      </c>
      <c r="D483" s="40">
        <v>1024.4643511100001</v>
      </c>
      <c r="E483" s="40">
        <f t="shared" si="134"/>
        <v>1.536696526665E-2</v>
      </c>
      <c r="F483" s="56" t="s">
        <v>17</v>
      </c>
      <c r="G483" s="42">
        <v>1045.9876375863514</v>
      </c>
      <c r="H483" s="40">
        <v>1.6790883122662029E-2</v>
      </c>
      <c r="I483" s="63">
        <v>260.15970363062564</v>
      </c>
      <c r="J483" s="42">
        <f t="shared" si="122"/>
        <v>21.523286476351359</v>
      </c>
      <c r="K483" s="40">
        <f t="shared" si="123"/>
        <v>6.7668408088611817E-3</v>
      </c>
      <c r="L483" s="53">
        <f t="shared" si="121"/>
        <v>6.862616240587303</v>
      </c>
      <c r="M483" s="44">
        <f t="shared" si="124"/>
        <v>14.142857142857142</v>
      </c>
      <c r="N483" s="67">
        <f t="shared" si="125"/>
        <v>1.4142857142857144</v>
      </c>
      <c r="O483" s="71" t="s">
        <v>17</v>
      </c>
      <c r="P483" s="40">
        <f>('Sect. 4 (coefficients)'!$L$3+'Sect. 4 (coefficients)'!$L$4*(B483+'Sect. 4 (coefficients)'!$L$7)^-2.5+'Sect. 4 (coefficients)'!$L$5*(B483+'Sect. 4 (coefficients)'!$L$7)^3)/1000</f>
        <v>-2.085999999999995E-3</v>
      </c>
      <c r="Q483" s="40">
        <f t="shared" si="126"/>
        <v>21.525372476351357</v>
      </c>
      <c r="R483" s="40">
        <f>LOOKUP(B483,'Sect. 4 (data)'!$B$47:$B$53,'Sect. 4 (data)'!$R$47:$R$53)</f>
        <v>22.510441390349264</v>
      </c>
      <c r="S483" s="45">
        <f t="shared" si="127"/>
        <v>-0.98506891399790675</v>
      </c>
      <c r="T483" s="40">
        <f>'Sect. 4 (coefficients)'!$C$7 * ( A483 / 'Sect. 4 (coefficients)'!$C$3 )*
  (
                                                        ( 'Sect. 4 (coefficients)'!$F$3   + 'Sect. 4 (coefficients)'!$F$4  *(A483/'Sect. 4 (coefficients)'!$C$3)^1 + 'Sect. 4 (coefficients)'!$F$5  *(A483/'Sect. 4 (coefficients)'!$C$3)^2 + 'Sect. 4 (coefficients)'!$F$6   *(A483/'Sect. 4 (coefficients)'!$C$3)^3 + 'Sect. 4 (coefficients)'!$F$7  *(A483/'Sect. 4 (coefficients)'!$C$3)^4 + 'Sect. 4 (coefficients)'!$F$8*(A483/'Sect. 4 (coefficients)'!$C$3)^5 ) +
    ( (B483+273.15) / 'Sect. 4 (coefficients)'!$C$4 )^1 * ( 'Sect. 4 (coefficients)'!$F$9   + 'Sect. 4 (coefficients)'!$F$10*(A483/'Sect. 4 (coefficients)'!$C$3)^1 + 'Sect. 4 (coefficients)'!$F$11*(A483/'Sect. 4 (coefficients)'!$C$3)^2 + 'Sect. 4 (coefficients)'!$F$12*(A483/'Sect. 4 (coefficients)'!$C$3)^3 + 'Sect. 4 (coefficients)'!$F$13*(A483/'Sect. 4 (coefficients)'!$C$3)^4 ) +
    ( (B483+273.15) / 'Sect. 4 (coefficients)'!$C$4 )^2 * ( 'Sect. 4 (coefficients)'!$F$14 + 'Sect. 4 (coefficients)'!$F$15*(A483/'Sect. 4 (coefficients)'!$C$3)^1 + 'Sect. 4 (coefficients)'!$F$16*(A483/'Sect. 4 (coefficients)'!$C$3)^2 + 'Sect. 4 (coefficients)'!$F$17*(A483/'Sect. 4 (coefficients)'!$C$3)^3 ) +
    ( (B483+273.15) / 'Sect. 4 (coefficients)'!$C$4 )^3 * ( 'Sect. 4 (coefficients)'!$F$18 + 'Sect. 4 (coefficients)'!$F$19*(A483/'Sect. 4 (coefficients)'!$C$3)^1 + 'Sect. 4 (coefficients)'!$F$20*(A483/'Sect. 4 (coefficients)'!$C$3)^2 ) +
    ( (B483+273.15) / 'Sect. 4 (coefficients)'!$C$4 )^4 * ( 'Sect. 4 (coefficients)'!$F$21 +'Sect. 4 (coefficients)'!$F$22*(A483/'Sect. 4 (coefficients)'!$C$3)^1 ) +
    ( (B483+273.15) / 'Sect. 4 (coefficients)'!$C$4 )^5 * ( 'Sect. 4 (coefficients)'!$F$23 )
  )</f>
        <v>22.510537625711077</v>
      </c>
      <c r="U483" s="93">
        <f xml:space="preserve"> 'Sect. 4 (coefficients)'!$C$8 * ( (C483/'Sect. 4 (coefficients)'!$C$5-1)/'Sect. 4 (coefficients)'!$C$6 ) * ( A483/'Sect. 4 (coefficients)'!$C$3 ) *
(                                                       ( 'Sect. 4 (coefficients)'!$J$3   + 'Sect. 4 (coefficients)'!$J$4  *((C483/'Sect. 4 (coefficients)'!$C$5-1)/'Sect. 4 (coefficients)'!$C$6)  + 'Sect. 4 (coefficients)'!$J$5  *((C483/'Sect. 4 (coefficients)'!$C$5-1)/'Sect. 4 (coefficients)'!$C$6)^2 + 'Sect. 4 (coefficients)'!$J$6   *((C483/'Sect. 4 (coefficients)'!$C$5-1)/'Sect. 4 (coefficients)'!$C$6)^3 + 'Sect. 4 (coefficients)'!$J$7*((C483/'Sect. 4 (coefficients)'!$C$5-1)/'Sect. 4 (coefficients)'!$C$6)^4 ) +
    ( A483/'Sect. 4 (coefficients)'!$C$3 )^1 * ( 'Sect. 4 (coefficients)'!$J$8   + 'Sect. 4 (coefficients)'!$J$9  *((C483/'Sect. 4 (coefficients)'!$C$5-1)/'Sect. 4 (coefficients)'!$C$6)  + 'Sect. 4 (coefficients)'!$J$10*((C483/'Sect. 4 (coefficients)'!$C$5-1)/'Sect. 4 (coefficients)'!$C$6)^2 + 'Sect. 4 (coefficients)'!$J$11 *((C483/'Sect. 4 (coefficients)'!$C$5-1)/'Sect. 4 (coefficients)'!$C$6)^3 ) +
    ( A483/'Sect. 4 (coefficients)'!$C$3 )^2 * ( 'Sect. 4 (coefficients)'!$J$12 + 'Sect. 4 (coefficients)'!$J$13*((C483/'Sect. 4 (coefficients)'!$C$5-1)/'Sect. 4 (coefficients)'!$C$6) + 'Sect. 4 (coefficients)'!$J$14*((C483/'Sect. 4 (coefficients)'!$C$5-1)/'Sect. 4 (coefficients)'!$C$6)^2 ) +
    ( A483/'Sect. 4 (coefficients)'!$C$3 )^3 * ( 'Sect. 4 (coefficients)'!$J$15 + 'Sect. 4 (coefficients)'!$J$16*((C483/'Sect. 4 (coefficients)'!$C$5-1)/'Sect. 4 (coefficients)'!$C$6) ) +
    ( A483/'Sect. 4 (coefficients)'!$C$3 )^4 * ( 'Sect. 4 (coefficients)'!$J$17 ) +
( (B483+273.15) / 'Sect. 4 (coefficients)'!$C$4 )^1*
    (                                                   ( 'Sect. 4 (coefficients)'!$J$18 + 'Sect. 4 (coefficients)'!$J$19*((C483/'Sect. 4 (coefficients)'!$C$5-1)/'Sect. 4 (coefficients)'!$C$6) + 'Sect. 4 (coefficients)'!$J$20*((C483/'Sect. 4 (coefficients)'!$C$5-1)/'Sect. 4 (coefficients)'!$C$6)^2 + 'Sect. 4 (coefficients)'!$J$21 * ((C483/'Sect. 4 (coefficients)'!$C$5-1)/'Sect. 4 (coefficients)'!$C$6)^3 ) +
    ( A483/'Sect. 4 (coefficients)'!$C$3 )^1 * ( 'Sect. 4 (coefficients)'!$J$22 + 'Sect. 4 (coefficients)'!$J$23*((C483/'Sect. 4 (coefficients)'!$C$5-1)/'Sect. 4 (coefficients)'!$C$6) + 'Sect. 4 (coefficients)'!$J$24*((C483/'Sect. 4 (coefficients)'!$C$5-1)/'Sect. 4 (coefficients)'!$C$6)^2 ) +
    ( A483/'Sect. 4 (coefficients)'!$C$3 )^2 * ( 'Sect. 4 (coefficients)'!$J$25 + 'Sect. 4 (coefficients)'!$J$26*((C483/'Sect. 4 (coefficients)'!$C$5-1)/'Sect. 4 (coefficients)'!$C$6) ) +
    ( A483/'Sect. 4 (coefficients)'!$C$3 )^3 * ( 'Sect. 4 (coefficients)'!$J$27 ) ) +
( (B483+273.15) / 'Sect. 4 (coefficients)'!$C$4 )^2*
    (                                                   ( 'Sect. 4 (coefficients)'!$J$28 + 'Sect. 4 (coefficients)'!$J$29*((C483/'Sect. 4 (coefficients)'!$C$5-1)/'Sect. 4 (coefficients)'!$C$6) + 'Sect. 4 (coefficients)'!$J$30*((C483/'Sect. 4 (coefficients)'!$C$5-1)/'Sect. 4 (coefficients)'!$C$6)^2 ) +
    ( A483/'Sect. 4 (coefficients)'!$C$3 )^1 * ( 'Sect. 4 (coefficients)'!$J$31 + 'Sect. 4 (coefficients)'!$J$32*((C483/'Sect. 4 (coefficients)'!$C$5-1)/'Sect. 4 (coefficients)'!$C$6) ) +
    ( A483/'Sect. 4 (coefficients)'!$C$3 )^2 * ( 'Sect. 4 (coefficients)'!$J$33 ) ) +
( (B483+273.15) / 'Sect. 4 (coefficients)'!$C$4 )^3*
    (                                                   ( 'Sect. 4 (coefficients)'!$J$34 + 'Sect. 4 (coefficients)'!$J$35*((C483/'Sect. 4 (coefficients)'!$C$5-1)/'Sect. 4 (coefficients)'!$C$6) ) +
    ( A483/'Sect. 4 (coefficients)'!$C$3 )^1 * ( 'Sect. 4 (coefficients)'!$J$36 ) ) +
( (B483+273.15) / 'Sect. 4 (coefficients)'!$C$4 )^4*
    (                                                   ( 'Sect. 4 (coefficients)'!$J$37 ) ) )</f>
        <v>-0.98822289107646333</v>
      </c>
      <c r="V483" s="40">
        <f t="shared" si="128"/>
        <v>21.522314734634612</v>
      </c>
      <c r="W483" s="45">
        <f>('Sect. 4 (coefficients)'!$L$3+'Sect. 4 (coefficients)'!$L$4*(B483+'Sect. 4 (coefficients)'!$L$7)^-2.5+'Sect. 4 (coefficients)'!$L$5*(B483+'Sect. 4 (coefficients)'!$L$7)^3)/1000</f>
        <v>-2.085999999999995E-3</v>
      </c>
      <c r="X483" s="45">
        <f t="shared" si="129"/>
        <v>3.0577417167449994E-3</v>
      </c>
      <c r="Y483" s="40">
        <f t="shared" si="130"/>
        <v>21.520228734634614</v>
      </c>
      <c r="Z483" s="94">
        <v>6.0000000000000001E-3</v>
      </c>
    </row>
    <row r="484" spans="1:26" s="37" customFormat="1">
      <c r="A484" s="76">
        <v>30</v>
      </c>
      <c r="B484" s="30">
        <v>30</v>
      </c>
      <c r="C484" s="55">
        <v>5</v>
      </c>
      <c r="D484" s="32">
        <v>997.82170622900003</v>
      </c>
      <c r="E484" s="32">
        <f>0.001/100*D484/2</f>
        <v>4.9891085311450003E-3</v>
      </c>
      <c r="F484" s="54" t="s">
        <v>17</v>
      </c>
      <c r="G484" s="33">
        <v>1020.0644159089903</v>
      </c>
      <c r="H484" s="32">
        <v>7.0153281852475893E-3</v>
      </c>
      <c r="I484" s="62">
        <v>136.7811680828936</v>
      </c>
      <c r="J484" s="33">
        <f t="shared" si="122"/>
        <v>22.242709679990298</v>
      </c>
      <c r="K484" s="32">
        <f t="shared" si="123"/>
        <v>4.9318987835503493E-3</v>
      </c>
      <c r="L484" s="50">
        <f t="shared" si="121"/>
        <v>33.411114130205497</v>
      </c>
      <c r="M484" s="35">
        <f t="shared" si="124"/>
        <v>14.142857142857142</v>
      </c>
      <c r="N484" s="66">
        <f t="shared" si="125"/>
        <v>1.4142857142857144</v>
      </c>
      <c r="O484" s="70" t="s">
        <v>17</v>
      </c>
      <c r="P484" s="32">
        <f>('Sect. 4 (coefficients)'!$L$3+'Sect. 4 (coefficients)'!$L$4*(B484+'Sect. 4 (coefficients)'!$L$7)^-2.5+'Sect. 4 (coefficients)'!$L$5*(B484+'Sect. 4 (coefficients)'!$L$7)^3)/1000</f>
        <v>-1.7850506381732198E-3</v>
      </c>
      <c r="Q484" s="32">
        <f t="shared" si="126"/>
        <v>22.244494730628471</v>
      </c>
      <c r="R484" s="32">
        <f>LOOKUP(B484,'Sect. 4 (data)'!$B$47:$B$53,'Sect. 4 (data)'!$R$47:$R$53)</f>
        <v>22.322963149082252</v>
      </c>
      <c r="S484" s="36">
        <f t="shared" si="127"/>
        <v>-7.8468418453780941E-2</v>
      </c>
      <c r="T484" s="32">
        <f>'Sect. 4 (coefficients)'!$C$7 * ( A484 / 'Sect. 4 (coefficients)'!$C$3 )*
  (
                                                        ( 'Sect. 4 (coefficients)'!$F$3   + 'Sect. 4 (coefficients)'!$F$4  *(A484/'Sect. 4 (coefficients)'!$C$3)^1 + 'Sect. 4 (coefficients)'!$F$5  *(A484/'Sect. 4 (coefficients)'!$C$3)^2 + 'Sect. 4 (coefficients)'!$F$6   *(A484/'Sect. 4 (coefficients)'!$C$3)^3 + 'Sect. 4 (coefficients)'!$F$7  *(A484/'Sect. 4 (coefficients)'!$C$3)^4 + 'Sect. 4 (coefficients)'!$F$8*(A484/'Sect. 4 (coefficients)'!$C$3)^5 ) +
    ( (B484+273.15) / 'Sect. 4 (coefficients)'!$C$4 )^1 * ( 'Sect. 4 (coefficients)'!$F$9   + 'Sect. 4 (coefficients)'!$F$10*(A484/'Sect. 4 (coefficients)'!$C$3)^1 + 'Sect. 4 (coefficients)'!$F$11*(A484/'Sect. 4 (coefficients)'!$C$3)^2 + 'Sect. 4 (coefficients)'!$F$12*(A484/'Sect. 4 (coefficients)'!$C$3)^3 + 'Sect. 4 (coefficients)'!$F$13*(A484/'Sect. 4 (coefficients)'!$C$3)^4 ) +
    ( (B484+273.15) / 'Sect. 4 (coefficients)'!$C$4 )^2 * ( 'Sect. 4 (coefficients)'!$F$14 + 'Sect. 4 (coefficients)'!$F$15*(A484/'Sect. 4 (coefficients)'!$C$3)^1 + 'Sect. 4 (coefficients)'!$F$16*(A484/'Sect. 4 (coefficients)'!$C$3)^2 + 'Sect. 4 (coefficients)'!$F$17*(A484/'Sect. 4 (coefficients)'!$C$3)^3 ) +
    ( (B484+273.15) / 'Sect. 4 (coefficients)'!$C$4 )^3 * ( 'Sect. 4 (coefficients)'!$F$18 + 'Sect. 4 (coefficients)'!$F$19*(A484/'Sect. 4 (coefficients)'!$C$3)^1 + 'Sect. 4 (coefficients)'!$F$20*(A484/'Sect. 4 (coefficients)'!$C$3)^2 ) +
    ( (B484+273.15) / 'Sect. 4 (coefficients)'!$C$4 )^4 * ( 'Sect. 4 (coefficients)'!$F$21 +'Sect. 4 (coefficients)'!$F$22*(A484/'Sect. 4 (coefficients)'!$C$3)^1 ) +
    ( (B484+273.15) / 'Sect. 4 (coefficients)'!$C$4 )^5 * ( 'Sect. 4 (coefficients)'!$F$23 )
  )</f>
        <v>22.321964816699975</v>
      </c>
      <c r="U484" s="91">
        <f xml:space="preserve"> 'Sect. 4 (coefficients)'!$C$8 * ( (C484/'Sect. 4 (coefficients)'!$C$5-1)/'Sect. 4 (coefficients)'!$C$6 ) * ( A484/'Sect. 4 (coefficients)'!$C$3 ) *
(                                                       ( 'Sect. 4 (coefficients)'!$J$3   + 'Sect. 4 (coefficients)'!$J$4  *((C484/'Sect. 4 (coefficients)'!$C$5-1)/'Sect. 4 (coefficients)'!$C$6)  + 'Sect. 4 (coefficients)'!$J$5  *((C484/'Sect. 4 (coefficients)'!$C$5-1)/'Sect. 4 (coefficients)'!$C$6)^2 + 'Sect. 4 (coefficients)'!$J$6   *((C484/'Sect. 4 (coefficients)'!$C$5-1)/'Sect. 4 (coefficients)'!$C$6)^3 + 'Sect. 4 (coefficients)'!$J$7*((C484/'Sect. 4 (coefficients)'!$C$5-1)/'Sect. 4 (coefficients)'!$C$6)^4 ) +
    ( A484/'Sect. 4 (coefficients)'!$C$3 )^1 * ( 'Sect. 4 (coefficients)'!$J$8   + 'Sect. 4 (coefficients)'!$J$9  *((C484/'Sect. 4 (coefficients)'!$C$5-1)/'Sect. 4 (coefficients)'!$C$6)  + 'Sect. 4 (coefficients)'!$J$10*((C484/'Sect. 4 (coefficients)'!$C$5-1)/'Sect. 4 (coefficients)'!$C$6)^2 + 'Sect. 4 (coefficients)'!$J$11 *((C484/'Sect. 4 (coefficients)'!$C$5-1)/'Sect. 4 (coefficients)'!$C$6)^3 ) +
    ( A484/'Sect. 4 (coefficients)'!$C$3 )^2 * ( 'Sect. 4 (coefficients)'!$J$12 + 'Sect. 4 (coefficients)'!$J$13*((C484/'Sect. 4 (coefficients)'!$C$5-1)/'Sect. 4 (coefficients)'!$C$6) + 'Sect. 4 (coefficients)'!$J$14*((C484/'Sect. 4 (coefficients)'!$C$5-1)/'Sect. 4 (coefficients)'!$C$6)^2 ) +
    ( A484/'Sect. 4 (coefficients)'!$C$3 )^3 * ( 'Sect. 4 (coefficients)'!$J$15 + 'Sect. 4 (coefficients)'!$J$16*((C484/'Sect. 4 (coefficients)'!$C$5-1)/'Sect. 4 (coefficients)'!$C$6) ) +
    ( A484/'Sect. 4 (coefficients)'!$C$3 )^4 * ( 'Sect. 4 (coefficients)'!$J$17 ) +
( (B484+273.15) / 'Sect. 4 (coefficients)'!$C$4 )^1*
    (                                                   ( 'Sect. 4 (coefficients)'!$J$18 + 'Sect. 4 (coefficients)'!$J$19*((C484/'Sect. 4 (coefficients)'!$C$5-1)/'Sect. 4 (coefficients)'!$C$6) + 'Sect. 4 (coefficients)'!$J$20*((C484/'Sect. 4 (coefficients)'!$C$5-1)/'Sect. 4 (coefficients)'!$C$6)^2 + 'Sect. 4 (coefficients)'!$J$21 * ((C484/'Sect. 4 (coefficients)'!$C$5-1)/'Sect. 4 (coefficients)'!$C$6)^3 ) +
    ( A484/'Sect. 4 (coefficients)'!$C$3 )^1 * ( 'Sect. 4 (coefficients)'!$J$22 + 'Sect. 4 (coefficients)'!$J$23*((C484/'Sect. 4 (coefficients)'!$C$5-1)/'Sect. 4 (coefficients)'!$C$6) + 'Sect. 4 (coefficients)'!$J$24*((C484/'Sect. 4 (coefficients)'!$C$5-1)/'Sect. 4 (coefficients)'!$C$6)^2 ) +
    ( A484/'Sect. 4 (coefficients)'!$C$3 )^2 * ( 'Sect. 4 (coefficients)'!$J$25 + 'Sect. 4 (coefficients)'!$J$26*((C484/'Sect. 4 (coefficients)'!$C$5-1)/'Sect. 4 (coefficients)'!$C$6) ) +
    ( A484/'Sect. 4 (coefficients)'!$C$3 )^3 * ( 'Sect. 4 (coefficients)'!$J$27 ) ) +
( (B484+273.15) / 'Sect. 4 (coefficients)'!$C$4 )^2*
    (                                                   ( 'Sect. 4 (coefficients)'!$J$28 + 'Sect. 4 (coefficients)'!$J$29*((C484/'Sect. 4 (coefficients)'!$C$5-1)/'Sect. 4 (coefficients)'!$C$6) + 'Sect. 4 (coefficients)'!$J$30*((C484/'Sect. 4 (coefficients)'!$C$5-1)/'Sect. 4 (coefficients)'!$C$6)^2 ) +
    ( A484/'Sect. 4 (coefficients)'!$C$3 )^1 * ( 'Sect. 4 (coefficients)'!$J$31 + 'Sect. 4 (coefficients)'!$J$32*((C484/'Sect. 4 (coefficients)'!$C$5-1)/'Sect. 4 (coefficients)'!$C$6) ) +
    ( A484/'Sect. 4 (coefficients)'!$C$3 )^2 * ( 'Sect. 4 (coefficients)'!$J$33 ) ) +
( (B484+273.15) / 'Sect. 4 (coefficients)'!$C$4 )^3*
    (                                                   ( 'Sect. 4 (coefficients)'!$J$34 + 'Sect. 4 (coefficients)'!$J$35*((C484/'Sect. 4 (coefficients)'!$C$5-1)/'Sect. 4 (coefficients)'!$C$6) ) +
    ( A484/'Sect. 4 (coefficients)'!$C$3 )^1 * ( 'Sect. 4 (coefficients)'!$J$36 ) ) +
( (B484+273.15) / 'Sect. 4 (coefficients)'!$C$4 )^4*
    (                                                   ( 'Sect. 4 (coefficients)'!$J$37 ) ) )</f>
        <v>-7.7676995858668996E-2</v>
      </c>
      <c r="V484" s="32">
        <f t="shared" si="128"/>
        <v>22.244287820841304</v>
      </c>
      <c r="W484" s="36">
        <f>('Sect. 4 (coefficients)'!$L$3+'Sect. 4 (coefficients)'!$L$4*(B484+'Sect. 4 (coefficients)'!$L$7)^-2.5+'Sect. 4 (coefficients)'!$L$5*(B484+'Sect. 4 (coefficients)'!$L$7)^3)/1000</f>
        <v>-1.7850506381732198E-3</v>
      </c>
      <c r="X484" s="36">
        <f t="shared" si="129"/>
        <v>2.0690978716686459E-4</v>
      </c>
      <c r="Y484" s="32">
        <f t="shared" si="130"/>
        <v>22.242502770203131</v>
      </c>
      <c r="Z484" s="92">
        <v>6.0000000000000001E-3</v>
      </c>
    </row>
    <row r="485" spans="1:26" s="37" customFormat="1">
      <c r="A485" s="76">
        <v>30</v>
      </c>
      <c r="B485" s="30">
        <v>30</v>
      </c>
      <c r="C485" s="55">
        <v>10</v>
      </c>
      <c r="D485" s="32">
        <v>1000.015889</v>
      </c>
      <c r="E485" s="32">
        <f>0.001/100*D485/2</f>
        <v>5.0000794450000005E-3</v>
      </c>
      <c r="F485" s="54" t="s">
        <v>17</v>
      </c>
      <c r="G485" s="33">
        <v>1022.1815019712894</v>
      </c>
      <c r="H485" s="32">
        <v>7.0539041229639192E-3</v>
      </c>
      <c r="I485" s="62">
        <v>138.50164241265469</v>
      </c>
      <c r="J485" s="33">
        <f t="shared" si="122"/>
        <v>22.16561297128942</v>
      </c>
      <c r="K485" s="32">
        <f t="shared" si="123"/>
        <v>4.9756174410474788E-3</v>
      </c>
      <c r="L485" s="50">
        <f t="shared" si="121"/>
        <v>34.286617283307372</v>
      </c>
      <c r="M485" s="35">
        <f t="shared" si="124"/>
        <v>14.142857142857142</v>
      </c>
      <c r="N485" s="66">
        <f t="shared" si="125"/>
        <v>1.4142857142857144</v>
      </c>
      <c r="O485" s="70" t="s">
        <v>17</v>
      </c>
      <c r="P485" s="32">
        <f>('Sect. 4 (coefficients)'!$L$3+'Sect. 4 (coefficients)'!$L$4*(B485+'Sect. 4 (coefficients)'!$L$7)^-2.5+'Sect. 4 (coefficients)'!$L$5*(B485+'Sect. 4 (coefficients)'!$L$7)^3)/1000</f>
        <v>-1.7850506381732198E-3</v>
      </c>
      <c r="Q485" s="32">
        <f t="shared" si="126"/>
        <v>22.167398021927593</v>
      </c>
      <c r="R485" s="32">
        <f>LOOKUP(B485,'Sect. 4 (data)'!$B$47:$B$53,'Sect. 4 (data)'!$R$47:$R$53)</f>
        <v>22.322963149082252</v>
      </c>
      <c r="S485" s="36">
        <f t="shared" si="127"/>
        <v>-0.15556512715465942</v>
      </c>
      <c r="T485" s="32">
        <f>'Sect. 4 (coefficients)'!$C$7 * ( A485 / 'Sect. 4 (coefficients)'!$C$3 )*
  (
                                                        ( 'Sect. 4 (coefficients)'!$F$3   + 'Sect. 4 (coefficients)'!$F$4  *(A485/'Sect. 4 (coefficients)'!$C$3)^1 + 'Sect. 4 (coefficients)'!$F$5  *(A485/'Sect. 4 (coefficients)'!$C$3)^2 + 'Sect. 4 (coefficients)'!$F$6   *(A485/'Sect. 4 (coefficients)'!$C$3)^3 + 'Sect. 4 (coefficients)'!$F$7  *(A485/'Sect. 4 (coefficients)'!$C$3)^4 + 'Sect. 4 (coefficients)'!$F$8*(A485/'Sect. 4 (coefficients)'!$C$3)^5 ) +
    ( (B485+273.15) / 'Sect. 4 (coefficients)'!$C$4 )^1 * ( 'Sect. 4 (coefficients)'!$F$9   + 'Sect. 4 (coefficients)'!$F$10*(A485/'Sect. 4 (coefficients)'!$C$3)^1 + 'Sect. 4 (coefficients)'!$F$11*(A485/'Sect. 4 (coefficients)'!$C$3)^2 + 'Sect. 4 (coefficients)'!$F$12*(A485/'Sect. 4 (coefficients)'!$C$3)^3 + 'Sect. 4 (coefficients)'!$F$13*(A485/'Sect. 4 (coefficients)'!$C$3)^4 ) +
    ( (B485+273.15) / 'Sect. 4 (coefficients)'!$C$4 )^2 * ( 'Sect. 4 (coefficients)'!$F$14 + 'Sect. 4 (coefficients)'!$F$15*(A485/'Sect. 4 (coefficients)'!$C$3)^1 + 'Sect. 4 (coefficients)'!$F$16*(A485/'Sect. 4 (coefficients)'!$C$3)^2 + 'Sect. 4 (coefficients)'!$F$17*(A485/'Sect. 4 (coefficients)'!$C$3)^3 ) +
    ( (B485+273.15) / 'Sect. 4 (coefficients)'!$C$4 )^3 * ( 'Sect. 4 (coefficients)'!$F$18 + 'Sect. 4 (coefficients)'!$F$19*(A485/'Sect. 4 (coefficients)'!$C$3)^1 + 'Sect. 4 (coefficients)'!$F$20*(A485/'Sect. 4 (coefficients)'!$C$3)^2 ) +
    ( (B485+273.15) / 'Sect. 4 (coefficients)'!$C$4 )^4 * ( 'Sect. 4 (coefficients)'!$F$21 +'Sect. 4 (coefficients)'!$F$22*(A485/'Sect. 4 (coefficients)'!$C$3)^1 ) +
    ( (B485+273.15) / 'Sect. 4 (coefficients)'!$C$4 )^5 * ( 'Sect. 4 (coefficients)'!$F$23 )
  )</f>
        <v>22.321964816699975</v>
      </c>
      <c r="U485" s="91">
        <f xml:space="preserve"> 'Sect. 4 (coefficients)'!$C$8 * ( (C485/'Sect. 4 (coefficients)'!$C$5-1)/'Sect. 4 (coefficients)'!$C$6 ) * ( A485/'Sect. 4 (coefficients)'!$C$3 ) *
(                                                       ( 'Sect. 4 (coefficients)'!$J$3   + 'Sect. 4 (coefficients)'!$J$4  *((C485/'Sect. 4 (coefficients)'!$C$5-1)/'Sect. 4 (coefficients)'!$C$6)  + 'Sect. 4 (coefficients)'!$J$5  *((C485/'Sect. 4 (coefficients)'!$C$5-1)/'Sect. 4 (coefficients)'!$C$6)^2 + 'Sect. 4 (coefficients)'!$J$6   *((C485/'Sect. 4 (coefficients)'!$C$5-1)/'Sect. 4 (coefficients)'!$C$6)^3 + 'Sect. 4 (coefficients)'!$J$7*((C485/'Sect. 4 (coefficients)'!$C$5-1)/'Sect. 4 (coefficients)'!$C$6)^4 ) +
    ( A485/'Sect. 4 (coefficients)'!$C$3 )^1 * ( 'Sect. 4 (coefficients)'!$J$8   + 'Sect. 4 (coefficients)'!$J$9  *((C485/'Sect. 4 (coefficients)'!$C$5-1)/'Sect. 4 (coefficients)'!$C$6)  + 'Sect. 4 (coefficients)'!$J$10*((C485/'Sect. 4 (coefficients)'!$C$5-1)/'Sect. 4 (coefficients)'!$C$6)^2 + 'Sect. 4 (coefficients)'!$J$11 *((C485/'Sect. 4 (coefficients)'!$C$5-1)/'Sect. 4 (coefficients)'!$C$6)^3 ) +
    ( A485/'Sect. 4 (coefficients)'!$C$3 )^2 * ( 'Sect. 4 (coefficients)'!$J$12 + 'Sect. 4 (coefficients)'!$J$13*((C485/'Sect. 4 (coefficients)'!$C$5-1)/'Sect. 4 (coefficients)'!$C$6) + 'Sect. 4 (coefficients)'!$J$14*((C485/'Sect. 4 (coefficients)'!$C$5-1)/'Sect. 4 (coefficients)'!$C$6)^2 ) +
    ( A485/'Sect. 4 (coefficients)'!$C$3 )^3 * ( 'Sect. 4 (coefficients)'!$J$15 + 'Sect. 4 (coefficients)'!$J$16*((C485/'Sect. 4 (coefficients)'!$C$5-1)/'Sect. 4 (coefficients)'!$C$6) ) +
    ( A485/'Sect. 4 (coefficients)'!$C$3 )^4 * ( 'Sect. 4 (coefficients)'!$J$17 ) +
( (B485+273.15) / 'Sect. 4 (coefficients)'!$C$4 )^1*
    (                                                   ( 'Sect. 4 (coefficients)'!$J$18 + 'Sect. 4 (coefficients)'!$J$19*((C485/'Sect. 4 (coefficients)'!$C$5-1)/'Sect. 4 (coefficients)'!$C$6) + 'Sect. 4 (coefficients)'!$J$20*((C485/'Sect. 4 (coefficients)'!$C$5-1)/'Sect. 4 (coefficients)'!$C$6)^2 + 'Sect. 4 (coefficients)'!$J$21 * ((C485/'Sect. 4 (coefficients)'!$C$5-1)/'Sect. 4 (coefficients)'!$C$6)^3 ) +
    ( A485/'Sect. 4 (coefficients)'!$C$3 )^1 * ( 'Sect. 4 (coefficients)'!$J$22 + 'Sect. 4 (coefficients)'!$J$23*((C485/'Sect. 4 (coefficients)'!$C$5-1)/'Sect. 4 (coefficients)'!$C$6) + 'Sect. 4 (coefficients)'!$J$24*((C485/'Sect. 4 (coefficients)'!$C$5-1)/'Sect. 4 (coefficients)'!$C$6)^2 ) +
    ( A485/'Sect. 4 (coefficients)'!$C$3 )^2 * ( 'Sect. 4 (coefficients)'!$J$25 + 'Sect. 4 (coefficients)'!$J$26*((C485/'Sect. 4 (coefficients)'!$C$5-1)/'Sect. 4 (coefficients)'!$C$6) ) +
    ( A485/'Sect. 4 (coefficients)'!$C$3 )^3 * ( 'Sect. 4 (coefficients)'!$J$27 ) ) +
( (B485+273.15) / 'Sect. 4 (coefficients)'!$C$4 )^2*
    (                                                   ( 'Sect. 4 (coefficients)'!$J$28 + 'Sect. 4 (coefficients)'!$J$29*((C485/'Sect. 4 (coefficients)'!$C$5-1)/'Sect. 4 (coefficients)'!$C$6) + 'Sect. 4 (coefficients)'!$J$30*((C485/'Sect. 4 (coefficients)'!$C$5-1)/'Sect. 4 (coefficients)'!$C$6)^2 ) +
    ( A485/'Sect. 4 (coefficients)'!$C$3 )^1 * ( 'Sect. 4 (coefficients)'!$J$31 + 'Sect. 4 (coefficients)'!$J$32*((C485/'Sect. 4 (coefficients)'!$C$5-1)/'Sect. 4 (coefficients)'!$C$6) ) +
    ( A485/'Sect. 4 (coefficients)'!$C$3 )^2 * ( 'Sect. 4 (coefficients)'!$J$33 ) ) +
( (B485+273.15) / 'Sect. 4 (coefficients)'!$C$4 )^3*
    (                                                   ( 'Sect. 4 (coefficients)'!$J$34 + 'Sect. 4 (coefficients)'!$J$35*((C485/'Sect. 4 (coefficients)'!$C$5-1)/'Sect. 4 (coefficients)'!$C$6) ) +
    ( A485/'Sect. 4 (coefficients)'!$C$3 )^1 * ( 'Sect. 4 (coefficients)'!$J$36 ) ) +
( (B485+273.15) / 'Sect. 4 (coefficients)'!$C$4 )^4*
    (                                                   ( 'Sect. 4 (coefficients)'!$J$37 ) ) )</f>
        <v>-0.15588250390184691</v>
      </c>
      <c r="V485" s="32">
        <f t="shared" si="128"/>
        <v>22.166082312798128</v>
      </c>
      <c r="W485" s="36">
        <f>('Sect. 4 (coefficients)'!$L$3+'Sect. 4 (coefficients)'!$L$4*(B485+'Sect. 4 (coefficients)'!$L$7)^-2.5+'Sect. 4 (coefficients)'!$L$5*(B485+'Sect. 4 (coefficients)'!$L$7)^3)/1000</f>
        <v>-1.7850506381732198E-3</v>
      </c>
      <c r="X485" s="36">
        <f t="shared" si="129"/>
        <v>1.3157091294644374E-3</v>
      </c>
      <c r="Y485" s="32">
        <f t="shared" si="130"/>
        <v>22.164297262159955</v>
      </c>
      <c r="Z485" s="92">
        <v>6.0000000000000001E-3</v>
      </c>
    </row>
    <row r="486" spans="1:26" s="37" customFormat="1">
      <c r="A486" s="76">
        <v>30</v>
      </c>
      <c r="B486" s="30">
        <v>30</v>
      </c>
      <c r="C486" s="55">
        <v>15</v>
      </c>
      <c r="D486" s="32">
        <v>1002.18729905</v>
      </c>
      <c r="E486" s="32">
        <f t="shared" ref="E486:E492" si="135">0.003/100*D486/2</f>
        <v>1.503280948575E-2</v>
      </c>
      <c r="F486" s="54" t="s">
        <v>17</v>
      </c>
      <c r="G486" s="33">
        <v>1024.2755661748736</v>
      </c>
      <c r="H486" s="32">
        <v>1.5836346758237477E-2</v>
      </c>
      <c r="I486" s="62">
        <v>3381.1173959922585</v>
      </c>
      <c r="J486" s="33">
        <f t="shared" si="122"/>
        <v>22.088267124873596</v>
      </c>
      <c r="K486" s="32">
        <f t="shared" si="123"/>
        <v>4.9804133977294981E-3</v>
      </c>
      <c r="L486" s="50">
        <f t="shared" si="121"/>
        <v>33.075149094545004</v>
      </c>
      <c r="M486" s="35">
        <f t="shared" si="124"/>
        <v>14.142857142857142</v>
      </c>
      <c r="N486" s="66">
        <f t="shared" si="125"/>
        <v>1.4142857142857144</v>
      </c>
      <c r="O486" s="70" t="s">
        <v>17</v>
      </c>
      <c r="P486" s="32">
        <f>('Sect. 4 (coefficients)'!$L$3+'Sect. 4 (coefficients)'!$L$4*(B486+'Sect. 4 (coefficients)'!$L$7)^-2.5+'Sect. 4 (coefficients)'!$L$5*(B486+'Sect. 4 (coefficients)'!$L$7)^3)/1000</f>
        <v>-1.7850506381732198E-3</v>
      </c>
      <c r="Q486" s="32">
        <f t="shared" si="126"/>
        <v>22.090052175511769</v>
      </c>
      <c r="R486" s="32">
        <f>LOOKUP(B486,'Sect. 4 (data)'!$B$47:$B$53,'Sect. 4 (data)'!$R$47:$R$53)</f>
        <v>22.322963149082252</v>
      </c>
      <c r="S486" s="36">
        <f t="shared" si="127"/>
        <v>-0.23291097357048329</v>
      </c>
      <c r="T486" s="32">
        <f>'Sect. 4 (coefficients)'!$C$7 * ( A486 / 'Sect. 4 (coefficients)'!$C$3 )*
  (
                                                        ( 'Sect. 4 (coefficients)'!$F$3   + 'Sect. 4 (coefficients)'!$F$4  *(A486/'Sect. 4 (coefficients)'!$C$3)^1 + 'Sect. 4 (coefficients)'!$F$5  *(A486/'Sect. 4 (coefficients)'!$C$3)^2 + 'Sect. 4 (coefficients)'!$F$6   *(A486/'Sect. 4 (coefficients)'!$C$3)^3 + 'Sect. 4 (coefficients)'!$F$7  *(A486/'Sect. 4 (coefficients)'!$C$3)^4 + 'Sect. 4 (coefficients)'!$F$8*(A486/'Sect. 4 (coefficients)'!$C$3)^5 ) +
    ( (B486+273.15) / 'Sect. 4 (coefficients)'!$C$4 )^1 * ( 'Sect. 4 (coefficients)'!$F$9   + 'Sect. 4 (coefficients)'!$F$10*(A486/'Sect. 4 (coefficients)'!$C$3)^1 + 'Sect. 4 (coefficients)'!$F$11*(A486/'Sect. 4 (coefficients)'!$C$3)^2 + 'Sect. 4 (coefficients)'!$F$12*(A486/'Sect. 4 (coefficients)'!$C$3)^3 + 'Sect. 4 (coefficients)'!$F$13*(A486/'Sect. 4 (coefficients)'!$C$3)^4 ) +
    ( (B486+273.15) / 'Sect. 4 (coefficients)'!$C$4 )^2 * ( 'Sect. 4 (coefficients)'!$F$14 + 'Sect. 4 (coefficients)'!$F$15*(A486/'Sect. 4 (coefficients)'!$C$3)^1 + 'Sect. 4 (coefficients)'!$F$16*(A486/'Sect. 4 (coefficients)'!$C$3)^2 + 'Sect. 4 (coefficients)'!$F$17*(A486/'Sect. 4 (coefficients)'!$C$3)^3 ) +
    ( (B486+273.15) / 'Sect. 4 (coefficients)'!$C$4 )^3 * ( 'Sect. 4 (coefficients)'!$F$18 + 'Sect. 4 (coefficients)'!$F$19*(A486/'Sect. 4 (coefficients)'!$C$3)^1 + 'Sect. 4 (coefficients)'!$F$20*(A486/'Sect. 4 (coefficients)'!$C$3)^2 ) +
    ( (B486+273.15) / 'Sect. 4 (coefficients)'!$C$4 )^4 * ( 'Sect. 4 (coefficients)'!$F$21 +'Sect. 4 (coefficients)'!$F$22*(A486/'Sect. 4 (coefficients)'!$C$3)^1 ) +
    ( (B486+273.15) / 'Sect. 4 (coefficients)'!$C$4 )^5 * ( 'Sect. 4 (coefficients)'!$F$23 )
  )</f>
        <v>22.321964816699975</v>
      </c>
      <c r="U486" s="91">
        <f xml:space="preserve"> 'Sect. 4 (coefficients)'!$C$8 * ( (C486/'Sect. 4 (coefficients)'!$C$5-1)/'Sect. 4 (coefficients)'!$C$6 ) * ( A486/'Sect. 4 (coefficients)'!$C$3 ) *
(                                                       ( 'Sect. 4 (coefficients)'!$J$3   + 'Sect. 4 (coefficients)'!$J$4  *((C486/'Sect. 4 (coefficients)'!$C$5-1)/'Sect. 4 (coefficients)'!$C$6)  + 'Sect. 4 (coefficients)'!$J$5  *((C486/'Sect. 4 (coefficients)'!$C$5-1)/'Sect. 4 (coefficients)'!$C$6)^2 + 'Sect. 4 (coefficients)'!$J$6   *((C486/'Sect. 4 (coefficients)'!$C$5-1)/'Sect. 4 (coefficients)'!$C$6)^3 + 'Sect. 4 (coefficients)'!$J$7*((C486/'Sect. 4 (coefficients)'!$C$5-1)/'Sect. 4 (coefficients)'!$C$6)^4 ) +
    ( A486/'Sect. 4 (coefficients)'!$C$3 )^1 * ( 'Sect. 4 (coefficients)'!$J$8   + 'Sect. 4 (coefficients)'!$J$9  *((C486/'Sect. 4 (coefficients)'!$C$5-1)/'Sect. 4 (coefficients)'!$C$6)  + 'Sect. 4 (coefficients)'!$J$10*((C486/'Sect. 4 (coefficients)'!$C$5-1)/'Sect. 4 (coefficients)'!$C$6)^2 + 'Sect. 4 (coefficients)'!$J$11 *((C486/'Sect. 4 (coefficients)'!$C$5-1)/'Sect. 4 (coefficients)'!$C$6)^3 ) +
    ( A486/'Sect. 4 (coefficients)'!$C$3 )^2 * ( 'Sect. 4 (coefficients)'!$J$12 + 'Sect. 4 (coefficients)'!$J$13*((C486/'Sect. 4 (coefficients)'!$C$5-1)/'Sect. 4 (coefficients)'!$C$6) + 'Sect. 4 (coefficients)'!$J$14*((C486/'Sect. 4 (coefficients)'!$C$5-1)/'Sect. 4 (coefficients)'!$C$6)^2 ) +
    ( A486/'Sect. 4 (coefficients)'!$C$3 )^3 * ( 'Sect. 4 (coefficients)'!$J$15 + 'Sect. 4 (coefficients)'!$J$16*((C486/'Sect. 4 (coefficients)'!$C$5-1)/'Sect. 4 (coefficients)'!$C$6) ) +
    ( A486/'Sect. 4 (coefficients)'!$C$3 )^4 * ( 'Sect. 4 (coefficients)'!$J$17 ) +
( (B486+273.15) / 'Sect. 4 (coefficients)'!$C$4 )^1*
    (                                                   ( 'Sect. 4 (coefficients)'!$J$18 + 'Sect. 4 (coefficients)'!$J$19*((C486/'Sect. 4 (coefficients)'!$C$5-1)/'Sect. 4 (coefficients)'!$C$6) + 'Sect. 4 (coefficients)'!$J$20*((C486/'Sect. 4 (coefficients)'!$C$5-1)/'Sect. 4 (coefficients)'!$C$6)^2 + 'Sect. 4 (coefficients)'!$J$21 * ((C486/'Sect. 4 (coefficients)'!$C$5-1)/'Sect. 4 (coefficients)'!$C$6)^3 ) +
    ( A486/'Sect. 4 (coefficients)'!$C$3 )^1 * ( 'Sect. 4 (coefficients)'!$J$22 + 'Sect. 4 (coefficients)'!$J$23*((C486/'Sect. 4 (coefficients)'!$C$5-1)/'Sect. 4 (coefficients)'!$C$6) + 'Sect. 4 (coefficients)'!$J$24*((C486/'Sect. 4 (coefficients)'!$C$5-1)/'Sect. 4 (coefficients)'!$C$6)^2 ) +
    ( A486/'Sect. 4 (coefficients)'!$C$3 )^2 * ( 'Sect. 4 (coefficients)'!$J$25 + 'Sect. 4 (coefficients)'!$J$26*((C486/'Sect. 4 (coefficients)'!$C$5-1)/'Sect. 4 (coefficients)'!$C$6) ) +
    ( A486/'Sect. 4 (coefficients)'!$C$3 )^3 * ( 'Sect. 4 (coefficients)'!$J$27 ) ) +
( (B486+273.15) / 'Sect. 4 (coefficients)'!$C$4 )^2*
    (                                                   ( 'Sect. 4 (coefficients)'!$J$28 + 'Sect. 4 (coefficients)'!$J$29*((C486/'Sect. 4 (coefficients)'!$C$5-1)/'Sect. 4 (coefficients)'!$C$6) + 'Sect. 4 (coefficients)'!$J$30*((C486/'Sect. 4 (coefficients)'!$C$5-1)/'Sect. 4 (coefficients)'!$C$6)^2 ) +
    ( A486/'Sect. 4 (coefficients)'!$C$3 )^1 * ( 'Sect. 4 (coefficients)'!$J$31 + 'Sect. 4 (coefficients)'!$J$32*((C486/'Sect. 4 (coefficients)'!$C$5-1)/'Sect. 4 (coefficients)'!$C$6) ) +
    ( A486/'Sect. 4 (coefficients)'!$C$3 )^2 * ( 'Sect. 4 (coefficients)'!$J$33 ) ) +
( (B486+273.15) / 'Sect. 4 (coefficients)'!$C$4 )^3*
    (                                                   ( 'Sect. 4 (coefficients)'!$J$34 + 'Sect. 4 (coefficients)'!$J$35*((C486/'Sect. 4 (coefficients)'!$C$5-1)/'Sect. 4 (coefficients)'!$C$6) ) +
    ( A486/'Sect. 4 (coefficients)'!$C$3 )^1 * ( 'Sect. 4 (coefficients)'!$J$36 ) ) +
( (B486+273.15) / 'Sect. 4 (coefficients)'!$C$4 )^4*
    (                                                   ( 'Sect. 4 (coefficients)'!$J$37 ) ) )</f>
        <v>-0.23287983670377987</v>
      </c>
      <c r="V486" s="32">
        <f t="shared" si="128"/>
        <v>22.089084979996194</v>
      </c>
      <c r="W486" s="36">
        <f>('Sect. 4 (coefficients)'!$L$3+'Sect. 4 (coefficients)'!$L$4*(B486+'Sect. 4 (coefficients)'!$L$7)^-2.5+'Sect. 4 (coefficients)'!$L$5*(B486+'Sect. 4 (coefficients)'!$L$7)^3)/1000</f>
        <v>-1.7850506381732198E-3</v>
      </c>
      <c r="X486" s="36">
        <f t="shared" si="129"/>
        <v>9.6719551557455929E-4</v>
      </c>
      <c r="Y486" s="32">
        <f t="shared" si="130"/>
        <v>22.087299929358021</v>
      </c>
      <c r="Z486" s="92">
        <v>6.0000000000000001E-3</v>
      </c>
    </row>
    <row r="487" spans="1:26" s="37" customFormat="1">
      <c r="A487" s="76">
        <v>30</v>
      </c>
      <c r="B487" s="30">
        <v>30</v>
      </c>
      <c r="C487" s="55">
        <v>20</v>
      </c>
      <c r="D487" s="32">
        <v>1004.3363831299999</v>
      </c>
      <c r="E487" s="32">
        <f t="shared" si="135"/>
        <v>1.5065045746949999E-2</v>
      </c>
      <c r="F487" s="54" t="s">
        <v>17</v>
      </c>
      <c r="G487" s="33">
        <v>1026.3497306770694</v>
      </c>
      <c r="H487" s="32">
        <v>1.5898185218058886E-2</v>
      </c>
      <c r="I487" s="62">
        <v>3110.3424405238925</v>
      </c>
      <c r="J487" s="33">
        <f t="shared" si="122"/>
        <v>22.013347547069429</v>
      </c>
      <c r="K487" s="32">
        <f t="shared" si="123"/>
        <v>5.0790441886254378E-3</v>
      </c>
      <c r="L487" s="50">
        <f t="shared" si="121"/>
        <v>32.400071022282759</v>
      </c>
      <c r="M487" s="35">
        <f t="shared" si="124"/>
        <v>14.142857142857142</v>
      </c>
      <c r="N487" s="66">
        <f t="shared" si="125"/>
        <v>1.4142857142857144</v>
      </c>
      <c r="O487" s="70" t="s">
        <v>17</v>
      </c>
      <c r="P487" s="32">
        <f>('Sect. 4 (coefficients)'!$L$3+'Sect. 4 (coefficients)'!$L$4*(B487+'Sect. 4 (coefficients)'!$L$7)^-2.5+'Sect. 4 (coefficients)'!$L$5*(B487+'Sect. 4 (coefficients)'!$L$7)^3)/1000</f>
        <v>-1.7850506381732198E-3</v>
      </c>
      <c r="Q487" s="32">
        <f t="shared" si="126"/>
        <v>22.015132597707602</v>
      </c>
      <c r="R487" s="32">
        <f>LOOKUP(B487,'Sect. 4 (data)'!$B$47:$B$53,'Sect. 4 (data)'!$R$47:$R$53)</f>
        <v>22.322963149082252</v>
      </c>
      <c r="S487" s="36">
        <f t="shared" si="127"/>
        <v>-0.30783055137464999</v>
      </c>
      <c r="T487" s="32">
        <f>'Sect. 4 (coefficients)'!$C$7 * ( A487 / 'Sect. 4 (coefficients)'!$C$3 )*
  (
                                                        ( 'Sect. 4 (coefficients)'!$F$3   + 'Sect. 4 (coefficients)'!$F$4  *(A487/'Sect. 4 (coefficients)'!$C$3)^1 + 'Sect. 4 (coefficients)'!$F$5  *(A487/'Sect. 4 (coefficients)'!$C$3)^2 + 'Sect. 4 (coefficients)'!$F$6   *(A487/'Sect. 4 (coefficients)'!$C$3)^3 + 'Sect. 4 (coefficients)'!$F$7  *(A487/'Sect. 4 (coefficients)'!$C$3)^4 + 'Sect. 4 (coefficients)'!$F$8*(A487/'Sect. 4 (coefficients)'!$C$3)^5 ) +
    ( (B487+273.15) / 'Sect. 4 (coefficients)'!$C$4 )^1 * ( 'Sect. 4 (coefficients)'!$F$9   + 'Sect. 4 (coefficients)'!$F$10*(A487/'Sect. 4 (coefficients)'!$C$3)^1 + 'Sect. 4 (coefficients)'!$F$11*(A487/'Sect. 4 (coefficients)'!$C$3)^2 + 'Sect. 4 (coefficients)'!$F$12*(A487/'Sect. 4 (coefficients)'!$C$3)^3 + 'Sect. 4 (coefficients)'!$F$13*(A487/'Sect. 4 (coefficients)'!$C$3)^4 ) +
    ( (B487+273.15) / 'Sect. 4 (coefficients)'!$C$4 )^2 * ( 'Sect. 4 (coefficients)'!$F$14 + 'Sect. 4 (coefficients)'!$F$15*(A487/'Sect. 4 (coefficients)'!$C$3)^1 + 'Sect. 4 (coefficients)'!$F$16*(A487/'Sect. 4 (coefficients)'!$C$3)^2 + 'Sect. 4 (coefficients)'!$F$17*(A487/'Sect. 4 (coefficients)'!$C$3)^3 ) +
    ( (B487+273.15) / 'Sect. 4 (coefficients)'!$C$4 )^3 * ( 'Sect. 4 (coefficients)'!$F$18 + 'Sect. 4 (coefficients)'!$F$19*(A487/'Sect. 4 (coefficients)'!$C$3)^1 + 'Sect. 4 (coefficients)'!$F$20*(A487/'Sect. 4 (coefficients)'!$C$3)^2 ) +
    ( (B487+273.15) / 'Sect. 4 (coefficients)'!$C$4 )^4 * ( 'Sect. 4 (coefficients)'!$F$21 +'Sect. 4 (coefficients)'!$F$22*(A487/'Sect. 4 (coefficients)'!$C$3)^1 ) +
    ( (B487+273.15) / 'Sect. 4 (coefficients)'!$C$4 )^5 * ( 'Sect. 4 (coefficients)'!$F$23 )
  )</f>
        <v>22.321964816699975</v>
      </c>
      <c r="U487" s="91">
        <f xml:space="preserve"> 'Sect. 4 (coefficients)'!$C$8 * ( (C487/'Sect. 4 (coefficients)'!$C$5-1)/'Sect. 4 (coefficients)'!$C$6 ) * ( A487/'Sect. 4 (coefficients)'!$C$3 ) *
(                                                       ( 'Sect. 4 (coefficients)'!$J$3   + 'Sect. 4 (coefficients)'!$J$4  *((C487/'Sect. 4 (coefficients)'!$C$5-1)/'Sect. 4 (coefficients)'!$C$6)  + 'Sect. 4 (coefficients)'!$J$5  *((C487/'Sect. 4 (coefficients)'!$C$5-1)/'Sect. 4 (coefficients)'!$C$6)^2 + 'Sect. 4 (coefficients)'!$J$6   *((C487/'Sect. 4 (coefficients)'!$C$5-1)/'Sect. 4 (coefficients)'!$C$6)^3 + 'Sect. 4 (coefficients)'!$J$7*((C487/'Sect. 4 (coefficients)'!$C$5-1)/'Sect. 4 (coefficients)'!$C$6)^4 ) +
    ( A487/'Sect. 4 (coefficients)'!$C$3 )^1 * ( 'Sect. 4 (coefficients)'!$J$8   + 'Sect. 4 (coefficients)'!$J$9  *((C487/'Sect. 4 (coefficients)'!$C$5-1)/'Sect. 4 (coefficients)'!$C$6)  + 'Sect. 4 (coefficients)'!$J$10*((C487/'Sect. 4 (coefficients)'!$C$5-1)/'Sect. 4 (coefficients)'!$C$6)^2 + 'Sect. 4 (coefficients)'!$J$11 *((C487/'Sect. 4 (coefficients)'!$C$5-1)/'Sect. 4 (coefficients)'!$C$6)^3 ) +
    ( A487/'Sect. 4 (coefficients)'!$C$3 )^2 * ( 'Sect. 4 (coefficients)'!$J$12 + 'Sect. 4 (coefficients)'!$J$13*((C487/'Sect. 4 (coefficients)'!$C$5-1)/'Sect. 4 (coefficients)'!$C$6) + 'Sect. 4 (coefficients)'!$J$14*((C487/'Sect. 4 (coefficients)'!$C$5-1)/'Sect. 4 (coefficients)'!$C$6)^2 ) +
    ( A487/'Sect. 4 (coefficients)'!$C$3 )^3 * ( 'Sect. 4 (coefficients)'!$J$15 + 'Sect. 4 (coefficients)'!$J$16*((C487/'Sect. 4 (coefficients)'!$C$5-1)/'Sect. 4 (coefficients)'!$C$6) ) +
    ( A487/'Sect. 4 (coefficients)'!$C$3 )^4 * ( 'Sect. 4 (coefficients)'!$J$17 ) +
( (B487+273.15) / 'Sect. 4 (coefficients)'!$C$4 )^1*
    (                                                   ( 'Sect. 4 (coefficients)'!$J$18 + 'Sect. 4 (coefficients)'!$J$19*((C487/'Sect. 4 (coefficients)'!$C$5-1)/'Sect. 4 (coefficients)'!$C$6) + 'Sect. 4 (coefficients)'!$J$20*((C487/'Sect. 4 (coefficients)'!$C$5-1)/'Sect. 4 (coefficients)'!$C$6)^2 + 'Sect. 4 (coefficients)'!$J$21 * ((C487/'Sect. 4 (coefficients)'!$C$5-1)/'Sect. 4 (coefficients)'!$C$6)^3 ) +
    ( A487/'Sect. 4 (coefficients)'!$C$3 )^1 * ( 'Sect. 4 (coefficients)'!$J$22 + 'Sect. 4 (coefficients)'!$J$23*((C487/'Sect. 4 (coefficients)'!$C$5-1)/'Sect. 4 (coefficients)'!$C$6) + 'Sect. 4 (coefficients)'!$J$24*((C487/'Sect. 4 (coefficients)'!$C$5-1)/'Sect. 4 (coefficients)'!$C$6)^2 ) +
    ( A487/'Sect. 4 (coefficients)'!$C$3 )^2 * ( 'Sect. 4 (coefficients)'!$J$25 + 'Sect. 4 (coefficients)'!$J$26*((C487/'Sect. 4 (coefficients)'!$C$5-1)/'Sect. 4 (coefficients)'!$C$6) ) +
    ( A487/'Sect. 4 (coefficients)'!$C$3 )^3 * ( 'Sect. 4 (coefficients)'!$J$27 ) ) +
( (B487+273.15) / 'Sect. 4 (coefficients)'!$C$4 )^2*
    (                                                   ( 'Sect. 4 (coefficients)'!$J$28 + 'Sect. 4 (coefficients)'!$J$29*((C487/'Sect. 4 (coefficients)'!$C$5-1)/'Sect. 4 (coefficients)'!$C$6) + 'Sect. 4 (coefficients)'!$J$30*((C487/'Sect. 4 (coefficients)'!$C$5-1)/'Sect. 4 (coefficients)'!$C$6)^2 ) +
    ( A487/'Sect. 4 (coefficients)'!$C$3 )^1 * ( 'Sect. 4 (coefficients)'!$J$31 + 'Sect. 4 (coefficients)'!$J$32*((C487/'Sect. 4 (coefficients)'!$C$5-1)/'Sect. 4 (coefficients)'!$C$6) ) +
    ( A487/'Sect. 4 (coefficients)'!$C$3 )^2 * ( 'Sect. 4 (coefficients)'!$J$33 ) ) +
( (B487+273.15) / 'Sect. 4 (coefficients)'!$C$4 )^3*
    (                                                   ( 'Sect. 4 (coefficients)'!$J$34 + 'Sect. 4 (coefficients)'!$J$35*((C487/'Sect. 4 (coefficients)'!$C$5-1)/'Sect. 4 (coefficients)'!$C$6) ) +
    ( A487/'Sect. 4 (coefficients)'!$C$3 )^1 * ( 'Sect. 4 (coefficients)'!$J$36 ) ) +
( (B487+273.15) / 'Sect. 4 (coefficients)'!$C$4 )^4*
    (                                                   ( 'Sect. 4 (coefficients)'!$J$37 ) ) )</f>
        <v>-0.30858214111187043</v>
      </c>
      <c r="V487" s="32">
        <f t="shared" si="128"/>
        <v>22.013382675588105</v>
      </c>
      <c r="W487" s="36">
        <f>('Sect. 4 (coefficients)'!$L$3+'Sect. 4 (coefficients)'!$L$4*(B487+'Sect. 4 (coefficients)'!$L$7)^-2.5+'Sect. 4 (coefficients)'!$L$5*(B487+'Sect. 4 (coefficients)'!$L$7)^3)/1000</f>
        <v>-1.7850506381732198E-3</v>
      </c>
      <c r="X487" s="36">
        <f t="shared" si="129"/>
        <v>1.7499221194974268E-3</v>
      </c>
      <c r="Y487" s="32">
        <f t="shared" si="130"/>
        <v>22.011597624949932</v>
      </c>
      <c r="Z487" s="92">
        <v>6.0000000000000001E-3</v>
      </c>
    </row>
    <row r="488" spans="1:26" s="37" customFormat="1">
      <c r="A488" s="76">
        <v>30</v>
      </c>
      <c r="B488" s="30">
        <v>30</v>
      </c>
      <c r="C488" s="55">
        <v>26</v>
      </c>
      <c r="D488" s="32">
        <v>1006.88641632</v>
      </c>
      <c r="E488" s="32">
        <f t="shared" si="135"/>
        <v>1.51032962448E-2</v>
      </c>
      <c r="F488" s="54" t="s">
        <v>17</v>
      </c>
      <c r="G488" s="33">
        <v>1028.811126862038</v>
      </c>
      <c r="H488" s="32">
        <v>1.5983146331450857E-2</v>
      </c>
      <c r="I488" s="62">
        <v>2536.6390985825255</v>
      </c>
      <c r="J488" s="33">
        <f t="shared" si="122"/>
        <v>21.924710542038042</v>
      </c>
      <c r="K488" s="32">
        <f t="shared" si="123"/>
        <v>5.2298574736202117E-3</v>
      </c>
      <c r="L488" s="50">
        <f t="shared" si="121"/>
        <v>29.078298709925377</v>
      </c>
      <c r="M488" s="35">
        <f t="shared" si="124"/>
        <v>14.142857142857142</v>
      </c>
      <c r="N488" s="66">
        <f t="shared" si="125"/>
        <v>1.4142857142857144</v>
      </c>
      <c r="O488" s="70" t="s">
        <v>17</v>
      </c>
      <c r="P488" s="32">
        <f>('Sect. 4 (coefficients)'!$L$3+'Sect. 4 (coefficients)'!$L$4*(B488+'Sect. 4 (coefficients)'!$L$7)^-2.5+'Sect. 4 (coefficients)'!$L$5*(B488+'Sect. 4 (coefficients)'!$L$7)^3)/1000</f>
        <v>-1.7850506381732198E-3</v>
      </c>
      <c r="Q488" s="32">
        <f t="shared" si="126"/>
        <v>21.926495592676215</v>
      </c>
      <c r="R488" s="32">
        <f>LOOKUP(B488,'Sect. 4 (data)'!$B$47:$B$53,'Sect. 4 (data)'!$R$47:$R$53)</f>
        <v>22.322963149082252</v>
      </c>
      <c r="S488" s="36">
        <f t="shared" si="127"/>
        <v>-0.39646755640603715</v>
      </c>
      <c r="T488" s="32">
        <f>'Sect. 4 (coefficients)'!$C$7 * ( A488 / 'Sect. 4 (coefficients)'!$C$3 )*
  (
                                                        ( 'Sect. 4 (coefficients)'!$F$3   + 'Sect. 4 (coefficients)'!$F$4  *(A488/'Sect. 4 (coefficients)'!$C$3)^1 + 'Sect. 4 (coefficients)'!$F$5  *(A488/'Sect. 4 (coefficients)'!$C$3)^2 + 'Sect. 4 (coefficients)'!$F$6   *(A488/'Sect. 4 (coefficients)'!$C$3)^3 + 'Sect. 4 (coefficients)'!$F$7  *(A488/'Sect. 4 (coefficients)'!$C$3)^4 + 'Sect. 4 (coefficients)'!$F$8*(A488/'Sect. 4 (coefficients)'!$C$3)^5 ) +
    ( (B488+273.15) / 'Sect. 4 (coefficients)'!$C$4 )^1 * ( 'Sect. 4 (coefficients)'!$F$9   + 'Sect. 4 (coefficients)'!$F$10*(A488/'Sect. 4 (coefficients)'!$C$3)^1 + 'Sect. 4 (coefficients)'!$F$11*(A488/'Sect. 4 (coefficients)'!$C$3)^2 + 'Sect. 4 (coefficients)'!$F$12*(A488/'Sect. 4 (coefficients)'!$C$3)^3 + 'Sect. 4 (coefficients)'!$F$13*(A488/'Sect. 4 (coefficients)'!$C$3)^4 ) +
    ( (B488+273.15) / 'Sect. 4 (coefficients)'!$C$4 )^2 * ( 'Sect. 4 (coefficients)'!$F$14 + 'Sect. 4 (coefficients)'!$F$15*(A488/'Sect. 4 (coefficients)'!$C$3)^1 + 'Sect. 4 (coefficients)'!$F$16*(A488/'Sect. 4 (coefficients)'!$C$3)^2 + 'Sect. 4 (coefficients)'!$F$17*(A488/'Sect. 4 (coefficients)'!$C$3)^3 ) +
    ( (B488+273.15) / 'Sect. 4 (coefficients)'!$C$4 )^3 * ( 'Sect. 4 (coefficients)'!$F$18 + 'Sect. 4 (coefficients)'!$F$19*(A488/'Sect. 4 (coefficients)'!$C$3)^1 + 'Sect. 4 (coefficients)'!$F$20*(A488/'Sect. 4 (coefficients)'!$C$3)^2 ) +
    ( (B488+273.15) / 'Sect. 4 (coefficients)'!$C$4 )^4 * ( 'Sect. 4 (coefficients)'!$F$21 +'Sect. 4 (coefficients)'!$F$22*(A488/'Sect. 4 (coefficients)'!$C$3)^1 ) +
    ( (B488+273.15) / 'Sect. 4 (coefficients)'!$C$4 )^5 * ( 'Sect. 4 (coefficients)'!$F$23 )
  )</f>
        <v>22.321964816699975</v>
      </c>
      <c r="U488" s="91">
        <f xml:space="preserve"> 'Sect. 4 (coefficients)'!$C$8 * ( (C488/'Sect. 4 (coefficients)'!$C$5-1)/'Sect. 4 (coefficients)'!$C$6 ) * ( A488/'Sect. 4 (coefficients)'!$C$3 ) *
(                                                       ( 'Sect. 4 (coefficients)'!$J$3   + 'Sect. 4 (coefficients)'!$J$4  *((C488/'Sect. 4 (coefficients)'!$C$5-1)/'Sect. 4 (coefficients)'!$C$6)  + 'Sect. 4 (coefficients)'!$J$5  *((C488/'Sect. 4 (coefficients)'!$C$5-1)/'Sect. 4 (coefficients)'!$C$6)^2 + 'Sect. 4 (coefficients)'!$J$6   *((C488/'Sect. 4 (coefficients)'!$C$5-1)/'Sect. 4 (coefficients)'!$C$6)^3 + 'Sect. 4 (coefficients)'!$J$7*((C488/'Sect. 4 (coefficients)'!$C$5-1)/'Sect. 4 (coefficients)'!$C$6)^4 ) +
    ( A488/'Sect. 4 (coefficients)'!$C$3 )^1 * ( 'Sect. 4 (coefficients)'!$J$8   + 'Sect. 4 (coefficients)'!$J$9  *((C488/'Sect. 4 (coefficients)'!$C$5-1)/'Sect. 4 (coefficients)'!$C$6)  + 'Sect. 4 (coefficients)'!$J$10*((C488/'Sect. 4 (coefficients)'!$C$5-1)/'Sect. 4 (coefficients)'!$C$6)^2 + 'Sect. 4 (coefficients)'!$J$11 *((C488/'Sect. 4 (coefficients)'!$C$5-1)/'Sect. 4 (coefficients)'!$C$6)^3 ) +
    ( A488/'Sect. 4 (coefficients)'!$C$3 )^2 * ( 'Sect. 4 (coefficients)'!$J$12 + 'Sect. 4 (coefficients)'!$J$13*((C488/'Sect. 4 (coefficients)'!$C$5-1)/'Sect. 4 (coefficients)'!$C$6) + 'Sect. 4 (coefficients)'!$J$14*((C488/'Sect. 4 (coefficients)'!$C$5-1)/'Sect. 4 (coefficients)'!$C$6)^2 ) +
    ( A488/'Sect. 4 (coefficients)'!$C$3 )^3 * ( 'Sect. 4 (coefficients)'!$J$15 + 'Sect. 4 (coefficients)'!$J$16*((C488/'Sect. 4 (coefficients)'!$C$5-1)/'Sect. 4 (coefficients)'!$C$6) ) +
    ( A488/'Sect. 4 (coefficients)'!$C$3 )^4 * ( 'Sect. 4 (coefficients)'!$J$17 ) +
( (B488+273.15) / 'Sect. 4 (coefficients)'!$C$4 )^1*
    (                                                   ( 'Sect. 4 (coefficients)'!$J$18 + 'Sect. 4 (coefficients)'!$J$19*((C488/'Sect. 4 (coefficients)'!$C$5-1)/'Sect. 4 (coefficients)'!$C$6) + 'Sect. 4 (coefficients)'!$J$20*((C488/'Sect. 4 (coefficients)'!$C$5-1)/'Sect. 4 (coefficients)'!$C$6)^2 + 'Sect. 4 (coefficients)'!$J$21 * ((C488/'Sect. 4 (coefficients)'!$C$5-1)/'Sect. 4 (coefficients)'!$C$6)^3 ) +
    ( A488/'Sect. 4 (coefficients)'!$C$3 )^1 * ( 'Sect. 4 (coefficients)'!$J$22 + 'Sect. 4 (coefficients)'!$J$23*((C488/'Sect. 4 (coefficients)'!$C$5-1)/'Sect. 4 (coefficients)'!$C$6) + 'Sect. 4 (coefficients)'!$J$24*((C488/'Sect. 4 (coefficients)'!$C$5-1)/'Sect. 4 (coefficients)'!$C$6)^2 ) +
    ( A488/'Sect. 4 (coefficients)'!$C$3 )^2 * ( 'Sect. 4 (coefficients)'!$J$25 + 'Sect. 4 (coefficients)'!$J$26*((C488/'Sect. 4 (coefficients)'!$C$5-1)/'Sect. 4 (coefficients)'!$C$6) ) +
    ( A488/'Sect. 4 (coefficients)'!$C$3 )^3 * ( 'Sect. 4 (coefficients)'!$J$27 ) ) +
( (B488+273.15) / 'Sect. 4 (coefficients)'!$C$4 )^2*
    (                                                   ( 'Sect. 4 (coefficients)'!$J$28 + 'Sect. 4 (coefficients)'!$J$29*((C488/'Sect. 4 (coefficients)'!$C$5-1)/'Sect. 4 (coefficients)'!$C$6) + 'Sect. 4 (coefficients)'!$J$30*((C488/'Sect. 4 (coefficients)'!$C$5-1)/'Sect. 4 (coefficients)'!$C$6)^2 ) +
    ( A488/'Sect. 4 (coefficients)'!$C$3 )^1 * ( 'Sect. 4 (coefficients)'!$J$31 + 'Sect. 4 (coefficients)'!$J$32*((C488/'Sect. 4 (coefficients)'!$C$5-1)/'Sect. 4 (coefficients)'!$C$6) ) +
    ( A488/'Sect. 4 (coefficients)'!$C$3 )^2 * ( 'Sect. 4 (coefficients)'!$J$33 ) ) +
( (B488+273.15) / 'Sect. 4 (coefficients)'!$C$4 )^3*
    (                                                   ( 'Sect. 4 (coefficients)'!$J$34 + 'Sect. 4 (coefficients)'!$J$35*((C488/'Sect. 4 (coefficients)'!$C$5-1)/'Sect. 4 (coefficients)'!$C$6) ) +
    ( A488/'Sect. 4 (coefficients)'!$C$3 )^1 * ( 'Sect. 4 (coefficients)'!$J$36 ) ) +
( (B488+273.15) / 'Sect. 4 (coefficients)'!$C$4 )^4*
    (                                                   ( 'Sect. 4 (coefficients)'!$J$37 ) ) )</f>
        <v>-0.39763659312145461</v>
      </c>
      <c r="V488" s="32">
        <f t="shared" si="128"/>
        <v>21.92432822357852</v>
      </c>
      <c r="W488" s="36">
        <f>('Sect. 4 (coefficients)'!$L$3+'Sect. 4 (coefficients)'!$L$4*(B488+'Sect. 4 (coefficients)'!$L$7)^-2.5+'Sect. 4 (coefficients)'!$L$5*(B488+'Sect. 4 (coefficients)'!$L$7)^3)/1000</f>
        <v>-1.7850506381732198E-3</v>
      </c>
      <c r="X488" s="36">
        <f t="shared" si="129"/>
        <v>2.1673690976946602E-3</v>
      </c>
      <c r="Y488" s="32">
        <f t="shared" si="130"/>
        <v>21.922543172940347</v>
      </c>
      <c r="Z488" s="92">
        <v>6.0000000000000001E-3</v>
      </c>
    </row>
    <row r="489" spans="1:26" s="37" customFormat="1">
      <c r="A489" s="76">
        <v>30</v>
      </c>
      <c r="B489" s="30">
        <v>30</v>
      </c>
      <c r="C489" s="55">
        <v>33</v>
      </c>
      <c r="D489" s="32">
        <v>1009.82254744</v>
      </c>
      <c r="E489" s="32">
        <f t="shared" si="135"/>
        <v>1.5147338211599999E-2</v>
      </c>
      <c r="F489" s="54" t="s">
        <v>17</v>
      </c>
      <c r="G489" s="33">
        <v>1031.6453826462459</v>
      </c>
      <c r="H489" s="32">
        <v>1.6096525220454291E-2</v>
      </c>
      <c r="I489" s="62">
        <v>1755.6485044199812</v>
      </c>
      <c r="J489" s="33">
        <f t="shared" si="122"/>
        <v>21.822835206245941</v>
      </c>
      <c r="K489" s="32">
        <f t="shared" si="123"/>
        <v>5.4457569975278567E-3</v>
      </c>
      <c r="L489" s="50">
        <f t="shared" si="121"/>
        <v>23.000753629717472</v>
      </c>
      <c r="M489" s="35">
        <f t="shared" si="124"/>
        <v>14.142857142857142</v>
      </c>
      <c r="N489" s="66">
        <f t="shared" si="125"/>
        <v>1.4142857142857144</v>
      </c>
      <c r="O489" s="70" t="s">
        <v>17</v>
      </c>
      <c r="P489" s="32">
        <f>('Sect. 4 (coefficients)'!$L$3+'Sect. 4 (coefficients)'!$L$4*(B489+'Sect. 4 (coefficients)'!$L$7)^-2.5+'Sect. 4 (coefficients)'!$L$5*(B489+'Sect. 4 (coefficients)'!$L$7)^3)/1000</f>
        <v>-1.7850506381732198E-3</v>
      </c>
      <c r="Q489" s="32">
        <f t="shared" si="126"/>
        <v>21.824620256884113</v>
      </c>
      <c r="R489" s="32">
        <f>LOOKUP(B489,'Sect. 4 (data)'!$B$47:$B$53,'Sect. 4 (data)'!$R$47:$R$53)</f>
        <v>22.322963149082252</v>
      </c>
      <c r="S489" s="36">
        <f t="shared" si="127"/>
        <v>-0.49834289219813854</v>
      </c>
      <c r="T489" s="32">
        <f>'Sect. 4 (coefficients)'!$C$7 * ( A489 / 'Sect. 4 (coefficients)'!$C$3 )*
  (
                                                        ( 'Sect. 4 (coefficients)'!$F$3   + 'Sect. 4 (coefficients)'!$F$4  *(A489/'Sect. 4 (coefficients)'!$C$3)^1 + 'Sect. 4 (coefficients)'!$F$5  *(A489/'Sect. 4 (coefficients)'!$C$3)^2 + 'Sect. 4 (coefficients)'!$F$6   *(A489/'Sect. 4 (coefficients)'!$C$3)^3 + 'Sect. 4 (coefficients)'!$F$7  *(A489/'Sect. 4 (coefficients)'!$C$3)^4 + 'Sect. 4 (coefficients)'!$F$8*(A489/'Sect. 4 (coefficients)'!$C$3)^5 ) +
    ( (B489+273.15) / 'Sect. 4 (coefficients)'!$C$4 )^1 * ( 'Sect. 4 (coefficients)'!$F$9   + 'Sect. 4 (coefficients)'!$F$10*(A489/'Sect. 4 (coefficients)'!$C$3)^1 + 'Sect. 4 (coefficients)'!$F$11*(A489/'Sect. 4 (coefficients)'!$C$3)^2 + 'Sect. 4 (coefficients)'!$F$12*(A489/'Sect. 4 (coefficients)'!$C$3)^3 + 'Sect. 4 (coefficients)'!$F$13*(A489/'Sect. 4 (coefficients)'!$C$3)^4 ) +
    ( (B489+273.15) / 'Sect. 4 (coefficients)'!$C$4 )^2 * ( 'Sect. 4 (coefficients)'!$F$14 + 'Sect. 4 (coefficients)'!$F$15*(A489/'Sect. 4 (coefficients)'!$C$3)^1 + 'Sect. 4 (coefficients)'!$F$16*(A489/'Sect. 4 (coefficients)'!$C$3)^2 + 'Sect. 4 (coefficients)'!$F$17*(A489/'Sect. 4 (coefficients)'!$C$3)^3 ) +
    ( (B489+273.15) / 'Sect. 4 (coefficients)'!$C$4 )^3 * ( 'Sect. 4 (coefficients)'!$F$18 + 'Sect. 4 (coefficients)'!$F$19*(A489/'Sect. 4 (coefficients)'!$C$3)^1 + 'Sect. 4 (coefficients)'!$F$20*(A489/'Sect. 4 (coefficients)'!$C$3)^2 ) +
    ( (B489+273.15) / 'Sect. 4 (coefficients)'!$C$4 )^4 * ( 'Sect. 4 (coefficients)'!$F$21 +'Sect. 4 (coefficients)'!$F$22*(A489/'Sect. 4 (coefficients)'!$C$3)^1 ) +
    ( (B489+273.15) / 'Sect. 4 (coefficients)'!$C$4 )^5 * ( 'Sect. 4 (coefficients)'!$F$23 )
  )</f>
        <v>22.321964816699975</v>
      </c>
      <c r="U489" s="91">
        <f xml:space="preserve"> 'Sect. 4 (coefficients)'!$C$8 * ( (C489/'Sect. 4 (coefficients)'!$C$5-1)/'Sect. 4 (coefficients)'!$C$6 ) * ( A489/'Sect. 4 (coefficients)'!$C$3 ) *
(                                                       ( 'Sect. 4 (coefficients)'!$J$3   + 'Sect. 4 (coefficients)'!$J$4  *((C489/'Sect. 4 (coefficients)'!$C$5-1)/'Sect. 4 (coefficients)'!$C$6)  + 'Sect. 4 (coefficients)'!$J$5  *((C489/'Sect. 4 (coefficients)'!$C$5-1)/'Sect. 4 (coefficients)'!$C$6)^2 + 'Sect. 4 (coefficients)'!$J$6   *((C489/'Sect. 4 (coefficients)'!$C$5-1)/'Sect. 4 (coefficients)'!$C$6)^3 + 'Sect. 4 (coefficients)'!$J$7*((C489/'Sect. 4 (coefficients)'!$C$5-1)/'Sect. 4 (coefficients)'!$C$6)^4 ) +
    ( A489/'Sect. 4 (coefficients)'!$C$3 )^1 * ( 'Sect. 4 (coefficients)'!$J$8   + 'Sect. 4 (coefficients)'!$J$9  *((C489/'Sect. 4 (coefficients)'!$C$5-1)/'Sect. 4 (coefficients)'!$C$6)  + 'Sect. 4 (coefficients)'!$J$10*((C489/'Sect. 4 (coefficients)'!$C$5-1)/'Sect. 4 (coefficients)'!$C$6)^2 + 'Sect. 4 (coefficients)'!$J$11 *((C489/'Sect. 4 (coefficients)'!$C$5-1)/'Sect. 4 (coefficients)'!$C$6)^3 ) +
    ( A489/'Sect. 4 (coefficients)'!$C$3 )^2 * ( 'Sect. 4 (coefficients)'!$J$12 + 'Sect. 4 (coefficients)'!$J$13*((C489/'Sect. 4 (coefficients)'!$C$5-1)/'Sect. 4 (coefficients)'!$C$6) + 'Sect. 4 (coefficients)'!$J$14*((C489/'Sect. 4 (coefficients)'!$C$5-1)/'Sect. 4 (coefficients)'!$C$6)^2 ) +
    ( A489/'Sect. 4 (coefficients)'!$C$3 )^3 * ( 'Sect. 4 (coefficients)'!$J$15 + 'Sect. 4 (coefficients)'!$J$16*((C489/'Sect. 4 (coefficients)'!$C$5-1)/'Sect. 4 (coefficients)'!$C$6) ) +
    ( A489/'Sect. 4 (coefficients)'!$C$3 )^4 * ( 'Sect. 4 (coefficients)'!$J$17 ) +
( (B489+273.15) / 'Sect. 4 (coefficients)'!$C$4 )^1*
    (                                                   ( 'Sect. 4 (coefficients)'!$J$18 + 'Sect. 4 (coefficients)'!$J$19*((C489/'Sect. 4 (coefficients)'!$C$5-1)/'Sect. 4 (coefficients)'!$C$6) + 'Sect. 4 (coefficients)'!$J$20*((C489/'Sect. 4 (coefficients)'!$C$5-1)/'Sect. 4 (coefficients)'!$C$6)^2 + 'Sect. 4 (coefficients)'!$J$21 * ((C489/'Sect. 4 (coefficients)'!$C$5-1)/'Sect. 4 (coefficients)'!$C$6)^3 ) +
    ( A489/'Sect. 4 (coefficients)'!$C$3 )^1 * ( 'Sect. 4 (coefficients)'!$J$22 + 'Sect. 4 (coefficients)'!$J$23*((C489/'Sect. 4 (coefficients)'!$C$5-1)/'Sect. 4 (coefficients)'!$C$6) + 'Sect. 4 (coefficients)'!$J$24*((C489/'Sect. 4 (coefficients)'!$C$5-1)/'Sect. 4 (coefficients)'!$C$6)^2 ) +
    ( A489/'Sect. 4 (coefficients)'!$C$3 )^2 * ( 'Sect. 4 (coefficients)'!$J$25 + 'Sect. 4 (coefficients)'!$J$26*((C489/'Sect. 4 (coefficients)'!$C$5-1)/'Sect. 4 (coefficients)'!$C$6) ) +
    ( A489/'Sect. 4 (coefficients)'!$C$3 )^3 * ( 'Sect. 4 (coefficients)'!$J$27 ) ) +
( (B489+273.15) / 'Sect. 4 (coefficients)'!$C$4 )^2*
    (                                                   ( 'Sect. 4 (coefficients)'!$J$28 + 'Sect. 4 (coefficients)'!$J$29*((C489/'Sect. 4 (coefficients)'!$C$5-1)/'Sect. 4 (coefficients)'!$C$6) + 'Sect. 4 (coefficients)'!$J$30*((C489/'Sect. 4 (coefficients)'!$C$5-1)/'Sect. 4 (coefficients)'!$C$6)^2 ) +
    ( A489/'Sect. 4 (coefficients)'!$C$3 )^1 * ( 'Sect. 4 (coefficients)'!$J$31 + 'Sect. 4 (coefficients)'!$J$32*((C489/'Sect. 4 (coefficients)'!$C$5-1)/'Sect. 4 (coefficients)'!$C$6) ) +
    ( A489/'Sect. 4 (coefficients)'!$C$3 )^2 * ( 'Sect. 4 (coefficients)'!$J$33 ) ) +
( (B489+273.15) / 'Sect. 4 (coefficients)'!$C$4 )^3*
    (                                                   ( 'Sect. 4 (coefficients)'!$J$34 + 'Sect. 4 (coefficients)'!$J$35*((C489/'Sect. 4 (coefficients)'!$C$5-1)/'Sect. 4 (coefficients)'!$C$6) ) +
    ( A489/'Sect. 4 (coefficients)'!$C$3 )^1 * ( 'Sect. 4 (coefficients)'!$J$36 ) ) +
( (B489+273.15) / 'Sect. 4 (coefficients)'!$C$4 )^4*
    (                                                   ( 'Sect. 4 (coefficients)'!$J$37 ) ) )</f>
        <v>-0.49900903883951564</v>
      </c>
      <c r="V489" s="32">
        <f t="shared" si="128"/>
        <v>21.822955777860457</v>
      </c>
      <c r="W489" s="36">
        <f>('Sect. 4 (coefficients)'!$L$3+'Sect. 4 (coefficients)'!$L$4*(B489+'Sect. 4 (coefficients)'!$L$7)^-2.5+'Sect. 4 (coefficients)'!$L$5*(B489+'Sect. 4 (coefficients)'!$L$7)^3)/1000</f>
        <v>-1.7850506381732198E-3</v>
      </c>
      <c r="X489" s="36">
        <f t="shared" si="129"/>
        <v>1.6644790236561846E-3</v>
      </c>
      <c r="Y489" s="32">
        <f t="shared" si="130"/>
        <v>21.821170727222285</v>
      </c>
      <c r="Z489" s="92">
        <v>6.0000000000000001E-3</v>
      </c>
    </row>
    <row r="490" spans="1:26" s="37" customFormat="1">
      <c r="A490" s="76">
        <v>30</v>
      </c>
      <c r="B490" s="30">
        <v>30</v>
      </c>
      <c r="C490" s="55">
        <v>41.5</v>
      </c>
      <c r="D490" s="32">
        <v>1013.33299674</v>
      </c>
      <c r="E490" s="32">
        <f t="shared" si="135"/>
        <v>1.51999949511E-2</v>
      </c>
      <c r="F490" s="54" t="s">
        <v>17</v>
      </c>
      <c r="G490" s="33">
        <v>1035.0348514845914</v>
      </c>
      <c r="H490" s="32">
        <v>1.625384699131455E-2</v>
      </c>
      <c r="I490" s="62">
        <v>1024.5106875589595</v>
      </c>
      <c r="J490" s="33">
        <f t="shared" si="122"/>
        <v>21.701854744591401</v>
      </c>
      <c r="K490" s="32">
        <f t="shared" si="123"/>
        <v>5.7574035383668879E-3</v>
      </c>
      <c r="L490" s="50">
        <f t="shared" si="121"/>
        <v>16.128668147353775</v>
      </c>
      <c r="M490" s="35">
        <f t="shared" si="124"/>
        <v>14.142857142857142</v>
      </c>
      <c r="N490" s="66">
        <f t="shared" si="125"/>
        <v>1.4142857142857144</v>
      </c>
      <c r="O490" s="70" t="s">
        <v>17</v>
      </c>
      <c r="P490" s="32">
        <f>('Sect. 4 (coefficients)'!$L$3+'Sect. 4 (coefficients)'!$L$4*(B490+'Sect. 4 (coefficients)'!$L$7)^-2.5+'Sect. 4 (coefficients)'!$L$5*(B490+'Sect. 4 (coefficients)'!$L$7)^3)/1000</f>
        <v>-1.7850506381732198E-3</v>
      </c>
      <c r="Q490" s="32">
        <f t="shared" si="126"/>
        <v>21.703639795229574</v>
      </c>
      <c r="R490" s="32">
        <f>LOOKUP(B490,'Sect. 4 (data)'!$B$47:$B$53,'Sect. 4 (data)'!$R$47:$R$53)</f>
        <v>22.322963149082252</v>
      </c>
      <c r="S490" s="36">
        <f t="shared" si="127"/>
        <v>-0.61932335385267834</v>
      </c>
      <c r="T490" s="32">
        <f>'Sect. 4 (coefficients)'!$C$7 * ( A490 / 'Sect. 4 (coefficients)'!$C$3 )*
  (
                                                        ( 'Sect. 4 (coefficients)'!$F$3   + 'Sect. 4 (coefficients)'!$F$4  *(A490/'Sect. 4 (coefficients)'!$C$3)^1 + 'Sect. 4 (coefficients)'!$F$5  *(A490/'Sect. 4 (coefficients)'!$C$3)^2 + 'Sect. 4 (coefficients)'!$F$6   *(A490/'Sect. 4 (coefficients)'!$C$3)^3 + 'Sect. 4 (coefficients)'!$F$7  *(A490/'Sect. 4 (coefficients)'!$C$3)^4 + 'Sect. 4 (coefficients)'!$F$8*(A490/'Sect. 4 (coefficients)'!$C$3)^5 ) +
    ( (B490+273.15) / 'Sect. 4 (coefficients)'!$C$4 )^1 * ( 'Sect. 4 (coefficients)'!$F$9   + 'Sect. 4 (coefficients)'!$F$10*(A490/'Sect. 4 (coefficients)'!$C$3)^1 + 'Sect. 4 (coefficients)'!$F$11*(A490/'Sect. 4 (coefficients)'!$C$3)^2 + 'Sect. 4 (coefficients)'!$F$12*(A490/'Sect. 4 (coefficients)'!$C$3)^3 + 'Sect. 4 (coefficients)'!$F$13*(A490/'Sect. 4 (coefficients)'!$C$3)^4 ) +
    ( (B490+273.15) / 'Sect. 4 (coefficients)'!$C$4 )^2 * ( 'Sect. 4 (coefficients)'!$F$14 + 'Sect. 4 (coefficients)'!$F$15*(A490/'Sect. 4 (coefficients)'!$C$3)^1 + 'Sect. 4 (coefficients)'!$F$16*(A490/'Sect. 4 (coefficients)'!$C$3)^2 + 'Sect. 4 (coefficients)'!$F$17*(A490/'Sect. 4 (coefficients)'!$C$3)^3 ) +
    ( (B490+273.15) / 'Sect. 4 (coefficients)'!$C$4 )^3 * ( 'Sect. 4 (coefficients)'!$F$18 + 'Sect. 4 (coefficients)'!$F$19*(A490/'Sect. 4 (coefficients)'!$C$3)^1 + 'Sect. 4 (coefficients)'!$F$20*(A490/'Sect. 4 (coefficients)'!$C$3)^2 ) +
    ( (B490+273.15) / 'Sect. 4 (coefficients)'!$C$4 )^4 * ( 'Sect. 4 (coefficients)'!$F$21 +'Sect. 4 (coefficients)'!$F$22*(A490/'Sect. 4 (coefficients)'!$C$3)^1 ) +
    ( (B490+273.15) / 'Sect. 4 (coefficients)'!$C$4 )^5 * ( 'Sect. 4 (coefficients)'!$F$23 )
  )</f>
        <v>22.321964816699975</v>
      </c>
      <c r="U490" s="91">
        <f xml:space="preserve"> 'Sect. 4 (coefficients)'!$C$8 * ( (C490/'Sect. 4 (coefficients)'!$C$5-1)/'Sect. 4 (coefficients)'!$C$6 ) * ( A490/'Sect. 4 (coefficients)'!$C$3 ) *
(                                                       ( 'Sect. 4 (coefficients)'!$J$3   + 'Sect. 4 (coefficients)'!$J$4  *((C490/'Sect. 4 (coefficients)'!$C$5-1)/'Sect. 4 (coefficients)'!$C$6)  + 'Sect. 4 (coefficients)'!$J$5  *((C490/'Sect. 4 (coefficients)'!$C$5-1)/'Sect. 4 (coefficients)'!$C$6)^2 + 'Sect. 4 (coefficients)'!$J$6   *((C490/'Sect. 4 (coefficients)'!$C$5-1)/'Sect. 4 (coefficients)'!$C$6)^3 + 'Sect. 4 (coefficients)'!$J$7*((C490/'Sect. 4 (coefficients)'!$C$5-1)/'Sect. 4 (coefficients)'!$C$6)^4 ) +
    ( A490/'Sect. 4 (coefficients)'!$C$3 )^1 * ( 'Sect. 4 (coefficients)'!$J$8   + 'Sect. 4 (coefficients)'!$J$9  *((C490/'Sect. 4 (coefficients)'!$C$5-1)/'Sect. 4 (coefficients)'!$C$6)  + 'Sect. 4 (coefficients)'!$J$10*((C490/'Sect. 4 (coefficients)'!$C$5-1)/'Sect. 4 (coefficients)'!$C$6)^2 + 'Sect. 4 (coefficients)'!$J$11 *((C490/'Sect. 4 (coefficients)'!$C$5-1)/'Sect. 4 (coefficients)'!$C$6)^3 ) +
    ( A490/'Sect. 4 (coefficients)'!$C$3 )^2 * ( 'Sect. 4 (coefficients)'!$J$12 + 'Sect. 4 (coefficients)'!$J$13*((C490/'Sect. 4 (coefficients)'!$C$5-1)/'Sect. 4 (coefficients)'!$C$6) + 'Sect. 4 (coefficients)'!$J$14*((C490/'Sect. 4 (coefficients)'!$C$5-1)/'Sect. 4 (coefficients)'!$C$6)^2 ) +
    ( A490/'Sect. 4 (coefficients)'!$C$3 )^3 * ( 'Sect. 4 (coefficients)'!$J$15 + 'Sect. 4 (coefficients)'!$J$16*((C490/'Sect. 4 (coefficients)'!$C$5-1)/'Sect. 4 (coefficients)'!$C$6) ) +
    ( A490/'Sect. 4 (coefficients)'!$C$3 )^4 * ( 'Sect. 4 (coefficients)'!$J$17 ) +
( (B490+273.15) / 'Sect. 4 (coefficients)'!$C$4 )^1*
    (                                                   ( 'Sect. 4 (coefficients)'!$J$18 + 'Sect. 4 (coefficients)'!$J$19*((C490/'Sect. 4 (coefficients)'!$C$5-1)/'Sect. 4 (coefficients)'!$C$6) + 'Sect. 4 (coefficients)'!$J$20*((C490/'Sect. 4 (coefficients)'!$C$5-1)/'Sect. 4 (coefficients)'!$C$6)^2 + 'Sect. 4 (coefficients)'!$J$21 * ((C490/'Sect. 4 (coefficients)'!$C$5-1)/'Sect. 4 (coefficients)'!$C$6)^3 ) +
    ( A490/'Sect. 4 (coefficients)'!$C$3 )^1 * ( 'Sect. 4 (coefficients)'!$J$22 + 'Sect. 4 (coefficients)'!$J$23*((C490/'Sect. 4 (coefficients)'!$C$5-1)/'Sect. 4 (coefficients)'!$C$6) + 'Sect. 4 (coefficients)'!$J$24*((C490/'Sect. 4 (coefficients)'!$C$5-1)/'Sect. 4 (coefficients)'!$C$6)^2 ) +
    ( A490/'Sect. 4 (coefficients)'!$C$3 )^2 * ( 'Sect. 4 (coefficients)'!$J$25 + 'Sect. 4 (coefficients)'!$J$26*((C490/'Sect. 4 (coefficients)'!$C$5-1)/'Sect. 4 (coefficients)'!$C$6) ) +
    ( A490/'Sect. 4 (coefficients)'!$C$3 )^3 * ( 'Sect. 4 (coefficients)'!$J$27 ) ) +
( (B490+273.15) / 'Sect. 4 (coefficients)'!$C$4 )^2*
    (                                                   ( 'Sect. 4 (coefficients)'!$J$28 + 'Sect. 4 (coefficients)'!$J$29*((C490/'Sect. 4 (coefficients)'!$C$5-1)/'Sect. 4 (coefficients)'!$C$6) + 'Sect. 4 (coefficients)'!$J$30*((C490/'Sect. 4 (coefficients)'!$C$5-1)/'Sect. 4 (coefficients)'!$C$6)^2 ) +
    ( A490/'Sect. 4 (coefficients)'!$C$3 )^1 * ( 'Sect. 4 (coefficients)'!$J$31 + 'Sect. 4 (coefficients)'!$J$32*((C490/'Sect. 4 (coefficients)'!$C$5-1)/'Sect. 4 (coefficients)'!$C$6) ) +
    ( A490/'Sect. 4 (coefficients)'!$C$3 )^2 * ( 'Sect. 4 (coefficients)'!$J$33 ) ) +
( (B490+273.15) / 'Sect. 4 (coefficients)'!$C$4 )^3*
    (                                                   ( 'Sect. 4 (coefficients)'!$J$34 + 'Sect. 4 (coefficients)'!$J$35*((C490/'Sect. 4 (coefficients)'!$C$5-1)/'Sect. 4 (coefficients)'!$C$6) ) +
    ( A490/'Sect. 4 (coefficients)'!$C$3 )^1 * ( 'Sect. 4 (coefficients)'!$J$36 ) ) +
( (B490+273.15) / 'Sect. 4 (coefficients)'!$C$4 )^4*
    (                                                   ( 'Sect. 4 (coefficients)'!$J$37 ) ) )</f>
        <v>-0.61845188715086952</v>
      </c>
      <c r="V490" s="32">
        <f t="shared" si="128"/>
        <v>21.703512929549106</v>
      </c>
      <c r="W490" s="36">
        <f>('Sect. 4 (coefficients)'!$L$3+'Sect. 4 (coefficients)'!$L$4*(B490+'Sect. 4 (coefficients)'!$L$7)^-2.5+'Sect. 4 (coefficients)'!$L$5*(B490+'Sect. 4 (coefficients)'!$L$7)^3)/1000</f>
        <v>-1.7850506381732198E-3</v>
      </c>
      <c r="X490" s="36">
        <f t="shared" si="129"/>
        <v>1.2686568046760271E-4</v>
      </c>
      <c r="Y490" s="32">
        <f t="shared" si="130"/>
        <v>21.701727878910933</v>
      </c>
      <c r="Z490" s="92">
        <v>6.0000000000000001E-3</v>
      </c>
    </row>
    <row r="491" spans="1:26" s="37" customFormat="1">
      <c r="A491" s="76">
        <v>30</v>
      </c>
      <c r="B491" s="30">
        <v>30</v>
      </c>
      <c r="C491" s="55">
        <v>52</v>
      </c>
      <c r="D491" s="32">
        <v>1017.58894688</v>
      </c>
      <c r="E491" s="32">
        <f t="shared" si="135"/>
        <v>1.5263834203200001E-2</v>
      </c>
      <c r="F491" s="54" t="s">
        <v>17</v>
      </c>
      <c r="G491" s="33">
        <v>1039.1494356059256</v>
      </c>
      <c r="H491" s="32">
        <v>1.6476109018703517E-2</v>
      </c>
      <c r="I491" s="62">
        <v>529.74098198256422</v>
      </c>
      <c r="J491" s="33">
        <f t="shared" si="122"/>
        <v>21.560488725925666</v>
      </c>
      <c r="K491" s="32">
        <f t="shared" si="123"/>
        <v>6.2030261819071173E-3</v>
      </c>
      <c r="L491" s="50">
        <f t="shared" si="121"/>
        <v>10.642885786506024</v>
      </c>
      <c r="M491" s="35">
        <f t="shared" si="124"/>
        <v>14.142857142857142</v>
      </c>
      <c r="N491" s="66">
        <f t="shared" si="125"/>
        <v>1.4142857142857144</v>
      </c>
      <c r="O491" s="70" t="s">
        <v>17</v>
      </c>
      <c r="P491" s="32">
        <f>('Sect. 4 (coefficients)'!$L$3+'Sect. 4 (coefficients)'!$L$4*(B491+'Sect. 4 (coefficients)'!$L$7)^-2.5+'Sect. 4 (coefficients)'!$L$5*(B491+'Sect. 4 (coefficients)'!$L$7)^3)/1000</f>
        <v>-1.7850506381732198E-3</v>
      </c>
      <c r="Q491" s="32">
        <f t="shared" si="126"/>
        <v>21.562273776563838</v>
      </c>
      <c r="R491" s="32">
        <f>LOOKUP(B491,'Sect. 4 (data)'!$B$47:$B$53,'Sect. 4 (data)'!$R$47:$R$53)</f>
        <v>22.322963149082252</v>
      </c>
      <c r="S491" s="36">
        <f t="shared" si="127"/>
        <v>-0.76068937251841362</v>
      </c>
      <c r="T491" s="32">
        <f>'Sect. 4 (coefficients)'!$C$7 * ( A491 / 'Sect. 4 (coefficients)'!$C$3 )*
  (
                                                        ( 'Sect. 4 (coefficients)'!$F$3   + 'Sect. 4 (coefficients)'!$F$4  *(A491/'Sect. 4 (coefficients)'!$C$3)^1 + 'Sect. 4 (coefficients)'!$F$5  *(A491/'Sect. 4 (coefficients)'!$C$3)^2 + 'Sect. 4 (coefficients)'!$F$6   *(A491/'Sect. 4 (coefficients)'!$C$3)^3 + 'Sect. 4 (coefficients)'!$F$7  *(A491/'Sect. 4 (coefficients)'!$C$3)^4 + 'Sect. 4 (coefficients)'!$F$8*(A491/'Sect. 4 (coefficients)'!$C$3)^5 ) +
    ( (B491+273.15) / 'Sect. 4 (coefficients)'!$C$4 )^1 * ( 'Sect. 4 (coefficients)'!$F$9   + 'Sect. 4 (coefficients)'!$F$10*(A491/'Sect. 4 (coefficients)'!$C$3)^1 + 'Sect. 4 (coefficients)'!$F$11*(A491/'Sect. 4 (coefficients)'!$C$3)^2 + 'Sect. 4 (coefficients)'!$F$12*(A491/'Sect. 4 (coefficients)'!$C$3)^3 + 'Sect. 4 (coefficients)'!$F$13*(A491/'Sect. 4 (coefficients)'!$C$3)^4 ) +
    ( (B491+273.15) / 'Sect. 4 (coefficients)'!$C$4 )^2 * ( 'Sect. 4 (coefficients)'!$F$14 + 'Sect. 4 (coefficients)'!$F$15*(A491/'Sect. 4 (coefficients)'!$C$3)^1 + 'Sect. 4 (coefficients)'!$F$16*(A491/'Sect. 4 (coefficients)'!$C$3)^2 + 'Sect. 4 (coefficients)'!$F$17*(A491/'Sect. 4 (coefficients)'!$C$3)^3 ) +
    ( (B491+273.15) / 'Sect. 4 (coefficients)'!$C$4 )^3 * ( 'Sect. 4 (coefficients)'!$F$18 + 'Sect. 4 (coefficients)'!$F$19*(A491/'Sect. 4 (coefficients)'!$C$3)^1 + 'Sect. 4 (coefficients)'!$F$20*(A491/'Sect. 4 (coefficients)'!$C$3)^2 ) +
    ( (B491+273.15) / 'Sect. 4 (coefficients)'!$C$4 )^4 * ( 'Sect. 4 (coefficients)'!$F$21 +'Sect. 4 (coefficients)'!$F$22*(A491/'Sect. 4 (coefficients)'!$C$3)^1 ) +
    ( (B491+273.15) / 'Sect. 4 (coefficients)'!$C$4 )^5 * ( 'Sect. 4 (coefficients)'!$F$23 )
  )</f>
        <v>22.321964816699975</v>
      </c>
      <c r="U491" s="91">
        <f xml:space="preserve"> 'Sect. 4 (coefficients)'!$C$8 * ( (C491/'Sect. 4 (coefficients)'!$C$5-1)/'Sect. 4 (coefficients)'!$C$6 ) * ( A491/'Sect. 4 (coefficients)'!$C$3 ) *
(                                                       ( 'Sect. 4 (coefficients)'!$J$3   + 'Sect. 4 (coefficients)'!$J$4  *((C491/'Sect. 4 (coefficients)'!$C$5-1)/'Sect. 4 (coefficients)'!$C$6)  + 'Sect. 4 (coefficients)'!$J$5  *((C491/'Sect. 4 (coefficients)'!$C$5-1)/'Sect. 4 (coefficients)'!$C$6)^2 + 'Sect. 4 (coefficients)'!$J$6   *((C491/'Sect. 4 (coefficients)'!$C$5-1)/'Sect. 4 (coefficients)'!$C$6)^3 + 'Sect. 4 (coefficients)'!$J$7*((C491/'Sect. 4 (coefficients)'!$C$5-1)/'Sect. 4 (coefficients)'!$C$6)^4 ) +
    ( A491/'Sect. 4 (coefficients)'!$C$3 )^1 * ( 'Sect. 4 (coefficients)'!$J$8   + 'Sect. 4 (coefficients)'!$J$9  *((C491/'Sect. 4 (coefficients)'!$C$5-1)/'Sect. 4 (coefficients)'!$C$6)  + 'Sect. 4 (coefficients)'!$J$10*((C491/'Sect. 4 (coefficients)'!$C$5-1)/'Sect. 4 (coefficients)'!$C$6)^2 + 'Sect. 4 (coefficients)'!$J$11 *((C491/'Sect. 4 (coefficients)'!$C$5-1)/'Sect. 4 (coefficients)'!$C$6)^3 ) +
    ( A491/'Sect. 4 (coefficients)'!$C$3 )^2 * ( 'Sect. 4 (coefficients)'!$J$12 + 'Sect. 4 (coefficients)'!$J$13*((C491/'Sect. 4 (coefficients)'!$C$5-1)/'Sect. 4 (coefficients)'!$C$6) + 'Sect. 4 (coefficients)'!$J$14*((C491/'Sect. 4 (coefficients)'!$C$5-1)/'Sect. 4 (coefficients)'!$C$6)^2 ) +
    ( A491/'Sect. 4 (coefficients)'!$C$3 )^3 * ( 'Sect. 4 (coefficients)'!$J$15 + 'Sect. 4 (coefficients)'!$J$16*((C491/'Sect. 4 (coefficients)'!$C$5-1)/'Sect. 4 (coefficients)'!$C$6) ) +
    ( A491/'Sect. 4 (coefficients)'!$C$3 )^4 * ( 'Sect. 4 (coefficients)'!$J$17 ) +
( (B491+273.15) / 'Sect. 4 (coefficients)'!$C$4 )^1*
    (                                                   ( 'Sect. 4 (coefficients)'!$J$18 + 'Sect. 4 (coefficients)'!$J$19*((C491/'Sect. 4 (coefficients)'!$C$5-1)/'Sect. 4 (coefficients)'!$C$6) + 'Sect. 4 (coefficients)'!$J$20*((C491/'Sect. 4 (coefficients)'!$C$5-1)/'Sect. 4 (coefficients)'!$C$6)^2 + 'Sect. 4 (coefficients)'!$J$21 * ((C491/'Sect. 4 (coefficients)'!$C$5-1)/'Sect. 4 (coefficients)'!$C$6)^3 ) +
    ( A491/'Sect. 4 (coefficients)'!$C$3 )^1 * ( 'Sect. 4 (coefficients)'!$J$22 + 'Sect. 4 (coefficients)'!$J$23*((C491/'Sect. 4 (coefficients)'!$C$5-1)/'Sect. 4 (coefficients)'!$C$6) + 'Sect. 4 (coefficients)'!$J$24*((C491/'Sect. 4 (coefficients)'!$C$5-1)/'Sect. 4 (coefficients)'!$C$6)^2 ) +
    ( A491/'Sect. 4 (coefficients)'!$C$3 )^2 * ( 'Sect. 4 (coefficients)'!$J$25 + 'Sect. 4 (coefficients)'!$J$26*((C491/'Sect. 4 (coefficients)'!$C$5-1)/'Sect. 4 (coefficients)'!$C$6) ) +
    ( A491/'Sect. 4 (coefficients)'!$C$3 )^3 * ( 'Sect. 4 (coefficients)'!$J$27 ) ) +
( (B491+273.15) / 'Sect. 4 (coefficients)'!$C$4 )^2*
    (                                                   ( 'Sect. 4 (coefficients)'!$J$28 + 'Sect. 4 (coefficients)'!$J$29*((C491/'Sect. 4 (coefficients)'!$C$5-1)/'Sect. 4 (coefficients)'!$C$6) + 'Sect. 4 (coefficients)'!$J$30*((C491/'Sect. 4 (coefficients)'!$C$5-1)/'Sect. 4 (coefficients)'!$C$6)^2 ) +
    ( A491/'Sect. 4 (coefficients)'!$C$3 )^1 * ( 'Sect. 4 (coefficients)'!$J$31 + 'Sect. 4 (coefficients)'!$J$32*((C491/'Sect. 4 (coefficients)'!$C$5-1)/'Sect. 4 (coefficients)'!$C$6) ) +
    ( A491/'Sect. 4 (coefficients)'!$C$3 )^2 * ( 'Sect. 4 (coefficients)'!$J$33 ) ) +
( (B491+273.15) / 'Sect. 4 (coefficients)'!$C$4 )^3*
    (                                                   ( 'Sect. 4 (coefficients)'!$J$34 + 'Sect. 4 (coefficients)'!$J$35*((C491/'Sect. 4 (coefficients)'!$C$5-1)/'Sect. 4 (coefficients)'!$C$6) ) +
    ( A491/'Sect. 4 (coefficients)'!$C$3 )^1 * ( 'Sect. 4 (coefficients)'!$J$36 ) ) +
( (B491+273.15) / 'Sect. 4 (coefficients)'!$C$4 )^4*
    (                                                   ( 'Sect. 4 (coefficients)'!$J$37 ) ) )</f>
        <v>-0.76064463128713122</v>
      </c>
      <c r="V491" s="32">
        <f t="shared" si="128"/>
        <v>21.561320185412843</v>
      </c>
      <c r="W491" s="36">
        <f>('Sect. 4 (coefficients)'!$L$3+'Sect. 4 (coefficients)'!$L$4*(B491+'Sect. 4 (coefficients)'!$L$7)^-2.5+'Sect. 4 (coefficients)'!$L$5*(B491+'Sect. 4 (coefficients)'!$L$7)^3)/1000</f>
        <v>-1.7850506381732198E-3</v>
      </c>
      <c r="X491" s="36">
        <f t="shared" si="129"/>
        <v>9.5359115099569181E-4</v>
      </c>
      <c r="Y491" s="32">
        <f t="shared" si="130"/>
        <v>21.55953513477467</v>
      </c>
      <c r="Z491" s="92">
        <v>6.0000000000000001E-3</v>
      </c>
    </row>
    <row r="492" spans="1:26" s="46" customFormat="1">
      <c r="A492" s="82">
        <v>30</v>
      </c>
      <c r="B492" s="38">
        <v>30</v>
      </c>
      <c r="C492" s="57">
        <v>65</v>
      </c>
      <c r="D492" s="40">
        <v>1022.73955471</v>
      </c>
      <c r="E492" s="40">
        <f t="shared" si="135"/>
        <v>1.534109332065E-2</v>
      </c>
      <c r="F492" s="56" t="s">
        <v>17</v>
      </c>
      <c r="G492" s="42">
        <v>1044.1324286616166</v>
      </c>
      <c r="H492" s="40">
        <v>1.6790627390626901E-2</v>
      </c>
      <c r="I492" s="63">
        <v>260.14385463684692</v>
      </c>
      <c r="J492" s="42">
        <f t="shared" si="122"/>
        <v>21.392873951616593</v>
      </c>
      <c r="K492" s="40">
        <f t="shared" si="123"/>
        <v>6.8246629146045219E-3</v>
      </c>
      <c r="L492" s="53">
        <f t="shared" si="121"/>
        <v>7.1002018698598945</v>
      </c>
      <c r="M492" s="44">
        <f t="shared" si="124"/>
        <v>14.142857142857142</v>
      </c>
      <c r="N492" s="67">
        <f t="shared" si="125"/>
        <v>1.4142857142857144</v>
      </c>
      <c r="O492" s="71" t="s">
        <v>17</v>
      </c>
      <c r="P492" s="40">
        <f>('Sect. 4 (coefficients)'!$L$3+'Sect. 4 (coefficients)'!$L$4*(B492+'Sect. 4 (coefficients)'!$L$7)^-2.5+'Sect. 4 (coefficients)'!$L$5*(B492+'Sect. 4 (coefficients)'!$L$7)^3)/1000</f>
        <v>-1.7850506381732198E-3</v>
      </c>
      <c r="Q492" s="40">
        <f t="shared" si="126"/>
        <v>21.394659002254766</v>
      </c>
      <c r="R492" s="40">
        <f>LOOKUP(B492,'Sect. 4 (data)'!$B$47:$B$53,'Sect. 4 (data)'!$R$47:$R$53)</f>
        <v>22.322963149082252</v>
      </c>
      <c r="S492" s="45">
        <f t="shared" si="127"/>
        <v>-0.92830414682748597</v>
      </c>
      <c r="T492" s="40">
        <f>'Sect. 4 (coefficients)'!$C$7 * ( A492 / 'Sect. 4 (coefficients)'!$C$3 )*
  (
                                                        ( 'Sect. 4 (coefficients)'!$F$3   + 'Sect. 4 (coefficients)'!$F$4  *(A492/'Sect. 4 (coefficients)'!$C$3)^1 + 'Sect. 4 (coefficients)'!$F$5  *(A492/'Sect. 4 (coefficients)'!$C$3)^2 + 'Sect. 4 (coefficients)'!$F$6   *(A492/'Sect. 4 (coefficients)'!$C$3)^3 + 'Sect. 4 (coefficients)'!$F$7  *(A492/'Sect. 4 (coefficients)'!$C$3)^4 + 'Sect. 4 (coefficients)'!$F$8*(A492/'Sect. 4 (coefficients)'!$C$3)^5 ) +
    ( (B492+273.15) / 'Sect. 4 (coefficients)'!$C$4 )^1 * ( 'Sect. 4 (coefficients)'!$F$9   + 'Sect. 4 (coefficients)'!$F$10*(A492/'Sect. 4 (coefficients)'!$C$3)^1 + 'Sect. 4 (coefficients)'!$F$11*(A492/'Sect. 4 (coefficients)'!$C$3)^2 + 'Sect. 4 (coefficients)'!$F$12*(A492/'Sect. 4 (coefficients)'!$C$3)^3 + 'Sect. 4 (coefficients)'!$F$13*(A492/'Sect. 4 (coefficients)'!$C$3)^4 ) +
    ( (B492+273.15) / 'Sect. 4 (coefficients)'!$C$4 )^2 * ( 'Sect. 4 (coefficients)'!$F$14 + 'Sect. 4 (coefficients)'!$F$15*(A492/'Sect. 4 (coefficients)'!$C$3)^1 + 'Sect. 4 (coefficients)'!$F$16*(A492/'Sect. 4 (coefficients)'!$C$3)^2 + 'Sect. 4 (coefficients)'!$F$17*(A492/'Sect. 4 (coefficients)'!$C$3)^3 ) +
    ( (B492+273.15) / 'Sect. 4 (coefficients)'!$C$4 )^3 * ( 'Sect. 4 (coefficients)'!$F$18 + 'Sect. 4 (coefficients)'!$F$19*(A492/'Sect. 4 (coefficients)'!$C$3)^1 + 'Sect. 4 (coefficients)'!$F$20*(A492/'Sect. 4 (coefficients)'!$C$3)^2 ) +
    ( (B492+273.15) / 'Sect. 4 (coefficients)'!$C$4 )^4 * ( 'Sect. 4 (coefficients)'!$F$21 +'Sect. 4 (coefficients)'!$F$22*(A492/'Sect. 4 (coefficients)'!$C$3)^1 ) +
    ( (B492+273.15) / 'Sect. 4 (coefficients)'!$C$4 )^5 * ( 'Sect. 4 (coefficients)'!$F$23 )
  )</f>
        <v>22.321964816699975</v>
      </c>
      <c r="U492" s="93">
        <f xml:space="preserve"> 'Sect. 4 (coefficients)'!$C$8 * ( (C492/'Sect. 4 (coefficients)'!$C$5-1)/'Sect. 4 (coefficients)'!$C$6 ) * ( A492/'Sect. 4 (coefficients)'!$C$3 ) *
(                                                       ( 'Sect. 4 (coefficients)'!$J$3   + 'Sect. 4 (coefficients)'!$J$4  *((C492/'Sect. 4 (coefficients)'!$C$5-1)/'Sect. 4 (coefficients)'!$C$6)  + 'Sect. 4 (coefficients)'!$J$5  *((C492/'Sect. 4 (coefficients)'!$C$5-1)/'Sect. 4 (coefficients)'!$C$6)^2 + 'Sect. 4 (coefficients)'!$J$6   *((C492/'Sect. 4 (coefficients)'!$C$5-1)/'Sect. 4 (coefficients)'!$C$6)^3 + 'Sect. 4 (coefficients)'!$J$7*((C492/'Sect. 4 (coefficients)'!$C$5-1)/'Sect. 4 (coefficients)'!$C$6)^4 ) +
    ( A492/'Sect. 4 (coefficients)'!$C$3 )^1 * ( 'Sect. 4 (coefficients)'!$J$8   + 'Sect. 4 (coefficients)'!$J$9  *((C492/'Sect. 4 (coefficients)'!$C$5-1)/'Sect. 4 (coefficients)'!$C$6)  + 'Sect. 4 (coefficients)'!$J$10*((C492/'Sect. 4 (coefficients)'!$C$5-1)/'Sect. 4 (coefficients)'!$C$6)^2 + 'Sect. 4 (coefficients)'!$J$11 *((C492/'Sect. 4 (coefficients)'!$C$5-1)/'Sect. 4 (coefficients)'!$C$6)^3 ) +
    ( A492/'Sect. 4 (coefficients)'!$C$3 )^2 * ( 'Sect. 4 (coefficients)'!$J$12 + 'Sect. 4 (coefficients)'!$J$13*((C492/'Sect. 4 (coefficients)'!$C$5-1)/'Sect. 4 (coefficients)'!$C$6) + 'Sect. 4 (coefficients)'!$J$14*((C492/'Sect. 4 (coefficients)'!$C$5-1)/'Sect. 4 (coefficients)'!$C$6)^2 ) +
    ( A492/'Sect. 4 (coefficients)'!$C$3 )^3 * ( 'Sect. 4 (coefficients)'!$J$15 + 'Sect. 4 (coefficients)'!$J$16*((C492/'Sect. 4 (coefficients)'!$C$5-1)/'Sect. 4 (coefficients)'!$C$6) ) +
    ( A492/'Sect. 4 (coefficients)'!$C$3 )^4 * ( 'Sect. 4 (coefficients)'!$J$17 ) +
( (B492+273.15) / 'Sect. 4 (coefficients)'!$C$4 )^1*
    (                                                   ( 'Sect. 4 (coefficients)'!$J$18 + 'Sect. 4 (coefficients)'!$J$19*((C492/'Sect. 4 (coefficients)'!$C$5-1)/'Sect. 4 (coefficients)'!$C$6) + 'Sect. 4 (coefficients)'!$J$20*((C492/'Sect. 4 (coefficients)'!$C$5-1)/'Sect. 4 (coefficients)'!$C$6)^2 + 'Sect. 4 (coefficients)'!$J$21 * ((C492/'Sect. 4 (coefficients)'!$C$5-1)/'Sect. 4 (coefficients)'!$C$6)^3 ) +
    ( A492/'Sect. 4 (coefficients)'!$C$3 )^1 * ( 'Sect. 4 (coefficients)'!$J$22 + 'Sect. 4 (coefficients)'!$J$23*((C492/'Sect. 4 (coefficients)'!$C$5-1)/'Sect. 4 (coefficients)'!$C$6) + 'Sect. 4 (coefficients)'!$J$24*((C492/'Sect. 4 (coefficients)'!$C$5-1)/'Sect. 4 (coefficients)'!$C$6)^2 ) +
    ( A492/'Sect. 4 (coefficients)'!$C$3 )^2 * ( 'Sect. 4 (coefficients)'!$J$25 + 'Sect. 4 (coefficients)'!$J$26*((C492/'Sect. 4 (coefficients)'!$C$5-1)/'Sect. 4 (coefficients)'!$C$6) ) +
    ( A492/'Sect. 4 (coefficients)'!$C$3 )^3 * ( 'Sect. 4 (coefficients)'!$J$27 ) ) +
( (B492+273.15) / 'Sect. 4 (coefficients)'!$C$4 )^2*
    (                                                   ( 'Sect. 4 (coefficients)'!$J$28 + 'Sect. 4 (coefficients)'!$J$29*((C492/'Sect. 4 (coefficients)'!$C$5-1)/'Sect. 4 (coefficients)'!$C$6) + 'Sect. 4 (coefficients)'!$J$30*((C492/'Sect. 4 (coefficients)'!$C$5-1)/'Sect. 4 (coefficients)'!$C$6)^2 ) +
    ( A492/'Sect. 4 (coefficients)'!$C$3 )^1 * ( 'Sect. 4 (coefficients)'!$J$31 + 'Sect. 4 (coefficients)'!$J$32*((C492/'Sect. 4 (coefficients)'!$C$5-1)/'Sect. 4 (coefficients)'!$C$6) ) +
    ( A492/'Sect. 4 (coefficients)'!$C$3 )^2 * ( 'Sect. 4 (coefficients)'!$J$33 ) ) +
( (B492+273.15) / 'Sect. 4 (coefficients)'!$C$4 )^3*
    (                                                   ( 'Sect. 4 (coefficients)'!$J$34 + 'Sect. 4 (coefficients)'!$J$35*((C492/'Sect. 4 (coefficients)'!$C$5-1)/'Sect. 4 (coefficients)'!$C$6) ) +
    ( A492/'Sect. 4 (coefficients)'!$C$3 )^1 * ( 'Sect. 4 (coefficients)'!$J$36 ) ) +
( (B492+273.15) / 'Sect. 4 (coefficients)'!$C$4 )^4*
    (                                                   ( 'Sect. 4 (coefficients)'!$J$37 ) ) )</f>
        <v>-0.92905443372256991</v>
      </c>
      <c r="V492" s="40">
        <f t="shared" si="128"/>
        <v>21.392910382977405</v>
      </c>
      <c r="W492" s="45">
        <f>('Sect. 4 (coefficients)'!$L$3+'Sect. 4 (coefficients)'!$L$4*(B492+'Sect. 4 (coefficients)'!$L$7)^-2.5+'Sect. 4 (coefficients)'!$L$5*(B492+'Sect. 4 (coefficients)'!$L$7)^3)/1000</f>
        <v>-1.7850506381732198E-3</v>
      </c>
      <c r="X492" s="45">
        <f t="shared" si="129"/>
        <v>1.7486192773610298E-3</v>
      </c>
      <c r="Y492" s="40">
        <f t="shared" si="130"/>
        <v>21.391125332339232</v>
      </c>
      <c r="Z492" s="94">
        <v>6.0000000000000001E-3</v>
      </c>
    </row>
    <row r="493" spans="1:26" s="37" customFormat="1">
      <c r="A493" s="76">
        <v>30</v>
      </c>
      <c r="B493" s="30">
        <v>35</v>
      </c>
      <c r="C493" s="55">
        <v>5</v>
      </c>
      <c r="D493" s="32">
        <v>996.18593282400002</v>
      </c>
      <c r="E493" s="32">
        <f>0.001/100*D493/2</f>
        <v>4.9809296641200006E-3</v>
      </c>
      <c r="F493" s="54" t="s">
        <v>17</v>
      </c>
      <c r="G493" s="33">
        <v>1018.2752813032173</v>
      </c>
      <c r="H493" s="32">
        <v>7.0155408360733145E-3</v>
      </c>
      <c r="I493" s="62">
        <v>136.79775345145777</v>
      </c>
      <c r="J493" s="33">
        <f t="shared" si="122"/>
        <v>22.089348479217279</v>
      </c>
      <c r="K493" s="32">
        <f t="shared" si="123"/>
        <v>4.9404607987212773E-3</v>
      </c>
      <c r="L493" s="50">
        <f t="shared" si="121"/>
        <v>33.643732258881059</v>
      </c>
      <c r="M493" s="35">
        <f t="shared" si="124"/>
        <v>14.142857142857142</v>
      </c>
      <c r="N493" s="66">
        <f t="shared" si="125"/>
        <v>1.4142857142857144</v>
      </c>
      <c r="O493" s="70" t="s">
        <v>17</v>
      </c>
      <c r="P493" s="32">
        <f>('Sect. 4 (coefficients)'!$L$3+'Sect. 4 (coefficients)'!$L$4*(B493+'Sect. 4 (coefficients)'!$L$7)^-2.5+'Sect. 4 (coefficients)'!$L$5*(B493+'Sect. 4 (coefficients)'!$L$7)^3)/1000</f>
        <v>-1.5230718835547918E-3</v>
      </c>
      <c r="Q493" s="32">
        <f t="shared" si="126"/>
        <v>22.090871551100832</v>
      </c>
      <c r="R493" s="32">
        <f>LOOKUP(B493,'Sect. 4 (data)'!$B$47:$B$53,'Sect. 4 (data)'!$R$47:$R$53)</f>
        <v>22.16551765316288</v>
      </c>
      <c r="S493" s="36">
        <f t="shared" si="127"/>
        <v>-7.4646102062047248E-2</v>
      </c>
      <c r="T493" s="32">
        <f>'Sect. 4 (coefficients)'!$C$7 * ( A493 / 'Sect. 4 (coefficients)'!$C$3 )*
  (
                                                        ( 'Sect. 4 (coefficients)'!$F$3   + 'Sect. 4 (coefficients)'!$F$4  *(A493/'Sect. 4 (coefficients)'!$C$3)^1 + 'Sect. 4 (coefficients)'!$F$5  *(A493/'Sect. 4 (coefficients)'!$C$3)^2 + 'Sect. 4 (coefficients)'!$F$6   *(A493/'Sect. 4 (coefficients)'!$C$3)^3 + 'Sect. 4 (coefficients)'!$F$7  *(A493/'Sect. 4 (coefficients)'!$C$3)^4 + 'Sect. 4 (coefficients)'!$F$8*(A493/'Sect. 4 (coefficients)'!$C$3)^5 ) +
    ( (B493+273.15) / 'Sect. 4 (coefficients)'!$C$4 )^1 * ( 'Sect. 4 (coefficients)'!$F$9   + 'Sect. 4 (coefficients)'!$F$10*(A493/'Sect. 4 (coefficients)'!$C$3)^1 + 'Sect. 4 (coefficients)'!$F$11*(A493/'Sect. 4 (coefficients)'!$C$3)^2 + 'Sect. 4 (coefficients)'!$F$12*(A493/'Sect. 4 (coefficients)'!$C$3)^3 + 'Sect. 4 (coefficients)'!$F$13*(A493/'Sect. 4 (coefficients)'!$C$3)^4 ) +
    ( (B493+273.15) / 'Sect. 4 (coefficients)'!$C$4 )^2 * ( 'Sect. 4 (coefficients)'!$F$14 + 'Sect. 4 (coefficients)'!$F$15*(A493/'Sect. 4 (coefficients)'!$C$3)^1 + 'Sect. 4 (coefficients)'!$F$16*(A493/'Sect. 4 (coefficients)'!$C$3)^2 + 'Sect. 4 (coefficients)'!$F$17*(A493/'Sect. 4 (coefficients)'!$C$3)^3 ) +
    ( (B493+273.15) / 'Sect. 4 (coefficients)'!$C$4 )^3 * ( 'Sect. 4 (coefficients)'!$F$18 + 'Sect. 4 (coefficients)'!$F$19*(A493/'Sect. 4 (coefficients)'!$C$3)^1 + 'Sect. 4 (coefficients)'!$F$20*(A493/'Sect. 4 (coefficients)'!$C$3)^2 ) +
    ( (B493+273.15) / 'Sect. 4 (coefficients)'!$C$4 )^4 * ( 'Sect. 4 (coefficients)'!$F$21 +'Sect. 4 (coefficients)'!$F$22*(A493/'Sect. 4 (coefficients)'!$C$3)^1 ) +
    ( (B493+273.15) / 'Sect. 4 (coefficients)'!$C$4 )^5 * ( 'Sect. 4 (coefficients)'!$F$23 )
  )</f>
        <v>22.166906817806517</v>
      </c>
      <c r="U493" s="91">
        <f xml:space="preserve"> 'Sect. 4 (coefficients)'!$C$8 * ( (C493/'Sect. 4 (coefficients)'!$C$5-1)/'Sect. 4 (coefficients)'!$C$6 ) * ( A493/'Sect. 4 (coefficients)'!$C$3 ) *
(                                                       ( 'Sect. 4 (coefficients)'!$J$3   + 'Sect. 4 (coefficients)'!$J$4  *((C493/'Sect. 4 (coefficients)'!$C$5-1)/'Sect. 4 (coefficients)'!$C$6)  + 'Sect. 4 (coefficients)'!$J$5  *((C493/'Sect. 4 (coefficients)'!$C$5-1)/'Sect. 4 (coefficients)'!$C$6)^2 + 'Sect. 4 (coefficients)'!$J$6   *((C493/'Sect. 4 (coefficients)'!$C$5-1)/'Sect. 4 (coefficients)'!$C$6)^3 + 'Sect. 4 (coefficients)'!$J$7*((C493/'Sect. 4 (coefficients)'!$C$5-1)/'Sect. 4 (coefficients)'!$C$6)^4 ) +
    ( A493/'Sect. 4 (coefficients)'!$C$3 )^1 * ( 'Sect. 4 (coefficients)'!$J$8   + 'Sect. 4 (coefficients)'!$J$9  *((C493/'Sect. 4 (coefficients)'!$C$5-1)/'Sect. 4 (coefficients)'!$C$6)  + 'Sect. 4 (coefficients)'!$J$10*((C493/'Sect. 4 (coefficients)'!$C$5-1)/'Sect. 4 (coefficients)'!$C$6)^2 + 'Sect. 4 (coefficients)'!$J$11 *((C493/'Sect. 4 (coefficients)'!$C$5-1)/'Sect. 4 (coefficients)'!$C$6)^3 ) +
    ( A493/'Sect. 4 (coefficients)'!$C$3 )^2 * ( 'Sect. 4 (coefficients)'!$J$12 + 'Sect. 4 (coefficients)'!$J$13*((C493/'Sect. 4 (coefficients)'!$C$5-1)/'Sect. 4 (coefficients)'!$C$6) + 'Sect. 4 (coefficients)'!$J$14*((C493/'Sect. 4 (coefficients)'!$C$5-1)/'Sect. 4 (coefficients)'!$C$6)^2 ) +
    ( A493/'Sect. 4 (coefficients)'!$C$3 )^3 * ( 'Sect. 4 (coefficients)'!$J$15 + 'Sect. 4 (coefficients)'!$J$16*((C493/'Sect. 4 (coefficients)'!$C$5-1)/'Sect. 4 (coefficients)'!$C$6) ) +
    ( A493/'Sect. 4 (coefficients)'!$C$3 )^4 * ( 'Sect. 4 (coefficients)'!$J$17 ) +
( (B493+273.15) / 'Sect. 4 (coefficients)'!$C$4 )^1*
    (                                                   ( 'Sect. 4 (coefficients)'!$J$18 + 'Sect. 4 (coefficients)'!$J$19*((C493/'Sect. 4 (coefficients)'!$C$5-1)/'Sect. 4 (coefficients)'!$C$6) + 'Sect. 4 (coefficients)'!$J$20*((C493/'Sect. 4 (coefficients)'!$C$5-1)/'Sect. 4 (coefficients)'!$C$6)^2 + 'Sect. 4 (coefficients)'!$J$21 * ((C493/'Sect. 4 (coefficients)'!$C$5-1)/'Sect. 4 (coefficients)'!$C$6)^3 ) +
    ( A493/'Sect. 4 (coefficients)'!$C$3 )^1 * ( 'Sect. 4 (coefficients)'!$J$22 + 'Sect. 4 (coefficients)'!$J$23*((C493/'Sect. 4 (coefficients)'!$C$5-1)/'Sect. 4 (coefficients)'!$C$6) + 'Sect. 4 (coefficients)'!$J$24*((C493/'Sect. 4 (coefficients)'!$C$5-1)/'Sect. 4 (coefficients)'!$C$6)^2 ) +
    ( A493/'Sect. 4 (coefficients)'!$C$3 )^2 * ( 'Sect. 4 (coefficients)'!$J$25 + 'Sect. 4 (coefficients)'!$J$26*((C493/'Sect. 4 (coefficients)'!$C$5-1)/'Sect. 4 (coefficients)'!$C$6) ) +
    ( A493/'Sect. 4 (coefficients)'!$C$3 )^3 * ( 'Sect. 4 (coefficients)'!$J$27 ) ) +
( (B493+273.15) / 'Sect. 4 (coefficients)'!$C$4 )^2*
    (                                                   ( 'Sect. 4 (coefficients)'!$J$28 + 'Sect. 4 (coefficients)'!$J$29*((C493/'Sect. 4 (coefficients)'!$C$5-1)/'Sect. 4 (coefficients)'!$C$6) + 'Sect. 4 (coefficients)'!$J$30*((C493/'Sect. 4 (coefficients)'!$C$5-1)/'Sect. 4 (coefficients)'!$C$6)^2 ) +
    ( A493/'Sect. 4 (coefficients)'!$C$3 )^1 * ( 'Sect. 4 (coefficients)'!$J$31 + 'Sect. 4 (coefficients)'!$J$32*((C493/'Sect. 4 (coefficients)'!$C$5-1)/'Sect. 4 (coefficients)'!$C$6) ) +
    ( A493/'Sect. 4 (coefficients)'!$C$3 )^2 * ( 'Sect. 4 (coefficients)'!$J$33 ) ) +
( (B493+273.15) / 'Sect. 4 (coefficients)'!$C$4 )^3*
    (                                                   ( 'Sect. 4 (coefficients)'!$J$34 + 'Sect. 4 (coefficients)'!$J$35*((C493/'Sect. 4 (coefficients)'!$C$5-1)/'Sect. 4 (coefficients)'!$C$6) ) +
    ( A493/'Sect. 4 (coefficients)'!$C$3 )^1 * ( 'Sect. 4 (coefficients)'!$J$36 ) ) +
( (B493+273.15) / 'Sect. 4 (coefficients)'!$C$4 )^4*
    (                                                   ( 'Sect. 4 (coefficients)'!$J$37 ) ) )</f>
        <v>-7.3908168430719623E-2</v>
      </c>
      <c r="V493" s="32">
        <f t="shared" si="128"/>
        <v>22.092998649375797</v>
      </c>
      <c r="W493" s="36">
        <f>('Sect. 4 (coefficients)'!$L$3+'Sect. 4 (coefficients)'!$L$4*(B493+'Sect. 4 (coefficients)'!$L$7)^-2.5+'Sect. 4 (coefficients)'!$L$5*(B493+'Sect. 4 (coefficients)'!$L$7)^3)/1000</f>
        <v>-1.5230718835547918E-3</v>
      </c>
      <c r="X493" s="36">
        <f t="shared" si="129"/>
        <v>-2.1270982749648226E-3</v>
      </c>
      <c r="Y493" s="32">
        <f t="shared" si="130"/>
        <v>22.091475577492243</v>
      </c>
      <c r="Z493" s="92">
        <v>6.0000000000000001E-3</v>
      </c>
    </row>
    <row r="494" spans="1:26" s="37" customFormat="1">
      <c r="A494" s="76">
        <v>30</v>
      </c>
      <c r="B494" s="30">
        <v>35</v>
      </c>
      <c r="C494" s="55">
        <v>10</v>
      </c>
      <c r="D494" s="32">
        <v>998.36010543999998</v>
      </c>
      <c r="E494" s="32">
        <f>0.001/100*D494/2</f>
        <v>4.9918005272E-3</v>
      </c>
      <c r="F494" s="54" t="s">
        <v>17</v>
      </c>
      <c r="G494" s="33">
        <v>1020.3750665434764</v>
      </c>
      <c r="H494" s="32">
        <v>7.0541164660924702E-3</v>
      </c>
      <c r="I494" s="62">
        <v>138.51832038250399</v>
      </c>
      <c r="J494" s="33">
        <f t="shared" si="122"/>
        <v>22.014961103476367</v>
      </c>
      <c r="K494" s="32">
        <f t="shared" si="123"/>
        <v>4.9842237724486973E-3</v>
      </c>
      <c r="L494" s="50">
        <f t="shared" si="121"/>
        <v>34.524455889836503</v>
      </c>
      <c r="M494" s="35">
        <f t="shared" si="124"/>
        <v>14.142857142857142</v>
      </c>
      <c r="N494" s="66">
        <f t="shared" si="125"/>
        <v>1.4142857142857144</v>
      </c>
      <c r="O494" s="70" t="s">
        <v>17</v>
      </c>
      <c r="P494" s="32">
        <f>('Sect. 4 (coefficients)'!$L$3+'Sect. 4 (coefficients)'!$L$4*(B494+'Sect. 4 (coefficients)'!$L$7)^-2.5+'Sect. 4 (coefficients)'!$L$5*(B494+'Sect. 4 (coefficients)'!$L$7)^3)/1000</f>
        <v>-1.5230718835547918E-3</v>
      </c>
      <c r="Q494" s="32">
        <f t="shared" si="126"/>
        <v>22.016484175359921</v>
      </c>
      <c r="R494" s="32">
        <f>LOOKUP(B494,'Sect. 4 (data)'!$B$47:$B$53,'Sect. 4 (data)'!$R$47:$R$53)</f>
        <v>22.16551765316288</v>
      </c>
      <c r="S494" s="36">
        <f t="shared" si="127"/>
        <v>-0.14903347780295917</v>
      </c>
      <c r="T494" s="32">
        <f>'Sect. 4 (coefficients)'!$C$7 * ( A494 / 'Sect. 4 (coefficients)'!$C$3 )*
  (
                                                        ( 'Sect. 4 (coefficients)'!$F$3   + 'Sect. 4 (coefficients)'!$F$4  *(A494/'Sect. 4 (coefficients)'!$C$3)^1 + 'Sect. 4 (coefficients)'!$F$5  *(A494/'Sect. 4 (coefficients)'!$C$3)^2 + 'Sect. 4 (coefficients)'!$F$6   *(A494/'Sect. 4 (coefficients)'!$C$3)^3 + 'Sect. 4 (coefficients)'!$F$7  *(A494/'Sect. 4 (coefficients)'!$C$3)^4 + 'Sect. 4 (coefficients)'!$F$8*(A494/'Sect. 4 (coefficients)'!$C$3)^5 ) +
    ( (B494+273.15) / 'Sect. 4 (coefficients)'!$C$4 )^1 * ( 'Sect. 4 (coefficients)'!$F$9   + 'Sect. 4 (coefficients)'!$F$10*(A494/'Sect. 4 (coefficients)'!$C$3)^1 + 'Sect. 4 (coefficients)'!$F$11*(A494/'Sect. 4 (coefficients)'!$C$3)^2 + 'Sect. 4 (coefficients)'!$F$12*(A494/'Sect. 4 (coefficients)'!$C$3)^3 + 'Sect. 4 (coefficients)'!$F$13*(A494/'Sect. 4 (coefficients)'!$C$3)^4 ) +
    ( (B494+273.15) / 'Sect. 4 (coefficients)'!$C$4 )^2 * ( 'Sect. 4 (coefficients)'!$F$14 + 'Sect. 4 (coefficients)'!$F$15*(A494/'Sect. 4 (coefficients)'!$C$3)^1 + 'Sect. 4 (coefficients)'!$F$16*(A494/'Sect. 4 (coefficients)'!$C$3)^2 + 'Sect. 4 (coefficients)'!$F$17*(A494/'Sect. 4 (coefficients)'!$C$3)^3 ) +
    ( (B494+273.15) / 'Sect. 4 (coefficients)'!$C$4 )^3 * ( 'Sect. 4 (coefficients)'!$F$18 + 'Sect. 4 (coefficients)'!$F$19*(A494/'Sect. 4 (coefficients)'!$C$3)^1 + 'Sect. 4 (coefficients)'!$F$20*(A494/'Sect. 4 (coefficients)'!$C$3)^2 ) +
    ( (B494+273.15) / 'Sect. 4 (coefficients)'!$C$4 )^4 * ( 'Sect. 4 (coefficients)'!$F$21 +'Sect. 4 (coefficients)'!$F$22*(A494/'Sect. 4 (coefficients)'!$C$3)^1 ) +
    ( (B494+273.15) / 'Sect. 4 (coefficients)'!$C$4 )^5 * ( 'Sect. 4 (coefficients)'!$F$23 )
  )</f>
        <v>22.166906817806517</v>
      </c>
      <c r="U494" s="91">
        <f xml:space="preserve"> 'Sect. 4 (coefficients)'!$C$8 * ( (C494/'Sect. 4 (coefficients)'!$C$5-1)/'Sect. 4 (coefficients)'!$C$6 ) * ( A494/'Sect. 4 (coefficients)'!$C$3 ) *
(                                                       ( 'Sect. 4 (coefficients)'!$J$3   + 'Sect. 4 (coefficients)'!$J$4  *((C494/'Sect. 4 (coefficients)'!$C$5-1)/'Sect. 4 (coefficients)'!$C$6)  + 'Sect. 4 (coefficients)'!$J$5  *((C494/'Sect. 4 (coefficients)'!$C$5-1)/'Sect. 4 (coefficients)'!$C$6)^2 + 'Sect. 4 (coefficients)'!$J$6   *((C494/'Sect. 4 (coefficients)'!$C$5-1)/'Sect. 4 (coefficients)'!$C$6)^3 + 'Sect. 4 (coefficients)'!$J$7*((C494/'Sect. 4 (coefficients)'!$C$5-1)/'Sect. 4 (coefficients)'!$C$6)^4 ) +
    ( A494/'Sect. 4 (coefficients)'!$C$3 )^1 * ( 'Sect. 4 (coefficients)'!$J$8   + 'Sect. 4 (coefficients)'!$J$9  *((C494/'Sect. 4 (coefficients)'!$C$5-1)/'Sect. 4 (coefficients)'!$C$6)  + 'Sect. 4 (coefficients)'!$J$10*((C494/'Sect. 4 (coefficients)'!$C$5-1)/'Sect. 4 (coefficients)'!$C$6)^2 + 'Sect. 4 (coefficients)'!$J$11 *((C494/'Sect. 4 (coefficients)'!$C$5-1)/'Sect. 4 (coefficients)'!$C$6)^3 ) +
    ( A494/'Sect. 4 (coefficients)'!$C$3 )^2 * ( 'Sect. 4 (coefficients)'!$J$12 + 'Sect. 4 (coefficients)'!$J$13*((C494/'Sect. 4 (coefficients)'!$C$5-1)/'Sect. 4 (coefficients)'!$C$6) + 'Sect. 4 (coefficients)'!$J$14*((C494/'Sect. 4 (coefficients)'!$C$5-1)/'Sect. 4 (coefficients)'!$C$6)^2 ) +
    ( A494/'Sect. 4 (coefficients)'!$C$3 )^3 * ( 'Sect. 4 (coefficients)'!$J$15 + 'Sect. 4 (coefficients)'!$J$16*((C494/'Sect. 4 (coefficients)'!$C$5-1)/'Sect. 4 (coefficients)'!$C$6) ) +
    ( A494/'Sect. 4 (coefficients)'!$C$3 )^4 * ( 'Sect. 4 (coefficients)'!$J$17 ) +
( (B494+273.15) / 'Sect. 4 (coefficients)'!$C$4 )^1*
    (                                                   ( 'Sect. 4 (coefficients)'!$J$18 + 'Sect. 4 (coefficients)'!$J$19*((C494/'Sect. 4 (coefficients)'!$C$5-1)/'Sect. 4 (coefficients)'!$C$6) + 'Sect. 4 (coefficients)'!$J$20*((C494/'Sect. 4 (coefficients)'!$C$5-1)/'Sect. 4 (coefficients)'!$C$6)^2 + 'Sect. 4 (coefficients)'!$J$21 * ((C494/'Sect. 4 (coefficients)'!$C$5-1)/'Sect. 4 (coefficients)'!$C$6)^3 ) +
    ( A494/'Sect. 4 (coefficients)'!$C$3 )^1 * ( 'Sect. 4 (coefficients)'!$J$22 + 'Sect. 4 (coefficients)'!$J$23*((C494/'Sect. 4 (coefficients)'!$C$5-1)/'Sect. 4 (coefficients)'!$C$6) + 'Sect. 4 (coefficients)'!$J$24*((C494/'Sect. 4 (coefficients)'!$C$5-1)/'Sect. 4 (coefficients)'!$C$6)^2 ) +
    ( A494/'Sect. 4 (coefficients)'!$C$3 )^2 * ( 'Sect. 4 (coefficients)'!$J$25 + 'Sect. 4 (coefficients)'!$J$26*((C494/'Sect. 4 (coefficients)'!$C$5-1)/'Sect. 4 (coefficients)'!$C$6) ) +
    ( A494/'Sect. 4 (coefficients)'!$C$3 )^3 * ( 'Sect. 4 (coefficients)'!$J$27 ) ) +
( (B494+273.15) / 'Sect. 4 (coefficients)'!$C$4 )^2*
    (                                                   ( 'Sect. 4 (coefficients)'!$J$28 + 'Sect. 4 (coefficients)'!$J$29*((C494/'Sect. 4 (coefficients)'!$C$5-1)/'Sect. 4 (coefficients)'!$C$6) + 'Sect. 4 (coefficients)'!$J$30*((C494/'Sect. 4 (coefficients)'!$C$5-1)/'Sect. 4 (coefficients)'!$C$6)^2 ) +
    ( A494/'Sect. 4 (coefficients)'!$C$3 )^1 * ( 'Sect. 4 (coefficients)'!$J$31 + 'Sect. 4 (coefficients)'!$J$32*((C494/'Sect. 4 (coefficients)'!$C$5-1)/'Sect. 4 (coefficients)'!$C$6) ) +
    ( A494/'Sect. 4 (coefficients)'!$C$3 )^2 * ( 'Sect. 4 (coefficients)'!$J$33 ) ) +
( (B494+273.15) / 'Sect. 4 (coefficients)'!$C$4 )^3*
    (                                                   ( 'Sect. 4 (coefficients)'!$J$34 + 'Sect. 4 (coefficients)'!$J$35*((C494/'Sect. 4 (coefficients)'!$C$5-1)/'Sect. 4 (coefficients)'!$C$6) ) +
    ( A494/'Sect. 4 (coefficients)'!$C$3 )^1 * ( 'Sect. 4 (coefficients)'!$J$36 ) ) +
( (B494+273.15) / 'Sect. 4 (coefficients)'!$C$4 )^4*
    (                                                   ( 'Sect. 4 (coefficients)'!$J$37 ) ) )</f>
        <v>-0.14825140356342922</v>
      </c>
      <c r="V494" s="32">
        <f t="shared" si="128"/>
        <v>22.018655414243089</v>
      </c>
      <c r="W494" s="36">
        <f>('Sect. 4 (coefficients)'!$L$3+'Sect. 4 (coefficients)'!$L$4*(B494+'Sect. 4 (coefficients)'!$L$7)^-2.5+'Sect. 4 (coefficients)'!$L$5*(B494+'Sect. 4 (coefficients)'!$L$7)^3)/1000</f>
        <v>-1.5230718835547918E-3</v>
      </c>
      <c r="X494" s="36">
        <f t="shared" si="129"/>
        <v>-2.1712388831680585E-3</v>
      </c>
      <c r="Y494" s="32">
        <f t="shared" si="130"/>
        <v>22.017132342359535</v>
      </c>
      <c r="Z494" s="92">
        <v>6.0000000000000001E-3</v>
      </c>
    </row>
    <row r="495" spans="1:26" s="37" customFormat="1">
      <c r="A495" s="76">
        <v>30</v>
      </c>
      <c r="B495" s="30">
        <v>35</v>
      </c>
      <c r="C495" s="55">
        <v>15</v>
      </c>
      <c r="D495" s="32">
        <v>1000.51156263</v>
      </c>
      <c r="E495" s="32">
        <f t="shared" ref="E495:E501" si="136">0.003/100*D495/2</f>
        <v>1.500767343945E-2</v>
      </c>
      <c r="F495" s="54" t="s">
        <v>17</v>
      </c>
      <c r="G495" s="33">
        <v>1022.4537799387234</v>
      </c>
      <c r="H495" s="32">
        <v>1.5836441719995063E-2</v>
      </c>
      <c r="I495" s="62">
        <v>3381.1984954385944</v>
      </c>
      <c r="J495" s="33">
        <f t="shared" si="122"/>
        <v>21.942217308723457</v>
      </c>
      <c r="K495" s="32">
        <f t="shared" si="123"/>
        <v>5.0559493950817222E-3</v>
      </c>
      <c r="L495" s="50">
        <f t="shared" si="121"/>
        <v>35.127813098813242</v>
      </c>
      <c r="M495" s="35">
        <f t="shared" si="124"/>
        <v>14.142857142857142</v>
      </c>
      <c r="N495" s="66">
        <f t="shared" si="125"/>
        <v>1.4142857142857144</v>
      </c>
      <c r="O495" s="70" t="s">
        <v>17</v>
      </c>
      <c r="P495" s="32">
        <f>('Sect. 4 (coefficients)'!$L$3+'Sect. 4 (coefficients)'!$L$4*(B495+'Sect. 4 (coefficients)'!$L$7)^-2.5+'Sect. 4 (coefficients)'!$L$5*(B495+'Sect. 4 (coefficients)'!$L$7)^3)/1000</f>
        <v>-1.5230718835547918E-3</v>
      </c>
      <c r="Q495" s="32">
        <f t="shared" si="126"/>
        <v>21.943740380607011</v>
      </c>
      <c r="R495" s="32">
        <f>LOOKUP(B495,'Sect. 4 (data)'!$B$47:$B$53,'Sect. 4 (data)'!$R$47:$R$53)</f>
        <v>22.16551765316288</v>
      </c>
      <c r="S495" s="36">
        <f t="shared" si="127"/>
        <v>-0.22177727255586888</v>
      </c>
      <c r="T495" s="32">
        <f>'Sect. 4 (coefficients)'!$C$7 * ( A495 / 'Sect. 4 (coefficients)'!$C$3 )*
  (
                                                        ( 'Sect. 4 (coefficients)'!$F$3   + 'Sect. 4 (coefficients)'!$F$4  *(A495/'Sect. 4 (coefficients)'!$C$3)^1 + 'Sect. 4 (coefficients)'!$F$5  *(A495/'Sect. 4 (coefficients)'!$C$3)^2 + 'Sect. 4 (coefficients)'!$F$6   *(A495/'Sect. 4 (coefficients)'!$C$3)^3 + 'Sect. 4 (coefficients)'!$F$7  *(A495/'Sect. 4 (coefficients)'!$C$3)^4 + 'Sect. 4 (coefficients)'!$F$8*(A495/'Sect. 4 (coefficients)'!$C$3)^5 ) +
    ( (B495+273.15) / 'Sect. 4 (coefficients)'!$C$4 )^1 * ( 'Sect. 4 (coefficients)'!$F$9   + 'Sect. 4 (coefficients)'!$F$10*(A495/'Sect. 4 (coefficients)'!$C$3)^1 + 'Sect. 4 (coefficients)'!$F$11*(A495/'Sect. 4 (coefficients)'!$C$3)^2 + 'Sect. 4 (coefficients)'!$F$12*(A495/'Sect. 4 (coefficients)'!$C$3)^3 + 'Sect. 4 (coefficients)'!$F$13*(A495/'Sect. 4 (coefficients)'!$C$3)^4 ) +
    ( (B495+273.15) / 'Sect. 4 (coefficients)'!$C$4 )^2 * ( 'Sect. 4 (coefficients)'!$F$14 + 'Sect. 4 (coefficients)'!$F$15*(A495/'Sect. 4 (coefficients)'!$C$3)^1 + 'Sect. 4 (coefficients)'!$F$16*(A495/'Sect. 4 (coefficients)'!$C$3)^2 + 'Sect. 4 (coefficients)'!$F$17*(A495/'Sect. 4 (coefficients)'!$C$3)^3 ) +
    ( (B495+273.15) / 'Sect. 4 (coefficients)'!$C$4 )^3 * ( 'Sect. 4 (coefficients)'!$F$18 + 'Sect. 4 (coefficients)'!$F$19*(A495/'Sect. 4 (coefficients)'!$C$3)^1 + 'Sect. 4 (coefficients)'!$F$20*(A495/'Sect. 4 (coefficients)'!$C$3)^2 ) +
    ( (B495+273.15) / 'Sect. 4 (coefficients)'!$C$4 )^4 * ( 'Sect. 4 (coefficients)'!$F$21 +'Sect. 4 (coefficients)'!$F$22*(A495/'Sect. 4 (coefficients)'!$C$3)^1 ) +
    ( (B495+273.15) / 'Sect. 4 (coefficients)'!$C$4 )^5 * ( 'Sect. 4 (coefficients)'!$F$23 )
  )</f>
        <v>22.166906817806517</v>
      </c>
      <c r="U495" s="91">
        <f xml:space="preserve"> 'Sect. 4 (coefficients)'!$C$8 * ( (C495/'Sect. 4 (coefficients)'!$C$5-1)/'Sect. 4 (coefficients)'!$C$6 ) * ( A495/'Sect. 4 (coefficients)'!$C$3 ) *
(                                                       ( 'Sect. 4 (coefficients)'!$J$3   + 'Sect. 4 (coefficients)'!$J$4  *((C495/'Sect. 4 (coefficients)'!$C$5-1)/'Sect. 4 (coefficients)'!$C$6)  + 'Sect. 4 (coefficients)'!$J$5  *((C495/'Sect. 4 (coefficients)'!$C$5-1)/'Sect. 4 (coefficients)'!$C$6)^2 + 'Sect. 4 (coefficients)'!$J$6   *((C495/'Sect. 4 (coefficients)'!$C$5-1)/'Sect. 4 (coefficients)'!$C$6)^3 + 'Sect. 4 (coefficients)'!$J$7*((C495/'Sect. 4 (coefficients)'!$C$5-1)/'Sect. 4 (coefficients)'!$C$6)^4 ) +
    ( A495/'Sect. 4 (coefficients)'!$C$3 )^1 * ( 'Sect. 4 (coefficients)'!$J$8   + 'Sect. 4 (coefficients)'!$J$9  *((C495/'Sect. 4 (coefficients)'!$C$5-1)/'Sect. 4 (coefficients)'!$C$6)  + 'Sect. 4 (coefficients)'!$J$10*((C495/'Sect. 4 (coefficients)'!$C$5-1)/'Sect. 4 (coefficients)'!$C$6)^2 + 'Sect. 4 (coefficients)'!$J$11 *((C495/'Sect. 4 (coefficients)'!$C$5-1)/'Sect. 4 (coefficients)'!$C$6)^3 ) +
    ( A495/'Sect. 4 (coefficients)'!$C$3 )^2 * ( 'Sect. 4 (coefficients)'!$J$12 + 'Sect. 4 (coefficients)'!$J$13*((C495/'Sect. 4 (coefficients)'!$C$5-1)/'Sect. 4 (coefficients)'!$C$6) + 'Sect. 4 (coefficients)'!$J$14*((C495/'Sect. 4 (coefficients)'!$C$5-1)/'Sect. 4 (coefficients)'!$C$6)^2 ) +
    ( A495/'Sect. 4 (coefficients)'!$C$3 )^3 * ( 'Sect. 4 (coefficients)'!$J$15 + 'Sect. 4 (coefficients)'!$J$16*((C495/'Sect. 4 (coefficients)'!$C$5-1)/'Sect. 4 (coefficients)'!$C$6) ) +
    ( A495/'Sect. 4 (coefficients)'!$C$3 )^4 * ( 'Sect. 4 (coefficients)'!$J$17 ) +
( (B495+273.15) / 'Sect. 4 (coefficients)'!$C$4 )^1*
    (                                                   ( 'Sect. 4 (coefficients)'!$J$18 + 'Sect. 4 (coefficients)'!$J$19*((C495/'Sect. 4 (coefficients)'!$C$5-1)/'Sect. 4 (coefficients)'!$C$6) + 'Sect. 4 (coefficients)'!$J$20*((C495/'Sect. 4 (coefficients)'!$C$5-1)/'Sect. 4 (coefficients)'!$C$6)^2 + 'Sect. 4 (coefficients)'!$J$21 * ((C495/'Sect. 4 (coefficients)'!$C$5-1)/'Sect. 4 (coefficients)'!$C$6)^3 ) +
    ( A495/'Sect. 4 (coefficients)'!$C$3 )^1 * ( 'Sect. 4 (coefficients)'!$J$22 + 'Sect. 4 (coefficients)'!$J$23*((C495/'Sect. 4 (coefficients)'!$C$5-1)/'Sect. 4 (coefficients)'!$C$6) + 'Sect. 4 (coefficients)'!$J$24*((C495/'Sect. 4 (coefficients)'!$C$5-1)/'Sect. 4 (coefficients)'!$C$6)^2 ) +
    ( A495/'Sect. 4 (coefficients)'!$C$3 )^2 * ( 'Sect. 4 (coefficients)'!$J$25 + 'Sect. 4 (coefficients)'!$J$26*((C495/'Sect. 4 (coefficients)'!$C$5-1)/'Sect. 4 (coefficients)'!$C$6) ) +
    ( A495/'Sect. 4 (coefficients)'!$C$3 )^3 * ( 'Sect. 4 (coefficients)'!$J$27 ) ) +
( (B495+273.15) / 'Sect. 4 (coefficients)'!$C$4 )^2*
    (                                                   ( 'Sect. 4 (coefficients)'!$J$28 + 'Sect. 4 (coefficients)'!$J$29*((C495/'Sect. 4 (coefficients)'!$C$5-1)/'Sect. 4 (coefficients)'!$C$6) + 'Sect. 4 (coefficients)'!$J$30*((C495/'Sect. 4 (coefficients)'!$C$5-1)/'Sect. 4 (coefficients)'!$C$6)^2 ) +
    ( A495/'Sect. 4 (coefficients)'!$C$3 )^1 * ( 'Sect. 4 (coefficients)'!$J$31 + 'Sect. 4 (coefficients)'!$J$32*((C495/'Sect. 4 (coefficients)'!$C$5-1)/'Sect. 4 (coefficients)'!$C$6) ) +
    ( A495/'Sect. 4 (coefficients)'!$C$3 )^2 * ( 'Sect. 4 (coefficients)'!$J$33 ) ) +
( (B495+273.15) / 'Sect. 4 (coefficients)'!$C$4 )^3*
    (                                                   ( 'Sect. 4 (coefficients)'!$J$34 + 'Sect. 4 (coefficients)'!$J$35*((C495/'Sect. 4 (coefficients)'!$C$5-1)/'Sect. 4 (coefficients)'!$C$6) ) +
    ( A495/'Sect. 4 (coefficients)'!$C$3 )^1 * ( 'Sect. 4 (coefficients)'!$J$36 ) ) +
( (B495+273.15) / 'Sect. 4 (coefficients)'!$C$4 )^4*
    (                                                   ( 'Sect. 4 (coefficients)'!$J$37 ) ) )</f>
        <v>-0.22138700127535987</v>
      </c>
      <c r="V495" s="32">
        <f t="shared" si="128"/>
        <v>21.945519816531156</v>
      </c>
      <c r="W495" s="36">
        <f>('Sect. 4 (coefficients)'!$L$3+'Sect. 4 (coefficients)'!$L$4*(B495+'Sect. 4 (coefficients)'!$L$7)^-2.5+'Sect. 4 (coefficients)'!$L$5*(B495+'Sect. 4 (coefficients)'!$L$7)^3)/1000</f>
        <v>-1.5230718835547918E-3</v>
      </c>
      <c r="X495" s="36">
        <f t="shared" si="129"/>
        <v>-1.7794359241456448E-3</v>
      </c>
      <c r="Y495" s="32">
        <f t="shared" si="130"/>
        <v>21.943996744647603</v>
      </c>
      <c r="Z495" s="92">
        <v>6.0000000000000001E-3</v>
      </c>
    </row>
    <row r="496" spans="1:26" s="37" customFormat="1">
      <c r="A496" s="76">
        <v>30</v>
      </c>
      <c r="B496" s="30">
        <v>35</v>
      </c>
      <c r="C496" s="55">
        <v>20</v>
      </c>
      <c r="D496" s="32">
        <v>1002.64077651</v>
      </c>
      <c r="E496" s="32">
        <f t="shared" si="136"/>
        <v>1.5039611647650001E-2</v>
      </c>
      <c r="F496" s="54" t="s">
        <v>17</v>
      </c>
      <c r="G496" s="33">
        <v>1024.5109595106319</v>
      </c>
      <c r="H496" s="32">
        <v>1.5898280183377942E-2</v>
      </c>
      <c r="I496" s="62">
        <v>3110.4167577631902</v>
      </c>
      <c r="J496" s="33">
        <f t="shared" si="122"/>
        <v>21.870183000631869</v>
      </c>
      <c r="K496" s="32">
        <f t="shared" si="123"/>
        <v>5.1541628104919456E-3</v>
      </c>
      <c r="L496" s="50">
        <f t="shared" si="121"/>
        <v>34.359792228857131</v>
      </c>
      <c r="M496" s="35">
        <f t="shared" si="124"/>
        <v>14.142857142857142</v>
      </c>
      <c r="N496" s="66">
        <f t="shared" si="125"/>
        <v>1.4142857142857144</v>
      </c>
      <c r="O496" s="70" t="s">
        <v>17</v>
      </c>
      <c r="P496" s="32">
        <f>('Sect. 4 (coefficients)'!$L$3+'Sect. 4 (coefficients)'!$L$4*(B496+'Sect. 4 (coefficients)'!$L$7)^-2.5+'Sect. 4 (coefficients)'!$L$5*(B496+'Sect. 4 (coefficients)'!$L$7)^3)/1000</f>
        <v>-1.5230718835547918E-3</v>
      </c>
      <c r="Q496" s="32">
        <f t="shared" si="126"/>
        <v>21.871706072515423</v>
      </c>
      <c r="R496" s="32">
        <f>LOOKUP(B496,'Sect. 4 (data)'!$B$47:$B$53,'Sect. 4 (data)'!$R$47:$R$53)</f>
        <v>22.16551765316288</v>
      </c>
      <c r="S496" s="36">
        <f t="shared" si="127"/>
        <v>-0.29381158064745705</v>
      </c>
      <c r="T496" s="32">
        <f>'Sect. 4 (coefficients)'!$C$7 * ( A496 / 'Sect. 4 (coefficients)'!$C$3 )*
  (
                                                        ( 'Sect. 4 (coefficients)'!$F$3   + 'Sect. 4 (coefficients)'!$F$4  *(A496/'Sect. 4 (coefficients)'!$C$3)^1 + 'Sect. 4 (coefficients)'!$F$5  *(A496/'Sect. 4 (coefficients)'!$C$3)^2 + 'Sect. 4 (coefficients)'!$F$6   *(A496/'Sect. 4 (coefficients)'!$C$3)^3 + 'Sect. 4 (coefficients)'!$F$7  *(A496/'Sect. 4 (coefficients)'!$C$3)^4 + 'Sect. 4 (coefficients)'!$F$8*(A496/'Sect. 4 (coefficients)'!$C$3)^5 ) +
    ( (B496+273.15) / 'Sect. 4 (coefficients)'!$C$4 )^1 * ( 'Sect. 4 (coefficients)'!$F$9   + 'Sect. 4 (coefficients)'!$F$10*(A496/'Sect. 4 (coefficients)'!$C$3)^1 + 'Sect. 4 (coefficients)'!$F$11*(A496/'Sect. 4 (coefficients)'!$C$3)^2 + 'Sect. 4 (coefficients)'!$F$12*(A496/'Sect. 4 (coefficients)'!$C$3)^3 + 'Sect. 4 (coefficients)'!$F$13*(A496/'Sect. 4 (coefficients)'!$C$3)^4 ) +
    ( (B496+273.15) / 'Sect. 4 (coefficients)'!$C$4 )^2 * ( 'Sect. 4 (coefficients)'!$F$14 + 'Sect. 4 (coefficients)'!$F$15*(A496/'Sect. 4 (coefficients)'!$C$3)^1 + 'Sect. 4 (coefficients)'!$F$16*(A496/'Sect. 4 (coefficients)'!$C$3)^2 + 'Sect. 4 (coefficients)'!$F$17*(A496/'Sect. 4 (coefficients)'!$C$3)^3 ) +
    ( (B496+273.15) / 'Sect. 4 (coefficients)'!$C$4 )^3 * ( 'Sect. 4 (coefficients)'!$F$18 + 'Sect. 4 (coefficients)'!$F$19*(A496/'Sect. 4 (coefficients)'!$C$3)^1 + 'Sect. 4 (coefficients)'!$F$20*(A496/'Sect. 4 (coefficients)'!$C$3)^2 ) +
    ( (B496+273.15) / 'Sect. 4 (coefficients)'!$C$4 )^4 * ( 'Sect. 4 (coefficients)'!$F$21 +'Sect. 4 (coefficients)'!$F$22*(A496/'Sect. 4 (coefficients)'!$C$3)^1 ) +
    ( (B496+273.15) / 'Sect. 4 (coefficients)'!$C$4 )^5 * ( 'Sect. 4 (coefficients)'!$F$23 )
  )</f>
        <v>22.166906817806517</v>
      </c>
      <c r="U496" s="91">
        <f xml:space="preserve"> 'Sect. 4 (coefficients)'!$C$8 * ( (C496/'Sect. 4 (coefficients)'!$C$5-1)/'Sect. 4 (coefficients)'!$C$6 ) * ( A496/'Sect. 4 (coefficients)'!$C$3 ) *
(                                                       ( 'Sect. 4 (coefficients)'!$J$3   + 'Sect. 4 (coefficients)'!$J$4  *((C496/'Sect. 4 (coefficients)'!$C$5-1)/'Sect. 4 (coefficients)'!$C$6)  + 'Sect. 4 (coefficients)'!$J$5  *((C496/'Sect. 4 (coefficients)'!$C$5-1)/'Sect. 4 (coefficients)'!$C$6)^2 + 'Sect. 4 (coefficients)'!$J$6   *((C496/'Sect. 4 (coefficients)'!$C$5-1)/'Sect. 4 (coefficients)'!$C$6)^3 + 'Sect. 4 (coefficients)'!$J$7*((C496/'Sect. 4 (coefficients)'!$C$5-1)/'Sect. 4 (coefficients)'!$C$6)^4 ) +
    ( A496/'Sect. 4 (coefficients)'!$C$3 )^1 * ( 'Sect. 4 (coefficients)'!$J$8   + 'Sect. 4 (coefficients)'!$J$9  *((C496/'Sect. 4 (coefficients)'!$C$5-1)/'Sect. 4 (coefficients)'!$C$6)  + 'Sect. 4 (coefficients)'!$J$10*((C496/'Sect. 4 (coefficients)'!$C$5-1)/'Sect. 4 (coefficients)'!$C$6)^2 + 'Sect. 4 (coefficients)'!$J$11 *((C496/'Sect. 4 (coefficients)'!$C$5-1)/'Sect. 4 (coefficients)'!$C$6)^3 ) +
    ( A496/'Sect. 4 (coefficients)'!$C$3 )^2 * ( 'Sect. 4 (coefficients)'!$J$12 + 'Sect. 4 (coefficients)'!$J$13*((C496/'Sect. 4 (coefficients)'!$C$5-1)/'Sect. 4 (coefficients)'!$C$6) + 'Sect. 4 (coefficients)'!$J$14*((C496/'Sect. 4 (coefficients)'!$C$5-1)/'Sect. 4 (coefficients)'!$C$6)^2 ) +
    ( A496/'Sect. 4 (coefficients)'!$C$3 )^3 * ( 'Sect. 4 (coefficients)'!$J$15 + 'Sect. 4 (coefficients)'!$J$16*((C496/'Sect. 4 (coefficients)'!$C$5-1)/'Sect. 4 (coefficients)'!$C$6) ) +
    ( A496/'Sect. 4 (coefficients)'!$C$3 )^4 * ( 'Sect. 4 (coefficients)'!$J$17 ) +
( (B496+273.15) / 'Sect. 4 (coefficients)'!$C$4 )^1*
    (                                                   ( 'Sect. 4 (coefficients)'!$J$18 + 'Sect. 4 (coefficients)'!$J$19*((C496/'Sect. 4 (coefficients)'!$C$5-1)/'Sect. 4 (coefficients)'!$C$6) + 'Sect. 4 (coefficients)'!$J$20*((C496/'Sect. 4 (coefficients)'!$C$5-1)/'Sect. 4 (coefficients)'!$C$6)^2 + 'Sect. 4 (coefficients)'!$J$21 * ((C496/'Sect. 4 (coefficients)'!$C$5-1)/'Sect. 4 (coefficients)'!$C$6)^3 ) +
    ( A496/'Sect. 4 (coefficients)'!$C$3 )^1 * ( 'Sect. 4 (coefficients)'!$J$22 + 'Sect. 4 (coefficients)'!$J$23*((C496/'Sect. 4 (coefficients)'!$C$5-1)/'Sect. 4 (coefficients)'!$C$6) + 'Sect. 4 (coefficients)'!$J$24*((C496/'Sect. 4 (coefficients)'!$C$5-1)/'Sect. 4 (coefficients)'!$C$6)^2 ) +
    ( A496/'Sect. 4 (coefficients)'!$C$3 )^2 * ( 'Sect. 4 (coefficients)'!$J$25 + 'Sect. 4 (coefficients)'!$J$26*((C496/'Sect. 4 (coefficients)'!$C$5-1)/'Sect. 4 (coefficients)'!$C$6) ) +
    ( A496/'Sect. 4 (coefficients)'!$C$3 )^3 * ( 'Sect. 4 (coefficients)'!$J$27 ) ) +
( (B496+273.15) / 'Sect. 4 (coefficients)'!$C$4 )^2*
    (                                                   ( 'Sect. 4 (coefficients)'!$J$28 + 'Sect. 4 (coefficients)'!$J$29*((C496/'Sect. 4 (coefficients)'!$C$5-1)/'Sect. 4 (coefficients)'!$C$6) + 'Sect. 4 (coefficients)'!$J$30*((C496/'Sect. 4 (coefficients)'!$C$5-1)/'Sect. 4 (coefficients)'!$C$6)^2 ) +
    ( A496/'Sect. 4 (coefficients)'!$C$3 )^1 * ( 'Sect. 4 (coefficients)'!$J$31 + 'Sect. 4 (coefficients)'!$J$32*((C496/'Sect. 4 (coefficients)'!$C$5-1)/'Sect. 4 (coefficients)'!$C$6) ) +
    ( A496/'Sect. 4 (coefficients)'!$C$3 )^2 * ( 'Sect. 4 (coefficients)'!$J$33 ) ) +
( (B496+273.15) / 'Sect. 4 (coefficients)'!$C$4 )^3*
    (                                                   ( 'Sect. 4 (coefficients)'!$J$34 + 'Sect. 4 (coefficients)'!$J$35*((C496/'Sect. 4 (coefficients)'!$C$5-1)/'Sect. 4 (coefficients)'!$C$6) ) +
    ( A496/'Sect. 4 (coefficients)'!$C$3 )^1 * ( 'Sect. 4 (coefficients)'!$J$36 ) ) +
( (B496+273.15) / 'Sect. 4 (coefficients)'!$C$4 )^4*
    (                                                   ( 'Sect. 4 (coefficients)'!$J$37 ) ) )</f>
        <v>-0.29324280214852727</v>
      </c>
      <c r="V496" s="32">
        <f t="shared" si="128"/>
        <v>21.87366401565799</v>
      </c>
      <c r="W496" s="36">
        <f>('Sect. 4 (coefficients)'!$L$3+'Sect. 4 (coefficients)'!$L$4*(B496+'Sect. 4 (coefficients)'!$L$7)^-2.5+'Sect. 4 (coefficients)'!$L$5*(B496+'Sect. 4 (coefficients)'!$L$7)^3)/1000</f>
        <v>-1.5230718835547918E-3</v>
      </c>
      <c r="X496" s="36">
        <f t="shared" si="129"/>
        <v>-1.9579431425675864E-3</v>
      </c>
      <c r="Y496" s="32">
        <f t="shared" si="130"/>
        <v>21.872140943774436</v>
      </c>
      <c r="Z496" s="92">
        <v>6.0000000000000001E-3</v>
      </c>
    </row>
    <row r="497" spans="1:26" s="37" customFormat="1">
      <c r="A497" s="76">
        <v>30</v>
      </c>
      <c r="B497" s="30">
        <v>35</v>
      </c>
      <c r="C497" s="55">
        <v>26</v>
      </c>
      <c r="D497" s="32">
        <v>1005.16710813</v>
      </c>
      <c r="E497" s="32">
        <f t="shared" si="136"/>
        <v>1.5077506621949999E-2</v>
      </c>
      <c r="F497" s="54" t="s">
        <v>17</v>
      </c>
      <c r="G497" s="33">
        <v>1026.9528493654225</v>
      </c>
      <c r="H497" s="32">
        <v>1.5983241232724248E-2</v>
      </c>
      <c r="I497" s="62">
        <v>2536.6993451496633</v>
      </c>
      <c r="J497" s="33">
        <f t="shared" si="122"/>
        <v>21.785741235422506</v>
      </c>
      <c r="K497" s="32">
        <f t="shared" si="123"/>
        <v>5.3040356681031513E-3</v>
      </c>
      <c r="L497" s="50">
        <f t="shared" si="121"/>
        <v>30.763470199539107</v>
      </c>
      <c r="M497" s="35">
        <f t="shared" si="124"/>
        <v>14.142857142857142</v>
      </c>
      <c r="N497" s="66">
        <f t="shared" si="125"/>
        <v>1.4142857142857144</v>
      </c>
      <c r="O497" s="70" t="s">
        <v>17</v>
      </c>
      <c r="P497" s="32">
        <f>('Sect. 4 (coefficients)'!$L$3+'Sect. 4 (coefficients)'!$L$4*(B497+'Sect. 4 (coefficients)'!$L$7)^-2.5+'Sect. 4 (coefficients)'!$L$5*(B497+'Sect. 4 (coefficients)'!$L$7)^3)/1000</f>
        <v>-1.5230718835547918E-3</v>
      </c>
      <c r="Q497" s="32">
        <f t="shared" si="126"/>
        <v>21.78726430730606</v>
      </c>
      <c r="R497" s="32">
        <f>LOOKUP(B497,'Sect. 4 (data)'!$B$47:$B$53,'Sect. 4 (data)'!$R$47:$R$53)</f>
        <v>22.16551765316288</v>
      </c>
      <c r="S497" s="36">
        <f t="shared" si="127"/>
        <v>-0.37825334585681958</v>
      </c>
      <c r="T497" s="32">
        <f>'Sect. 4 (coefficients)'!$C$7 * ( A497 / 'Sect. 4 (coefficients)'!$C$3 )*
  (
                                                        ( 'Sect. 4 (coefficients)'!$F$3   + 'Sect. 4 (coefficients)'!$F$4  *(A497/'Sect. 4 (coefficients)'!$C$3)^1 + 'Sect. 4 (coefficients)'!$F$5  *(A497/'Sect. 4 (coefficients)'!$C$3)^2 + 'Sect. 4 (coefficients)'!$F$6   *(A497/'Sect. 4 (coefficients)'!$C$3)^3 + 'Sect. 4 (coefficients)'!$F$7  *(A497/'Sect. 4 (coefficients)'!$C$3)^4 + 'Sect. 4 (coefficients)'!$F$8*(A497/'Sect. 4 (coefficients)'!$C$3)^5 ) +
    ( (B497+273.15) / 'Sect. 4 (coefficients)'!$C$4 )^1 * ( 'Sect. 4 (coefficients)'!$F$9   + 'Sect. 4 (coefficients)'!$F$10*(A497/'Sect. 4 (coefficients)'!$C$3)^1 + 'Sect. 4 (coefficients)'!$F$11*(A497/'Sect. 4 (coefficients)'!$C$3)^2 + 'Sect. 4 (coefficients)'!$F$12*(A497/'Sect. 4 (coefficients)'!$C$3)^3 + 'Sect. 4 (coefficients)'!$F$13*(A497/'Sect. 4 (coefficients)'!$C$3)^4 ) +
    ( (B497+273.15) / 'Sect. 4 (coefficients)'!$C$4 )^2 * ( 'Sect. 4 (coefficients)'!$F$14 + 'Sect. 4 (coefficients)'!$F$15*(A497/'Sect. 4 (coefficients)'!$C$3)^1 + 'Sect. 4 (coefficients)'!$F$16*(A497/'Sect. 4 (coefficients)'!$C$3)^2 + 'Sect. 4 (coefficients)'!$F$17*(A497/'Sect. 4 (coefficients)'!$C$3)^3 ) +
    ( (B497+273.15) / 'Sect. 4 (coefficients)'!$C$4 )^3 * ( 'Sect. 4 (coefficients)'!$F$18 + 'Sect. 4 (coefficients)'!$F$19*(A497/'Sect. 4 (coefficients)'!$C$3)^1 + 'Sect. 4 (coefficients)'!$F$20*(A497/'Sect. 4 (coefficients)'!$C$3)^2 ) +
    ( (B497+273.15) / 'Sect. 4 (coefficients)'!$C$4 )^4 * ( 'Sect. 4 (coefficients)'!$F$21 +'Sect. 4 (coefficients)'!$F$22*(A497/'Sect. 4 (coefficients)'!$C$3)^1 ) +
    ( (B497+273.15) / 'Sect. 4 (coefficients)'!$C$4 )^5 * ( 'Sect. 4 (coefficients)'!$F$23 )
  )</f>
        <v>22.166906817806517</v>
      </c>
      <c r="U497" s="91">
        <f xml:space="preserve"> 'Sect. 4 (coefficients)'!$C$8 * ( (C497/'Sect. 4 (coefficients)'!$C$5-1)/'Sect. 4 (coefficients)'!$C$6 ) * ( A497/'Sect. 4 (coefficients)'!$C$3 ) *
(                                                       ( 'Sect. 4 (coefficients)'!$J$3   + 'Sect. 4 (coefficients)'!$J$4  *((C497/'Sect. 4 (coefficients)'!$C$5-1)/'Sect. 4 (coefficients)'!$C$6)  + 'Sect. 4 (coefficients)'!$J$5  *((C497/'Sect. 4 (coefficients)'!$C$5-1)/'Sect. 4 (coefficients)'!$C$6)^2 + 'Sect. 4 (coefficients)'!$J$6   *((C497/'Sect. 4 (coefficients)'!$C$5-1)/'Sect. 4 (coefficients)'!$C$6)^3 + 'Sect. 4 (coefficients)'!$J$7*((C497/'Sect. 4 (coefficients)'!$C$5-1)/'Sect. 4 (coefficients)'!$C$6)^4 ) +
    ( A497/'Sect. 4 (coefficients)'!$C$3 )^1 * ( 'Sect. 4 (coefficients)'!$J$8   + 'Sect. 4 (coefficients)'!$J$9  *((C497/'Sect. 4 (coefficients)'!$C$5-1)/'Sect. 4 (coefficients)'!$C$6)  + 'Sect. 4 (coefficients)'!$J$10*((C497/'Sect. 4 (coefficients)'!$C$5-1)/'Sect. 4 (coefficients)'!$C$6)^2 + 'Sect. 4 (coefficients)'!$J$11 *((C497/'Sect. 4 (coefficients)'!$C$5-1)/'Sect. 4 (coefficients)'!$C$6)^3 ) +
    ( A497/'Sect. 4 (coefficients)'!$C$3 )^2 * ( 'Sect. 4 (coefficients)'!$J$12 + 'Sect. 4 (coefficients)'!$J$13*((C497/'Sect. 4 (coefficients)'!$C$5-1)/'Sect. 4 (coefficients)'!$C$6) + 'Sect. 4 (coefficients)'!$J$14*((C497/'Sect. 4 (coefficients)'!$C$5-1)/'Sect. 4 (coefficients)'!$C$6)^2 ) +
    ( A497/'Sect. 4 (coefficients)'!$C$3 )^3 * ( 'Sect. 4 (coefficients)'!$J$15 + 'Sect. 4 (coefficients)'!$J$16*((C497/'Sect. 4 (coefficients)'!$C$5-1)/'Sect. 4 (coefficients)'!$C$6) ) +
    ( A497/'Sect. 4 (coefficients)'!$C$3 )^4 * ( 'Sect. 4 (coefficients)'!$J$17 ) +
( (B497+273.15) / 'Sect. 4 (coefficients)'!$C$4 )^1*
    (                                                   ( 'Sect. 4 (coefficients)'!$J$18 + 'Sect. 4 (coefficients)'!$J$19*((C497/'Sect. 4 (coefficients)'!$C$5-1)/'Sect. 4 (coefficients)'!$C$6) + 'Sect. 4 (coefficients)'!$J$20*((C497/'Sect. 4 (coefficients)'!$C$5-1)/'Sect. 4 (coefficients)'!$C$6)^2 + 'Sect. 4 (coefficients)'!$J$21 * ((C497/'Sect. 4 (coefficients)'!$C$5-1)/'Sect. 4 (coefficients)'!$C$6)^3 ) +
    ( A497/'Sect. 4 (coefficients)'!$C$3 )^1 * ( 'Sect. 4 (coefficients)'!$J$22 + 'Sect. 4 (coefficients)'!$J$23*((C497/'Sect. 4 (coefficients)'!$C$5-1)/'Sect. 4 (coefficients)'!$C$6) + 'Sect. 4 (coefficients)'!$J$24*((C497/'Sect. 4 (coefficients)'!$C$5-1)/'Sect. 4 (coefficients)'!$C$6)^2 ) +
    ( A497/'Sect. 4 (coefficients)'!$C$3 )^2 * ( 'Sect. 4 (coefficients)'!$J$25 + 'Sect. 4 (coefficients)'!$J$26*((C497/'Sect. 4 (coefficients)'!$C$5-1)/'Sect. 4 (coefficients)'!$C$6) ) +
    ( A497/'Sect. 4 (coefficients)'!$C$3 )^3 * ( 'Sect. 4 (coefficients)'!$J$27 ) ) +
( (B497+273.15) / 'Sect. 4 (coefficients)'!$C$4 )^2*
    (                                                   ( 'Sect. 4 (coefficients)'!$J$28 + 'Sect. 4 (coefficients)'!$J$29*((C497/'Sect. 4 (coefficients)'!$C$5-1)/'Sect. 4 (coefficients)'!$C$6) + 'Sect. 4 (coefficients)'!$J$30*((C497/'Sect. 4 (coefficients)'!$C$5-1)/'Sect. 4 (coefficients)'!$C$6)^2 ) +
    ( A497/'Sect. 4 (coefficients)'!$C$3 )^1 * ( 'Sect. 4 (coefficients)'!$J$31 + 'Sect. 4 (coefficients)'!$J$32*((C497/'Sect. 4 (coefficients)'!$C$5-1)/'Sect. 4 (coefficients)'!$C$6) ) +
    ( A497/'Sect. 4 (coefficients)'!$C$3 )^2 * ( 'Sect. 4 (coefficients)'!$J$33 ) ) +
( (B497+273.15) / 'Sect. 4 (coefficients)'!$C$4 )^3*
    (                                                   ( 'Sect. 4 (coefficients)'!$J$34 + 'Sect. 4 (coefficients)'!$J$35*((C497/'Sect. 4 (coefficients)'!$C$5-1)/'Sect. 4 (coefficients)'!$C$6) ) +
    ( A497/'Sect. 4 (coefficients)'!$C$3 )^1 * ( 'Sect. 4 (coefficients)'!$J$36 ) ) +
( (B497+273.15) / 'Sect. 4 (coefficients)'!$C$4 )^4*
    (                                                   ( 'Sect. 4 (coefficients)'!$J$37 ) ) )</f>
        <v>-0.37771986215381709</v>
      </c>
      <c r="V497" s="32">
        <f t="shared" si="128"/>
        <v>21.789186955652699</v>
      </c>
      <c r="W497" s="36">
        <f>('Sect. 4 (coefficients)'!$L$3+'Sect. 4 (coefficients)'!$L$4*(B497+'Sect. 4 (coefficients)'!$L$7)^-2.5+'Sect. 4 (coefficients)'!$L$5*(B497+'Sect. 4 (coefficients)'!$L$7)^3)/1000</f>
        <v>-1.5230718835547918E-3</v>
      </c>
      <c r="X497" s="36">
        <f t="shared" si="129"/>
        <v>-1.9226483466390221E-3</v>
      </c>
      <c r="Y497" s="32">
        <f t="shared" si="130"/>
        <v>21.787663883769145</v>
      </c>
      <c r="Z497" s="92">
        <v>6.0000000000000001E-3</v>
      </c>
    </row>
    <row r="498" spans="1:26" s="37" customFormat="1">
      <c r="A498" s="76">
        <v>30</v>
      </c>
      <c r="B498" s="30">
        <v>35</v>
      </c>
      <c r="C498" s="55">
        <v>33</v>
      </c>
      <c r="D498" s="32">
        <v>1008.0758325</v>
      </c>
      <c r="E498" s="32">
        <f t="shared" si="136"/>
        <v>1.5121137487500002E-2</v>
      </c>
      <c r="F498" s="54" t="s">
        <v>17</v>
      </c>
      <c r="G498" s="33">
        <v>1029.7652697028188</v>
      </c>
      <c r="H498" s="32">
        <v>1.6096619957811177E-2</v>
      </c>
      <c r="I498" s="62">
        <v>1755.6898368106779</v>
      </c>
      <c r="J498" s="33">
        <f t="shared" si="122"/>
        <v>21.689437202818795</v>
      </c>
      <c r="K498" s="32">
        <f t="shared" si="123"/>
        <v>5.5183670728148589E-3</v>
      </c>
      <c r="L498" s="50">
        <f t="shared" si="121"/>
        <v>24.252213118669257</v>
      </c>
      <c r="M498" s="35">
        <f t="shared" si="124"/>
        <v>14.142857142857142</v>
      </c>
      <c r="N498" s="66">
        <f t="shared" si="125"/>
        <v>1.4142857142857144</v>
      </c>
      <c r="O498" s="70" t="s">
        <v>17</v>
      </c>
      <c r="P498" s="32">
        <f>('Sect. 4 (coefficients)'!$L$3+'Sect. 4 (coefficients)'!$L$4*(B498+'Sect. 4 (coefficients)'!$L$7)^-2.5+'Sect. 4 (coefficients)'!$L$5*(B498+'Sect. 4 (coefficients)'!$L$7)^3)/1000</f>
        <v>-1.5230718835547918E-3</v>
      </c>
      <c r="Q498" s="32">
        <f t="shared" si="126"/>
        <v>21.690960274702348</v>
      </c>
      <c r="R498" s="32">
        <f>LOOKUP(B498,'Sect. 4 (data)'!$B$47:$B$53,'Sect. 4 (data)'!$R$47:$R$53)</f>
        <v>22.16551765316288</v>
      </c>
      <c r="S498" s="36">
        <f t="shared" si="127"/>
        <v>-0.47455737846053125</v>
      </c>
      <c r="T498" s="32">
        <f>'Sect. 4 (coefficients)'!$C$7 * ( A498 / 'Sect. 4 (coefficients)'!$C$3 )*
  (
                                                        ( 'Sect. 4 (coefficients)'!$F$3   + 'Sect. 4 (coefficients)'!$F$4  *(A498/'Sect. 4 (coefficients)'!$C$3)^1 + 'Sect. 4 (coefficients)'!$F$5  *(A498/'Sect. 4 (coefficients)'!$C$3)^2 + 'Sect. 4 (coefficients)'!$F$6   *(A498/'Sect. 4 (coefficients)'!$C$3)^3 + 'Sect. 4 (coefficients)'!$F$7  *(A498/'Sect. 4 (coefficients)'!$C$3)^4 + 'Sect. 4 (coefficients)'!$F$8*(A498/'Sect. 4 (coefficients)'!$C$3)^5 ) +
    ( (B498+273.15) / 'Sect. 4 (coefficients)'!$C$4 )^1 * ( 'Sect. 4 (coefficients)'!$F$9   + 'Sect. 4 (coefficients)'!$F$10*(A498/'Sect. 4 (coefficients)'!$C$3)^1 + 'Sect. 4 (coefficients)'!$F$11*(A498/'Sect. 4 (coefficients)'!$C$3)^2 + 'Sect. 4 (coefficients)'!$F$12*(A498/'Sect. 4 (coefficients)'!$C$3)^3 + 'Sect. 4 (coefficients)'!$F$13*(A498/'Sect. 4 (coefficients)'!$C$3)^4 ) +
    ( (B498+273.15) / 'Sect. 4 (coefficients)'!$C$4 )^2 * ( 'Sect. 4 (coefficients)'!$F$14 + 'Sect. 4 (coefficients)'!$F$15*(A498/'Sect. 4 (coefficients)'!$C$3)^1 + 'Sect. 4 (coefficients)'!$F$16*(A498/'Sect. 4 (coefficients)'!$C$3)^2 + 'Sect. 4 (coefficients)'!$F$17*(A498/'Sect. 4 (coefficients)'!$C$3)^3 ) +
    ( (B498+273.15) / 'Sect. 4 (coefficients)'!$C$4 )^3 * ( 'Sect. 4 (coefficients)'!$F$18 + 'Sect. 4 (coefficients)'!$F$19*(A498/'Sect. 4 (coefficients)'!$C$3)^1 + 'Sect. 4 (coefficients)'!$F$20*(A498/'Sect. 4 (coefficients)'!$C$3)^2 ) +
    ( (B498+273.15) / 'Sect. 4 (coefficients)'!$C$4 )^4 * ( 'Sect. 4 (coefficients)'!$F$21 +'Sect. 4 (coefficients)'!$F$22*(A498/'Sect. 4 (coefficients)'!$C$3)^1 ) +
    ( (B498+273.15) / 'Sect. 4 (coefficients)'!$C$4 )^5 * ( 'Sect. 4 (coefficients)'!$F$23 )
  )</f>
        <v>22.166906817806517</v>
      </c>
      <c r="U498" s="91">
        <f xml:space="preserve"> 'Sect. 4 (coefficients)'!$C$8 * ( (C498/'Sect. 4 (coefficients)'!$C$5-1)/'Sect. 4 (coefficients)'!$C$6 ) * ( A498/'Sect. 4 (coefficients)'!$C$3 ) *
(                                                       ( 'Sect. 4 (coefficients)'!$J$3   + 'Sect. 4 (coefficients)'!$J$4  *((C498/'Sect. 4 (coefficients)'!$C$5-1)/'Sect. 4 (coefficients)'!$C$6)  + 'Sect. 4 (coefficients)'!$J$5  *((C498/'Sect. 4 (coefficients)'!$C$5-1)/'Sect. 4 (coefficients)'!$C$6)^2 + 'Sect. 4 (coefficients)'!$J$6   *((C498/'Sect. 4 (coefficients)'!$C$5-1)/'Sect. 4 (coefficients)'!$C$6)^3 + 'Sect. 4 (coefficients)'!$J$7*((C498/'Sect. 4 (coefficients)'!$C$5-1)/'Sect. 4 (coefficients)'!$C$6)^4 ) +
    ( A498/'Sect. 4 (coefficients)'!$C$3 )^1 * ( 'Sect. 4 (coefficients)'!$J$8   + 'Sect. 4 (coefficients)'!$J$9  *((C498/'Sect. 4 (coefficients)'!$C$5-1)/'Sect. 4 (coefficients)'!$C$6)  + 'Sect. 4 (coefficients)'!$J$10*((C498/'Sect. 4 (coefficients)'!$C$5-1)/'Sect. 4 (coefficients)'!$C$6)^2 + 'Sect. 4 (coefficients)'!$J$11 *((C498/'Sect. 4 (coefficients)'!$C$5-1)/'Sect. 4 (coefficients)'!$C$6)^3 ) +
    ( A498/'Sect. 4 (coefficients)'!$C$3 )^2 * ( 'Sect. 4 (coefficients)'!$J$12 + 'Sect. 4 (coefficients)'!$J$13*((C498/'Sect. 4 (coefficients)'!$C$5-1)/'Sect. 4 (coefficients)'!$C$6) + 'Sect. 4 (coefficients)'!$J$14*((C498/'Sect. 4 (coefficients)'!$C$5-1)/'Sect. 4 (coefficients)'!$C$6)^2 ) +
    ( A498/'Sect. 4 (coefficients)'!$C$3 )^3 * ( 'Sect. 4 (coefficients)'!$J$15 + 'Sect. 4 (coefficients)'!$J$16*((C498/'Sect. 4 (coefficients)'!$C$5-1)/'Sect. 4 (coefficients)'!$C$6) ) +
    ( A498/'Sect. 4 (coefficients)'!$C$3 )^4 * ( 'Sect. 4 (coefficients)'!$J$17 ) +
( (B498+273.15) / 'Sect. 4 (coefficients)'!$C$4 )^1*
    (                                                   ( 'Sect. 4 (coefficients)'!$J$18 + 'Sect. 4 (coefficients)'!$J$19*((C498/'Sect. 4 (coefficients)'!$C$5-1)/'Sect. 4 (coefficients)'!$C$6) + 'Sect. 4 (coefficients)'!$J$20*((C498/'Sect. 4 (coefficients)'!$C$5-1)/'Sect. 4 (coefficients)'!$C$6)^2 + 'Sect. 4 (coefficients)'!$J$21 * ((C498/'Sect. 4 (coefficients)'!$C$5-1)/'Sect. 4 (coefficients)'!$C$6)^3 ) +
    ( A498/'Sect. 4 (coefficients)'!$C$3 )^1 * ( 'Sect. 4 (coefficients)'!$J$22 + 'Sect. 4 (coefficients)'!$J$23*((C498/'Sect. 4 (coefficients)'!$C$5-1)/'Sect. 4 (coefficients)'!$C$6) + 'Sect. 4 (coefficients)'!$J$24*((C498/'Sect. 4 (coefficients)'!$C$5-1)/'Sect. 4 (coefficients)'!$C$6)^2 ) +
    ( A498/'Sect. 4 (coefficients)'!$C$3 )^2 * ( 'Sect. 4 (coefficients)'!$J$25 + 'Sect. 4 (coefficients)'!$J$26*((C498/'Sect. 4 (coefficients)'!$C$5-1)/'Sect. 4 (coefficients)'!$C$6) ) +
    ( A498/'Sect. 4 (coefficients)'!$C$3 )^3 * ( 'Sect. 4 (coefficients)'!$J$27 ) ) +
( (B498+273.15) / 'Sect. 4 (coefficients)'!$C$4 )^2*
    (                                                   ( 'Sect. 4 (coefficients)'!$J$28 + 'Sect. 4 (coefficients)'!$J$29*((C498/'Sect. 4 (coefficients)'!$C$5-1)/'Sect. 4 (coefficients)'!$C$6) + 'Sect. 4 (coefficients)'!$J$30*((C498/'Sect. 4 (coefficients)'!$C$5-1)/'Sect. 4 (coefficients)'!$C$6)^2 ) +
    ( A498/'Sect. 4 (coefficients)'!$C$3 )^1 * ( 'Sect. 4 (coefficients)'!$J$31 + 'Sect. 4 (coefficients)'!$J$32*((C498/'Sect. 4 (coefficients)'!$C$5-1)/'Sect. 4 (coefficients)'!$C$6) ) +
    ( A498/'Sect. 4 (coefficients)'!$C$3 )^2 * ( 'Sect. 4 (coefficients)'!$J$33 ) ) +
( (B498+273.15) / 'Sect. 4 (coefficients)'!$C$4 )^3*
    (                                                   ( 'Sect. 4 (coefficients)'!$J$34 + 'Sect. 4 (coefficients)'!$J$35*((C498/'Sect. 4 (coefficients)'!$C$5-1)/'Sect. 4 (coefficients)'!$C$6) ) +
    ( A498/'Sect. 4 (coefficients)'!$C$3 )^1 * ( 'Sect. 4 (coefficients)'!$J$36 ) ) +
( (B498+273.15) / 'Sect. 4 (coefficients)'!$C$4 )^4*
    (                                                   ( 'Sect. 4 (coefficients)'!$J$37 ) ) )</f>
        <v>-0.47382932851480303</v>
      </c>
      <c r="V498" s="32">
        <f t="shared" si="128"/>
        <v>21.693077489291714</v>
      </c>
      <c r="W498" s="36">
        <f>('Sect. 4 (coefficients)'!$L$3+'Sect. 4 (coefficients)'!$L$4*(B498+'Sect. 4 (coefficients)'!$L$7)^-2.5+'Sect. 4 (coefficients)'!$L$5*(B498+'Sect. 4 (coefficients)'!$L$7)^3)/1000</f>
        <v>-1.5230718835547918E-3</v>
      </c>
      <c r="X498" s="36">
        <f t="shared" si="129"/>
        <v>-2.1172145893650907E-3</v>
      </c>
      <c r="Y498" s="32">
        <f t="shared" si="130"/>
        <v>21.69155441740816</v>
      </c>
      <c r="Z498" s="92">
        <v>6.0000000000000001E-3</v>
      </c>
    </row>
    <row r="499" spans="1:26" s="37" customFormat="1">
      <c r="A499" s="76">
        <v>30</v>
      </c>
      <c r="B499" s="30">
        <v>35</v>
      </c>
      <c r="C499" s="55">
        <v>41.5</v>
      </c>
      <c r="D499" s="32">
        <v>1011.55343319</v>
      </c>
      <c r="E499" s="32">
        <f t="shared" si="136"/>
        <v>1.5173301497849999E-2</v>
      </c>
      <c r="F499" s="54" t="s">
        <v>17</v>
      </c>
      <c r="G499" s="33">
        <v>1033.1290379599443</v>
      </c>
      <c r="H499" s="32">
        <v>1.6253941409692375E-2</v>
      </c>
      <c r="I499" s="62">
        <v>1024.5344932414212</v>
      </c>
      <c r="J499" s="33">
        <f t="shared" si="122"/>
        <v>21.575604769944334</v>
      </c>
      <c r="K499" s="32">
        <f t="shared" si="123"/>
        <v>5.827652443742292E-3</v>
      </c>
      <c r="L499" s="50">
        <f t="shared" si="121"/>
        <v>16.93036793603104</v>
      </c>
      <c r="M499" s="35">
        <f t="shared" si="124"/>
        <v>14.142857142857142</v>
      </c>
      <c r="N499" s="66">
        <f t="shared" si="125"/>
        <v>1.4142857142857144</v>
      </c>
      <c r="O499" s="70" t="s">
        <v>17</v>
      </c>
      <c r="P499" s="32">
        <f>('Sect. 4 (coefficients)'!$L$3+'Sect. 4 (coefficients)'!$L$4*(B499+'Sect. 4 (coefficients)'!$L$7)^-2.5+'Sect. 4 (coefficients)'!$L$5*(B499+'Sect. 4 (coefficients)'!$L$7)^3)/1000</f>
        <v>-1.5230718835547918E-3</v>
      </c>
      <c r="Q499" s="32">
        <f t="shared" si="126"/>
        <v>21.577127841827888</v>
      </c>
      <c r="R499" s="32">
        <f>LOOKUP(B499,'Sect. 4 (data)'!$B$47:$B$53,'Sect. 4 (data)'!$R$47:$R$53)</f>
        <v>22.16551765316288</v>
      </c>
      <c r="S499" s="36">
        <f t="shared" si="127"/>
        <v>-0.58838981133499146</v>
      </c>
      <c r="T499" s="32">
        <f>'Sect. 4 (coefficients)'!$C$7 * ( A499 / 'Sect. 4 (coefficients)'!$C$3 )*
  (
                                                        ( 'Sect. 4 (coefficients)'!$F$3   + 'Sect. 4 (coefficients)'!$F$4  *(A499/'Sect. 4 (coefficients)'!$C$3)^1 + 'Sect. 4 (coefficients)'!$F$5  *(A499/'Sect. 4 (coefficients)'!$C$3)^2 + 'Sect. 4 (coefficients)'!$F$6   *(A499/'Sect. 4 (coefficients)'!$C$3)^3 + 'Sect. 4 (coefficients)'!$F$7  *(A499/'Sect. 4 (coefficients)'!$C$3)^4 + 'Sect. 4 (coefficients)'!$F$8*(A499/'Sect. 4 (coefficients)'!$C$3)^5 ) +
    ( (B499+273.15) / 'Sect. 4 (coefficients)'!$C$4 )^1 * ( 'Sect. 4 (coefficients)'!$F$9   + 'Sect. 4 (coefficients)'!$F$10*(A499/'Sect. 4 (coefficients)'!$C$3)^1 + 'Sect. 4 (coefficients)'!$F$11*(A499/'Sect. 4 (coefficients)'!$C$3)^2 + 'Sect. 4 (coefficients)'!$F$12*(A499/'Sect. 4 (coefficients)'!$C$3)^3 + 'Sect. 4 (coefficients)'!$F$13*(A499/'Sect. 4 (coefficients)'!$C$3)^4 ) +
    ( (B499+273.15) / 'Sect. 4 (coefficients)'!$C$4 )^2 * ( 'Sect. 4 (coefficients)'!$F$14 + 'Sect. 4 (coefficients)'!$F$15*(A499/'Sect. 4 (coefficients)'!$C$3)^1 + 'Sect. 4 (coefficients)'!$F$16*(A499/'Sect. 4 (coefficients)'!$C$3)^2 + 'Sect. 4 (coefficients)'!$F$17*(A499/'Sect. 4 (coefficients)'!$C$3)^3 ) +
    ( (B499+273.15) / 'Sect. 4 (coefficients)'!$C$4 )^3 * ( 'Sect. 4 (coefficients)'!$F$18 + 'Sect. 4 (coefficients)'!$F$19*(A499/'Sect. 4 (coefficients)'!$C$3)^1 + 'Sect. 4 (coefficients)'!$F$20*(A499/'Sect. 4 (coefficients)'!$C$3)^2 ) +
    ( (B499+273.15) / 'Sect. 4 (coefficients)'!$C$4 )^4 * ( 'Sect. 4 (coefficients)'!$F$21 +'Sect. 4 (coefficients)'!$F$22*(A499/'Sect. 4 (coefficients)'!$C$3)^1 ) +
    ( (B499+273.15) / 'Sect. 4 (coefficients)'!$C$4 )^5 * ( 'Sect. 4 (coefficients)'!$F$23 )
  )</f>
        <v>22.166906817806517</v>
      </c>
      <c r="U499" s="91">
        <f xml:space="preserve"> 'Sect. 4 (coefficients)'!$C$8 * ( (C499/'Sect. 4 (coefficients)'!$C$5-1)/'Sect. 4 (coefficients)'!$C$6 ) * ( A499/'Sect. 4 (coefficients)'!$C$3 ) *
(                                                       ( 'Sect. 4 (coefficients)'!$J$3   + 'Sect. 4 (coefficients)'!$J$4  *((C499/'Sect. 4 (coefficients)'!$C$5-1)/'Sect. 4 (coefficients)'!$C$6)  + 'Sect. 4 (coefficients)'!$J$5  *((C499/'Sect. 4 (coefficients)'!$C$5-1)/'Sect. 4 (coefficients)'!$C$6)^2 + 'Sect. 4 (coefficients)'!$J$6   *((C499/'Sect. 4 (coefficients)'!$C$5-1)/'Sect. 4 (coefficients)'!$C$6)^3 + 'Sect. 4 (coefficients)'!$J$7*((C499/'Sect. 4 (coefficients)'!$C$5-1)/'Sect. 4 (coefficients)'!$C$6)^4 ) +
    ( A499/'Sect. 4 (coefficients)'!$C$3 )^1 * ( 'Sect. 4 (coefficients)'!$J$8   + 'Sect. 4 (coefficients)'!$J$9  *((C499/'Sect. 4 (coefficients)'!$C$5-1)/'Sect. 4 (coefficients)'!$C$6)  + 'Sect. 4 (coefficients)'!$J$10*((C499/'Sect. 4 (coefficients)'!$C$5-1)/'Sect. 4 (coefficients)'!$C$6)^2 + 'Sect. 4 (coefficients)'!$J$11 *((C499/'Sect. 4 (coefficients)'!$C$5-1)/'Sect. 4 (coefficients)'!$C$6)^3 ) +
    ( A499/'Sect. 4 (coefficients)'!$C$3 )^2 * ( 'Sect. 4 (coefficients)'!$J$12 + 'Sect. 4 (coefficients)'!$J$13*((C499/'Sect. 4 (coefficients)'!$C$5-1)/'Sect. 4 (coefficients)'!$C$6) + 'Sect. 4 (coefficients)'!$J$14*((C499/'Sect. 4 (coefficients)'!$C$5-1)/'Sect. 4 (coefficients)'!$C$6)^2 ) +
    ( A499/'Sect. 4 (coefficients)'!$C$3 )^3 * ( 'Sect. 4 (coefficients)'!$J$15 + 'Sect. 4 (coefficients)'!$J$16*((C499/'Sect. 4 (coefficients)'!$C$5-1)/'Sect. 4 (coefficients)'!$C$6) ) +
    ( A499/'Sect. 4 (coefficients)'!$C$3 )^4 * ( 'Sect. 4 (coefficients)'!$J$17 ) +
( (B499+273.15) / 'Sect. 4 (coefficients)'!$C$4 )^1*
    (                                                   ( 'Sect. 4 (coefficients)'!$J$18 + 'Sect. 4 (coefficients)'!$J$19*((C499/'Sect. 4 (coefficients)'!$C$5-1)/'Sect. 4 (coefficients)'!$C$6) + 'Sect. 4 (coefficients)'!$J$20*((C499/'Sect. 4 (coefficients)'!$C$5-1)/'Sect. 4 (coefficients)'!$C$6)^2 + 'Sect. 4 (coefficients)'!$J$21 * ((C499/'Sect. 4 (coefficients)'!$C$5-1)/'Sect. 4 (coefficients)'!$C$6)^3 ) +
    ( A499/'Sect. 4 (coefficients)'!$C$3 )^1 * ( 'Sect. 4 (coefficients)'!$J$22 + 'Sect. 4 (coefficients)'!$J$23*((C499/'Sect. 4 (coefficients)'!$C$5-1)/'Sect. 4 (coefficients)'!$C$6) + 'Sect. 4 (coefficients)'!$J$24*((C499/'Sect. 4 (coefficients)'!$C$5-1)/'Sect. 4 (coefficients)'!$C$6)^2 ) +
    ( A499/'Sect. 4 (coefficients)'!$C$3 )^2 * ( 'Sect. 4 (coefficients)'!$J$25 + 'Sect. 4 (coefficients)'!$J$26*((C499/'Sect. 4 (coefficients)'!$C$5-1)/'Sect. 4 (coefficients)'!$C$6) ) +
    ( A499/'Sect. 4 (coefficients)'!$C$3 )^3 * ( 'Sect. 4 (coefficients)'!$J$27 ) ) +
( (B499+273.15) / 'Sect. 4 (coefficients)'!$C$4 )^2*
    (                                                   ( 'Sect. 4 (coefficients)'!$J$28 + 'Sect. 4 (coefficients)'!$J$29*((C499/'Sect. 4 (coefficients)'!$C$5-1)/'Sect. 4 (coefficients)'!$C$6) + 'Sect. 4 (coefficients)'!$J$30*((C499/'Sect. 4 (coefficients)'!$C$5-1)/'Sect. 4 (coefficients)'!$C$6)^2 ) +
    ( A499/'Sect. 4 (coefficients)'!$C$3 )^1 * ( 'Sect. 4 (coefficients)'!$J$31 + 'Sect. 4 (coefficients)'!$J$32*((C499/'Sect. 4 (coefficients)'!$C$5-1)/'Sect. 4 (coefficients)'!$C$6) ) +
    ( A499/'Sect. 4 (coefficients)'!$C$3 )^2 * ( 'Sect. 4 (coefficients)'!$J$33 ) ) +
( (B499+273.15) / 'Sect. 4 (coefficients)'!$C$4 )^3*
    (                                                   ( 'Sect. 4 (coefficients)'!$J$34 + 'Sect. 4 (coefficients)'!$J$35*((C499/'Sect. 4 (coefficients)'!$C$5-1)/'Sect. 4 (coefficients)'!$C$6) ) +
    ( A499/'Sect. 4 (coefficients)'!$C$3 )^1 * ( 'Sect. 4 (coefficients)'!$J$36 ) ) +
( (B499+273.15) / 'Sect. 4 (coefficients)'!$C$4 )^4*
    (                                                   ( 'Sect. 4 (coefficients)'!$J$37 ) ) )</f>
        <v>-0.587027391240726</v>
      </c>
      <c r="V499" s="32">
        <f t="shared" si="128"/>
        <v>21.579879426565789</v>
      </c>
      <c r="W499" s="36">
        <f>('Sect. 4 (coefficients)'!$L$3+'Sect. 4 (coefficients)'!$L$4*(B499+'Sect. 4 (coefficients)'!$L$7)^-2.5+'Sect. 4 (coefficients)'!$L$5*(B499+'Sect. 4 (coefficients)'!$L$7)^3)/1000</f>
        <v>-1.5230718835547918E-3</v>
      </c>
      <c r="X499" s="36">
        <f t="shared" si="129"/>
        <v>-2.7515847379007141E-3</v>
      </c>
      <c r="Y499" s="32">
        <f t="shared" si="130"/>
        <v>21.578356354682235</v>
      </c>
      <c r="Z499" s="92">
        <v>6.0000000000000001E-3</v>
      </c>
    </row>
    <row r="500" spans="1:26" s="37" customFormat="1">
      <c r="A500" s="76">
        <v>30</v>
      </c>
      <c r="B500" s="30">
        <v>35</v>
      </c>
      <c r="C500" s="55">
        <v>52</v>
      </c>
      <c r="D500" s="32">
        <v>1015.76958172</v>
      </c>
      <c r="E500" s="32">
        <f t="shared" si="136"/>
        <v>1.52365437258E-2</v>
      </c>
      <c r="F500" s="54" t="s">
        <v>17</v>
      </c>
      <c r="G500" s="33">
        <v>1037.2107897793794</v>
      </c>
      <c r="H500" s="32">
        <v>1.6476202879106734E-2</v>
      </c>
      <c r="I500" s="62">
        <v>529.75305331008292</v>
      </c>
      <c r="J500" s="33">
        <f t="shared" si="122"/>
        <v>21.441208059379392</v>
      </c>
      <c r="K500" s="32">
        <f t="shared" si="123"/>
        <v>6.270007703764781E-3</v>
      </c>
      <c r="L500" s="50">
        <f t="shared" si="121"/>
        <v>11.110081436281636</v>
      </c>
      <c r="M500" s="35">
        <f t="shared" si="124"/>
        <v>14.142857142857142</v>
      </c>
      <c r="N500" s="66">
        <f t="shared" si="125"/>
        <v>1.4142857142857144</v>
      </c>
      <c r="O500" s="70" t="s">
        <v>17</v>
      </c>
      <c r="P500" s="32">
        <f>('Sect. 4 (coefficients)'!$L$3+'Sect. 4 (coefficients)'!$L$4*(B500+'Sect. 4 (coefficients)'!$L$7)^-2.5+'Sect. 4 (coefficients)'!$L$5*(B500+'Sect. 4 (coefficients)'!$L$7)^3)/1000</f>
        <v>-1.5230718835547918E-3</v>
      </c>
      <c r="Q500" s="32">
        <f t="shared" si="126"/>
        <v>21.442731131262946</v>
      </c>
      <c r="R500" s="32">
        <f>LOOKUP(B500,'Sect. 4 (data)'!$B$47:$B$53,'Sect. 4 (data)'!$R$47:$R$53)</f>
        <v>22.16551765316288</v>
      </c>
      <c r="S500" s="36">
        <f t="shared" si="127"/>
        <v>-0.72278652189993409</v>
      </c>
      <c r="T500" s="32">
        <f>'Sect. 4 (coefficients)'!$C$7 * ( A500 / 'Sect. 4 (coefficients)'!$C$3 )*
  (
                                                        ( 'Sect. 4 (coefficients)'!$F$3   + 'Sect. 4 (coefficients)'!$F$4  *(A500/'Sect. 4 (coefficients)'!$C$3)^1 + 'Sect. 4 (coefficients)'!$F$5  *(A500/'Sect. 4 (coefficients)'!$C$3)^2 + 'Sect. 4 (coefficients)'!$F$6   *(A500/'Sect. 4 (coefficients)'!$C$3)^3 + 'Sect. 4 (coefficients)'!$F$7  *(A500/'Sect. 4 (coefficients)'!$C$3)^4 + 'Sect. 4 (coefficients)'!$F$8*(A500/'Sect. 4 (coefficients)'!$C$3)^5 ) +
    ( (B500+273.15) / 'Sect. 4 (coefficients)'!$C$4 )^1 * ( 'Sect. 4 (coefficients)'!$F$9   + 'Sect. 4 (coefficients)'!$F$10*(A500/'Sect. 4 (coefficients)'!$C$3)^1 + 'Sect. 4 (coefficients)'!$F$11*(A500/'Sect. 4 (coefficients)'!$C$3)^2 + 'Sect. 4 (coefficients)'!$F$12*(A500/'Sect. 4 (coefficients)'!$C$3)^3 + 'Sect. 4 (coefficients)'!$F$13*(A500/'Sect. 4 (coefficients)'!$C$3)^4 ) +
    ( (B500+273.15) / 'Sect. 4 (coefficients)'!$C$4 )^2 * ( 'Sect. 4 (coefficients)'!$F$14 + 'Sect. 4 (coefficients)'!$F$15*(A500/'Sect. 4 (coefficients)'!$C$3)^1 + 'Sect. 4 (coefficients)'!$F$16*(A500/'Sect. 4 (coefficients)'!$C$3)^2 + 'Sect. 4 (coefficients)'!$F$17*(A500/'Sect. 4 (coefficients)'!$C$3)^3 ) +
    ( (B500+273.15) / 'Sect. 4 (coefficients)'!$C$4 )^3 * ( 'Sect. 4 (coefficients)'!$F$18 + 'Sect. 4 (coefficients)'!$F$19*(A500/'Sect. 4 (coefficients)'!$C$3)^1 + 'Sect. 4 (coefficients)'!$F$20*(A500/'Sect. 4 (coefficients)'!$C$3)^2 ) +
    ( (B500+273.15) / 'Sect. 4 (coefficients)'!$C$4 )^4 * ( 'Sect. 4 (coefficients)'!$F$21 +'Sect. 4 (coefficients)'!$F$22*(A500/'Sect. 4 (coefficients)'!$C$3)^1 ) +
    ( (B500+273.15) / 'Sect. 4 (coefficients)'!$C$4 )^5 * ( 'Sect. 4 (coefficients)'!$F$23 )
  )</f>
        <v>22.166906817806517</v>
      </c>
      <c r="U500" s="91">
        <f xml:space="preserve"> 'Sect. 4 (coefficients)'!$C$8 * ( (C500/'Sect. 4 (coefficients)'!$C$5-1)/'Sect. 4 (coefficients)'!$C$6 ) * ( A500/'Sect. 4 (coefficients)'!$C$3 ) *
(                                                       ( 'Sect. 4 (coefficients)'!$J$3   + 'Sect. 4 (coefficients)'!$J$4  *((C500/'Sect. 4 (coefficients)'!$C$5-1)/'Sect. 4 (coefficients)'!$C$6)  + 'Sect. 4 (coefficients)'!$J$5  *((C500/'Sect. 4 (coefficients)'!$C$5-1)/'Sect. 4 (coefficients)'!$C$6)^2 + 'Sect. 4 (coefficients)'!$J$6   *((C500/'Sect. 4 (coefficients)'!$C$5-1)/'Sect. 4 (coefficients)'!$C$6)^3 + 'Sect. 4 (coefficients)'!$J$7*((C500/'Sect. 4 (coefficients)'!$C$5-1)/'Sect. 4 (coefficients)'!$C$6)^4 ) +
    ( A500/'Sect. 4 (coefficients)'!$C$3 )^1 * ( 'Sect. 4 (coefficients)'!$J$8   + 'Sect. 4 (coefficients)'!$J$9  *((C500/'Sect. 4 (coefficients)'!$C$5-1)/'Sect. 4 (coefficients)'!$C$6)  + 'Sect. 4 (coefficients)'!$J$10*((C500/'Sect. 4 (coefficients)'!$C$5-1)/'Sect. 4 (coefficients)'!$C$6)^2 + 'Sect. 4 (coefficients)'!$J$11 *((C500/'Sect. 4 (coefficients)'!$C$5-1)/'Sect. 4 (coefficients)'!$C$6)^3 ) +
    ( A500/'Sect. 4 (coefficients)'!$C$3 )^2 * ( 'Sect. 4 (coefficients)'!$J$12 + 'Sect. 4 (coefficients)'!$J$13*((C500/'Sect. 4 (coefficients)'!$C$5-1)/'Sect. 4 (coefficients)'!$C$6) + 'Sect. 4 (coefficients)'!$J$14*((C500/'Sect. 4 (coefficients)'!$C$5-1)/'Sect. 4 (coefficients)'!$C$6)^2 ) +
    ( A500/'Sect. 4 (coefficients)'!$C$3 )^3 * ( 'Sect. 4 (coefficients)'!$J$15 + 'Sect. 4 (coefficients)'!$J$16*((C500/'Sect. 4 (coefficients)'!$C$5-1)/'Sect. 4 (coefficients)'!$C$6) ) +
    ( A500/'Sect. 4 (coefficients)'!$C$3 )^4 * ( 'Sect. 4 (coefficients)'!$J$17 ) +
( (B500+273.15) / 'Sect. 4 (coefficients)'!$C$4 )^1*
    (                                                   ( 'Sect. 4 (coefficients)'!$J$18 + 'Sect. 4 (coefficients)'!$J$19*((C500/'Sect. 4 (coefficients)'!$C$5-1)/'Sect. 4 (coefficients)'!$C$6) + 'Sect. 4 (coefficients)'!$J$20*((C500/'Sect. 4 (coefficients)'!$C$5-1)/'Sect. 4 (coefficients)'!$C$6)^2 + 'Sect. 4 (coefficients)'!$J$21 * ((C500/'Sect. 4 (coefficients)'!$C$5-1)/'Sect. 4 (coefficients)'!$C$6)^3 ) +
    ( A500/'Sect. 4 (coefficients)'!$C$3 )^1 * ( 'Sect. 4 (coefficients)'!$J$22 + 'Sect. 4 (coefficients)'!$J$23*((C500/'Sect. 4 (coefficients)'!$C$5-1)/'Sect. 4 (coefficients)'!$C$6) + 'Sect. 4 (coefficients)'!$J$24*((C500/'Sect. 4 (coefficients)'!$C$5-1)/'Sect. 4 (coefficients)'!$C$6)^2 ) +
    ( A500/'Sect. 4 (coefficients)'!$C$3 )^2 * ( 'Sect. 4 (coefficients)'!$J$25 + 'Sect. 4 (coefficients)'!$J$26*((C500/'Sect. 4 (coefficients)'!$C$5-1)/'Sect. 4 (coefficients)'!$C$6) ) +
    ( A500/'Sect. 4 (coefficients)'!$C$3 )^3 * ( 'Sect. 4 (coefficients)'!$J$27 ) ) +
( (B500+273.15) / 'Sect. 4 (coefficients)'!$C$4 )^2*
    (                                                   ( 'Sect. 4 (coefficients)'!$J$28 + 'Sect. 4 (coefficients)'!$J$29*((C500/'Sect. 4 (coefficients)'!$C$5-1)/'Sect. 4 (coefficients)'!$C$6) + 'Sect. 4 (coefficients)'!$J$30*((C500/'Sect. 4 (coefficients)'!$C$5-1)/'Sect. 4 (coefficients)'!$C$6)^2 ) +
    ( A500/'Sect. 4 (coefficients)'!$C$3 )^1 * ( 'Sect. 4 (coefficients)'!$J$31 + 'Sect. 4 (coefficients)'!$J$32*((C500/'Sect. 4 (coefficients)'!$C$5-1)/'Sect. 4 (coefficients)'!$C$6) ) +
    ( A500/'Sect. 4 (coefficients)'!$C$3 )^2 * ( 'Sect. 4 (coefficients)'!$J$33 ) ) +
( (B500+273.15) / 'Sect. 4 (coefficients)'!$C$4 )^3*
    (                                                   ( 'Sect. 4 (coefficients)'!$J$34 + 'Sect. 4 (coefficients)'!$J$35*((C500/'Sect. 4 (coefficients)'!$C$5-1)/'Sect. 4 (coefficients)'!$C$6) ) +
    ( A500/'Sect. 4 (coefficients)'!$C$3 )^1 * ( 'Sect. 4 (coefficients)'!$J$36 ) ) +
( (B500+273.15) / 'Sect. 4 (coefficients)'!$C$4 )^4*
    (                                                   ( 'Sect. 4 (coefficients)'!$J$37 ) ) )</f>
        <v>-0.7217715375051007</v>
      </c>
      <c r="V500" s="32">
        <f t="shared" si="128"/>
        <v>21.445135280301415</v>
      </c>
      <c r="W500" s="36">
        <f>('Sect. 4 (coefficients)'!$L$3+'Sect. 4 (coefficients)'!$L$4*(B500+'Sect. 4 (coefficients)'!$L$7)^-2.5+'Sect. 4 (coefficients)'!$L$5*(B500+'Sect. 4 (coefficients)'!$L$7)^3)/1000</f>
        <v>-1.5230718835547918E-3</v>
      </c>
      <c r="X500" s="36">
        <f t="shared" si="129"/>
        <v>-2.4041490384689723E-3</v>
      </c>
      <c r="Y500" s="32">
        <f t="shared" si="130"/>
        <v>21.443612208417861</v>
      </c>
      <c r="Z500" s="92">
        <v>6.0000000000000001E-3</v>
      </c>
    </row>
    <row r="501" spans="1:26" s="29" customFormat="1" ht="15.75" thickBot="1">
      <c r="A501" s="99">
        <v>30</v>
      </c>
      <c r="B501" s="20">
        <v>35</v>
      </c>
      <c r="C501" s="59">
        <v>65</v>
      </c>
      <c r="D501" s="22">
        <v>1020.87229655</v>
      </c>
      <c r="E501" s="22">
        <f t="shared" si="136"/>
        <v>1.5313084448250001E-2</v>
      </c>
      <c r="F501" s="58" t="s">
        <v>17</v>
      </c>
      <c r="G501" s="24">
        <v>1042.1547757718824</v>
      </c>
      <c r="H501" s="22">
        <v>1.6790720343282779E-2</v>
      </c>
      <c r="I501" s="64">
        <v>260.14961529425079</v>
      </c>
      <c r="J501" s="24">
        <f t="shared" si="122"/>
        <v>21.282479221882454</v>
      </c>
      <c r="K501" s="22">
        <f t="shared" si="123"/>
        <v>6.8875056680262805E-3</v>
      </c>
      <c r="L501" s="65">
        <f t="shared" si="121"/>
        <v>7.3653561475643246</v>
      </c>
      <c r="M501" s="60">
        <f t="shared" si="124"/>
        <v>14.142857142857142</v>
      </c>
      <c r="N501" s="72">
        <f t="shared" si="125"/>
        <v>1.4142857142857144</v>
      </c>
      <c r="O501" s="73" t="s">
        <v>17</v>
      </c>
      <c r="P501" s="22">
        <f>('Sect. 4 (coefficients)'!$L$3+'Sect. 4 (coefficients)'!$L$4*(B501+'Sect. 4 (coefficients)'!$L$7)^-2.5+'Sect. 4 (coefficients)'!$L$5*(B501+'Sect. 4 (coefficients)'!$L$7)^3)/1000</f>
        <v>-1.5230718835547918E-3</v>
      </c>
      <c r="Q501" s="22">
        <f t="shared" si="126"/>
        <v>21.284002293766008</v>
      </c>
      <c r="R501" s="22">
        <f>LOOKUP(B501,'Sect. 4 (data)'!$B$47:$B$53,'Sect. 4 (data)'!$R$47:$R$53)</f>
        <v>22.16551765316288</v>
      </c>
      <c r="S501" s="27">
        <f t="shared" si="127"/>
        <v>-0.88151535939687165</v>
      </c>
      <c r="T501" s="22">
        <f>'Sect. 4 (coefficients)'!$C$7 * ( A501 / 'Sect. 4 (coefficients)'!$C$3 )*
  (
                                                        ( 'Sect. 4 (coefficients)'!$F$3   + 'Sect. 4 (coefficients)'!$F$4  *(A501/'Sect. 4 (coefficients)'!$C$3)^1 + 'Sect. 4 (coefficients)'!$F$5  *(A501/'Sect. 4 (coefficients)'!$C$3)^2 + 'Sect. 4 (coefficients)'!$F$6   *(A501/'Sect. 4 (coefficients)'!$C$3)^3 + 'Sect. 4 (coefficients)'!$F$7  *(A501/'Sect. 4 (coefficients)'!$C$3)^4 + 'Sect. 4 (coefficients)'!$F$8*(A501/'Sect. 4 (coefficients)'!$C$3)^5 ) +
    ( (B501+273.15) / 'Sect. 4 (coefficients)'!$C$4 )^1 * ( 'Sect. 4 (coefficients)'!$F$9   + 'Sect. 4 (coefficients)'!$F$10*(A501/'Sect. 4 (coefficients)'!$C$3)^1 + 'Sect. 4 (coefficients)'!$F$11*(A501/'Sect. 4 (coefficients)'!$C$3)^2 + 'Sect. 4 (coefficients)'!$F$12*(A501/'Sect. 4 (coefficients)'!$C$3)^3 + 'Sect. 4 (coefficients)'!$F$13*(A501/'Sect. 4 (coefficients)'!$C$3)^4 ) +
    ( (B501+273.15) / 'Sect. 4 (coefficients)'!$C$4 )^2 * ( 'Sect. 4 (coefficients)'!$F$14 + 'Sect. 4 (coefficients)'!$F$15*(A501/'Sect. 4 (coefficients)'!$C$3)^1 + 'Sect. 4 (coefficients)'!$F$16*(A501/'Sect. 4 (coefficients)'!$C$3)^2 + 'Sect. 4 (coefficients)'!$F$17*(A501/'Sect. 4 (coefficients)'!$C$3)^3 ) +
    ( (B501+273.15) / 'Sect. 4 (coefficients)'!$C$4 )^3 * ( 'Sect. 4 (coefficients)'!$F$18 + 'Sect. 4 (coefficients)'!$F$19*(A501/'Sect. 4 (coefficients)'!$C$3)^1 + 'Sect. 4 (coefficients)'!$F$20*(A501/'Sect. 4 (coefficients)'!$C$3)^2 ) +
    ( (B501+273.15) / 'Sect. 4 (coefficients)'!$C$4 )^4 * ( 'Sect. 4 (coefficients)'!$F$21 +'Sect. 4 (coefficients)'!$F$22*(A501/'Sect. 4 (coefficients)'!$C$3)^1 ) +
    ( (B501+273.15) / 'Sect. 4 (coefficients)'!$C$4 )^5 * ( 'Sect. 4 (coefficients)'!$F$23 )
  )</f>
        <v>22.166906817806517</v>
      </c>
      <c r="U501" s="95">
        <f xml:space="preserve"> 'Sect. 4 (coefficients)'!$C$8 * ( (C501/'Sect. 4 (coefficients)'!$C$5-1)/'Sect. 4 (coefficients)'!$C$6 ) * ( A501/'Sect. 4 (coefficients)'!$C$3 ) *
(                                                       ( 'Sect. 4 (coefficients)'!$J$3   + 'Sect. 4 (coefficients)'!$J$4  *((C501/'Sect. 4 (coefficients)'!$C$5-1)/'Sect. 4 (coefficients)'!$C$6)  + 'Sect. 4 (coefficients)'!$J$5  *((C501/'Sect. 4 (coefficients)'!$C$5-1)/'Sect. 4 (coefficients)'!$C$6)^2 + 'Sect. 4 (coefficients)'!$J$6   *((C501/'Sect. 4 (coefficients)'!$C$5-1)/'Sect. 4 (coefficients)'!$C$6)^3 + 'Sect. 4 (coefficients)'!$J$7*((C501/'Sect. 4 (coefficients)'!$C$5-1)/'Sect. 4 (coefficients)'!$C$6)^4 ) +
    ( A501/'Sect. 4 (coefficients)'!$C$3 )^1 * ( 'Sect. 4 (coefficients)'!$J$8   + 'Sect. 4 (coefficients)'!$J$9  *((C501/'Sect. 4 (coefficients)'!$C$5-1)/'Sect. 4 (coefficients)'!$C$6)  + 'Sect. 4 (coefficients)'!$J$10*((C501/'Sect. 4 (coefficients)'!$C$5-1)/'Sect. 4 (coefficients)'!$C$6)^2 + 'Sect. 4 (coefficients)'!$J$11 *((C501/'Sect. 4 (coefficients)'!$C$5-1)/'Sect. 4 (coefficients)'!$C$6)^3 ) +
    ( A501/'Sect. 4 (coefficients)'!$C$3 )^2 * ( 'Sect. 4 (coefficients)'!$J$12 + 'Sect. 4 (coefficients)'!$J$13*((C501/'Sect. 4 (coefficients)'!$C$5-1)/'Sect. 4 (coefficients)'!$C$6) + 'Sect. 4 (coefficients)'!$J$14*((C501/'Sect. 4 (coefficients)'!$C$5-1)/'Sect. 4 (coefficients)'!$C$6)^2 ) +
    ( A501/'Sect. 4 (coefficients)'!$C$3 )^3 * ( 'Sect. 4 (coefficients)'!$J$15 + 'Sect. 4 (coefficients)'!$J$16*((C501/'Sect. 4 (coefficients)'!$C$5-1)/'Sect. 4 (coefficients)'!$C$6) ) +
    ( A501/'Sect. 4 (coefficients)'!$C$3 )^4 * ( 'Sect. 4 (coefficients)'!$J$17 ) +
( (B501+273.15) / 'Sect. 4 (coefficients)'!$C$4 )^1*
    (                                                   ( 'Sect. 4 (coefficients)'!$J$18 + 'Sect. 4 (coefficients)'!$J$19*((C501/'Sect. 4 (coefficients)'!$C$5-1)/'Sect. 4 (coefficients)'!$C$6) + 'Sect. 4 (coefficients)'!$J$20*((C501/'Sect. 4 (coefficients)'!$C$5-1)/'Sect. 4 (coefficients)'!$C$6)^2 + 'Sect. 4 (coefficients)'!$J$21 * ((C501/'Sect. 4 (coefficients)'!$C$5-1)/'Sect. 4 (coefficients)'!$C$6)^3 ) +
    ( A501/'Sect. 4 (coefficients)'!$C$3 )^1 * ( 'Sect. 4 (coefficients)'!$J$22 + 'Sect. 4 (coefficients)'!$J$23*((C501/'Sect. 4 (coefficients)'!$C$5-1)/'Sect. 4 (coefficients)'!$C$6) + 'Sect. 4 (coefficients)'!$J$24*((C501/'Sect. 4 (coefficients)'!$C$5-1)/'Sect. 4 (coefficients)'!$C$6)^2 ) +
    ( A501/'Sect. 4 (coefficients)'!$C$3 )^2 * ( 'Sect. 4 (coefficients)'!$J$25 + 'Sect. 4 (coefficients)'!$J$26*((C501/'Sect. 4 (coefficients)'!$C$5-1)/'Sect. 4 (coefficients)'!$C$6) ) +
    ( A501/'Sect. 4 (coefficients)'!$C$3 )^3 * ( 'Sect. 4 (coefficients)'!$J$27 ) ) +
( (B501+273.15) / 'Sect. 4 (coefficients)'!$C$4 )^2*
    (                                                   ( 'Sect. 4 (coefficients)'!$J$28 + 'Sect. 4 (coefficients)'!$J$29*((C501/'Sect. 4 (coefficients)'!$C$5-1)/'Sect. 4 (coefficients)'!$C$6) + 'Sect. 4 (coefficients)'!$J$30*((C501/'Sect. 4 (coefficients)'!$C$5-1)/'Sect. 4 (coefficients)'!$C$6)^2 ) +
    ( A501/'Sect. 4 (coefficients)'!$C$3 )^1 * ( 'Sect. 4 (coefficients)'!$J$31 + 'Sect. 4 (coefficients)'!$J$32*((C501/'Sect. 4 (coefficients)'!$C$5-1)/'Sect. 4 (coefficients)'!$C$6) ) +
    ( A501/'Sect. 4 (coefficients)'!$C$3 )^2 * ( 'Sect. 4 (coefficients)'!$J$33 ) ) +
( (B501+273.15) / 'Sect. 4 (coefficients)'!$C$4 )^3*
    (                                                   ( 'Sect. 4 (coefficients)'!$J$34 + 'Sect. 4 (coefficients)'!$J$35*((C501/'Sect. 4 (coefficients)'!$C$5-1)/'Sect. 4 (coefficients)'!$C$6) ) +
    ( A501/'Sect. 4 (coefficients)'!$C$3 )^1 * ( 'Sect. 4 (coefficients)'!$J$36 ) ) +
( (B501+273.15) / 'Sect. 4 (coefficients)'!$C$4 )^4*
    (                                                   ( 'Sect. 4 (coefficients)'!$J$37 ) ) )</f>
        <v>-0.88140883953799121</v>
      </c>
      <c r="V501" s="22">
        <f t="shared" si="128"/>
        <v>21.285497978268527</v>
      </c>
      <c r="W501" s="27">
        <f>('Sect. 4 (coefficients)'!$L$3+'Sect. 4 (coefficients)'!$L$4*(B501+'Sect. 4 (coefficients)'!$L$7)^-2.5+'Sect. 4 (coefficients)'!$L$5*(B501+'Sect. 4 (coefficients)'!$L$7)^3)/1000</f>
        <v>-1.5230718835547918E-3</v>
      </c>
      <c r="X501" s="27">
        <f t="shared" si="129"/>
        <v>-1.4956845025189125E-3</v>
      </c>
      <c r="Y501" s="22">
        <f t="shared" si="130"/>
        <v>21.283974906384973</v>
      </c>
      <c r="Z501" s="28">
        <v>6.0000000000000001E-3</v>
      </c>
    </row>
    <row r="502" spans="1:26" s="37" customFormat="1">
      <c r="A502" s="76">
        <v>35</v>
      </c>
      <c r="B502" s="30">
        <v>5</v>
      </c>
      <c r="C502" s="55">
        <v>5</v>
      </c>
      <c r="D502" s="32">
        <v>1002.36201654</v>
      </c>
      <c r="E502" s="32">
        <f>0.001/100*D502/2</f>
        <v>5.0118100827000007E-3</v>
      </c>
      <c r="F502" s="54" t="s">
        <v>17</v>
      </c>
      <c r="G502" s="33">
        <v>1029.9138813852205</v>
      </c>
      <c r="H502" s="32">
        <v>7.0159847602978111E-3</v>
      </c>
      <c r="I502" s="62">
        <v>136.83238148787746</v>
      </c>
      <c r="J502" s="33">
        <f t="shared" si="122"/>
        <v>27.551864845220507</v>
      </c>
      <c r="K502" s="32">
        <f t="shared" si="123"/>
        <v>4.9097659670984057E-3</v>
      </c>
      <c r="L502" s="50">
        <f t="shared" si="121"/>
        <v>32.815384883483759</v>
      </c>
      <c r="M502" s="35">
        <f t="shared" si="124"/>
        <v>16.5</v>
      </c>
      <c r="N502" s="66">
        <f t="shared" si="125"/>
        <v>1.6500000000000001</v>
      </c>
      <c r="O502" s="70" t="s">
        <v>17</v>
      </c>
      <c r="P502" s="32">
        <f>('Sect. 4 (coefficients)'!$L$3+'Sect. 4 (coefficients)'!$L$4*(B502+'Sect. 4 (coefficients)'!$L$7)^-2.5+'Sect. 4 (coefficients)'!$L$5*(B502+'Sect. 4 (coefficients)'!$L$7)^3)/1000</f>
        <v>-3.9457825426968806E-3</v>
      </c>
      <c r="Q502" s="32">
        <f t="shared" si="126"/>
        <v>27.555810627763204</v>
      </c>
      <c r="R502" s="32">
        <f>LOOKUP(B502,'Sect. 4 (data)'!$B$54:$B$60,'Sect. 4 (data)'!$R$54:$R$60)</f>
        <v>27.694350160780001</v>
      </c>
      <c r="S502" s="36">
        <f t="shared" si="127"/>
        <v>-0.13853953301679667</v>
      </c>
      <c r="T502" s="32">
        <f>'Sect. 4 (coefficients)'!$C$7 * ( A502 / 'Sect. 4 (coefficients)'!$C$3 )*
  (
                                                        ( 'Sect. 4 (coefficients)'!$F$3   + 'Sect. 4 (coefficients)'!$F$4  *(A502/'Sect. 4 (coefficients)'!$C$3)^1 + 'Sect. 4 (coefficients)'!$F$5  *(A502/'Sect. 4 (coefficients)'!$C$3)^2 + 'Sect. 4 (coefficients)'!$F$6   *(A502/'Sect. 4 (coefficients)'!$C$3)^3 + 'Sect. 4 (coefficients)'!$F$7  *(A502/'Sect. 4 (coefficients)'!$C$3)^4 + 'Sect. 4 (coefficients)'!$F$8*(A502/'Sect. 4 (coefficients)'!$C$3)^5 ) +
    ( (B502+273.15) / 'Sect. 4 (coefficients)'!$C$4 )^1 * ( 'Sect. 4 (coefficients)'!$F$9   + 'Sect. 4 (coefficients)'!$F$10*(A502/'Sect. 4 (coefficients)'!$C$3)^1 + 'Sect. 4 (coefficients)'!$F$11*(A502/'Sect. 4 (coefficients)'!$C$3)^2 + 'Sect. 4 (coefficients)'!$F$12*(A502/'Sect. 4 (coefficients)'!$C$3)^3 + 'Sect. 4 (coefficients)'!$F$13*(A502/'Sect. 4 (coefficients)'!$C$3)^4 ) +
    ( (B502+273.15) / 'Sect. 4 (coefficients)'!$C$4 )^2 * ( 'Sect. 4 (coefficients)'!$F$14 + 'Sect. 4 (coefficients)'!$F$15*(A502/'Sect. 4 (coefficients)'!$C$3)^1 + 'Sect. 4 (coefficients)'!$F$16*(A502/'Sect. 4 (coefficients)'!$C$3)^2 + 'Sect. 4 (coefficients)'!$F$17*(A502/'Sect. 4 (coefficients)'!$C$3)^3 ) +
    ( (B502+273.15) / 'Sect. 4 (coefficients)'!$C$4 )^3 * ( 'Sect. 4 (coefficients)'!$F$18 + 'Sect. 4 (coefficients)'!$F$19*(A502/'Sect. 4 (coefficients)'!$C$3)^1 + 'Sect. 4 (coefficients)'!$F$20*(A502/'Sect. 4 (coefficients)'!$C$3)^2 ) +
    ( (B502+273.15) / 'Sect. 4 (coefficients)'!$C$4 )^4 * ( 'Sect. 4 (coefficients)'!$F$21 +'Sect. 4 (coefficients)'!$F$22*(A502/'Sect. 4 (coefficients)'!$C$3)^1 ) +
    ( (B502+273.15) / 'Sect. 4 (coefficients)'!$C$4 )^5 * ( 'Sect. 4 (coefficients)'!$F$23 )
  )</f>
        <v>27.694356226443517</v>
      </c>
      <c r="U502" s="91">
        <f xml:space="preserve"> 'Sect. 4 (coefficients)'!$C$8 * ( (C502/'Sect. 4 (coefficients)'!$C$5-1)/'Sect. 4 (coefficients)'!$C$6 ) * ( A502/'Sect. 4 (coefficients)'!$C$3 ) *
(                                                       ( 'Sect. 4 (coefficients)'!$J$3   + 'Sect. 4 (coefficients)'!$J$4  *((C502/'Sect. 4 (coefficients)'!$C$5-1)/'Sect. 4 (coefficients)'!$C$6)  + 'Sect. 4 (coefficients)'!$J$5  *((C502/'Sect. 4 (coefficients)'!$C$5-1)/'Sect. 4 (coefficients)'!$C$6)^2 + 'Sect. 4 (coefficients)'!$J$6   *((C502/'Sect. 4 (coefficients)'!$C$5-1)/'Sect. 4 (coefficients)'!$C$6)^3 + 'Sect. 4 (coefficients)'!$J$7*((C502/'Sect. 4 (coefficients)'!$C$5-1)/'Sect. 4 (coefficients)'!$C$6)^4 ) +
    ( A502/'Sect. 4 (coefficients)'!$C$3 )^1 * ( 'Sect. 4 (coefficients)'!$J$8   + 'Sect. 4 (coefficients)'!$J$9  *((C502/'Sect. 4 (coefficients)'!$C$5-1)/'Sect. 4 (coefficients)'!$C$6)  + 'Sect. 4 (coefficients)'!$J$10*((C502/'Sect. 4 (coefficients)'!$C$5-1)/'Sect. 4 (coefficients)'!$C$6)^2 + 'Sect. 4 (coefficients)'!$J$11 *((C502/'Sect. 4 (coefficients)'!$C$5-1)/'Sect. 4 (coefficients)'!$C$6)^3 ) +
    ( A502/'Sect. 4 (coefficients)'!$C$3 )^2 * ( 'Sect. 4 (coefficients)'!$J$12 + 'Sect. 4 (coefficients)'!$J$13*((C502/'Sect. 4 (coefficients)'!$C$5-1)/'Sect. 4 (coefficients)'!$C$6) + 'Sect. 4 (coefficients)'!$J$14*((C502/'Sect. 4 (coefficients)'!$C$5-1)/'Sect. 4 (coefficients)'!$C$6)^2 ) +
    ( A502/'Sect. 4 (coefficients)'!$C$3 )^3 * ( 'Sect. 4 (coefficients)'!$J$15 + 'Sect. 4 (coefficients)'!$J$16*((C502/'Sect. 4 (coefficients)'!$C$5-1)/'Sect. 4 (coefficients)'!$C$6) ) +
    ( A502/'Sect. 4 (coefficients)'!$C$3 )^4 * ( 'Sect. 4 (coefficients)'!$J$17 ) +
( (B502+273.15) / 'Sect. 4 (coefficients)'!$C$4 )^1*
    (                                                   ( 'Sect. 4 (coefficients)'!$J$18 + 'Sect. 4 (coefficients)'!$J$19*((C502/'Sect. 4 (coefficients)'!$C$5-1)/'Sect. 4 (coefficients)'!$C$6) + 'Sect. 4 (coefficients)'!$J$20*((C502/'Sect. 4 (coefficients)'!$C$5-1)/'Sect. 4 (coefficients)'!$C$6)^2 + 'Sect. 4 (coefficients)'!$J$21 * ((C502/'Sect. 4 (coefficients)'!$C$5-1)/'Sect. 4 (coefficients)'!$C$6)^3 ) +
    ( A502/'Sect. 4 (coefficients)'!$C$3 )^1 * ( 'Sect. 4 (coefficients)'!$J$22 + 'Sect. 4 (coefficients)'!$J$23*((C502/'Sect. 4 (coefficients)'!$C$5-1)/'Sect. 4 (coefficients)'!$C$6) + 'Sect. 4 (coefficients)'!$J$24*((C502/'Sect. 4 (coefficients)'!$C$5-1)/'Sect. 4 (coefficients)'!$C$6)^2 ) +
    ( A502/'Sect. 4 (coefficients)'!$C$3 )^2 * ( 'Sect. 4 (coefficients)'!$J$25 + 'Sect. 4 (coefficients)'!$J$26*((C502/'Sect. 4 (coefficients)'!$C$5-1)/'Sect. 4 (coefficients)'!$C$6) ) +
    ( A502/'Sect. 4 (coefficients)'!$C$3 )^3 * ( 'Sect. 4 (coefficients)'!$J$27 ) ) +
( (B502+273.15) / 'Sect. 4 (coefficients)'!$C$4 )^2*
    (                                                   ( 'Sect. 4 (coefficients)'!$J$28 + 'Sect. 4 (coefficients)'!$J$29*((C502/'Sect. 4 (coefficients)'!$C$5-1)/'Sect. 4 (coefficients)'!$C$6) + 'Sect. 4 (coefficients)'!$J$30*((C502/'Sect. 4 (coefficients)'!$C$5-1)/'Sect. 4 (coefficients)'!$C$6)^2 ) +
    ( A502/'Sect. 4 (coefficients)'!$C$3 )^1 * ( 'Sect. 4 (coefficients)'!$J$31 + 'Sect. 4 (coefficients)'!$J$32*((C502/'Sect. 4 (coefficients)'!$C$5-1)/'Sect. 4 (coefficients)'!$C$6) ) +
    ( A502/'Sect. 4 (coefficients)'!$C$3 )^2 * ( 'Sect. 4 (coefficients)'!$J$33 ) ) +
( (B502+273.15) / 'Sect. 4 (coefficients)'!$C$4 )^3*
    (                                                   ( 'Sect. 4 (coefficients)'!$J$34 + 'Sect. 4 (coefficients)'!$J$35*((C502/'Sect. 4 (coefficients)'!$C$5-1)/'Sect. 4 (coefficients)'!$C$6) ) +
    ( A502/'Sect. 4 (coefficients)'!$C$3 )^1 * ( 'Sect. 4 (coefficients)'!$J$36 ) ) +
( (B502+273.15) / 'Sect. 4 (coefficients)'!$C$4 )^4*
    (                                                   ( 'Sect. 4 (coefficients)'!$J$37 ) ) )</f>
        <v>-0.13790158139361466</v>
      </c>
      <c r="V502" s="32">
        <f t="shared" si="128"/>
        <v>27.556454645049904</v>
      </c>
      <c r="W502" s="36">
        <f>('Sect. 4 (coefficients)'!$L$3+'Sect. 4 (coefficients)'!$L$4*(B502+'Sect. 4 (coefficients)'!$L$7)^-2.5+'Sect. 4 (coefficients)'!$L$5*(B502+'Sect. 4 (coefficients)'!$L$7)^3)/1000</f>
        <v>-3.9457825426968806E-3</v>
      </c>
      <c r="X502" s="36">
        <f t="shared" si="129"/>
        <v>-6.4401728669949421E-4</v>
      </c>
      <c r="Y502" s="32">
        <f t="shared" si="130"/>
        <v>27.552508862507207</v>
      </c>
      <c r="Z502" s="92">
        <v>6.0000000000000001E-3</v>
      </c>
    </row>
    <row r="503" spans="1:26" s="37" customFormat="1">
      <c r="A503" s="76">
        <v>35</v>
      </c>
      <c r="B503" s="30">
        <v>5</v>
      </c>
      <c r="C503" s="55">
        <v>10</v>
      </c>
      <c r="D503" s="32">
        <v>1004.78012467</v>
      </c>
      <c r="E503" s="32">
        <f>0.001/100*D503/2</f>
        <v>5.0239006233500005E-3</v>
      </c>
      <c r="F503" s="54" t="s">
        <v>17</v>
      </c>
      <c r="G503" s="33">
        <v>1032.1930738241385</v>
      </c>
      <c r="H503" s="32">
        <v>7.0545605571792503E-3</v>
      </c>
      <c r="I503" s="62">
        <v>138.55320529599146</v>
      </c>
      <c r="J503" s="33">
        <f t="shared" si="122"/>
        <v>27.412949154138573</v>
      </c>
      <c r="K503" s="32">
        <f t="shared" si="123"/>
        <v>4.9524990844635897E-3</v>
      </c>
      <c r="L503" s="50">
        <f t="shared" si="121"/>
        <v>33.653817053039091</v>
      </c>
      <c r="M503" s="35">
        <f t="shared" si="124"/>
        <v>16.5</v>
      </c>
      <c r="N503" s="66">
        <f t="shared" si="125"/>
        <v>1.6500000000000001</v>
      </c>
      <c r="O503" s="70" t="s">
        <v>17</v>
      </c>
      <c r="P503" s="32">
        <f>('Sect. 4 (coefficients)'!$L$3+'Sect. 4 (coefficients)'!$L$4*(B503+'Sect. 4 (coefficients)'!$L$7)^-2.5+'Sect. 4 (coefficients)'!$L$5*(B503+'Sect. 4 (coefficients)'!$L$7)^3)/1000</f>
        <v>-3.9457825426968806E-3</v>
      </c>
      <c r="Q503" s="32">
        <f t="shared" si="126"/>
        <v>27.41689493668127</v>
      </c>
      <c r="R503" s="32">
        <f>LOOKUP(B503,'Sect. 4 (data)'!$B$54:$B$60,'Sect. 4 (data)'!$R$54:$R$60)</f>
        <v>27.694350160780001</v>
      </c>
      <c r="S503" s="36">
        <f t="shared" si="127"/>
        <v>-0.27745522409873047</v>
      </c>
      <c r="T503" s="32">
        <f>'Sect. 4 (coefficients)'!$C$7 * ( A503 / 'Sect. 4 (coefficients)'!$C$3 )*
  (
                                                        ( 'Sect. 4 (coefficients)'!$F$3   + 'Sect. 4 (coefficients)'!$F$4  *(A503/'Sect. 4 (coefficients)'!$C$3)^1 + 'Sect. 4 (coefficients)'!$F$5  *(A503/'Sect. 4 (coefficients)'!$C$3)^2 + 'Sect. 4 (coefficients)'!$F$6   *(A503/'Sect. 4 (coefficients)'!$C$3)^3 + 'Sect. 4 (coefficients)'!$F$7  *(A503/'Sect. 4 (coefficients)'!$C$3)^4 + 'Sect. 4 (coefficients)'!$F$8*(A503/'Sect. 4 (coefficients)'!$C$3)^5 ) +
    ( (B503+273.15) / 'Sect. 4 (coefficients)'!$C$4 )^1 * ( 'Sect. 4 (coefficients)'!$F$9   + 'Sect. 4 (coefficients)'!$F$10*(A503/'Sect. 4 (coefficients)'!$C$3)^1 + 'Sect. 4 (coefficients)'!$F$11*(A503/'Sect. 4 (coefficients)'!$C$3)^2 + 'Sect. 4 (coefficients)'!$F$12*(A503/'Sect. 4 (coefficients)'!$C$3)^3 + 'Sect. 4 (coefficients)'!$F$13*(A503/'Sect. 4 (coefficients)'!$C$3)^4 ) +
    ( (B503+273.15) / 'Sect. 4 (coefficients)'!$C$4 )^2 * ( 'Sect. 4 (coefficients)'!$F$14 + 'Sect. 4 (coefficients)'!$F$15*(A503/'Sect. 4 (coefficients)'!$C$3)^1 + 'Sect. 4 (coefficients)'!$F$16*(A503/'Sect. 4 (coefficients)'!$C$3)^2 + 'Sect. 4 (coefficients)'!$F$17*(A503/'Sect. 4 (coefficients)'!$C$3)^3 ) +
    ( (B503+273.15) / 'Sect. 4 (coefficients)'!$C$4 )^3 * ( 'Sect. 4 (coefficients)'!$F$18 + 'Sect. 4 (coefficients)'!$F$19*(A503/'Sect. 4 (coefficients)'!$C$3)^1 + 'Sect. 4 (coefficients)'!$F$20*(A503/'Sect. 4 (coefficients)'!$C$3)^2 ) +
    ( (B503+273.15) / 'Sect. 4 (coefficients)'!$C$4 )^4 * ( 'Sect. 4 (coefficients)'!$F$21 +'Sect. 4 (coefficients)'!$F$22*(A503/'Sect. 4 (coefficients)'!$C$3)^1 ) +
    ( (B503+273.15) / 'Sect. 4 (coefficients)'!$C$4 )^5 * ( 'Sect. 4 (coefficients)'!$F$23 )
  )</f>
        <v>27.694356226443517</v>
      </c>
      <c r="U503" s="91">
        <f xml:space="preserve"> 'Sect. 4 (coefficients)'!$C$8 * ( (C503/'Sect. 4 (coefficients)'!$C$5-1)/'Sect. 4 (coefficients)'!$C$6 ) * ( A503/'Sect. 4 (coefficients)'!$C$3 ) *
(                                                       ( 'Sect. 4 (coefficients)'!$J$3   + 'Sect. 4 (coefficients)'!$J$4  *((C503/'Sect. 4 (coefficients)'!$C$5-1)/'Sect. 4 (coefficients)'!$C$6)  + 'Sect. 4 (coefficients)'!$J$5  *((C503/'Sect. 4 (coefficients)'!$C$5-1)/'Sect. 4 (coefficients)'!$C$6)^2 + 'Sect. 4 (coefficients)'!$J$6   *((C503/'Sect. 4 (coefficients)'!$C$5-1)/'Sect. 4 (coefficients)'!$C$6)^3 + 'Sect. 4 (coefficients)'!$J$7*((C503/'Sect. 4 (coefficients)'!$C$5-1)/'Sect. 4 (coefficients)'!$C$6)^4 ) +
    ( A503/'Sect. 4 (coefficients)'!$C$3 )^1 * ( 'Sect. 4 (coefficients)'!$J$8   + 'Sect. 4 (coefficients)'!$J$9  *((C503/'Sect. 4 (coefficients)'!$C$5-1)/'Sect. 4 (coefficients)'!$C$6)  + 'Sect. 4 (coefficients)'!$J$10*((C503/'Sect. 4 (coefficients)'!$C$5-1)/'Sect. 4 (coefficients)'!$C$6)^2 + 'Sect. 4 (coefficients)'!$J$11 *((C503/'Sect. 4 (coefficients)'!$C$5-1)/'Sect. 4 (coefficients)'!$C$6)^3 ) +
    ( A503/'Sect. 4 (coefficients)'!$C$3 )^2 * ( 'Sect. 4 (coefficients)'!$J$12 + 'Sect. 4 (coefficients)'!$J$13*((C503/'Sect. 4 (coefficients)'!$C$5-1)/'Sect. 4 (coefficients)'!$C$6) + 'Sect. 4 (coefficients)'!$J$14*((C503/'Sect. 4 (coefficients)'!$C$5-1)/'Sect. 4 (coefficients)'!$C$6)^2 ) +
    ( A503/'Sect. 4 (coefficients)'!$C$3 )^3 * ( 'Sect. 4 (coefficients)'!$J$15 + 'Sect. 4 (coefficients)'!$J$16*((C503/'Sect. 4 (coefficients)'!$C$5-1)/'Sect. 4 (coefficients)'!$C$6) ) +
    ( A503/'Sect. 4 (coefficients)'!$C$3 )^4 * ( 'Sect. 4 (coefficients)'!$J$17 ) +
( (B503+273.15) / 'Sect. 4 (coefficients)'!$C$4 )^1*
    (                                                   ( 'Sect. 4 (coefficients)'!$J$18 + 'Sect. 4 (coefficients)'!$J$19*((C503/'Sect. 4 (coefficients)'!$C$5-1)/'Sect. 4 (coefficients)'!$C$6) + 'Sect. 4 (coefficients)'!$J$20*((C503/'Sect. 4 (coefficients)'!$C$5-1)/'Sect. 4 (coefficients)'!$C$6)^2 + 'Sect. 4 (coefficients)'!$J$21 * ((C503/'Sect. 4 (coefficients)'!$C$5-1)/'Sect. 4 (coefficients)'!$C$6)^3 ) +
    ( A503/'Sect. 4 (coefficients)'!$C$3 )^1 * ( 'Sect. 4 (coefficients)'!$J$22 + 'Sect. 4 (coefficients)'!$J$23*((C503/'Sect. 4 (coefficients)'!$C$5-1)/'Sect. 4 (coefficients)'!$C$6) + 'Sect. 4 (coefficients)'!$J$24*((C503/'Sect. 4 (coefficients)'!$C$5-1)/'Sect. 4 (coefficients)'!$C$6)^2 ) +
    ( A503/'Sect. 4 (coefficients)'!$C$3 )^2 * ( 'Sect. 4 (coefficients)'!$J$25 + 'Sect. 4 (coefficients)'!$J$26*((C503/'Sect. 4 (coefficients)'!$C$5-1)/'Sect. 4 (coefficients)'!$C$6) ) +
    ( A503/'Sect. 4 (coefficients)'!$C$3 )^3 * ( 'Sect. 4 (coefficients)'!$J$27 ) ) +
( (B503+273.15) / 'Sect. 4 (coefficients)'!$C$4 )^2*
    (                                                   ( 'Sect. 4 (coefficients)'!$J$28 + 'Sect. 4 (coefficients)'!$J$29*((C503/'Sect. 4 (coefficients)'!$C$5-1)/'Sect. 4 (coefficients)'!$C$6) + 'Sect. 4 (coefficients)'!$J$30*((C503/'Sect. 4 (coefficients)'!$C$5-1)/'Sect. 4 (coefficients)'!$C$6)^2 ) +
    ( A503/'Sect. 4 (coefficients)'!$C$3 )^1 * ( 'Sect. 4 (coefficients)'!$J$31 + 'Sect. 4 (coefficients)'!$J$32*((C503/'Sect. 4 (coefficients)'!$C$5-1)/'Sect. 4 (coefficients)'!$C$6) ) +
    ( A503/'Sect. 4 (coefficients)'!$C$3 )^2 * ( 'Sect. 4 (coefficients)'!$J$33 ) ) +
( (B503+273.15) / 'Sect. 4 (coefficients)'!$C$4 )^3*
    (                                                   ( 'Sect. 4 (coefficients)'!$J$34 + 'Sect. 4 (coefficients)'!$J$35*((C503/'Sect. 4 (coefficients)'!$C$5-1)/'Sect. 4 (coefficients)'!$C$6) ) +
    ( A503/'Sect. 4 (coefficients)'!$C$3 )^1 * ( 'Sect. 4 (coefficients)'!$J$36 ) ) +
( (B503+273.15) / 'Sect. 4 (coefficients)'!$C$4 )^4*
    (                                                   ( 'Sect. 4 (coefficients)'!$J$37 ) ) )</f>
        <v>-0.27673815847262373</v>
      </c>
      <c r="V503" s="32">
        <f t="shared" si="128"/>
        <v>27.417618067970892</v>
      </c>
      <c r="W503" s="36">
        <f>('Sect. 4 (coefficients)'!$L$3+'Sect. 4 (coefficients)'!$L$4*(B503+'Sect. 4 (coefficients)'!$L$7)^-2.5+'Sect. 4 (coefficients)'!$L$5*(B503+'Sect. 4 (coefficients)'!$L$7)^3)/1000</f>
        <v>-3.9457825426968806E-3</v>
      </c>
      <c r="X503" s="36">
        <f t="shared" si="129"/>
        <v>-7.2313128962164797E-4</v>
      </c>
      <c r="Y503" s="32">
        <f t="shared" si="130"/>
        <v>27.413672285428195</v>
      </c>
      <c r="Z503" s="92">
        <v>6.0000000000000001E-3</v>
      </c>
    </row>
    <row r="504" spans="1:26" s="37" customFormat="1">
      <c r="A504" s="76">
        <v>35</v>
      </c>
      <c r="B504" s="30">
        <v>5</v>
      </c>
      <c r="C504" s="55">
        <v>15</v>
      </c>
      <c r="D504" s="32">
        <v>1007.1715580699999</v>
      </c>
      <c r="E504" s="32">
        <f t="shared" ref="E504:E510" si="137">0.003/100*D504/2</f>
        <v>1.5107573371049999E-2</v>
      </c>
      <c r="F504" s="54" t="s">
        <v>17</v>
      </c>
      <c r="G504" s="33">
        <v>1034.4493934902098</v>
      </c>
      <c r="H504" s="32">
        <v>1.5836640681618965E-2</v>
      </c>
      <c r="I504" s="62">
        <v>3381.3684178070548</v>
      </c>
      <c r="J504" s="33">
        <f t="shared" si="122"/>
        <v>27.27783542020984</v>
      </c>
      <c r="K504" s="32">
        <f t="shared" si="123"/>
        <v>4.7497805125131598E-3</v>
      </c>
      <c r="L504" s="50">
        <f t="shared" si="121"/>
        <v>27.361153648371623</v>
      </c>
      <c r="M504" s="35">
        <f t="shared" si="124"/>
        <v>16.5</v>
      </c>
      <c r="N504" s="66">
        <f t="shared" si="125"/>
        <v>1.6500000000000001</v>
      </c>
      <c r="O504" s="70" t="s">
        <v>17</v>
      </c>
      <c r="P504" s="32">
        <f>('Sect. 4 (coefficients)'!$L$3+'Sect. 4 (coefficients)'!$L$4*(B504+'Sect. 4 (coefficients)'!$L$7)^-2.5+'Sect. 4 (coefficients)'!$L$5*(B504+'Sect. 4 (coefficients)'!$L$7)^3)/1000</f>
        <v>-3.9457825426968806E-3</v>
      </c>
      <c r="Q504" s="32">
        <f t="shared" si="126"/>
        <v>27.281781202752537</v>
      </c>
      <c r="R504" s="32">
        <f>LOOKUP(B504,'Sect. 4 (data)'!$B$54:$B$60,'Sect. 4 (data)'!$R$54:$R$60)</f>
        <v>27.694350160780001</v>
      </c>
      <c r="S504" s="36">
        <f t="shared" si="127"/>
        <v>-0.41256895802746385</v>
      </c>
      <c r="T504" s="32">
        <f>'Sect. 4 (coefficients)'!$C$7 * ( A504 / 'Sect. 4 (coefficients)'!$C$3 )*
  (
                                                        ( 'Sect. 4 (coefficients)'!$F$3   + 'Sect. 4 (coefficients)'!$F$4  *(A504/'Sect. 4 (coefficients)'!$C$3)^1 + 'Sect. 4 (coefficients)'!$F$5  *(A504/'Sect. 4 (coefficients)'!$C$3)^2 + 'Sect. 4 (coefficients)'!$F$6   *(A504/'Sect. 4 (coefficients)'!$C$3)^3 + 'Sect. 4 (coefficients)'!$F$7  *(A504/'Sect. 4 (coefficients)'!$C$3)^4 + 'Sect. 4 (coefficients)'!$F$8*(A504/'Sect. 4 (coefficients)'!$C$3)^5 ) +
    ( (B504+273.15) / 'Sect. 4 (coefficients)'!$C$4 )^1 * ( 'Sect. 4 (coefficients)'!$F$9   + 'Sect. 4 (coefficients)'!$F$10*(A504/'Sect. 4 (coefficients)'!$C$3)^1 + 'Sect. 4 (coefficients)'!$F$11*(A504/'Sect. 4 (coefficients)'!$C$3)^2 + 'Sect. 4 (coefficients)'!$F$12*(A504/'Sect. 4 (coefficients)'!$C$3)^3 + 'Sect. 4 (coefficients)'!$F$13*(A504/'Sect. 4 (coefficients)'!$C$3)^4 ) +
    ( (B504+273.15) / 'Sect. 4 (coefficients)'!$C$4 )^2 * ( 'Sect. 4 (coefficients)'!$F$14 + 'Sect. 4 (coefficients)'!$F$15*(A504/'Sect. 4 (coefficients)'!$C$3)^1 + 'Sect. 4 (coefficients)'!$F$16*(A504/'Sect. 4 (coefficients)'!$C$3)^2 + 'Sect. 4 (coefficients)'!$F$17*(A504/'Sect. 4 (coefficients)'!$C$3)^3 ) +
    ( (B504+273.15) / 'Sect. 4 (coefficients)'!$C$4 )^3 * ( 'Sect. 4 (coefficients)'!$F$18 + 'Sect. 4 (coefficients)'!$F$19*(A504/'Sect. 4 (coefficients)'!$C$3)^1 + 'Sect. 4 (coefficients)'!$F$20*(A504/'Sect. 4 (coefficients)'!$C$3)^2 ) +
    ( (B504+273.15) / 'Sect. 4 (coefficients)'!$C$4 )^4 * ( 'Sect. 4 (coefficients)'!$F$21 +'Sect. 4 (coefficients)'!$F$22*(A504/'Sect. 4 (coefficients)'!$C$3)^1 ) +
    ( (B504+273.15) / 'Sect. 4 (coefficients)'!$C$4 )^5 * ( 'Sect. 4 (coefficients)'!$F$23 )
  )</f>
        <v>27.694356226443517</v>
      </c>
      <c r="U504" s="91">
        <f xml:space="preserve"> 'Sect. 4 (coefficients)'!$C$8 * ( (C504/'Sect. 4 (coefficients)'!$C$5-1)/'Sect. 4 (coefficients)'!$C$6 ) * ( A504/'Sect. 4 (coefficients)'!$C$3 ) *
(                                                       ( 'Sect. 4 (coefficients)'!$J$3   + 'Sect. 4 (coefficients)'!$J$4  *((C504/'Sect. 4 (coefficients)'!$C$5-1)/'Sect. 4 (coefficients)'!$C$6)  + 'Sect. 4 (coefficients)'!$J$5  *((C504/'Sect. 4 (coefficients)'!$C$5-1)/'Sect. 4 (coefficients)'!$C$6)^2 + 'Sect. 4 (coefficients)'!$J$6   *((C504/'Sect. 4 (coefficients)'!$C$5-1)/'Sect. 4 (coefficients)'!$C$6)^3 + 'Sect. 4 (coefficients)'!$J$7*((C504/'Sect. 4 (coefficients)'!$C$5-1)/'Sect. 4 (coefficients)'!$C$6)^4 ) +
    ( A504/'Sect. 4 (coefficients)'!$C$3 )^1 * ( 'Sect. 4 (coefficients)'!$J$8   + 'Sect. 4 (coefficients)'!$J$9  *((C504/'Sect. 4 (coefficients)'!$C$5-1)/'Sect. 4 (coefficients)'!$C$6)  + 'Sect. 4 (coefficients)'!$J$10*((C504/'Sect. 4 (coefficients)'!$C$5-1)/'Sect. 4 (coefficients)'!$C$6)^2 + 'Sect. 4 (coefficients)'!$J$11 *((C504/'Sect. 4 (coefficients)'!$C$5-1)/'Sect. 4 (coefficients)'!$C$6)^3 ) +
    ( A504/'Sect. 4 (coefficients)'!$C$3 )^2 * ( 'Sect. 4 (coefficients)'!$J$12 + 'Sect. 4 (coefficients)'!$J$13*((C504/'Sect. 4 (coefficients)'!$C$5-1)/'Sect. 4 (coefficients)'!$C$6) + 'Sect. 4 (coefficients)'!$J$14*((C504/'Sect. 4 (coefficients)'!$C$5-1)/'Sect. 4 (coefficients)'!$C$6)^2 ) +
    ( A504/'Sect. 4 (coefficients)'!$C$3 )^3 * ( 'Sect. 4 (coefficients)'!$J$15 + 'Sect. 4 (coefficients)'!$J$16*((C504/'Sect. 4 (coefficients)'!$C$5-1)/'Sect. 4 (coefficients)'!$C$6) ) +
    ( A504/'Sect. 4 (coefficients)'!$C$3 )^4 * ( 'Sect. 4 (coefficients)'!$J$17 ) +
( (B504+273.15) / 'Sect. 4 (coefficients)'!$C$4 )^1*
    (                                                   ( 'Sect. 4 (coefficients)'!$J$18 + 'Sect. 4 (coefficients)'!$J$19*((C504/'Sect. 4 (coefficients)'!$C$5-1)/'Sect. 4 (coefficients)'!$C$6) + 'Sect. 4 (coefficients)'!$J$20*((C504/'Sect. 4 (coefficients)'!$C$5-1)/'Sect. 4 (coefficients)'!$C$6)^2 + 'Sect. 4 (coefficients)'!$J$21 * ((C504/'Sect. 4 (coefficients)'!$C$5-1)/'Sect. 4 (coefficients)'!$C$6)^3 ) +
    ( A504/'Sect. 4 (coefficients)'!$C$3 )^1 * ( 'Sect. 4 (coefficients)'!$J$22 + 'Sect. 4 (coefficients)'!$J$23*((C504/'Sect. 4 (coefficients)'!$C$5-1)/'Sect. 4 (coefficients)'!$C$6) + 'Sect. 4 (coefficients)'!$J$24*((C504/'Sect. 4 (coefficients)'!$C$5-1)/'Sect. 4 (coefficients)'!$C$6)^2 ) +
    ( A504/'Sect. 4 (coefficients)'!$C$3 )^2 * ( 'Sect. 4 (coefficients)'!$J$25 + 'Sect. 4 (coefficients)'!$J$26*((C504/'Sect. 4 (coefficients)'!$C$5-1)/'Sect. 4 (coefficients)'!$C$6) ) +
    ( A504/'Sect. 4 (coefficients)'!$C$3 )^3 * ( 'Sect. 4 (coefficients)'!$J$27 ) ) +
( (B504+273.15) / 'Sect. 4 (coefficients)'!$C$4 )^2*
    (                                                   ( 'Sect. 4 (coefficients)'!$J$28 + 'Sect. 4 (coefficients)'!$J$29*((C504/'Sect. 4 (coefficients)'!$C$5-1)/'Sect. 4 (coefficients)'!$C$6) + 'Sect. 4 (coefficients)'!$J$30*((C504/'Sect. 4 (coefficients)'!$C$5-1)/'Sect. 4 (coefficients)'!$C$6)^2 ) +
    ( A504/'Sect. 4 (coefficients)'!$C$3 )^1 * ( 'Sect. 4 (coefficients)'!$J$31 + 'Sect. 4 (coefficients)'!$J$32*((C504/'Sect. 4 (coefficients)'!$C$5-1)/'Sect. 4 (coefficients)'!$C$6) ) +
    ( A504/'Sect. 4 (coefficients)'!$C$3 )^2 * ( 'Sect. 4 (coefficients)'!$J$33 ) ) +
( (B504+273.15) / 'Sect. 4 (coefficients)'!$C$4 )^3*
    (                                                   ( 'Sect. 4 (coefficients)'!$J$34 + 'Sect. 4 (coefficients)'!$J$35*((C504/'Sect. 4 (coefficients)'!$C$5-1)/'Sect. 4 (coefficients)'!$C$6) ) +
    ( A504/'Sect. 4 (coefficients)'!$C$3 )^1 * ( 'Sect. 4 (coefficients)'!$J$36 ) ) +
( (B504+273.15) / 'Sect. 4 (coefficients)'!$C$4 )^4*
    (                                                   ( 'Sect. 4 (coefficients)'!$J$37 ) ) )</f>
        <v>-0.41342178321003914</v>
      </c>
      <c r="V504" s="32">
        <f t="shared" si="128"/>
        <v>27.280934443233477</v>
      </c>
      <c r="W504" s="36">
        <f>('Sect. 4 (coefficients)'!$L$3+'Sect. 4 (coefficients)'!$L$4*(B504+'Sect. 4 (coefficients)'!$L$7)^-2.5+'Sect. 4 (coefficients)'!$L$5*(B504+'Sect. 4 (coefficients)'!$L$7)^3)/1000</f>
        <v>-3.9457825426968806E-3</v>
      </c>
      <c r="X504" s="36">
        <f t="shared" si="129"/>
        <v>8.4675951906021396E-4</v>
      </c>
      <c r="Y504" s="32">
        <f t="shared" si="130"/>
        <v>27.27698866069078</v>
      </c>
      <c r="Z504" s="92">
        <v>6.0000000000000001E-3</v>
      </c>
    </row>
    <row r="505" spans="1:26" s="37" customFormat="1">
      <c r="A505" s="76">
        <v>35</v>
      </c>
      <c r="B505" s="30">
        <v>5</v>
      </c>
      <c r="C505" s="55">
        <v>20</v>
      </c>
      <c r="D505" s="32">
        <v>1009.5367227</v>
      </c>
      <c r="E505" s="32">
        <f t="shared" si="137"/>
        <v>1.5143050840500001E-2</v>
      </c>
      <c r="F505" s="54" t="s">
        <v>17</v>
      </c>
      <c r="G505" s="33">
        <v>1036.6782946744206</v>
      </c>
      <c r="H505" s="32">
        <v>1.58984794962054E-2</v>
      </c>
      <c r="I505" s="62">
        <v>3110.5727388151458</v>
      </c>
      <c r="J505" s="33">
        <f t="shared" si="122"/>
        <v>27.141571974420572</v>
      </c>
      <c r="K505" s="32">
        <f t="shared" si="123"/>
        <v>4.8424850576223475E-3</v>
      </c>
      <c r="L505" s="50">
        <f t="shared" si="121"/>
        <v>26.772637285978064</v>
      </c>
      <c r="M505" s="35">
        <f t="shared" si="124"/>
        <v>16.5</v>
      </c>
      <c r="N505" s="66">
        <f t="shared" si="125"/>
        <v>1.6500000000000001</v>
      </c>
      <c r="O505" s="70" t="s">
        <v>17</v>
      </c>
      <c r="P505" s="32">
        <f>('Sect. 4 (coefficients)'!$L$3+'Sect. 4 (coefficients)'!$L$4*(B505+'Sect. 4 (coefficients)'!$L$7)^-2.5+'Sect. 4 (coefficients)'!$L$5*(B505+'Sect. 4 (coefficients)'!$L$7)^3)/1000</f>
        <v>-3.9457825426968806E-3</v>
      </c>
      <c r="Q505" s="32">
        <f t="shared" si="126"/>
        <v>27.145517756963269</v>
      </c>
      <c r="R505" s="32">
        <f>LOOKUP(B505,'Sect. 4 (data)'!$B$54:$B$60,'Sect. 4 (data)'!$R$54:$R$60)</f>
        <v>27.694350160780001</v>
      </c>
      <c r="S505" s="36">
        <f t="shared" si="127"/>
        <v>-0.54883240381673204</v>
      </c>
      <c r="T505" s="32">
        <f>'Sect. 4 (coefficients)'!$C$7 * ( A505 / 'Sect. 4 (coefficients)'!$C$3 )*
  (
                                                        ( 'Sect. 4 (coefficients)'!$F$3   + 'Sect. 4 (coefficients)'!$F$4  *(A505/'Sect. 4 (coefficients)'!$C$3)^1 + 'Sect. 4 (coefficients)'!$F$5  *(A505/'Sect. 4 (coefficients)'!$C$3)^2 + 'Sect. 4 (coefficients)'!$F$6   *(A505/'Sect. 4 (coefficients)'!$C$3)^3 + 'Sect. 4 (coefficients)'!$F$7  *(A505/'Sect. 4 (coefficients)'!$C$3)^4 + 'Sect. 4 (coefficients)'!$F$8*(A505/'Sect. 4 (coefficients)'!$C$3)^5 ) +
    ( (B505+273.15) / 'Sect. 4 (coefficients)'!$C$4 )^1 * ( 'Sect. 4 (coefficients)'!$F$9   + 'Sect. 4 (coefficients)'!$F$10*(A505/'Sect. 4 (coefficients)'!$C$3)^1 + 'Sect. 4 (coefficients)'!$F$11*(A505/'Sect. 4 (coefficients)'!$C$3)^2 + 'Sect. 4 (coefficients)'!$F$12*(A505/'Sect. 4 (coefficients)'!$C$3)^3 + 'Sect. 4 (coefficients)'!$F$13*(A505/'Sect. 4 (coefficients)'!$C$3)^4 ) +
    ( (B505+273.15) / 'Sect. 4 (coefficients)'!$C$4 )^2 * ( 'Sect. 4 (coefficients)'!$F$14 + 'Sect. 4 (coefficients)'!$F$15*(A505/'Sect. 4 (coefficients)'!$C$3)^1 + 'Sect. 4 (coefficients)'!$F$16*(A505/'Sect. 4 (coefficients)'!$C$3)^2 + 'Sect. 4 (coefficients)'!$F$17*(A505/'Sect. 4 (coefficients)'!$C$3)^3 ) +
    ( (B505+273.15) / 'Sect. 4 (coefficients)'!$C$4 )^3 * ( 'Sect. 4 (coefficients)'!$F$18 + 'Sect. 4 (coefficients)'!$F$19*(A505/'Sect. 4 (coefficients)'!$C$3)^1 + 'Sect. 4 (coefficients)'!$F$20*(A505/'Sect. 4 (coefficients)'!$C$3)^2 ) +
    ( (B505+273.15) / 'Sect. 4 (coefficients)'!$C$4 )^4 * ( 'Sect. 4 (coefficients)'!$F$21 +'Sect. 4 (coefficients)'!$F$22*(A505/'Sect. 4 (coefficients)'!$C$3)^1 ) +
    ( (B505+273.15) / 'Sect. 4 (coefficients)'!$C$4 )^5 * ( 'Sect. 4 (coefficients)'!$F$23 )
  )</f>
        <v>27.694356226443517</v>
      </c>
      <c r="U505" s="91">
        <f xml:space="preserve"> 'Sect. 4 (coefficients)'!$C$8 * ( (C505/'Sect. 4 (coefficients)'!$C$5-1)/'Sect. 4 (coefficients)'!$C$6 ) * ( A505/'Sect. 4 (coefficients)'!$C$3 ) *
(                                                       ( 'Sect. 4 (coefficients)'!$J$3   + 'Sect. 4 (coefficients)'!$J$4  *((C505/'Sect. 4 (coefficients)'!$C$5-1)/'Sect. 4 (coefficients)'!$C$6)  + 'Sect. 4 (coefficients)'!$J$5  *((C505/'Sect. 4 (coefficients)'!$C$5-1)/'Sect. 4 (coefficients)'!$C$6)^2 + 'Sect. 4 (coefficients)'!$J$6   *((C505/'Sect. 4 (coefficients)'!$C$5-1)/'Sect. 4 (coefficients)'!$C$6)^3 + 'Sect. 4 (coefficients)'!$J$7*((C505/'Sect. 4 (coefficients)'!$C$5-1)/'Sect. 4 (coefficients)'!$C$6)^4 ) +
    ( A505/'Sect. 4 (coefficients)'!$C$3 )^1 * ( 'Sect. 4 (coefficients)'!$J$8   + 'Sect. 4 (coefficients)'!$J$9  *((C505/'Sect. 4 (coefficients)'!$C$5-1)/'Sect. 4 (coefficients)'!$C$6)  + 'Sect. 4 (coefficients)'!$J$10*((C505/'Sect. 4 (coefficients)'!$C$5-1)/'Sect. 4 (coefficients)'!$C$6)^2 + 'Sect. 4 (coefficients)'!$J$11 *((C505/'Sect. 4 (coefficients)'!$C$5-1)/'Sect. 4 (coefficients)'!$C$6)^3 ) +
    ( A505/'Sect. 4 (coefficients)'!$C$3 )^2 * ( 'Sect. 4 (coefficients)'!$J$12 + 'Sect. 4 (coefficients)'!$J$13*((C505/'Sect. 4 (coefficients)'!$C$5-1)/'Sect. 4 (coefficients)'!$C$6) + 'Sect. 4 (coefficients)'!$J$14*((C505/'Sect. 4 (coefficients)'!$C$5-1)/'Sect. 4 (coefficients)'!$C$6)^2 ) +
    ( A505/'Sect. 4 (coefficients)'!$C$3 )^3 * ( 'Sect. 4 (coefficients)'!$J$15 + 'Sect. 4 (coefficients)'!$J$16*((C505/'Sect. 4 (coefficients)'!$C$5-1)/'Sect. 4 (coefficients)'!$C$6) ) +
    ( A505/'Sect. 4 (coefficients)'!$C$3 )^4 * ( 'Sect. 4 (coefficients)'!$J$17 ) +
( (B505+273.15) / 'Sect. 4 (coefficients)'!$C$4 )^1*
    (                                                   ( 'Sect. 4 (coefficients)'!$J$18 + 'Sect. 4 (coefficients)'!$J$19*((C505/'Sect. 4 (coefficients)'!$C$5-1)/'Sect. 4 (coefficients)'!$C$6) + 'Sect. 4 (coefficients)'!$J$20*((C505/'Sect. 4 (coefficients)'!$C$5-1)/'Sect. 4 (coefficients)'!$C$6)^2 + 'Sect. 4 (coefficients)'!$J$21 * ((C505/'Sect. 4 (coefficients)'!$C$5-1)/'Sect. 4 (coefficients)'!$C$6)^3 ) +
    ( A505/'Sect. 4 (coefficients)'!$C$3 )^1 * ( 'Sect. 4 (coefficients)'!$J$22 + 'Sect. 4 (coefficients)'!$J$23*((C505/'Sect. 4 (coefficients)'!$C$5-1)/'Sect. 4 (coefficients)'!$C$6) + 'Sect. 4 (coefficients)'!$J$24*((C505/'Sect. 4 (coefficients)'!$C$5-1)/'Sect. 4 (coefficients)'!$C$6)^2 ) +
    ( A505/'Sect. 4 (coefficients)'!$C$3 )^2 * ( 'Sect. 4 (coefficients)'!$J$25 + 'Sect. 4 (coefficients)'!$J$26*((C505/'Sect. 4 (coefficients)'!$C$5-1)/'Sect. 4 (coefficients)'!$C$6) ) +
    ( A505/'Sect. 4 (coefficients)'!$C$3 )^3 * ( 'Sect. 4 (coefficients)'!$J$27 ) ) +
( (B505+273.15) / 'Sect. 4 (coefficients)'!$C$4 )^2*
    (                                                   ( 'Sect. 4 (coefficients)'!$J$28 + 'Sect. 4 (coefficients)'!$J$29*((C505/'Sect. 4 (coefficients)'!$C$5-1)/'Sect. 4 (coefficients)'!$C$6) + 'Sect. 4 (coefficients)'!$J$30*((C505/'Sect. 4 (coefficients)'!$C$5-1)/'Sect. 4 (coefficients)'!$C$6)^2 ) +
    ( A505/'Sect. 4 (coefficients)'!$C$3 )^1 * ( 'Sect. 4 (coefficients)'!$J$31 + 'Sect. 4 (coefficients)'!$J$32*((C505/'Sect. 4 (coefficients)'!$C$5-1)/'Sect. 4 (coefficients)'!$C$6) ) +
    ( A505/'Sect. 4 (coefficients)'!$C$3 )^2 * ( 'Sect. 4 (coefficients)'!$J$33 ) ) +
( (B505+273.15) / 'Sect. 4 (coefficients)'!$C$4 )^3*
    (                                                   ( 'Sect. 4 (coefficients)'!$J$34 + 'Sect. 4 (coefficients)'!$J$35*((C505/'Sect. 4 (coefficients)'!$C$5-1)/'Sect. 4 (coefficients)'!$C$6) ) +
    ( A505/'Sect. 4 (coefficients)'!$C$3 )^1 * ( 'Sect. 4 (coefficients)'!$J$36 ) ) +
( (B505+273.15) / 'Sect. 4 (coefficients)'!$C$4 )^4*
    (                                                   ( 'Sect. 4 (coefficients)'!$J$37 ) ) )</f>
        <v>-0.54778537692537788</v>
      </c>
      <c r="V505" s="32">
        <f t="shared" si="128"/>
        <v>27.146570849518138</v>
      </c>
      <c r="W505" s="36">
        <f>('Sect. 4 (coefficients)'!$L$3+'Sect. 4 (coefficients)'!$L$4*(B505+'Sect. 4 (coefficients)'!$L$7)^-2.5+'Sect. 4 (coefficients)'!$L$5*(B505+'Sect. 4 (coefficients)'!$L$7)^3)/1000</f>
        <v>-3.9457825426968806E-3</v>
      </c>
      <c r="X505" s="36">
        <f t="shared" si="129"/>
        <v>-1.0530925548692949E-3</v>
      </c>
      <c r="Y505" s="32">
        <f t="shared" si="130"/>
        <v>27.142625066975441</v>
      </c>
      <c r="Z505" s="92">
        <v>6.0000000000000001E-3</v>
      </c>
    </row>
    <row r="506" spans="1:26" s="37" customFormat="1">
      <c r="A506" s="76">
        <v>35</v>
      </c>
      <c r="B506" s="30">
        <v>5</v>
      </c>
      <c r="C506" s="55">
        <v>26</v>
      </c>
      <c r="D506" s="32">
        <v>1012.34079411</v>
      </c>
      <c r="E506" s="32">
        <f t="shared" si="137"/>
        <v>1.5185111911650001E-2</v>
      </c>
      <c r="F506" s="54" t="s">
        <v>17</v>
      </c>
      <c r="G506" s="33">
        <v>1039.3251534223111</v>
      </c>
      <c r="H506" s="32">
        <v>1.5983440811733602E-2</v>
      </c>
      <c r="I506" s="62">
        <v>2536.8260482176061</v>
      </c>
      <c r="J506" s="33">
        <f t="shared" si="122"/>
        <v>26.984359312311085</v>
      </c>
      <c r="K506" s="32">
        <f t="shared" si="123"/>
        <v>4.9882618628993985E-3</v>
      </c>
      <c r="L506" s="50">
        <f t="shared" si="121"/>
        <v>24.066146494691601</v>
      </c>
      <c r="M506" s="35">
        <f t="shared" si="124"/>
        <v>16.5</v>
      </c>
      <c r="N506" s="66">
        <f t="shared" si="125"/>
        <v>1.6500000000000001</v>
      </c>
      <c r="O506" s="70" t="s">
        <v>17</v>
      </c>
      <c r="P506" s="32">
        <f>('Sect. 4 (coefficients)'!$L$3+'Sect. 4 (coefficients)'!$L$4*(B506+'Sect. 4 (coefficients)'!$L$7)^-2.5+'Sect. 4 (coefficients)'!$L$5*(B506+'Sect. 4 (coefficients)'!$L$7)^3)/1000</f>
        <v>-3.9457825426968806E-3</v>
      </c>
      <c r="Q506" s="32">
        <f t="shared" si="126"/>
        <v>26.988305094853782</v>
      </c>
      <c r="R506" s="32">
        <f>LOOKUP(B506,'Sect. 4 (data)'!$B$54:$B$60,'Sect. 4 (data)'!$R$54:$R$60)</f>
        <v>27.694350160780001</v>
      </c>
      <c r="S506" s="36">
        <f t="shared" si="127"/>
        <v>-0.70604506592621874</v>
      </c>
      <c r="T506" s="32">
        <f>'Sect. 4 (coefficients)'!$C$7 * ( A506 / 'Sect. 4 (coefficients)'!$C$3 )*
  (
                                                        ( 'Sect. 4 (coefficients)'!$F$3   + 'Sect. 4 (coefficients)'!$F$4  *(A506/'Sect. 4 (coefficients)'!$C$3)^1 + 'Sect. 4 (coefficients)'!$F$5  *(A506/'Sect. 4 (coefficients)'!$C$3)^2 + 'Sect. 4 (coefficients)'!$F$6   *(A506/'Sect. 4 (coefficients)'!$C$3)^3 + 'Sect. 4 (coefficients)'!$F$7  *(A506/'Sect. 4 (coefficients)'!$C$3)^4 + 'Sect. 4 (coefficients)'!$F$8*(A506/'Sect. 4 (coefficients)'!$C$3)^5 ) +
    ( (B506+273.15) / 'Sect. 4 (coefficients)'!$C$4 )^1 * ( 'Sect. 4 (coefficients)'!$F$9   + 'Sect. 4 (coefficients)'!$F$10*(A506/'Sect. 4 (coefficients)'!$C$3)^1 + 'Sect. 4 (coefficients)'!$F$11*(A506/'Sect. 4 (coefficients)'!$C$3)^2 + 'Sect. 4 (coefficients)'!$F$12*(A506/'Sect. 4 (coefficients)'!$C$3)^3 + 'Sect. 4 (coefficients)'!$F$13*(A506/'Sect. 4 (coefficients)'!$C$3)^4 ) +
    ( (B506+273.15) / 'Sect. 4 (coefficients)'!$C$4 )^2 * ( 'Sect. 4 (coefficients)'!$F$14 + 'Sect. 4 (coefficients)'!$F$15*(A506/'Sect. 4 (coefficients)'!$C$3)^1 + 'Sect. 4 (coefficients)'!$F$16*(A506/'Sect. 4 (coefficients)'!$C$3)^2 + 'Sect. 4 (coefficients)'!$F$17*(A506/'Sect. 4 (coefficients)'!$C$3)^3 ) +
    ( (B506+273.15) / 'Sect. 4 (coefficients)'!$C$4 )^3 * ( 'Sect. 4 (coefficients)'!$F$18 + 'Sect. 4 (coefficients)'!$F$19*(A506/'Sect. 4 (coefficients)'!$C$3)^1 + 'Sect. 4 (coefficients)'!$F$20*(A506/'Sect. 4 (coefficients)'!$C$3)^2 ) +
    ( (B506+273.15) / 'Sect. 4 (coefficients)'!$C$4 )^4 * ( 'Sect. 4 (coefficients)'!$F$21 +'Sect. 4 (coefficients)'!$F$22*(A506/'Sect. 4 (coefficients)'!$C$3)^1 ) +
    ( (B506+273.15) / 'Sect. 4 (coefficients)'!$C$4 )^5 * ( 'Sect. 4 (coefficients)'!$F$23 )
  )</f>
        <v>27.694356226443517</v>
      </c>
      <c r="U506" s="91">
        <f xml:space="preserve"> 'Sect. 4 (coefficients)'!$C$8 * ( (C506/'Sect. 4 (coefficients)'!$C$5-1)/'Sect. 4 (coefficients)'!$C$6 ) * ( A506/'Sect. 4 (coefficients)'!$C$3 ) *
(                                                       ( 'Sect. 4 (coefficients)'!$J$3   + 'Sect. 4 (coefficients)'!$J$4  *((C506/'Sect. 4 (coefficients)'!$C$5-1)/'Sect. 4 (coefficients)'!$C$6)  + 'Sect. 4 (coefficients)'!$J$5  *((C506/'Sect. 4 (coefficients)'!$C$5-1)/'Sect. 4 (coefficients)'!$C$6)^2 + 'Sect. 4 (coefficients)'!$J$6   *((C506/'Sect. 4 (coefficients)'!$C$5-1)/'Sect. 4 (coefficients)'!$C$6)^3 + 'Sect. 4 (coefficients)'!$J$7*((C506/'Sect. 4 (coefficients)'!$C$5-1)/'Sect. 4 (coefficients)'!$C$6)^4 ) +
    ( A506/'Sect. 4 (coefficients)'!$C$3 )^1 * ( 'Sect. 4 (coefficients)'!$J$8   + 'Sect. 4 (coefficients)'!$J$9  *((C506/'Sect. 4 (coefficients)'!$C$5-1)/'Sect. 4 (coefficients)'!$C$6)  + 'Sect. 4 (coefficients)'!$J$10*((C506/'Sect. 4 (coefficients)'!$C$5-1)/'Sect. 4 (coefficients)'!$C$6)^2 + 'Sect. 4 (coefficients)'!$J$11 *((C506/'Sect. 4 (coefficients)'!$C$5-1)/'Sect. 4 (coefficients)'!$C$6)^3 ) +
    ( A506/'Sect. 4 (coefficients)'!$C$3 )^2 * ( 'Sect. 4 (coefficients)'!$J$12 + 'Sect. 4 (coefficients)'!$J$13*((C506/'Sect. 4 (coefficients)'!$C$5-1)/'Sect. 4 (coefficients)'!$C$6) + 'Sect. 4 (coefficients)'!$J$14*((C506/'Sect. 4 (coefficients)'!$C$5-1)/'Sect. 4 (coefficients)'!$C$6)^2 ) +
    ( A506/'Sect. 4 (coefficients)'!$C$3 )^3 * ( 'Sect. 4 (coefficients)'!$J$15 + 'Sect. 4 (coefficients)'!$J$16*((C506/'Sect. 4 (coefficients)'!$C$5-1)/'Sect. 4 (coefficients)'!$C$6) ) +
    ( A506/'Sect. 4 (coefficients)'!$C$3 )^4 * ( 'Sect. 4 (coefficients)'!$J$17 ) +
( (B506+273.15) / 'Sect. 4 (coefficients)'!$C$4 )^1*
    (                                                   ( 'Sect. 4 (coefficients)'!$J$18 + 'Sect. 4 (coefficients)'!$J$19*((C506/'Sect. 4 (coefficients)'!$C$5-1)/'Sect. 4 (coefficients)'!$C$6) + 'Sect. 4 (coefficients)'!$J$20*((C506/'Sect. 4 (coefficients)'!$C$5-1)/'Sect. 4 (coefficients)'!$C$6)^2 + 'Sect. 4 (coefficients)'!$J$21 * ((C506/'Sect. 4 (coefficients)'!$C$5-1)/'Sect. 4 (coefficients)'!$C$6)^3 ) +
    ( A506/'Sect. 4 (coefficients)'!$C$3 )^1 * ( 'Sect. 4 (coefficients)'!$J$22 + 'Sect. 4 (coefficients)'!$J$23*((C506/'Sect. 4 (coefficients)'!$C$5-1)/'Sect. 4 (coefficients)'!$C$6) + 'Sect. 4 (coefficients)'!$J$24*((C506/'Sect. 4 (coefficients)'!$C$5-1)/'Sect. 4 (coefficients)'!$C$6)^2 ) +
    ( A506/'Sect. 4 (coefficients)'!$C$3 )^2 * ( 'Sect. 4 (coefficients)'!$J$25 + 'Sect. 4 (coefficients)'!$J$26*((C506/'Sect. 4 (coefficients)'!$C$5-1)/'Sect. 4 (coefficients)'!$C$6) ) +
    ( A506/'Sect. 4 (coefficients)'!$C$3 )^3 * ( 'Sect. 4 (coefficients)'!$J$27 ) ) +
( (B506+273.15) / 'Sect. 4 (coefficients)'!$C$4 )^2*
    (                                                   ( 'Sect. 4 (coefficients)'!$J$28 + 'Sect. 4 (coefficients)'!$J$29*((C506/'Sect. 4 (coefficients)'!$C$5-1)/'Sect. 4 (coefficients)'!$C$6) + 'Sect. 4 (coefficients)'!$J$30*((C506/'Sect. 4 (coefficients)'!$C$5-1)/'Sect. 4 (coefficients)'!$C$6)^2 ) +
    ( A506/'Sect. 4 (coefficients)'!$C$3 )^1 * ( 'Sect. 4 (coefficients)'!$J$31 + 'Sect. 4 (coefficients)'!$J$32*((C506/'Sect. 4 (coefficients)'!$C$5-1)/'Sect. 4 (coefficients)'!$C$6) ) +
    ( A506/'Sect. 4 (coefficients)'!$C$3 )^2 * ( 'Sect. 4 (coefficients)'!$J$33 ) ) +
( (B506+273.15) / 'Sect. 4 (coefficients)'!$C$4 )^3*
    (                                                   ( 'Sect. 4 (coefficients)'!$J$34 + 'Sect. 4 (coefficients)'!$J$35*((C506/'Sect. 4 (coefficients)'!$C$5-1)/'Sect. 4 (coefficients)'!$C$6) ) +
    ( A506/'Sect. 4 (coefficients)'!$C$3 )^1 * ( 'Sect. 4 (coefficients)'!$J$36 ) ) +
( (B506+273.15) / 'Sect. 4 (coefficients)'!$C$4 )^4*
    (                                                   ( 'Sect. 4 (coefficients)'!$J$37 ) ) )</f>
        <v>-0.70579236560368064</v>
      </c>
      <c r="V506" s="32">
        <f t="shared" si="128"/>
        <v>26.988563860839836</v>
      </c>
      <c r="W506" s="36">
        <f>('Sect. 4 (coefficients)'!$L$3+'Sect. 4 (coefficients)'!$L$4*(B506+'Sect. 4 (coefficients)'!$L$7)^-2.5+'Sect. 4 (coefficients)'!$L$5*(B506+'Sect. 4 (coefficients)'!$L$7)^3)/1000</f>
        <v>-3.9457825426968806E-3</v>
      </c>
      <c r="X506" s="36">
        <f t="shared" si="129"/>
        <v>-2.5876598605378831E-4</v>
      </c>
      <c r="Y506" s="32">
        <f t="shared" si="130"/>
        <v>26.984618078297139</v>
      </c>
      <c r="Z506" s="92">
        <v>6.0000000000000001E-3</v>
      </c>
    </row>
    <row r="507" spans="1:26" s="37" customFormat="1">
      <c r="A507" s="76">
        <v>35</v>
      </c>
      <c r="B507" s="30">
        <v>5</v>
      </c>
      <c r="C507" s="55">
        <v>33</v>
      </c>
      <c r="D507" s="32">
        <v>1015.5659768199999</v>
      </c>
      <c r="E507" s="32">
        <f t="shared" si="137"/>
        <v>1.52334896523E-2</v>
      </c>
      <c r="F507" s="54" t="s">
        <v>17</v>
      </c>
      <c r="G507" s="33">
        <v>1042.3717960577922</v>
      </c>
      <c r="H507" s="32">
        <v>1.6096819642984459E-2</v>
      </c>
      <c r="I507" s="62">
        <v>1755.7769586422169</v>
      </c>
      <c r="J507" s="33">
        <f t="shared" si="122"/>
        <v>26.805819237792207</v>
      </c>
      <c r="K507" s="32">
        <f t="shared" si="123"/>
        <v>5.200807209658819E-3</v>
      </c>
      <c r="L507" s="50">
        <f t="shared" si="121"/>
        <v>19.133395714242763</v>
      </c>
      <c r="M507" s="35">
        <f t="shared" si="124"/>
        <v>16.5</v>
      </c>
      <c r="N507" s="66">
        <f t="shared" si="125"/>
        <v>1.6500000000000001</v>
      </c>
      <c r="O507" s="70" t="s">
        <v>17</v>
      </c>
      <c r="P507" s="32">
        <f>('Sect. 4 (coefficients)'!$L$3+'Sect. 4 (coefficients)'!$L$4*(B507+'Sect. 4 (coefficients)'!$L$7)^-2.5+'Sect. 4 (coefficients)'!$L$5*(B507+'Sect. 4 (coefficients)'!$L$7)^3)/1000</f>
        <v>-3.9457825426968806E-3</v>
      </c>
      <c r="Q507" s="32">
        <f t="shared" si="126"/>
        <v>26.809765020334904</v>
      </c>
      <c r="R507" s="32">
        <f>LOOKUP(B507,'Sect. 4 (data)'!$B$54:$B$60,'Sect. 4 (data)'!$R$54:$R$60)</f>
        <v>27.694350160780001</v>
      </c>
      <c r="S507" s="36">
        <f t="shared" si="127"/>
        <v>-0.88458514044509684</v>
      </c>
      <c r="T507" s="32">
        <f>'Sect. 4 (coefficients)'!$C$7 * ( A507 / 'Sect. 4 (coefficients)'!$C$3 )*
  (
                                                        ( 'Sect. 4 (coefficients)'!$F$3   + 'Sect. 4 (coefficients)'!$F$4  *(A507/'Sect. 4 (coefficients)'!$C$3)^1 + 'Sect. 4 (coefficients)'!$F$5  *(A507/'Sect. 4 (coefficients)'!$C$3)^2 + 'Sect. 4 (coefficients)'!$F$6   *(A507/'Sect. 4 (coefficients)'!$C$3)^3 + 'Sect. 4 (coefficients)'!$F$7  *(A507/'Sect. 4 (coefficients)'!$C$3)^4 + 'Sect. 4 (coefficients)'!$F$8*(A507/'Sect. 4 (coefficients)'!$C$3)^5 ) +
    ( (B507+273.15) / 'Sect. 4 (coefficients)'!$C$4 )^1 * ( 'Sect. 4 (coefficients)'!$F$9   + 'Sect. 4 (coefficients)'!$F$10*(A507/'Sect. 4 (coefficients)'!$C$3)^1 + 'Sect. 4 (coefficients)'!$F$11*(A507/'Sect. 4 (coefficients)'!$C$3)^2 + 'Sect. 4 (coefficients)'!$F$12*(A507/'Sect. 4 (coefficients)'!$C$3)^3 + 'Sect. 4 (coefficients)'!$F$13*(A507/'Sect. 4 (coefficients)'!$C$3)^4 ) +
    ( (B507+273.15) / 'Sect. 4 (coefficients)'!$C$4 )^2 * ( 'Sect. 4 (coefficients)'!$F$14 + 'Sect. 4 (coefficients)'!$F$15*(A507/'Sect. 4 (coefficients)'!$C$3)^1 + 'Sect. 4 (coefficients)'!$F$16*(A507/'Sect. 4 (coefficients)'!$C$3)^2 + 'Sect. 4 (coefficients)'!$F$17*(A507/'Sect. 4 (coefficients)'!$C$3)^3 ) +
    ( (B507+273.15) / 'Sect. 4 (coefficients)'!$C$4 )^3 * ( 'Sect. 4 (coefficients)'!$F$18 + 'Sect. 4 (coefficients)'!$F$19*(A507/'Sect. 4 (coefficients)'!$C$3)^1 + 'Sect. 4 (coefficients)'!$F$20*(A507/'Sect. 4 (coefficients)'!$C$3)^2 ) +
    ( (B507+273.15) / 'Sect. 4 (coefficients)'!$C$4 )^4 * ( 'Sect. 4 (coefficients)'!$F$21 +'Sect. 4 (coefficients)'!$F$22*(A507/'Sect. 4 (coefficients)'!$C$3)^1 ) +
    ( (B507+273.15) / 'Sect. 4 (coefficients)'!$C$4 )^5 * ( 'Sect. 4 (coefficients)'!$F$23 )
  )</f>
        <v>27.694356226443517</v>
      </c>
      <c r="U507" s="91">
        <f xml:space="preserve"> 'Sect. 4 (coefficients)'!$C$8 * ( (C507/'Sect. 4 (coefficients)'!$C$5-1)/'Sect. 4 (coefficients)'!$C$6 ) * ( A507/'Sect. 4 (coefficients)'!$C$3 ) *
(                                                       ( 'Sect. 4 (coefficients)'!$J$3   + 'Sect. 4 (coefficients)'!$J$4  *((C507/'Sect. 4 (coefficients)'!$C$5-1)/'Sect. 4 (coefficients)'!$C$6)  + 'Sect. 4 (coefficients)'!$J$5  *((C507/'Sect. 4 (coefficients)'!$C$5-1)/'Sect. 4 (coefficients)'!$C$6)^2 + 'Sect. 4 (coefficients)'!$J$6   *((C507/'Sect. 4 (coefficients)'!$C$5-1)/'Sect. 4 (coefficients)'!$C$6)^3 + 'Sect. 4 (coefficients)'!$J$7*((C507/'Sect. 4 (coefficients)'!$C$5-1)/'Sect. 4 (coefficients)'!$C$6)^4 ) +
    ( A507/'Sect. 4 (coefficients)'!$C$3 )^1 * ( 'Sect. 4 (coefficients)'!$J$8   + 'Sect. 4 (coefficients)'!$J$9  *((C507/'Sect. 4 (coefficients)'!$C$5-1)/'Sect. 4 (coefficients)'!$C$6)  + 'Sect. 4 (coefficients)'!$J$10*((C507/'Sect. 4 (coefficients)'!$C$5-1)/'Sect. 4 (coefficients)'!$C$6)^2 + 'Sect. 4 (coefficients)'!$J$11 *((C507/'Sect. 4 (coefficients)'!$C$5-1)/'Sect. 4 (coefficients)'!$C$6)^3 ) +
    ( A507/'Sect. 4 (coefficients)'!$C$3 )^2 * ( 'Sect. 4 (coefficients)'!$J$12 + 'Sect. 4 (coefficients)'!$J$13*((C507/'Sect. 4 (coefficients)'!$C$5-1)/'Sect. 4 (coefficients)'!$C$6) + 'Sect. 4 (coefficients)'!$J$14*((C507/'Sect. 4 (coefficients)'!$C$5-1)/'Sect. 4 (coefficients)'!$C$6)^2 ) +
    ( A507/'Sect. 4 (coefficients)'!$C$3 )^3 * ( 'Sect. 4 (coefficients)'!$J$15 + 'Sect. 4 (coefficients)'!$J$16*((C507/'Sect. 4 (coefficients)'!$C$5-1)/'Sect. 4 (coefficients)'!$C$6) ) +
    ( A507/'Sect. 4 (coefficients)'!$C$3 )^4 * ( 'Sect. 4 (coefficients)'!$J$17 ) +
( (B507+273.15) / 'Sect. 4 (coefficients)'!$C$4 )^1*
    (                                                   ( 'Sect. 4 (coefficients)'!$J$18 + 'Sect. 4 (coefficients)'!$J$19*((C507/'Sect. 4 (coefficients)'!$C$5-1)/'Sect. 4 (coefficients)'!$C$6) + 'Sect. 4 (coefficients)'!$J$20*((C507/'Sect. 4 (coefficients)'!$C$5-1)/'Sect. 4 (coefficients)'!$C$6)^2 + 'Sect. 4 (coefficients)'!$J$21 * ((C507/'Sect. 4 (coefficients)'!$C$5-1)/'Sect. 4 (coefficients)'!$C$6)^3 ) +
    ( A507/'Sect. 4 (coefficients)'!$C$3 )^1 * ( 'Sect. 4 (coefficients)'!$J$22 + 'Sect. 4 (coefficients)'!$J$23*((C507/'Sect. 4 (coefficients)'!$C$5-1)/'Sect. 4 (coefficients)'!$C$6) + 'Sect. 4 (coefficients)'!$J$24*((C507/'Sect. 4 (coefficients)'!$C$5-1)/'Sect. 4 (coefficients)'!$C$6)^2 ) +
    ( A507/'Sect. 4 (coefficients)'!$C$3 )^2 * ( 'Sect. 4 (coefficients)'!$J$25 + 'Sect. 4 (coefficients)'!$J$26*((C507/'Sect. 4 (coefficients)'!$C$5-1)/'Sect. 4 (coefficients)'!$C$6) ) +
    ( A507/'Sect. 4 (coefficients)'!$C$3 )^3 * ( 'Sect. 4 (coefficients)'!$J$27 ) ) +
( (B507+273.15) / 'Sect. 4 (coefficients)'!$C$4 )^2*
    (                                                   ( 'Sect. 4 (coefficients)'!$J$28 + 'Sect. 4 (coefficients)'!$J$29*((C507/'Sect. 4 (coefficients)'!$C$5-1)/'Sect. 4 (coefficients)'!$C$6) + 'Sect. 4 (coefficients)'!$J$30*((C507/'Sect. 4 (coefficients)'!$C$5-1)/'Sect. 4 (coefficients)'!$C$6)^2 ) +
    ( A507/'Sect. 4 (coefficients)'!$C$3 )^1 * ( 'Sect. 4 (coefficients)'!$J$31 + 'Sect. 4 (coefficients)'!$J$32*((C507/'Sect. 4 (coefficients)'!$C$5-1)/'Sect. 4 (coefficients)'!$C$6) ) +
    ( A507/'Sect. 4 (coefficients)'!$C$3 )^2 * ( 'Sect. 4 (coefficients)'!$J$33 ) ) +
( (B507+273.15) / 'Sect. 4 (coefficients)'!$C$4 )^3*
    (                                                   ( 'Sect. 4 (coefficients)'!$J$34 + 'Sect. 4 (coefficients)'!$J$35*((C507/'Sect. 4 (coefficients)'!$C$5-1)/'Sect. 4 (coefficients)'!$C$6) ) +
    ( A507/'Sect. 4 (coefficients)'!$C$3 )^1 * ( 'Sect. 4 (coefficients)'!$J$36 ) ) +
( (B507+273.15) / 'Sect. 4 (coefficients)'!$C$4 )^4*
    (                                                   ( 'Sect. 4 (coefficients)'!$J$37 ) ) )</f>
        <v>-0.8855267801244131</v>
      </c>
      <c r="V507" s="32">
        <f t="shared" si="128"/>
        <v>26.808829446319105</v>
      </c>
      <c r="W507" s="36">
        <f>('Sect. 4 (coefficients)'!$L$3+'Sect. 4 (coefficients)'!$L$4*(B507+'Sect. 4 (coefficients)'!$L$7)^-2.5+'Sect. 4 (coefficients)'!$L$5*(B507+'Sect. 4 (coefficients)'!$L$7)^3)/1000</f>
        <v>-3.9457825426968806E-3</v>
      </c>
      <c r="X507" s="36">
        <f t="shared" si="129"/>
        <v>9.3557401579857924E-4</v>
      </c>
      <c r="Y507" s="32">
        <f t="shared" si="130"/>
        <v>26.804883663776408</v>
      </c>
      <c r="Z507" s="92">
        <v>6.0000000000000001E-3</v>
      </c>
    </row>
    <row r="508" spans="1:26" s="37" customFormat="1">
      <c r="A508" s="76">
        <v>35</v>
      </c>
      <c r="B508" s="30">
        <v>5</v>
      </c>
      <c r="C508" s="55">
        <v>41.5</v>
      </c>
      <c r="D508" s="32">
        <v>1019.41669741</v>
      </c>
      <c r="E508" s="32">
        <f t="shared" si="137"/>
        <v>1.5291250461149999E-2</v>
      </c>
      <c r="F508" s="54" t="s">
        <v>17</v>
      </c>
      <c r="G508" s="33">
        <v>1046.0059300710077</v>
      </c>
      <c r="H508" s="32">
        <v>1.6254140946004476E-2</v>
      </c>
      <c r="I508" s="62">
        <v>1024.5848036476771</v>
      </c>
      <c r="J508" s="33">
        <f t="shared" si="122"/>
        <v>26.589232661007713</v>
      </c>
      <c r="K508" s="32">
        <f t="shared" si="123"/>
        <v>5.511329896400614E-3</v>
      </c>
      <c r="L508" s="50">
        <f t="shared" ref="L508:L564" si="138">K508^4/(H508^4/I508)</f>
        <v>13.543080369669344</v>
      </c>
      <c r="M508" s="35">
        <f t="shared" si="124"/>
        <v>16.5</v>
      </c>
      <c r="N508" s="66">
        <f t="shared" si="125"/>
        <v>1.6500000000000001</v>
      </c>
      <c r="O508" s="70" t="s">
        <v>17</v>
      </c>
      <c r="P508" s="32">
        <f>('Sect. 4 (coefficients)'!$L$3+'Sect. 4 (coefficients)'!$L$4*(B508+'Sect. 4 (coefficients)'!$L$7)^-2.5+'Sect. 4 (coefficients)'!$L$5*(B508+'Sect. 4 (coefficients)'!$L$7)^3)/1000</f>
        <v>-3.9457825426968806E-3</v>
      </c>
      <c r="Q508" s="32">
        <f t="shared" si="126"/>
        <v>26.593178443550411</v>
      </c>
      <c r="R508" s="32">
        <f>LOOKUP(B508,'Sect. 4 (data)'!$B$54:$B$60,'Sect. 4 (data)'!$R$54:$R$60)</f>
        <v>27.694350160780001</v>
      </c>
      <c r="S508" s="36">
        <f t="shared" si="127"/>
        <v>-1.1011717172295903</v>
      </c>
      <c r="T508" s="32">
        <f>'Sect. 4 (coefficients)'!$C$7 * ( A508 / 'Sect. 4 (coefficients)'!$C$3 )*
  (
                                                        ( 'Sect. 4 (coefficients)'!$F$3   + 'Sect. 4 (coefficients)'!$F$4  *(A508/'Sect. 4 (coefficients)'!$C$3)^1 + 'Sect. 4 (coefficients)'!$F$5  *(A508/'Sect. 4 (coefficients)'!$C$3)^2 + 'Sect. 4 (coefficients)'!$F$6   *(A508/'Sect. 4 (coefficients)'!$C$3)^3 + 'Sect. 4 (coefficients)'!$F$7  *(A508/'Sect. 4 (coefficients)'!$C$3)^4 + 'Sect. 4 (coefficients)'!$F$8*(A508/'Sect. 4 (coefficients)'!$C$3)^5 ) +
    ( (B508+273.15) / 'Sect. 4 (coefficients)'!$C$4 )^1 * ( 'Sect. 4 (coefficients)'!$F$9   + 'Sect. 4 (coefficients)'!$F$10*(A508/'Sect. 4 (coefficients)'!$C$3)^1 + 'Sect. 4 (coefficients)'!$F$11*(A508/'Sect. 4 (coefficients)'!$C$3)^2 + 'Sect. 4 (coefficients)'!$F$12*(A508/'Sect. 4 (coefficients)'!$C$3)^3 + 'Sect. 4 (coefficients)'!$F$13*(A508/'Sect. 4 (coefficients)'!$C$3)^4 ) +
    ( (B508+273.15) / 'Sect. 4 (coefficients)'!$C$4 )^2 * ( 'Sect. 4 (coefficients)'!$F$14 + 'Sect. 4 (coefficients)'!$F$15*(A508/'Sect. 4 (coefficients)'!$C$3)^1 + 'Sect. 4 (coefficients)'!$F$16*(A508/'Sect. 4 (coefficients)'!$C$3)^2 + 'Sect. 4 (coefficients)'!$F$17*(A508/'Sect. 4 (coefficients)'!$C$3)^3 ) +
    ( (B508+273.15) / 'Sect. 4 (coefficients)'!$C$4 )^3 * ( 'Sect. 4 (coefficients)'!$F$18 + 'Sect. 4 (coefficients)'!$F$19*(A508/'Sect. 4 (coefficients)'!$C$3)^1 + 'Sect. 4 (coefficients)'!$F$20*(A508/'Sect. 4 (coefficients)'!$C$3)^2 ) +
    ( (B508+273.15) / 'Sect. 4 (coefficients)'!$C$4 )^4 * ( 'Sect. 4 (coefficients)'!$F$21 +'Sect. 4 (coefficients)'!$F$22*(A508/'Sect. 4 (coefficients)'!$C$3)^1 ) +
    ( (B508+273.15) / 'Sect. 4 (coefficients)'!$C$4 )^5 * ( 'Sect. 4 (coefficients)'!$F$23 )
  )</f>
        <v>27.694356226443517</v>
      </c>
      <c r="U508" s="91">
        <f xml:space="preserve"> 'Sect. 4 (coefficients)'!$C$8 * ( (C508/'Sect. 4 (coefficients)'!$C$5-1)/'Sect. 4 (coefficients)'!$C$6 ) * ( A508/'Sect. 4 (coefficients)'!$C$3 ) *
(                                                       ( 'Sect. 4 (coefficients)'!$J$3   + 'Sect. 4 (coefficients)'!$J$4  *((C508/'Sect. 4 (coefficients)'!$C$5-1)/'Sect. 4 (coefficients)'!$C$6)  + 'Sect. 4 (coefficients)'!$J$5  *((C508/'Sect. 4 (coefficients)'!$C$5-1)/'Sect. 4 (coefficients)'!$C$6)^2 + 'Sect. 4 (coefficients)'!$J$6   *((C508/'Sect. 4 (coefficients)'!$C$5-1)/'Sect. 4 (coefficients)'!$C$6)^3 + 'Sect. 4 (coefficients)'!$J$7*((C508/'Sect. 4 (coefficients)'!$C$5-1)/'Sect. 4 (coefficients)'!$C$6)^4 ) +
    ( A508/'Sect. 4 (coefficients)'!$C$3 )^1 * ( 'Sect. 4 (coefficients)'!$J$8   + 'Sect. 4 (coefficients)'!$J$9  *((C508/'Sect. 4 (coefficients)'!$C$5-1)/'Sect. 4 (coefficients)'!$C$6)  + 'Sect. 4 (coefficients)'!$J$10*((C508/'Sect. 4 (coefficients)'!$C$5-1)/'Sect. 4 (coefficients)'!$C$6)^2 + 'Sect. 4 (coefficients)'!$J$11 *((C508/'Sect. 4 (coefficients)'!$C$5-1)/'Sect. 4 (coefficients)'!$C$6)^3 ) +
    ( A508/'Sect. 4 (coefficients)'!$C$3 )^2 * ( 'Sect. 4 (coefficients)'!$J$12 + 'Sect. 4 (coefficients)'!$J$13*((C508/'Sect. 4 (coefficients)'!$C$5-1)/'Sect. 4 (coefficients)'!$C$6) + 'Sect. 4 (coefficients)'!$J$14*((C508/'Sect. 4 (coefficients)'!$C$5-1)/'Sect. 4 (coefficients)'!$C$6)^2 ) +
    ( A508/'Sect. 4 (coefficients)'!$C$3 )^3 * ( 'Sect. 4 (coefficients)'!$J$15 + 'Sect. 4 (coefficients)'!$J$16*((C508/'Sect. 4 (coefficients)'!$C$5-1)/'Sect. 4 (coefficients)'!$C$6) ) +
    ( A508/'Sect. 4 (coefficients)'!$C$3 )^4 * ( 'Sect. 4 (coefficients)'!$J$17 ) +
( (B508+273.15) / 'Sect. 4 (coefficients)'!$C$4 )^1*
    (                                                   ( 'Sect. 4 (coefficients)'!$J$18 + 'Sect. 4 (coefficients)'!$J$19*((C508/'Sect. 4 (coefficients)'!$C$5-1)/'Sect. 4 (coefficients)'!$C$6) + 'Sect. 4 (coefficients)'!$J$20*((C508/'Sect. 4 (coefficients)'!$C$5-1)/'Sect. 4 (coefficients)'!$C$6)^2 + 'Sect. 4 (coefficients)'!$J$21 * ((C508/'Sect. 4 (coefficients)'!$C$5-1)/'Sect. 4 (coefficients)'!$C$6)^3 ) +
    ( A508/'Sect. 4 (coefficients)'!$C$3 )^1 * ( 'Sect. 4 (coefficients)'!$J$22 + 'Sect. 4 (coefficients)'!$J$23*((C508/'Sect. 4 (coefficients)'!$C$5-1)/'Sect. 4 (coefficients)'!$C$6) + 'Sect. 4 (coefficients)'!$J$24*((C508/'Sect. 4 (coefficients)'!$C$5-1)/'Sect. 4 (coefficients)'!$C$6)^2 ) +
    ( A508/'Sect. 4 (coefficients)'!$C$3 )^2 * ( 'Sect. 4 (coefficients)'!$J$25 + 'Sect. 4 (coefficients)'!$J$26*((C508/'Sect. 4 (coefficients)'!$C$5-1)/'Sect. 4 (coefficients)'!$C$6) ) +
    ( A508/'Sect. 4 (coefficients)'!$C$3 )^3 * ( 'Sect. 4 (coefficients)'!$J$27 ) ) +
( (B508+273.15) / 'Sect. 4 (coefficients)'!$C$4 )^2*
    (                                                   ( 'Sect. 4 (coefficients)'!$J$28 + 'Sect. 4 (coefficients)'!$J$29*((C508/'Sect. 4 (coefficients)'!$C$5-1)/'Sect. 4 (coefficients)'!$C$6) + 'Sect. 4 (coefficients)'!$J$30*((C508/'Sect. 4 (coefficients)'!$C$5-1)/'Sect. 4 (coefficients)'!$C$6)^2 ) +
    ( A508/'Sect. 4 (coefficients)'!$C$3 )^1 * ( 'Sect. 4 (coefficients)'!$J$31 + 'Sect. 4 (coefficients)'!$J$32*((C508/'Sect. 4 (coefficients)'!$C$5-1)/'Sect. 4 (coefficients)'!$C$6) ) +
    ( A508/'Sect. 4 (coefficients)'!$C$3 )^2 * ( 'Sect. 4 (coefficients)'!$J$33 ) ) +
( (B508+273.15) / 'Sect. 4 (coefficients)'!$C$4 )^3*
    (                                                   ( 'Sect. 4 (coefficients)'!$J$34 + 'Sect. 4 (coefficients)'!$J$35*((C508/'Sect. 4 (coefficients)'!$C$5-1)/'Sect. 4 (coefficients)'!$C$6) ) +
    ( A508/'Sect. 4 (coefficients)'!$C$3 )^1 * ( 'Sect. 4 (coefficients)'!$J$36 ) ) +
( (B508+273.15) / 'Sect. 4 (coefficients)'!$C$4 )^4*
    (                                                   ( 'Sect. 4 (coefficients)'!$J$37 ) ) )</f>
        <v>-1.0970198037624548</v>
      </c>
      <c r="V508" s="32">
        <f t="shared" si="128"/>
        <v>26.597336422681064</v>
      </c>
      <c r="W508" s="36">
        <f>('Sect. 4 (coefficients)'!$L$3+'Sect. 4 (coefficients)'!$L$4*(B508+'Sect. 4 (coefficients)'!$L$7)^-2.5+'Sect. 4 (coefficients)'!$L$5*(B508+'Sect. 4 (coefficients)'!$L$7)^3)/1000</f>
        <v>-3.9457825426968806E-3</v>
      </c>
      <c r="X508" s="36">
        <f t="shared" si="129"/>
        <v>-4.1579791306531888E-3</v>
      </c>
      <c r="Y508" s="32">
        <f t="shared" si="130"/>
        <v>26.593390640138367</v>
      </c>
      <c r="Z508" s="92">
        <v>6.0000000000000001E-3</v>
      </c>
    </row>
    <row r="509" spans="1:26" s="37" customFormat="1">
      <c r="A509" s="76">
        <v>35</v>
      </c>
      <c r="B509" s="30">
        <v>5</v>
      </c>
      <c r="C509" s="55">
        <v>52</v>
      </c>
      <c r="D509" s="32">
        <v>1024.0765941100001</v>
      </c>
      <c r="E509" s="32">
        <f t="shared" si="137"/>
        <v>1.5361148911650002E-2</v>
      </c>
      <c r="F509" s="54" t="s">
        <v>17</v>
      </c>
      <c r="G509" s="33">
        <v>1050.4154668852275</v>
      </c>
      <c r="H509" s="32">
        <v>1.6476401846266951E-2</v>
      </c>
      <c r="I509" s="62">
        <v>529.77864303380886</v>
      </c>
      <c r="J509" s="33">
        <f t="shared" ref="J509:J564" si="139">G509-D509</f>
        <v>26.338872775227401</v>
      </c>
      <c r="K509" s="32">
        <f t="shared" ref="K509:K564" si="140">SQRT(H509^2-E509^2)</f>
        <v>5.9587684896950776E-3</v>
      </c>
      <c r="L509" s="50">
        <f t="shared" si="138"/>
        <v>9.0629794380195392</v>
      </c>
      <c r="M509" s="35">
        <f t="shared" ref="M509:M564" si="141">16.5/35*A509</f>
        <v>16.5</v>
      </c>
      <c r="N509" s="66">
        <f t="shared" ref="N509:N564" si="142">0.1*M509</f>
        <v>1.6500000000000001</v>
      </c>
      <c r="O509" s="70" t="s">
        <v>17</v>
      </c>
      <c r="P509" s="32">
        <f>('Sect. 4 (coefficients)'!$L$3+'Sect. 4 (coefficients)'!$L$4*(B509+'Sect. 4 (coefficients)'!$L$7)^-2.5+'Sect. 4 (coefficients)'!$L$5*(B509+'Sect. 4 (coefficients)'!$L$7)^3)/1000</f>
        <v>-3.9457825426968806E-3</v>
      </c>
      <c r="Q509" s="32">
        <f t="shared" ref="Q509:Q564" si="143">J509-P509</f>
        <v>26.342818557770098</v>
      </c>
      <c r="R509" s="32">
        <f>LOOKUP(B509,'Sect. 4 (data)'!$B$54:$B$60,'Sect. 4 (data)'!$R$54:$R$60)</f>
        <v>27.694350160780001</v>
      </c>
      <c r="S509" s="36">
        <f t="shared" ref="S509:S564" si="144">Q509-R509</f>
        <v>-1.3515316030099029</v>
      </c>
      <c r="T509" s="32">
        <f>'Sect. 4 (coefficients)'!$C$7 * ( A509 / 'Sect. 4 (coefficients)'!$C$3 )*
  (
                                                        ( 'Sect. 4 (coefficients)'!$F$3   + 'Sect. 4 (coefficients)'!$F$4  *(A509/'Sect. 4 (coefficients)'!$C$3)^1 + 'Sect. 4 (coefficients)'!$F$5  *(A509/'Sect. 4 (coefficients)'!$C$3)^2 + 'Sect. 4 (coefficients)'!$F$6   *(A509/'Sect. 4 (coefficients)'!$C$3)^3 + 'Sect. 4 (coefficients)'!$F$7  *(A509/'Sect. 4 (coefficients)'!$C$3)^4 + 'Sect. 4 (coefficients)'!$F$8*(A509/'Sect. 4 (coefficients)'!$C$3)^5 ) +
    ( (B509+273.15) / 'Sect. 4 (coefficients)'!$C$4 )^1 * ( 'Sect. 4 (coefficients)'!$F$9   + 'Sect. 4 (coefficients)'!$F$10*(A509/'Sect. 4 (coefficients)'!$C$3)^1 + 'Sect. 4 (coefficients)'!$F$11*(A509/'Sect. 4 (coefficients)'!$C$3)^2 + 'Sect. 4 (coefficients)'!$F$12*(A509/'Sect. 4 (coefficients)'!$C$3)^3 + 'Sect. 4 (coefficients)'!$F$13*(A509/'Sect. 4 (coefficients)'!$C$3)^4 ) +
    ( (B509+273.15) / 'Sect. 4 (coefficients)'!$C$4 )^2 * ( 'Sect. 4 (coefficients)'!$F$14 + 'Sect. 4 (coefficients)'!$F$15*(A509/'Sect. 4 (coefficients)'!$C$3)^1 + 'Sect. 4 (coefficients)'!$F$16*(A509/'Sect. 4 (coefficients)'!$C$3)^2 + 'Sect. 4 (coefficients)'!$F$17*(A509/'Sect. 4 (coefficients)'!$C$3)^3 ) +
    ( (B509+273.15) / 'Sect. 4 (coefficients)'!$C$4 )^3 * ( 'Sect. 4 (coefficients)'!$F$18 + 'Sect. 4 (coefficients)'!$F$19*(A509/'Sect. 4 (coefficients)'!$C$3)^1 + 'Sect. 4 (coefficients)'!$F$20*(A509/'Sect. 4 (coefficients)'!$C$3)^2 ) +
    ( (B509+273.15) / 'Sect. 4 (coefficients)'!$C$4 )^4 * ( 'Sect. 4 (coefficients)'!$F$21 +'Sect. 4 (coefficients)'!$F$22*(A509/'Sect. 4 (coefficients)'!$C$3)^1 ) +
    ( (B509+273.15) / 'Sect. 4 (coefficients)'!$C$4 )^5 * ( 'Sect. 4 (coefficients)'!$F$23 )
  )</f>
        <v>27.694356226443517</v>
      </c>
      <c r="U509" s="91">
        <f xml:space="preserve"> 'Sect. 4 (coefficients)'!$C$8 * ( (C509/'Sect. 4 (coefficients)'!$C$5-1)/'Sect. 4 (coefficients)'!$C$6 ) * ( A509/'Sect. 4 (coefficients)'!$C$3 ) *
(                                                       ( 'Sect. 4 (coefficients)'!$J$3   + 'Sect. 4 (coefficients)'!$J$4  *((C509/'Sect. 4 (coefficients)'!$C$5-1)/'Sect. 4 (coefficients)'!$C$6)  + 'Sect. 4 (coefficients)'!$J$5  *((C509/'Sect. 4 (coefficients)'!$C$5-1)/'Sect. 4 (coefficients)'!$C$6)^2 + 'Sect. 4 (coefficients)'!$J$6   *((C509/'Sect. 4 (coefficients)'!$C$5-1)/'Sect. 4 (coefficients)'!$C$6)^3 + 'Sect. 4 (coefficients)'!$J$7*((C509/'Sect. 4 (coefficients)'!$C$5-1)/'Sect. 4 (coefficients)'!$C$6)^4 ) +
    ( A509/'Sect. 4 (coefficients)'!$C$3 )^1 * ( 'Sect. 4 (coefficients)'!$J$8   + 'Sect. 4 (coefficients)'!$J$9  *((C509/'Sect. 4 (coefficients)'!$C$5-1)/'Sect. 4 (coefficients)'!$C$6)  + 'Sect. 4 (coefficients)'!$J$10*((C509/'Sect. 4 (coefficients)'!$C$5-1)/'Sect. 4 (coefficients)'!$C$6)^2 + 'Sect. 4 (coefficients)'!$J$11 *((C509/'Sect. 4 (coefficients)'!$C$5-1)/'Sect. 4 (coefficients)'!$C$6)^3 ) +
    ( A509/'Sect. 4 (coefficients)'!$C$3 )^2 * ( 'Sect. 4 (coefficients)'!$J$12 + 'Sect. 4 (coefficients)'!$J$13*((C509/'Sect. 4 (coefficients)'!$C$5-1)/'Sect. 4 (coefficients)'!$C$6) + 'Sect. 4 (coefficients)'!$J$14*((C509/'Sect. 4 (coefficients)'!$C$5-1)/'Sect. 4 (coefficients)'!$C$6)^2 ) +
    ( A509/'Sect. 4 (coefficients)'!$C$3 )^3 * ( 'Sect. 4 (coefficients)'!$J$15 + 'Sect. 4 (coefficients)'!$J$16*((C509/'Sect. 4 (coefficients)'!$C$5-1)/'Sect. 4 (coefficients)'!$C$6) ) +
    ( A509/'Sect. 4 (coefficients)'!$C$3 )^4 * ( 'Sect. 4 (coefficients)'!$J$17 ) +
( (B509+273.15) / 'Sect. 4 (coefficients)'!$C$4 )^1*
    (                                                   ( 'Sect. 4 (coefficients)'!$J$18 + 'Sect. 4 (coefficients)'!$J$19*((C509/'Sect. 4 (coefficients)'!$C$5-1)/'Sect. 4 (coefficients)'!$C$6) + 'Sect. 4 (coefficients)'!$J$20*((C509/'Sect. 4 (coefficients)'!$C$5-1)/'Sect. 4 (coefficients)'!$C$6)^2 + 'Sect. 4 (coefficients)'!$J$21 * ((C509/'Sect. 4 (coefficients)'!$C$5-1)/'Sect. 4 (coefficients)'!$C$6)^3 ) +
    ( A509/'Sect. 4 (coefficients)'!$C$3 )^1 * ( 'Sect. 4 (coefficients)'!$J$22 + 'Sect. 4 (coefficients)'!$J$23*((C509/'Sect. 4 (coefficients)'!$C$5-1)/'Sect. 4 (coefficients)'!$C$6) + 'Sect. 4 (coefficients)'!$J$24*((C509/'Sect. 4 (coefficients)'!$C$5-1)/'Sect. 4 (coefficients)'!$C$6)^2 ) +
    ( A509/'Sect. 4 (coefficients)'!$C$3 )^2 * ( 'Sect. 4 (coefficients)'!$J$25 + 'Sect. 4 (coefficients)'!$J$26*((C509/'Sect. 4 (coefficients)'!$C$5-1)/'Sect. 4 (coefficients)'!$C$6) ) +
    ( A509/'Sect. 4 (coefficients)'!$C$3 )^3 * ( 'Sect. 4 (coefficients)'!$J$27 ) ) +
( (B509+273.15) / 'Sect. 4 (coefficients)'!$C$4 )^2*
    (                                                   ( 'Sect. 4 (coefficients)'!$J$28 + 'Sect. 4 (coefficients)'!$J$29*((C509/'Sect. 4 (coefficients)'!$C$5-1)/'Sect. 4 (coefficients)'!$C$6) + 'Sect. 4 (coefficients)'!$J$30*((C509/'Sect. 4 (coefficients)'!$C$5-1)/'Sect. 4 (coefficients)'!$C$6)^2 ) +
    ( A509/'Sect. 4 (coefficients)'!$C$3 )^1 * ( 'Sect. 4 (coefficients)'!$J$31 + 'Sect. 4 (coefficients)'!$J$32*((C509/'Sect. 4 (coefficients)'!$C$5-1)/'Sect. 4 (coefficients)'!$C$6) ) +
    ( A509/'Sect. 4 (coefficients)'!$C$3 )^2 * ( 'Sect. 4 (coefficients)'!$J$33 ) ) +
( (B509+273.15) / 'Sect. 4 (coefficients)'!$C$4 )^3*
    (                                                   ( 'Sect. 4 (coefficients)'!$J$34 + 'Sect. 4 (coefficients)'!$J$35*((C509/'Sect. 4 (coefficients)'!$C$5-1)/'Sect. 4 (coefficients)'!$C$6) ) +
    ( A509/'Sect. 4 (coefficients)'!$C$3 )^1 * ( 'Sect. 4 (coefficients)'!$J$36 ) ) +
( (B509+273.15) / 'Sect. 4 (coefficients)'!$C$4 )^4*
    (                                                   ( 'Sect. 4 (coefficients)'!$J$37 ) ) )</f>
        <v>-1.3482212845693071</v>
      </c>
      <c r="V509" s="32">
        <f t="shared" ref="V509:V564" si="145">U509+T509</f>
        <v>26.346134941874212</v>
      </c>
      <c r="W509" s="36">
        <f>('Sect. 4 (coefficients)'!$L$3+'Sect. 4 (coefficients)'!$L$4*(B509+'Sect. 4 (coefficients)'!$L$7)^-2.5+'Sect. 4 (coefficients)'!$L$5*(B509+'Sect. 4 (coefficients)'!$L$7)^3)/1000</f>
        <v>-3.9457825426968806E-3</v>
      </c>
      <c r="X509" s="36">
        <f t="shared" ref="X509:X564" si="146">Q509-V509</f>
        <v>-3.3163841041137232E-3</v>
      </c>
      <c r="Y509" s="32">
        <f t="shared" ref="Y509:Y564" si="147">V509+W509</f>
        <v>26.342189159331515</v>
      </c>
      <c r="Z509" s="92">
        <v>6.0000000000000001E-3</v>
      </c>
    </row>
    <row r="510" spans="1:26" s="46" customFormat="1">
      <c r="A510" s="82">
        <v>35</v>
      </c>
      <c r="B510" s="38">
        <v>5</v>
      </c>
      <c r="C510" s="57">
        <v>65</v>
      </c>
      <c r="D510" s="40">
        <v>1029.7020710500001</v>
      </c>
      <c r="E510" s="40">
        <f t="shared" si="137"/>
        <v>1.5445531065750001E-2</v>
      </c>
      <c r="F510" s="56" t="s">
        <v>17</v>
      </c>
      <c r="G510" s="42">
        <v>1055.7447338763495</v>
      </c>
      <c r="H510" s="40">
        <v>1.6790918085012312E-2</v>
      </c>
      <c r="I510" s="63">
        <v>260.16187047867783</v>
      </c>
      <c r="J510" s="42">
        <f t="shared" si="139"/>
        <v>26.042662826349442</v>
      </c>
      <c r="K510" s="40">
        <f t="shared" si="140"/>
        <v>6.5856283097776771E-3</v>
      </c>
      <c r="L510" s="53">
        <f t="shared" si="138"/>
        <v>6.1565120997403753</v>
      </c>
      <c r="M510" s="44">
        <f t="shared" si="141"/>
        <v>16.5</v>
      </c>
      <c r="N510" s="67">
        <f t="shared" si="142"/>
        <v>1.6500000000000001</v>
      </c>
      <c r="O510" s="71" t="s">
        <v>17</v>
      </c>
      <c r="P510" s="40">
        <f>('Sect. 4 (coefficients)'!$L$3+'Sect. 4 (coefficients)'!$L$4*(B510+'Sect. 4 (coefficients)'!$L$7)^-2.5+'Sect. 4 (coefficients)'!$L$5*(B510+'Sect. 4 (coefficients)'!$L$7)^3)/1000</f>
        <v>-3.9457825426968806E-3</v>
      </c>
      <c r="Q510" s="40">
        <f t="shared" si="143"/>
        <v>26.046608608892139</v>
      </c>
      <c r="R510" s="40">
        <f>LOOKUP(B510,'Sect. 4 (data)'!$B$54:$B$60,'Sect. 4 (data)'!$R$54:$R$60)</f>
        <v>27.694350160780001</v>
      </c>
      <c r="S510" s="45">
        <f t="shared" si="144"/>
        <v>-1.6477415518878615</v>
      </c>
      <c r="T510" s="40">
        <f>'Sect. 4 (coefficients)'!$C$7 * ( A510 / 'Sect. 4 (coefficients)'!$C$3 )*
  (
                                                        ( 'Sect. 4 (coefficients)'!$F$3   + 'Sect. 4 (coefficients)'!$F$4  *(A510/'Sect. 4 (coefficients)'!$C$3)^1 + 'Sect. 4 (coefficients)'!$F$5  *(A510/'Sect. 4 (coefficients)'!$C$3)^2 + 'Sect. 4 (coefficients)'!$F$6   *(A510/'Sect. 4 (coefficients)'!$C$3)^3 + 'Sect. 4 (coefficients)'!$F$7  *(A510/'Sect. 4 (coefficients)'!$C$3)^4 + 'Sect. 4 (coefficients)'!$F$8*(A510/'Sect. 4 (coefficients)'!$C$3)^5 ) +
    ( (B510+273.15) / 'Sect. 4 (coefficients)'!$C$4 )^1 * ( 'Sect. 4 (coefficients)'!$F$9   + 'Sect. 4 (coefficients)'!$F$10*(A510/'Sect. 4 (coefficients)'!$C$3)^1 + 'Sect. 4 (coefficients)'!$F$11*(A510/'Sect. 4 (coefficients)'!$C$3)^2 + 'Sect. 4 (coefficients)'!$F$12*(A510/'Sect. 4 (coefficients)'!$C$3)^3 + 'Sect. 4 (coefficients)'!$F$13*(A510/'Sect. 4 (coefficients)'!$C$3)^4 ) +
    ( (B510+273.15) / 'Sect. 4 (coefficients)'!$C$4 )^2 * ( 'Sect. 4 (coefficients)'!$F$14 + 'Sect. 4 (coefficients)'!$F$15*(A510/'Sect. 4 (coefficients)'!$C$3)^1 + 'Sect. 4 (coefficients)'!$F$16*(A510/'Sect. 4 (coefficients)'!$C$3)^2 + 'Sect. 4 (coefficients)'!$F$17*(A510/'Sect. 4 (coefficients)'!$C$3)^3 ) +
    ( (B510+273.15) / 'Sect. 4 (coefficients)'!$C$4 )^3 * ( 'Sect. 4 (coefficients)'!$F$18 + 'Sect. 4 (coefficients)'!$F$19*(A510/'Sect. 4 (coefficients)'!$C$3)^1 + 'Sect. 4 (coefficients)'!$F$20*(A510/'Sect. 4 (coefficients)'!$C$3)^2 ) +
    ( (B510+273.15) / 'Sect. 4 (coefficients)'!$C$4 )^4 * ( 'Sect. 4 (coefficients)'!$F$21 +'Sect. 4 (coefficients)'!$F$22*(A510/'Sect. 4 (coefficients)'!$C$3)^1 ) +
    ( (B510+273.15) / 'Sect. 4 (coefficients)'!$C$4 )^5 * ( 'Sect. 4 (coefficients)'!$F$23 )
  )</f>
        <v>27.694356226443517</v>
      </c>
      <c r="U510" s="93">
        <f xml:space="preserve"> 'Sect. 4 (coefficients)'!$C$8 * ( (C510/'Sect. 4 (coefficients)'!$C$5-1)/'Sect. 4 (coefficients)'!$C$6 ) * ( A510/'Sect. 4 (coefficients)'!$C$3 ) *
(                                                       ( 'Sect. 4 (coefficients)'!$J$3   + 'Sect. 4 (coefficients)'!$J$4  *((C510/'Sect. 4 (coefficients)'!$C$5-1)/'Sect. 4 (coefficients)'!$C$6)  + 'Sect. 4 (coefficients)'!$J$5  *((C510/'Sect. 4 (coefficients)'!$C$5-1)/'Sect. 4 (coefficients)'!$C$6)^2 + 'Sect. 4 (coefficients)'!$J$6   *((C510/'Sect. 4 (coefficients)'!$C$5-1)/'Sect. 4 (coefficients)'!$C$6)^3 + 'Sect. 4 (coefficients)'!$J$7*((C510/'Sect. 4 (coefficients)'!$C$5-1)/'Sect. 4 (coefficients)'!$C$6)^4 ) +
    ( A510/'Sect. 4 (coefficients)'!$C$3 )^1 * ( 'Sect. 4 (coefficients)'!$J$8   + 'Sect. 4 (coefficients)'!$J$9  *((C510/'Sect. 4 (coefficients)'!$C$5-1)/'Sect. 4 (coefficients)'!$C$6)  + 'Sect. 4 (coefficients)'!$J$10*((C510/'Sect. 4 (coefficients)'!$C$5-1)/'Sect. 4 (coefficients)'!$C$6)^2 + 'Sect. 4 (coefficients)'!$J$11 *((C510/'Sect. 4 (coefficients)'!$C$5-1)/'Sect. 4 (coefficients)'!$C$6)^3 ) +
    ( A510/'Sect. 4 (coefficients)'!$C$3 )^2 * ( 'Sect. 4 (coefficients)'!$J$12 + 'Sect. 4 (coefficients)'!$J$13*((C510/'Sect. 4 (coefficients)'!$C$5-1)/'Sect. 4 (coefficients)'!$C$6) + 'Sect. 4 (coefficients)'!$J$14*((C510/'Sect. 4 (coefficients)'!$C$5-1)/'Sect. 4 (coefficients)'!$C$6)^2 ) +
    ( A510/'Sect. 4 (coefficients)'!$C$3 )^3 * ( 'Sect. 4 (coefficients)'!$J$15 + 'Sect. 4 (coefficients)'!$J$16*((C510/'Sect. 4 (coefficients)'!$C$5-1)/'Sect. 4 (coefficients)'!$C$6) ) +
    ( A510/'Sect. 4 (coefficients)'!$C$3 )^4 * ( 'Sect. 4 (coefficients)'!$J$17 ) +
( (B510+273.15) / 'Sect. 4 (coefficients)'!$C$4 )^1*
    (                                                   ( 'Sect. 4 (coefficients)'!$J$18 + 'Sect. 4 (coefficients)'!$J$19*((C510/'Sect. 4 (coefficients)'!$C$5-1)/'Sect. 4 (coefficients)'!$C$6) + 'Sect. 4 (coefficients)'!$J$20*((C510/'Sect. 4 (coefficients)'!$C$5-1)/'Sect. 4 (coefficients)'!$C$6)^2 + 'Sect. 4 (coefficients)'!$J$21 * ((C510/'Sect. 4 (coefficients)'!$C$5-1)/'Sect. 4 (coefficients)'!$C$6)^3 ) +
    ( A510/'Sect. 4 (coefficients)'!$C$3 )^1 * ( 'Sect. 4 (coefficients)'!$J$22 + 'Sect. 4 (coefficients)'!$J$23*((C510/'Sect. 4 (coefficients)'!$C$5-1)/'Sect. 4 (coefficients)'!$C$6) + 'Sect. 4 (coefficients)'!$J$24*((C510/'Sect. 4 (coefficients)'!$C$5-1)/'Sect. 4 (coefficients)'!$C$6)^2 ) +
    ( A510/'Sect. 4 (coefficients)'!$C$3 )^2 * ( 'Sect. 4 (coefficients)'!$J$25 + 'Sect. 4 (coefficients)'!$J$26*((C510/'Sect. 4 (coefficients)'!$C$5-1)/'Sect. 4 (coefficients)'!$C$6) ) +
    ( A510/'Sect. 4 (coefficients)'!$C$3 )^3 * ( 'Sect. 4 (coefficients)'!$J$27 ) ) +
( (B510+273.15) / 'Sect. 4 (coefficients)'!$C$4 )^2*
    (                                                   ( 'Sect. 4 (coefficients)'!$J$28 + 'Sect. 4 (coefficients)'!$J$29*((C510/'Sect. 4 (coefficients)'!$C$5-1)/'Sect. 4 (coefficients)'!$C$6) + 'Sect. 4 (coefficients)'!$J$30*((C510/'Sect. 4 (coefficients)'!$C$5-1)/'Sect. 4 (coefficients)'!$C$6)^2 ) +
    ( A510/'Sect. 4 (coefficients)'!$C$3 )^1 * ( 'Sect. 4 (coefficients)'!$J$31 + 'Sect. 4 (coefficients)'!$J$32*((C510/'Sect. 4 (coefficients)'!$C$5-1)/'Sect. 4 (coefficients)'!$C$6) ) +
    ( A510/'Sect. 4 (coefficients)'!$C$3 )^2 * ( 'Sect. 4 (coefficients)'!$J$33 ) ) +
( (B510+273.15) / 'Sect. 4 (coefficients)'!$C$4 )^3*
    (                                                   ( 'Sect. 4 (coefficients)'!$J$34 + 'Sect. 4 (coefficients)'!$J$35*((C510/'Sect. 4 (coefficients)'!$C$5-1)/'Sect. 4 (coefficients)'!$C$6) ) +
    ( A510/'Sect. 4 (coefficients)'!$C$3 )^1 * ( 'Sect. 4 (coefficients)'!$J$36 ) ) +
( (B510+273.15) / 'Sect. 4 (coefficients)'!$C$4 )^4*
    (                                                   ( 'Sect. 4 (coefficients)'!$J$37 ) ) )</f>
        <v>-1.6447380510407217</v>
      </c>
      <c r="V510" s="40">
        <f t="shared" si="145"/>
        <v>26.049618175402795</v>
      </c>
      <c r="W510" s="45">
        <f>('Sect. 4 (coefficients)'!$L$3+'Sect. 4 (coefficients)'!$L$4*(B510+'Sect. 4 (coefficients)'!$L$7)^-2.5+'Sect. 4 (coefficients)'!$L$5*(B510+'Sect. 4 (coefficients)'!$L$7)^3)/1000</f>
        <v>-3.9457825426968806E-3</v>
      </c>
      <c r="X510" s="45">
        <f t="shared" si="146"/>
        <v>-3.009566510655759E-3</v>
      </c>
      <c r="Y510" s="40">
        <f t="shared" si="147"/>
        <v>26.045672392860098</v>
      </c>
      <c r="Z510" s="94">
        <v>6.0000000000000001E-3</v>
      </c>
    </row>
    <row r="511" spans="1:26" s="37" customFormat="1">
      <c r="A511" s="76">
        <v>35</v>
      </c>
      <c r="B511" s="30">
        <v>10</v>
      </c>
      <c r="C511" s="55">
        <v>5</v>
      </c>
      <c r="D511" s="32">
        <v>1002.0313406</v>
      </c>
      <c r="E511" s="32">
        <f>0.001/100*D511/2</f>
        <v>5.0101567030000002E-3</v>
      </c>
      <c r="F511" s="54" t="s">
        <v>17</v>
      </c>
      <c r="G511" s="33">
        <v>1029.1446984165641</v>
      </c>
      <c r="H511" s="32">
        <v>7.0154257955320999E-3</v>
      </c>
      <c r="I511" s="62">
        <v>136.78878085711219</v>
      </c>
      <c r="J511" s="33">
        <f t="shared" si="139"/>
        <v>27.113357816564076</v>
      </c>
      <c r="K511" s="32">
        <f t="shared" si="140"/>
        <v>4.9106546309022146E-3</v>
      </c>
      <c r="L511" s="50">
        <f t="shared" si="138"/>
        <v>32.839149570690083</v>
      </c>
      <c r="M511" s="35">
        <f t="shared" si="141"/>
        <v>16.5</v>
      </c>
      <c r="N511" s="66">
        <f t="shared" si="142"/>
        <v>1.6500000000000001</v>
      </c>
      <c r="O511" s="70" t="s">
        <v>17</v>
      </c>
      <c r="P511" s="32">
        <f>('Sect. 4 (coefficients)'!$L$3+'Sect. 4 (coefficients)'!$L$4*(B511+'Sect. 4 (coefficients)'!$L$7)^-2.5+'Sect. 4 (coefficients)'!$L$5*(B511+'Sect. 4 (coefficients)'!$L$7)^3)/1000</f>
        <v>-3.3446902568376059E-3</v>
      </c>
      <c r="Q511" s="32">
        <f t="shared" si="143"/>
        <v>27.116702506820914</v>
      </c>
      <c r="R511" s="32">
        <f>LOOKUP(B511,'Sect. 4 (data)'!$B$54:$B$60,'Sect. 4 (data)'!$R$54:$R$60)</f>
        <v>27.239224585458672</v>
      </c>
      <c r="S511" s="36">
        <f t="shared" si="144"/>
        <v>-0.12252207863775766</v>
      </c>
      <c r="T511" s="32">
        <f>'Sect. 4 (coefficients)'!$C$7 * ( A511 / 'Sect. 4 (coefficients)'!$C$3 )*
  (
                                                        ( 'Sect. 4 (coefficients)'!$F$3   + 'Sect. 4 (coefficients)'!$F$4  *(A511/'Sect. 4 (coefficients)'!$C$3)^1 + 'Sect. 4 (coefficients)'!$F$5  *(A511/'Sect. 4 (coefficients)'!$C$3)^2 + 'Sect. 4 (coefficients)'!$F$6   *(A511/'Sect. 4 (coefficients)'!$C$3)^3 + 'Sect. 4 (coefficients)'!$F$7  *(A511/'Sect. 4 (coefficients)'!$C$3)^4 + 'Sect. 4 (coefficients)'!$F$8*(A511/'Sect. 4 (coefficients)'!$C$3)^5 ) +
    ( (B511+273.15) / 'Sect. 4 (coefficients)'!$C$4 )^1 * ( 'Sect. 4 (coefficients)'!$F$9   + 'Sect. 4 (coefficients)'!$F$10*(A511/'Sect. 4 (coefficients)'!$C$3)^1 + 'Sect. 4 (coefficients)'!$F$11*(A511/'Sect. 4 (coefficients)'!$C$3)^2 + 'Sect. 4 (coefficients)'!$F$12*(A511/'Sect. 4 (coefficients)'!$C$3)^3 + 'Sect. 4 (coefficients)'!$F$13*(A511/'Sect. 4 (coefficients)'!$C$3)^4 ) +
    ( (B511+273.15) / 'Sect. 4 (coefficients)'!$C$4 )^2 * ( 'Sect. 4 (coefficients)'!$F$14 + 'Sect. 4 (coefficients)'!$F$15*(A511/'Sect. 4 (coefficients)'!$C$3)^1 + 'Sect. 4 (coefficients)'!$F$16*(A511/'Sect. 4 (coefficients)'!$C$3)^2 + 'Sect. 4 (coefficients)'!$F$17*(A511/'Sect. 4 (coefficients)'!$C$3)^3 ) +
    ( (B511+273.15) / 'Sect. 4 (coefficients)'!$C$4 )^3 * ( 'Sect. 4 (coefficients)'!$F$18 + 'Sect. 4 (coefficients)'!$F$19*(A511/'Sect. 4 (coefficients)'!$C$3)^1 + 'Sect. 4 (coefficients)'!$F$20*(A511/'Sect. 4 (coefficients)'!$C$3)^2 ) +
    ( (B511+273.15) / 'Sect. 4 (coefficients)'!$C$4 )^4 * ( 'Sect. 4 (coefficients)'!$F$21 +'Sect. 4 (coefficients)'!$F$22*(A511/'Sect. 4 (coefficients)'!$C$3)^1 ) +
    ( (B511+273.15) / 'Sect. 4 (coefficients)'!$C$4 )^5 * ( 'Sect. 4 (coefficients)'!$F$23 )
  )</f>
        <v>27.237563959111242</v>
      </c>
      <c r="U511" s="91">
        <f xml:space="preserve"> 'Sect. 4 (coefficients)'!$C$8 * ( (C511/'Sect. 4 (coefficients)'!$C$5-1)/'Sect. 4 (coefficients)'!$C$6 ) * ( A511/'Sect. 4 (coefficients)'!$C$3 ) *
(                                                       ( 'Sect. 4 (coefficients)'!$J$3   + 'Sect. 4 (coefficients)'!$J$4  *((C511/'Sect. 4 (coefficients)'!$C$5-1)/'Sect. 4 (coefficients)'!$C$6)  + 'Sect. 4 (coefficients)'!$J$5  *((C511/'Sect. 4 (coefficients)'!$C$5-1)/'Sect. 4 (coefficients)'!$C$6)^2 + 'Sect. 4 (coefficients)'!$J$6   *((C511/'Sect. 4 (coefficients)'!$C$5-1)/'Sect. 4 (coefficients)'!$C$6)^3 + 'Sect. 4 (coefficients)'!$J$7*((C511/'Sect. 4 (coefficients)'!$C$5-1)/'Sect. 4 (coefficients)'!$C$6)^4 ) +
    ( A511/'Sect. 4 (coefficients)'!$C$3 )^1 * ( 'Sect. 4 (coefficients)'!$J$8   + 'Sect. 4 (coefficients)'!$J$9  *((C511/'Sect. 4 (coefficients)'!$C$5-1)/'Sect. 4 (coefficients)'!$C$6)  + 'Sect. 4 (coefficients)'!$J$10*((C511/'Sect. 4 (coefficients)'!$C$5-1)/'Sect. 4 (coefficients)'!$C$6)^2 + 'Sect. 4 (coefficients)'!$J$11 *((C511/'Sect. 4 (coefficients)'!$C$5-1)/'Sect. 4 (coefficients)'!$C$6)^3 ) +
    ( A511/'Sect. 4 (coefficients)'!$C$3 )^2 * ( 'Sect. 4 (coefficients)'!$J$12 + 'Sect. 4 (coefficients)'!$J$13*((C511/'Sect. 4 (coefficients)'!$C$5-1)/'Sect. 4 (coefficients)'!$C$6) + 'Sect. 4 (coefficients)'!$J$14*((C511/'Sect. 4 (coefficients)'!$C$5-1)/'Sect. 4 (coefficients)'!$C$6)^2 ) +
    ( A511/'Sect. 4 (coefficients)'!$C$3 )^3 * ( 'Sect. 4 (coefficients)'!$J$15 + 'Sect. 4 (coefficients)'!$J$16*((C511/'Sect. 4 (coefficients)'!$C$5-1)/'Sect. 4 (coefficients)'!$C$6) ) +
    ( A511/'Sect. 4 (coefficients)'!$C$3 )^4 * ( 'Sect. 4 (coefficients)'!$J$17 ) +
( (B511+273.15) / 'Sect. 4 (coefficients)'!$C$4 )^1*
    (                                                   ( 'Sect. 4 (coefficients)'!$J$18 + 'Sect. 4 (coefficients)'!$J$19*((C511/'Sect. 4 (coefficients)'!$C$5-1)/'Sect. 4 (coefficients)'!$C$6) + 'Sect. 4 (coefficients)'!$J$20*((C511/'Sect. 4 (coefficients)'!$C$5-1)/'Sect. 4 (coefficients)'!$C$6)^2 + 'Sect. 4 (coefficients)'!$J$21 * ((C511/'Sect. 4 (coefficients)'!$C$5-1)/'Sect. 4 (coefficients)'!$C$6)^3 ) +
    ( A511/'Sect. 4 (coefficients)'!$C$3 )^1 * ( 'Sect. 4 (coefficients)'!$J$22 + 'Sect. 4 (coefficients)'!$J$23*((C511/'Sect. 4 (coefficients)'!$C$5-1)/'Sect. 4 (coefficients)'!$C$6) + 'Sect. 4 (coefficients)'!$J$24*((C511/'Sect. 4 (coefficients)'!$C$5-1)/'Sect. 4 (coefficients)'!$C$6)^2 ) +
    ( A511/'Sect. 4 (coefficients)'!$C$3 )^2 * ( 'Sect. 4 (coefficients)'!$J$25 + 'Sect. 4 (coefficients)'!$J$26*((C511/'Sect. 4 (coefficients)'!$C$5-1)/'Sect. 4 (coefficients)'!$C$6) ) +
    ( A511/'Sect. 4 (coefficients)'!$C$3 )^3 * ( 'Sect. 4 (coefficients)'!$J$27 ) ) +
( (B511+273.15) / 'Sect. 4 (coefficients)'!$C$4 )^2*
    (                                                   ( 'Sect. 4 (coefficients)'!$J$28 + 'Sect. 4 (coefficients)'!$J$29*((C511/'Sect. 4 (coefficients)'!$C$5-1)/'Sect. 4 (coefficients)'!$C$6) + 'Sect. 4 (coefficients)'!$J$30*((C511/'Sect. 4 (coefficients)'!$C$5-1)/'Sect. 4 (coefficients)'!$C$6)^2 ) +
    ( A511/'Sect. 4 (coefficients)'!$C$3 )^1 * ( 'Sect. 4 (coefficients)'!$J$31 + 'Sect. 4 (coefficients)'!$J$32*((C511/'Sect. 4 (coefficients)'!$C$5-1)/'Sect. 4 (coefficients)'!$C$6) ) +
    ( A511/'Sect. 4 (coefficients)'!$C$3 )^2 * ( 'Sect. 4 (coefficients)'!$J$33 ) ) +
( (B511+273.15) / 'Sect. 4 (coefficients)'!$C$4 )^3*
    (                                                   ( 'Sect. 4 (coefficients)'!$J$34 + 'Sect. 4 (coefficients)'!$J$35*((C511/'Sect. 4 (coefficients)'!$C$5-1)/'Sect. 4 (coefficients)'!$C$6) ) +
    ( A511/'Sect. 4 (coefficients)'!$C$3 )^1 * ( 'Sect. 4 (coefficients)'!$J$36 ) ) +
( (B511+273.15) / 'Sect. 4 (coefficients)'!$C$4 )^4*
    (                                                   ( 'Sect. 4 (coefficients)'!$J$37 ) ) )</f>
        <v>-0.12296656460312164</v>
      </c>
      <c r="V511" s="32">
        <f t="shared" si="145"/>
        <v>27.11459739450812</v>
      </c>
      <c r="W511" s="36">
        <f>('Sect. 4 (coefficients)'!$L$3+'Sect. 4 (coefficients)'!$L$4*(B511+'Sect. 4 (coefficients)'!$L$7)^-2.5+'Sect. 4 (coefficients)'!$L$5*(B511+'Sect. 4 (coefficients)'!$L$7)^3)/1000</f>
        <v>-3.3446902568376059E-3</v>
      </c>
      <c r="X511" s="36">
        <f t="shared" si="146"/>
        <v>2.1051123127939775E-3</v>
      </c>
      <c r="Y511" s="32">
        <f t="shared" si="147"/>
        <v>27.111252704251282</v>
      </c>
      <c r="Z511" s="92">
        <v>6.0000000000000001E-3</v>
      </c>
    </row>
    <row r="512" spans="1:26" s="37" customFormat="1">
      <c r="A512" s="76">
        <v>35</v>
      </c>
      <c r="B512" s="30">
        <v>10</v>
      </c>
      <c r="C512" s="55">
        <v>10</v>
      </c>
      <c r="D512" s="32">
        <v>1004.3830732500001</v>
      </c>
      <c r="E512" s="32">
        <f>0.001/100*D512/2</f>
        <v>5.0219153662500009E-3</v>
      </c>
      <c r="F512" s="54" t="s">
        <v>17</v>
      </c>
      <c r="G512" s="33">
        <v>1031.3723474825201</v>
      </c>
      <c r="H512" s="32">
        <v>7.0540019939317813E-3</v>
      </c>
      <c r="I512" s="62">
        <v>138.5093292604902</v>
      </c>
      <c r="J512" s="33">
        <f t="shared" si="139"/>
        <v>26.989274232520074</v>
      </c>
      <c r="K512" s="32">
        <f t="shared" si="140"/>
        <v>4.9537168050480711E-3</v>
      </c>
      <c r="L512" s="50">
        <f t="shared" si="138"/>
        <v>33.686928467817133</v>
      </c>
      <c r="M512" s="35">
        <f t="shared" si="141"/>
        <v>16.5</v>
      </c>
      <c r="N512" s="66">
        <f t="shared" si="142"/>
        <v>1.6500000000000001</v>
      </c>
      <c r="O512" s="70" t="s">
        <v>17</v>
      </c>
      <c r="P512" s="32">
        <f>('Sect. 4 (coefficients)'!$L$3+'Sect. 4 (coefficients)'!$L$4*(B512+'Sect. 4 (coefficients)'!$L$7)^-2.5+'Sect. 4 (coefficients)'!$L$5*(B512+'Sect. 4 (coefficients)'!$L$7)^3)/1000</f>
        <v>-3.3446902568376059E-3</v>
      </c>
      <c r="Q512" s="32">
        <f t="shared" si="143"/>
        <v>26.992618922776913</v>
      </c>
      <c r="R512" s="32">
        <f>LOOKUP(B512,'Sect. 4 (data)'!$B$54:$B$60,'Sect. 4 (data)'!$R$54:$R$60)</f>
        <v>27.239224585458672</v>
      </c>
      <c r="S512" s="36">
        <f t="shared" si="144"/>
        <v>-0.24660566268175899</v>
      </c>
      <c r="T512" s="32">
        <f>'Sect. 4 (coefficients)'!$C$7 * ( A512 / 'Sect. 4 (coefficients)'!$C$3 )*
  (
                                                        ( 'Sect. 4 (coefficients)'!$F$3   + 'Sect. 4 (coefficients)'!$F$4  *(A512/'Sect. 4 (coefficients)'!$C$3)^1 + 'Sect. 4 (coefficients)'!$F$5  *(A512/'Sect. 4 (coefficients)'!$C$3)^2 + 'Sect. 4 (coefficients)'!$F$6   *(A512/'Sect. 4 (coefficients)'!$C$3)^3 + 'Sect. 4 (coefficients)'!$F$7  *(A512/'Sect. 4 (coefficients)'!$C$3)^4 + 'Sect. 4 (coefficients)'!$F$8*(A512/'Sect. 4 (coefficients)'!$C$3)^5 ) +
    ( (B512+273.15) / 'Sect. 4 (coefficients)'!$C$4 )^1 * ( 'Sect. 4 (coefficients)'!$F$9   + 'Sect. 4 (coefficients)'!$F$10*(A512/'Sect. 4 (coefficients)'!$C$3)^1 + 'Sect. 4 (coefficients)'!$F$11*(A512/'Sect. 4 (coefficients)'!$C$3)^2 + 'Sect. 4 (coefficients)'!$F$12*(A512/'Sect. 4 (coefficients)'!$C$3)^3 + 'Sect. 4 (coefficients)'!$F$13*(A512/'Sect. 4 (coefficients)'!$C$3)^4 ) +
    ( (B512+273.15) / 'Sect. 4 (coefficients)'!$C$4 )^2 * ( 'Sect. 4 (coefficients)'!$F$14 + 'Sect. 4 (coefficients)'!$F$15*(A512/'Sect. 4 (coefficients)'!$C$3)^1 + 'Sect. 4 (coefficients)'!$F$16*(A512/'Sect. 4 (coefficients)'!$C$3)^2 + 'Sect. 4 (coefficients)'!$F$17*(A512/'Sect. 4 (coefficients)'!$C$3)^3 ) +
    ( (B512+273.15) / 'Sect. 4 (coefficients)'!$C$4 )^3 * ( 'Sect. 4 (coefficients)'!$F$18 + 'Sect. 4 (coefficients)'!$F$19*(A512/'Sect. 4 (coefficients)'!$C$3)^1 + 'Sect. 4 (coefficients)'!$F$20*(A512/'Sect. 4 (coefficients)'!$C$3)^2 ) +
    ( (B512+273.15) / 'Sect. 4 (coefficients)'!$C$4 )^4 * ( 'Sect. 4 (coefficients)'!$F$21 +'Sect. 4 (coefficients)'!$F$22*(A512/'Sect. 4 (coefficients)'!$C$3)^1 ) +
    ( (B512+273.15) / 'Sect. 4 (coefficients)'!$C$4 )^5 * ( 'Sect. 4 (coefficients)'!$F$23 )
  )</f>
        <v>27.237563959111242</v>
      </c>
      <c r="U512" s="91">
        <f xml:space="preserve"> 'Sect. 4 (coefficients)'!$C$8 * ( (C512/'Sect. 4 (coefficients)'!$C$5-1)/'Sect. 4 (coefficients)'!$C$6 ) * ( A512/'Sect. 4 (coefficients)'!$C$3 ) *
(                                                       ( 'Sect. 4 (coefficients)'!$J$3   + 'Sect. 4 (coefficients)'!$J$4  *((C512/'Sect. 4 (coefficients)'!$C$5-1)/'Sect. 4 (coefficients)'!$C$6)  + 'Sect. 4 (coefficients)'!$J$5  *((C512/'Sect. 4 (coefficients)'!$C$5-1)/'Sect. 4 (coefficients)'!$C$6)^2 + 'Sect. 4 (coefficients)'!$J$6   *((C512/'Sect. 4 (coefficients)'!$C$5-1)/'Sect. 4 (coefficients)'!$C$6)^3 + 'Sect. 4 (coefficients)'!$J$7*((C512/'Sect. 4 (coefficients)'!$C$5-1)/'Sect. 4 (coefficients)'!$C$6)^4 ) +
    ( A512/'Sect. 4 (coefficients)'!$C$3 )^1 * ( 'Sect. 4 (coefficients)'!$J$8   + 'Sect. 4 (coefficients)'!$J$9  *((C512/'Sect. 4 (coefficients)'!$C$5-1)/'Sect. 4 (coefficients)'!$C$6)  + 'Sect. 4 (coefficients)'!$J$10*((C512/'Sect. 4 (coefficients)'!$C$5-1)/'Sect. 4 (coefficients)'!$C$6)^2 + 'Sect. 4 (coefficients)'!$J$11 *((C512/'Sect. 4 (coefficients)'!$C$5-1)/'Sect. 4 (coefficients)'!$C$6)^3 ) +
    ( A512/'Sect. 4 (coefficients)'!$C$3 )^2 * ( 'Sect. 4 (coefficients)'!$J$12 + 'Sect. 4 (coefficients)'!$J$13*((C512/'Sect. 4 (coefficients)'!$C$5-1)/'Sect. 4 (coefficients)'!$C$6) + 'Sect. 4 (coefficients)'!$J$14*((C512/'Sect. 4 (coefficients)'!$C$5-1)/'Sect. 4 (coefficients)'!$C$6)^2 ) +
    ( A512/'Sect. 4 (coefficients)'!$C$3 )^3 * ( 'Sect. 4 (coefficients)'!$J$15 + 'Sect. 4 (coefficients)'!$J$16*((C512/'Sect. 4 (coefficients)'!$C$5-1)/'Sect. 4 (coefficients)'!$C$6) ) +
    ( A512/'Sect. 4 (coefficients)'!$C$3 )^4 * ( 'Sect. 4 (coefficients)'!$J$17 ) +
( (B512+273.15) / 'Sect. 4 (coefficients)'!$C$4 )^1*
    (                                                   ( 'Sect. 4 (coefficients)'!$J$18 + 'Sect. 4 (coefficients)'!$J$19*((C512/'Sect. 4 (coefficients)'!$C$5-1)/'Sect. 4 (coefficients)'!$C$6) + 'Sect. 4 (coefficients)'!$J$20*((C512/'Sect. 4 (coefficients)'!$C$5-1)/'Sect. 4 (coefficients)'!$C$6)^2 + 'Sect. 4 (coefficients)'!$J$21 * ((C512/'Sect. 4 (coefficients)'!$C$5-1)/'Sect. 4 (coefficients)'!$C$6)^3 ) +
    ( A512/'Sect. 4 (coefficients)'!$C$3 )^1 * ( 'Sect. 4 (coefficients)'!$J$22 + 'Sect. 4 (coefficients)'!$J$23*((C512/'Sect. 4 (coefficients)'!$C$5-1)/'Sect. 4 (coefficients)'!$C$6) + 'Sect. 4 (coefficients)'!$J$24*((C512/'Sect. 4 (coefficients)'!$C$5-1)/'Sect. 4 (coefficients)'!$C$6)^2 ) +
    ( A512/'Sect. 4 (coefficients)'!$C$3 )^2 * ( 'Sect. 4 (coefficients)'!$J$25 + 'Sect. 4 (coefficients)'!$J$26*((C512/'Sect. 4 (coefficients)'!$C$5-1)/'Sect. 4 (coefficients)'!$C$6) ) +
    ( A512/'Sect. 4 (coefficients)'!$C$3 )^3 * ( 'Sect. 4 (coefficients)'!$J$27 ) ) +
( (B512+273.15) / 'Sect. 4 (coefficients)'!$C$4 )^2*
    (                                                   ( 'Sect. 4 (coefficients)'!$J$28 + 'Sect. 4 (coefficients)'!$J$29*((C512/'Sect. 4 (coefficients)'!$C$5-1)/'Sect. 4 (coefficients)'!$C$6) + 'Sect. 4 (coefficients)'!$J$30*((C512/'Sect. 4 (coefficients)'!$C$5-1)/'Sect. 4 (coefficients)'!$C$6)^2 ) +
    ( A512/'Sect. 4 (coefficients)'!$C$3 )^1 * ( 'Sect. 4 (coefficients)'!$J$31 + 'Sect. 4 (coefficients)'!$J$32*((C512/'Sect. 4 (coefficients)'!$C$5-1)/'Sect. 4 (coefficients)'!$C$6) ) +
    ( A512/'Sect. 4 (coefficients)'!$C$3 )^2 * ( 'Sect. 4 (coefficients)'!$J$33 ) ) +
( (B512+273.15) / 'Sect. 4 (coefficients)'!$C$4 )^3*
    (                                                   ( 'Sect. 4 (coefficients)'!$J$34 + 'Sect. 4 (coefficients)'!$J$35*((C512/'Sect. 4 (coefficients)'!$C$5-1)/'Sect. 4 (coefficients)'!$C$6) ) +
    ( A512/'Sect. 4 (coefficients)'!$C$3 )^1 * ( 'Sect. 4 (coefficients)'!$J$36 ) ) +
( (B512+273.15) / 'Sect. 4 (coefficients)'!$C$4 )^4*
    (                                                   ( 'Sect. 4 (coefficients)'!$J$37 ) ) )</f>
        <v>-0.24687899467664398</v>
      </c>
      <c r="V512" s="32">
        <f t="shared" si="145"/>
        <v>26.990684964434596</v>
      </c>
      <c r="W512" s="36">
        <f>('Sect. 4 (coefficients)'!$L$3+'Sect. 4 (coefficients)'!$L$4*(B512+'Sect. 4 (coefficients)'!$L$7)^-2.5+'Sect. 4 (coefficients)'!$L$5*(B512+'Sect. 4 (coefficients)'!$L$7)^3)/1000</f>
        <v>-3.3446902568376059E-3</v>
      </c>
      <c r="X512" s="36">
        <f t="shared" si="146"/>
        <v>1.9339583423167994E-3</v>
      </c>
      <c r="Y512" s="32">
        <f t="shared" si="147"/>
        <v>26.987340274177757</v>
      </c>
      <c r="Z512" s="92">
        <v>6.0000000000000001E-3</v>
      </c>
    </row>
    <row r="513" spans="1:26" s="37" customFormat="1">
      <c r="A513" s="76">
        <v>35</v>
      </c>
      <c r="B513" s="30">
        <v>10</v>
      </c>
      <c r="C513" s="55">
        <v>15</v>
      </c>
      <c r="D513" s="32">
        <v>1006.70964671</v>
      </c>
      <c r="E513" s="32">
        <f t="shared" ref="E513:E519" si="148">0.003/100*D513/2</f>
        <v>1.5100644700650001E-2</v>
      </c>
      <c r="F513" s="54" t="s">
        <v>17</v>
      </c>
      <c r="G513" s="33">
        <v>1033.575843998022</v>
      </c>
      <c r="H513" s="32">
        <v>1.5836390701566051E-2</v>
      </c>
      <c r="I513" s="62">
        <v>3381.1549243877562</v>
      </c>
      <c r="J513" s="33">
        <f t="shared" si="139"/>
        <v>26.866197288022022</v>
      </c>
      <c r="K513" s="32">
        <f t="shared" si="140"/>
        <v>4.7709328309439364E-3</v>
      </c>
      <c r="L513" s="50">
        <f t="shared" si="138"/>
        <v>27.851811588565852</v>
      </c>
      <c r="M513" s="35">
        <f t="shared" si="141"/>
        <v>16.5</v>
      </c>
      <c r="N513" s="66">
        <f t="shared" si="142"/>
        <v>1.6500000000000001</v>
      </c>
      <c r="O513" s="70" t="s">
        <v>17</v>
      </c>
      <c r="P513" s="32">
        <f>('Sect. 4 (coefficients)'!$L$3+'Sect. 4 (coefficients)'!$L$4*(B513+'Sect. 4 (coefficients)'!$L$7)^-2.5+'Sect. 4 (coefficients)'!$L$5*(B513+'Sect. 4 (coefficients)'!$L$7)^3)/1000</f>
        <v>-3.3446902568376059E-3</v>
      </c>
      <c r="Q513" s="32">
        <f t="shared" si="143"/>
        <v>26.86954197827886</v>
      </c>
      <c r="R513" s="32">
        <f>LOOKUP(B513,'Sect. 4 (data)'!$B$54:$B$60,'Sect. 4 (data)'!$R$54:$R$60)</f>
        <v>27.239224585458672</v>
      </c>
      <c r="S513" s="36">
        <f t="shared" si="144"/>
        <v>-0.36968260717981138</v>
      </c>
      <c r="T513" s="32">
        <f>'Sect. 4 (coefficients)'!$C$7 * ( A513 / 'Sect. 4 (coefficients)'!$C$3 )*
  (
                                                        ( 'Sect. 4 (coefficients)'!$F$3   + 'Sect. 4 (coefficients)'!$F$4  *(A513/'Sect. 4 (coefficients)'!$C$3)^1 + 'Sect. 4 (coefficients)'!$F$5  *(A513/'Sect. 4 (coefficients)'!$C$3)^2 + 'Sect. 4 (coefficients)'!$F$6   *(A513/'Sect. 4 (coefficients)'!$C$3)^3 + 'Sect. 4 (coefficients)'!$F$7  *(A513/'Sect. 4 (coefficients)'!$C$3)^4 + 'Sect. 4 (coefficients)'!$F$8*(A513/'Sect. 4 (coefficients)'!$C$3)^5 ) +
    ( (B513+273.15) / 'Sect. 4 (coefficients)'!$C$4 )^1 * ( 'Sect. 4 (coefficients)'!$F$9   + 'Sect. 4 (coefficients)'!$F$10*(A513/'Sect. 4 (coefficients)'!$C$3)^1 + 'Sect. 4 (coefficients)'!$F$11*(A513/'Sect. 4 (coefficients)'!$C$3)^2 + 'Sect. 4 (coefficients)'!$F$12*(A513/'Sect. 4 (coefficients)'!$C$3)^3 + 'Sect. 4 (coefficients)'!$F$13*(A513/'Sect. 4 (coefficients)'!$C$3)^4 ) +
    ( (B513+273.15) / 'Sect. 4 (coefficients)'!$C$4 )^2 * ( 'Sect. 4 (coefficients)'!$F$14 + 'Sect. 4 (coefficients)'!$F$15*(A513/'Sect. 4 (coefficients)'!$C$3)^1 + 'Sect. 4 (coefficients)'!$F$16*(A513/'Sect. 4 (coefficients)'!$C$3)^2 + 'Sect. 4 (coefficients)'!$F$17*(A513/'Sect. 4 (coefficients)'!$C$3)^3 ) +
    ( (B513+273.15) / 'Sect. 4 (coefficients)'!$C$4 )^3 * ( 'Sect. 4 (coefficients)'!$F$18 + 'Sect. 4 (coefficients)'!$F$19*(A513/'Sect. 4 (coefficients)'!$C$3)^1 + 'Sect. 4 (coefficients)'!$F$20*(A513/'Sect. 4 (coefficients)'!$C$3)^2 ) +
    ( (B513+273.15) / 'Sect. 4 (coefficients)'!$C$4 )^4 * ( 'Sect. 4 (coefficients)'!$F$21 +'Sect. 4 (coefficients)'!$F$22*(A513/'Sect. 4 (coefficients)'!$C$3)^1 ) +
    ( (B513+273.15) / 'Sect. 4 (coefficients)'!$C$4 )^5 * ( 'Sect. 4 (coefficients)'!$F$23 )
  )</f>
        <v>27.237563959111242</v>
      </c>
      <c r="U513" s="91">
        <f xml:space="preserve"> 'Sect. 4 (coefficients)'!$C$8 * ( (C513/'Sect. 4 (coefficients)'!$C$5-1)/'Sect. 4 (coefficients)'!$C$6 ) * ( A513/'Sect. 4 (coefficients)'!$C$3 ) *
(                                                       ( 'Sect. 4 (coefficients)'!$J$3   + 'Sect. 4 (coefficients)'!$J$4  *((C513/'Sect. 4 (coefficients)'!$C$5-1)/'Sect. 4 (coefficients)'!$C$6)  + 'Sect. 4 (coefficients)'!$J$5  *((C513/'Sect. 4 (coefficients)'!$C$5-1)/'Sect. 4 (coefficients)'!$C$6)^2 + 'Sect. 4 (coefficients)'!$J$6   *((C513/'Sect. 4 (coefficients)'!$C$5-1)/'Sect. 4 (coefficients)'!$C$6)^3 + 'Sect. 4 (coefficients)'!$J$7*((C513/'Sect. 4 (coefficients)'!$C$5-1)/'Sect. 4 (coefficients)'!$C$6)^4 ) +
    ( A513/'Sect. 4 (coefficients)'!$C$3 )^1 * ( 'Sect. 4 (coefficients)'!$J$8   + 'Sect. 4 (coefficients)'!$J$9  *((C513/'Sect. 4 (coefficients)'!$C$5-1)/'Sect. 4 (coefficients)'!$C$6)  + 'Sect. 4 (coefficients)'!$J$10*((C513/'Sect. 4 (coefficients)'!$C$5-1)/'Sect. 4 (coefficients)'!$C$6)^2 + 'Sect. 4 (coefficients)'!$J$11 *((C513/'Sect. 4 (coefficients)'!$C$5-1)/'Sect. 4 (coefficients)'!$C$6)^3 ) +
    ( A513/'Sect. 4 (coefficients)'!$C$3 )^2 * ( 'Sect. 4 (coefficients)'!$J$12 + 'Sect. 4 (coefficients)'!$J$13*((C513/'Sect. 4 (coefficients)'!$C$5-1)/'Sect. 4 (coefficients)'!$C$6) + 'Sect. 4 (coefficients)'!$J$14*((C513/'Sect. 4 (coefficients)'!$C$5-1)/'Sect. 4 (coefficients)'!$C$6)^2 ) +
    ( A513/'Sect. 4 (coefficients)'!$C$3 )^3 * ( 'Sect. 4 (coefficients)'!$J$15 + 'Sect. 4 (coefficients)'!$J$16*((C513/'Sect. 4 (coefficients)'!$C$5-1)/'Sect. 4 (coefficients)'!$C$6) ) +
    ( A513/'Sect. 4 (coefficients)'!$C$3 )^4 * ( 'Sect. 4 (coefficients)'!$J$17 ) +
( (B513+273.15) / 'Sect. 4 (coefficients)'!$C$4 )^1*
    (                                                   ( 'Sect. 4 (coefficients)'!$J$18 + 'Sect. 4 (coefficients)'!$J$19*((C513/'Sect. 4 (coefficients)'!$C$5-1)/'Sect. 4 (coefficients)'!$C$6) + 'Sect. 4 (coefficients)'!$J$20*((C513/'Sect. 4 (coefficients)'!$C$5-1)/'Sect. 4 (coefficients)'!$C$6)^2 + 'Sect. 4 (coefficients)'!$J$21 * ((C513/'Sect. 4 (coefficients)'!$C$5-1)/'Sect. 4 (coefficients)'!$C$6)^3 ) +
    ( A513/'Sect. 4 (coefficients)'!$C$3 )^1 * ( 'Sect. 4 (coefficients)'!$J$22 + 'Sect. 4 (coefficients)'!$J$23*((C513/'Sect. 4 (coefficients)'!$C$5-1)/'Sect. 4 (coefficients)'!$C$6) + 'Sect. 4 (coefficients)'!$J$24*((C513/'Sect. 4 (coefficients)'!$C$5-1)/'Sect. 4 (coefficients)'!$C$6)^2 ) +
    ( A513/'Sect. 4 (coefficients)'!$C$3 )^2 * ( 'Sect. 4 (coefficients)'!$J$25 + 'Sect. 4 (coefficients)'!$J$26*((C513/'Sect. 4 (coefficients)'!$C$5-1)/'Sect. 4 (coefficients)'!$C$6) ) +
    ( A513/'Sect. 4 (coefficients)'!$C$3 )^3 * ( 'Sect. 4 (coefficients)'!$J$27 ) ) +
( (B513+273.15) / 'Sect. 4 (coefficients)'!$C$4 )^2*
    (                                                   ( 'Sect. 4 (coefficients)'!$J$28 + 'Sect. 4 (coefficients)'!$J$29*((C513/'Sect. 4 (coefficients)'!$C$5-1)/'Sect. 4 (coefficients)'!$C$6) + 'Sect. 4 (coefficients)'!$J$30*((C513/'Sect. 4 (coefficients)'!$C$5-1)/'Sect. 4 (coefficients)'!$C$6)^2 ) +
    ( A513/'Sect. 4 (coefficients)'!$C$3 )^1 * ( 'Sect. 4 (coefficients)'!$J$31 + 'Sect. 4 (coefficients)'!$J$32*((C513/'Sect. 4 (coefficients)'!$C$5-1)/'Sect. 4 (coefficients)'!$C$6) ) +
    ( A513/'Sect. 4 (coefficients)'!$C$3 )^2 * ( 'Sect. 4 (coefficients)'!$J$33 ) ) +
( (B513+273.15) / 'Sect. 4 (coefficients)'!$C$4 )^3*
    (                                                   ( 'Sect. 4 (coefficients)'!$J$34 + 'Sect. 4 (coefficients)'!$J$35*((C513/'Sect. 4 (coefficients)'!$C$5-1)/'Sect. 4 (coefficients)'!$C$6) ) +
    ( A513/'Sect. 4 (coefficients)'!$C$3 )^1 * ( 'Sect. 4 (coefficients)'!$J$36 ) ) +
( (B513+273.15) / 'Sect. 4 (coefficients)'!$C$4 )^4*
    (                                                   ( 'Sect. 4 (coefficients)'!$J$37 ) ) )</f>
        <v>-0.36896920577565301</v>
      </c>
      <c r="V513" s="32">
        <f t="shared" si="145"/>
        <v>26.868594753335589</v>
      </c>
      <c r="W513" s="36">
        <f>('Sect. 4 (coefficients)'!$L$3+'Sect. 4 (coefficients)'!$L$4*(B513+'Sect. 4 (coefficients)'!$L$7)^-2.5+'Sect. 4 (coefficients)'!$L$5*(B513+'Sect. 4 (coefficients)'!$L$7)^3)/1000</f>
        <v>-3.3446902568376059E-3</v>
      </c>
      <c r="X513" s="36">
        <f t="shared" si="146"/>
        <v>9.4722494327115214E-4</v>
      </c>
      <c r="Y513" s="32">
        <f t="shared" si="147"/>
        <v>26.865250063078751</v>
      </c>
      <c r="Z513" s="92">
        <v>6.0000000000000001E-3</v>
      </c>
    </row>
    <row r="514" spans="1:26" s="37" customFormat="1">
      <c r="A514" s="76">
        <v>35</v>
      </c>
      <c r="B514" s="30">
        <v>10</v>
      </c>
      <c r="C514" s="55">
        <v>20</v>
      </c>
      <c r="D514" s="32">
        <v>1009.01145442</v>
      </c>
      <c r="E514" s="32">
        <f t="shared" si="148"/>
        <v>1.5135171816299999E-2</v>
      </c>
      <c r="F514" s="54" t="s">
        <v>17</v>
      </c>
      <c r="G514" s="33">
        <v>1035.7579207162798</v>
      </c>
      <c r="H514" s="32">
        <v>1.5898229332994708E-2</v>
      </c>
      <c r="I514" s="62">
        <v>3110.3769634902264</v>
      </c>
      <c r="J514" s="33">
        <f t="shared" si="139"/>
        <v>26.746466296279891</v>
      </c>
      <c r="K514" s="32">
        <f t="shared" si="140"/>
        <v>4.8662377680885622E-3</v>
      </c>
      <c r="L514" s="50">
        <f t="shared" si="138"/>
        <v>27.301801033653266</v>
      </c>
      <c r="M514" s="35">
        <f t="shared" si="141"/>
        <v>16.5</v>
      </c>
      <c r="N514" s="66">
        <f t="shared" si="142"/>
        <v>1.6500000000000001</v>
      </c>
      <c r="O514" s="70" t="s">
        <v>17</v>
      </c>
      <c r="P514" s="32">
        <f>('Sect. 4 (coefficients)'!$L$3+'Sect. 4 (coefficients)'!$L$4*(B514+'Sect. 4 (coefficients)'!$L$7)^-2.5+'Sect. 4 (coefficients)'!$L$5*(B514+'Sect. 4 (coefficients)'!$L$7)^3)/1000</f>
        <v>-3.3446902568376059E-3</v>
      </c>
      <c r="Q514" s="32">
        <f t="shared" si="143"/>
        <v>26.74981098653673</v>
      </c>
      <c r="R514" s="32">
        <f>LOOKUP(B514,'Sect. 4 (data)'!$B$54:$B$60,'Sect. 4 (data)'!$R$54:$R$60)</f>
        <v>27.239224585458672</v>
      </c>
      <c r="S514" s="36">
        <f t="shared" si="144"/>
        <v>-0.48941359892194214</v>
      </c>
      <c r="T514" s="32">
        <f>'Sect. 4 (coefficients)'!$C$7 * ( A514 / 'Sect. 4 (coefficients)'!$C$3 )*
  (
                                                        ( 'Sect. 4 (coefficients)'!$F$3   + 'Sect. 4 (coefficients)'!$F$4  *(A514/'Sect. 4 (coefficients)'!$C$3)^1 + 'Sect. 4 (coefficients)'!$F$5  *(A514/'Sect. 4 (coefficients)'!$C$3)^2 + 'Sect. 4 (coefficients)'!$F$6   *(A514/'Sect. 4 (coefficients)'!$C$3)^3 + 'Sect. 4 (coefficients)'!$F$7  *(A514/'Sect. 4 (coefficients)'!$C$3)^4 + 'Sect. 4 (coefficients)'!$F$8*(A514/'Sect. 4 (coefficients)'!$C$3)^5 ) +
    ( (B514+273.15) / 'Sect. 4 (coefficients)'!$C$4 )^1 * ( 'Sect. 4 (coefficients)'!$F$9   + 'Sect. 4 (coefficients)'!$F$10*(A514/'Sect. 4 (coefficients)'!$C$3)^1 + 'Sect. 4 (coefficients)'!$F$11*(A514/'Sect. 4 (coefficients)'!$C$3)^2 + 'Sect. 4 (coefficients)'!$F$12*(A514/'Sect. 4 (coefficients)'!$C$3)^3 + 'Sect. 4 (coefficients)'!$F$13*(A514/'Sect. 4 (coefficients)'!$C$3)^4 ) +
    ( (B514+273.15) / 'Sect. 4 (coefficients)'!$C$4 )^2 * ( 'Sect. 4 (coefficients)'!$F$14 + 'Sect. 4 (coefficients)'!$F$15*(A514/'Sect. 4 (coefficients)'!$C$3)^1 + 'Sect. 4 (coefficients)'!$F$16*(A514/'Sect. 4 (coefficients)'!$C$3)^2 + 'Sect. 4 (coefficients)'!$F$17*(A514/'Sect. 4 (coefficients)'!$C$3)^3 ) +
    ( (B514+273.15) / 'Sect. 4 (coefficients)'!$C$4 )^3 * ( 'Sect. 4 (coefficients)'!$F$18 + 'Sect. 4 (coefficients)'!$F$19*(A514/'Sect. 4 (coefficients)'!$C$3)^1 + 'Sect. 4 (coefficients)'!$F$20*(A514/'Sect. 4 (coefficients)'!$C$3)^2 ) +
    ( (B514+273.15) / 'Sect. 4 (coefficients)'!$C$4 )^4 * ( 'Sect. 4 (coefficients)'!$F$21 +'Sect. 4 (coefficients)'!$F$22*(A514/'Sect. 4 (coefficients)'!$C$3)^1 ) +
    ( (B514+273.15) / 'Sect. 4 (coefficients)'!$C$4 )^5 * ( 'Sect. 4 (coefficients)'!$F$23 )
  )</f>
        <v>27.237563959111242</v>
      </c>
      <c r="U514" s="91">
        <f xml:space="preserve"> 'Sect. 4 (coefficients)'!$C$8 * ( (C514/'Sect. 4 (coefficients)'!$C$5-1)/'Sect. 4 (coefficients)'!$C$6 ) * ( A514/'Sect. 4 (coefficients)'!$C$3 ) *
(                                                       ( 'Sect. 4 (coefficients)'!$J$3   + 'Sect. 4 (coefficients)'!$J$4  *((C514/'Sect. 4 (coefficients)'!$C$5-1)/'Sect. 4 (coefficients)'!$C$6)  + 'Sect. 4 (coefficients)'!$J$5  *((C514/'Sect. 4 (coefficients)'!$C$5-1)/'Sect. 4 (coefficients)'!$C$6)^2 + 'Sect. 4 (coefficients)'!$J$6   *((C514/'Sect. 4 (coefficients)'!$C$5-1)/'Sect. 4 (coefficients)'!$C$6)^3 + 'Sect. 4 (coefficients)'!$J$7*((C514/'Sect. 4 (coefficients)'!$C$5-1)/'Sect. 4 (coefficients)'!$C$6)^4 ) +
    ( A514/'Sect. 4 (coefficients)'!$C$3 )^1 * ( 'Sect. 4 (coefficients)'!$J$8   + 'Sect. 4 (coefficients)'!$J$9  *((C514/'Sect. 4 (coefficients)'!$C$5-1)/'Sect. 4 (coefficients)'!$C$6)  + 'Sect. 4 (coefficients)'!$J$10*((C514/'Sect. 4 (coefficients)'!$C$5-1)/'Sect. 4 (coefficients)'!$C$6)^2 + 'Sect. 4 (coefficients)'!$J$11 *((C514/'Sect. 4 (coefficients)'!$C$5-1)/'Sect. 4 (coefficients)'!$C$6)^3 ) +
    ( A514/'Sect. 4 (coefficients)'!$C$3 )^2 * ( 'Sect. 4 (coefficients)'!$J$12 + 'Sect. 4 (coefficients)'!$J$13*((C514/'Sect. 4 (coefficients)'!$C$5-1)/'Sect. 4 (coefficients)'!$C$6) + 'Sect. 4 (coefficients)'!$J$14*((C514/'Sect. 4 (coefficients)'!$C$5-1)/'Sect. 4 (coefficients)'!$C$6)^2 ) +
    ( A514/'Sect. 4 (coefficients)'!$C$3 )^3 * ( 'Sect. 4 (coefficients)'!$J$15 + 'Sect. 4 (coefficients)'!$J$16*((C514/'Sect. 4 (coefficients)'!$C$5-1)/'Sect. 4 (coefficients)'!$C$6) ) +
    ( A514/'Sect. 4 (coefficients)'!$C$3 )^4 * ( 'Sect. 4 (coefficients)'!$J$17 ) +
( (B514+273.15) / 'Sect. 4 (coefficients)'!$C$4 )^1*
    (                                                   ( 'Sect. 4 (coefficients)'!$J$18 + 'Sect. 4 (coefficients)'!$J$19*((C514/'Sect. 4 (coefficients)'!$C$5-1)/'Sect. 4 (coefficients)'!$C$6) + 'Sect. 4 (coefficients)'!$J$20*((C514/'Sect. 4 (coefficients)'!$C$5-1)/'Sect. 4 (coefficients)'!$C$6)^2 + 'Sect. 4 (coefficients)'!$J$21 * ((C514/'Sect. 4 (coefficients)'!$C$5-1)/'Sect. 4 (coefficients)'!$C$6)^3 ) +
    ( A514/'Sect. 4 (coefficients)'!$C$3 )^1 * ( 'Sect. 4 (coefficients)'!$J$22 + 'Sect. 4 (coefficients)'!$J$23*((C514/'Sect. 4 (coefficients)'!$C$5-1)/'Sect. 4 (coefficients)'!$C$6) + 'Sect. 4 (coefficients)'!$J$24*((C514/'Sect. 4 (coefficients)'!$C$5-1)/'Sect. 4 (coefficients)'!$C$6)^2 ) +
    ( A514/'Sect. 4 (coefficients)'!$C$3 )^2 * ( 'Sect. 4 (coefficients)'!$J$25 + 'Sect. 4 (coefficients)'!$J$26*((C514/'Sect. 4 (coefficients)'!$C$5-1)/'Sect. 4 (coefficients)'!$C$6) ) +
    ( A514/'Sect. 4 (coefficients)'!$C$3 )^3 * ( 'Sect. 4 (coefficients)'!$J$27 ) ) +
( (B514+273.15) / 'Sect. 4 (coefficients)'!$C$4 )^2*
    (                                                   ( 'Sect. 4 (coefficients)'!$J$28 + 'Sect. 4 (coefficients)'!$J$29*((C514/'Sect. 4 (coefficients)'!$C$5-1)/'Sect. 4 (coefficients)'!$C$6) + 'Sect. 4 (coefficients)'!$J$30*((C514/'Sect. 4 (coefficients)'!$C$5-1)/'Sect. 4 (coefficients)'!$C$6)^2 ) +
    ( A514/'Sect. 4 (coefficients)'!$C$3 )^1 * ( 'Sect. 4 (coefficients)'!$J$31 + 'Sect. 4 (coefficients)'!$J$32*((C514/'Sect. 4 (coefficients)'!$C$5-1)/'Sect. 4 (coefficients)'!$C$6) ) +
    ( A514/'Sect. 4 (coefficients)'!$C$3 )^2 * ( 'Sect. 4 (coefficients)'!$J$33 ) ) +
( (B514+273.15) / 'Sect. 4 (coefficients)'!$C$4 )^3*
    (                                                   ( 'Sect. 4 (coefficients)'!$J$34 + 'Sect. 4 (coefficients)'!$J$35*((C514/'Sect. 4 (coefficients)'!$C$5-1)/'Sect. 4 (coefficients)'!$C$6) ) +
    ( A514/'Sect. 4 (coefficients)'!$C$3 )^1 * ( 'Sect. 4 (coefficients)'!$J$36 ) ) +
( (B514+273.15) / 'Sect. 4 (coefficients)'!$C$4 )^4*
    (                                                   ( 'Sect. 4 (coefficients)'!$J$37 ) ) )</f>
        <v>-0.48907597284650328</v>
      </c>
      <c r="V514" s="32">
        <f t="shared" si="145"/>
        <v>26.748487986264738</v>
      </c>
      <c r="W514" s="36">
        <f>('Sect. 4 (coefficients)'!$L$3+'Sect. 4 (coefficients)'!$L$4*(B514+'Sect. 4 (coefficients)'!$L$7)^-2.5+'Sect. 4 (coefficients)'!$L$5*(B514+'Sect. 4 (coefficients)'!$L$7)^3)/1000</f>
        <v>-3.3446902568376059E-3</v>
      </c>
      <c r="X514" s="36">
        <f t="shared" si="146"/>
        <v>1.3230002719915035E-3</v>
      </c>
      <c r="Y514" s="32">
        <f t="shared" si="147"/>
        <v>26.7451432960079</v>
      </c>
      <c r="Z514" s="92">
        <v>6.0000000000000001E-3</v>
      </c>
    </row>
    <row r="515" spans="1:26" s="37" customFormat="1">
      <c r="A515" s="76">
        <v>35</v>
      </c>
      <c r="B515" s="30">
        <v>10</v>
      </c>
      <c r="C515" s="55">
        <v>26</v>
      </c>
      <c r="D515" s="32">
        <v>1011.7414644200001</v>
      </c>
      <c r="E515" s="32">
        <f t="shared" si="148"/>
        <v>1.5176121966300001E-2</v>
      </c>
      <c r="F515" s="54" t="s">
        <v>17</v>
      </c>
      <c r="G515" s="33">
        <v>1038.3468993774566</v>
      </c>
      <c r="H515" s="32">
        <v>1.598319061404932E-2</v>
      </c>
      <c r="I515" s="62">
        <v>2536.6672105537591</v>
      </c>
      <c r="J515" s="33">
        <f t="shared" si="139"/>
        <v>26.605434957456509</v>
      </c>
      <c r="K515" s="32">
        <f t="shared" si="140"/>
        <v>5.01474867456195E-3</v>
      </c>
      <c r="L515" s="50">
        <f t="shared" si="138"/>
        <v>24.581380467765559</v>
      </c>
      <c r="M515" s="35">
        <f t="shared" si="141"/>
        <v>16.5</v>
      </c>
      <c r="N515" s="66">
        <f t="shared" si="142"/>
        <v>1.6500000000000001</v>
      </c>
      <c r="O515" s="70" t="s">
        <v>17</v>
      </c>
      <c r="P515" s="32">
        <f>('Sect. 4 (coefficients)'!$L$3+'Sect. 4 (coefficients)'!$L$4*(B515+'Sect. 4 (coefficients)'!$L$7)^-2.5+'Sect. 4 (coefficients)'!$L$5*(B515+'Sect. 4 (coefficients)'!$L$7)^3)/1000</f>
        <v>-3.3446902568376059E-3</v>
      </c>
      <c r="Q515" s="32">
        <f t="shared" si="143"/>
        <v>26.608779647713348</v>
      </c>
      <c r="R515" s="32">
        <f>LOOKUP(B515,'Sect. 4 (data)'!$B$54:$B$60,'Sect. 4 (data)'!$R$54:$R$60)</f>
        <v>27.239224585458672</v>
      </c>
      <c r="S515" s="36">
        <f t="shared" si="144"/>
        <v>-0.63044493774532384</v>
      </c>
      <c r="T515" s="32">
        <f>'Sect. 4 (coefficients)'!$C$7 * ( A515 / 'Sect. 4 (coefficients)'!$C$3 )*
  (
                                                        ( 'Sect. 4 (coefficients)'!$F$3   + 'Sect. 4 (coefficients)'!$F$4  *(A515/'Sect. 4 (coefficients)'!$C$3)^1 + 'Sect. 4 (coefficients)'!$F$5  *(A515/'Sect. 4 (coefficients)'!$C$3)^2 + 'Sect. 4 (coefficients)'!$F$6   *(A515/'Sect. 4 (coefficients)'!$C$3)^3 + 'Sect. 4 (coefficients)'!$F$7  *(A515/'Sect. 4 (coefficients)'!$C$3)^4 + 'Sect. 4 (coefficients)'!$F$8*(A515/'Sect. 4 (coefficients)'!$C$3)^5 ) +
    ( (B515+273.15) / 'Sect. 4 (coefficients)'!$C$4 )^1 * ( 'Sect. 4 (coefficients)'!$F$9   + 'Sect. 4 (coefficients)'!$F$10*(A515/'Sect. 4 (coefficients)'!$C$3)^1 + 'Sect. 4 (coefficients)'!$F$11*(A515/'Sect. 4 (coefficients)'!$C$3)^2 + 'Sect. 4 (coefficients)'!$F$12*(A515/'Sect. 4 (coefficients)'!$C$3)^3 + 'Sect. 4 (coefficients)'!$F$13*(A515/'Sect. 4 (coefficients)'!$C$3)^4 ) +
    ( (B515+273.15) / 'Sect. 4 (coefficients)'!$C$4 )^2 * ( 'Sect. 4 (coefficients)'!$F$14 + 'Sect. 4 (coefficients)'!$F$15*(A515/'Sect. 4 (coefficients)'!$C$3)^1 + 'Sect. 4 (coefficients)'!$F$16*(A515/'Sect. 4 (coefficients)'!$C$3)^2 + 'Sect. 4 (coefficients)'!$F$17*(A515/'Sect. 4 (coefficients)'!$C$3)^3 ) +
    ( (B515+273.15) / 'Sect. 4 (coefficients)'!$C$4 )^3 * ( 'Sect. 4 (coefficients)'!$F$18 + 'Sect. 4 (coefficients)'!$F$19*(A515/'Sect. 4 (coefficients)'!$C$3)^1 + 'Sect. 4 (coefficients)'!$F$20*(A515/'Sect. 4 (coefficients)'!$C$3)^2 ) +
    ( (B515+273.15) / 'Sect. 4 (coefficients)'!$C$4 )^4 * ( 'Sect. 4 (coefficients)'!$F$21 +'Sect. 4 (coefficients)'!$F$22*(A515/'Sect. 4 (coefficients)'!$C$3)^1 ) +
    ( (B515+273.15) / 'Sect. 4 (coefficients)'!$C$4 )^5 * ( 'Sect. 4 (coefficients)'!$F$23 )
  )</f>
        <v>27.237563959111242</v>
      </c>
      <c r="U515" s="91">
        <f xml:space="preserve"> 'Sect. 4 (coefficients)'!$C$8 * ( (C515/'Sect. 4 (coefficients)'!$C$5-1)/'Sect. 4 (coefficients)'!$C$6 ) * ( A515/'Sect. 4 (coefficients)'!$C$3 ) *
(                                                       ( 'Sect. 4 (coefficients)'!$J$3   + 'Sect. 4 (coefficients)'!$J$4  *((C515/'Sect. 4 (coefficients)'!$C$5-1)/'Sect. 4 (coefficients)'!$C$6)  + 'Sect. 4 (coefficients)'!$J$5  *((C515/'Sect. 4 (coefficients)'!$C$5-1)/'Sect. 4 (coefficients)'!$C$6)^2 + 'Sect. 4 (coefficients)'!$J$6   *((C515/'Sect. 4 (coefficients)'!$C$5-1)/'Sect. 4 (coefficients)'!$C$6)^3 + 'Sect. 4 (coefficients)'!$J$7*((C515/'Sect. 4 (coefficients)'!$C$5-1)/'Sect. 4 (coefficients)'!$C$6)^4 ) +
    ( A515/'Sect. 4 (coefficients)'!$C$3 )^1 * ( 'Sect. 4 (coefficients)'!$J$8   + 'Sect. 4 (coefficients)'!$J$9  *((C515/'Sect. 4 (coefficients)'!$C$5-1)/'Sect. 4 (coefficients)'!$C$6)  + 'Sect. 4 (coefficients)'!$J$10*((C515/'Sect. 4 (coefficients)'!$C$5-1)/'Sect. 4 (coefficients)'!$C$6)^2 + 'Sect. 4 (coefficients)'!$J$11 *((C515/'Sect. 4 (coefficients)'!$C$5-1)/'Sect. 4 (coefficients)'!$C$6)^3 ) +
    ( A515/'Sect. 4 (coefficients)'!$C$3 )^2 * ( 'Sect. 4 (coefficients)'!$J$12 + 'Sect. 4 (coefficients)'!$J$13*((C515/'Sect. 4 (coefficients)'!$C$5-1)/'Sect. 4 (coefficients)'!$C$6) + 'Sect. 4 (coefficients)'!$J$14*((C515/'Sect. 4 (coefficients)'!$C$5-1)/'Sect. 4 (coefficients)'!$C$6)^2 ) +
    ( A515/'Sect. 4 (coefficients)'!$C$3 )^3 * ( 'Sect. 4 (coefficients)'!$J$15 + 'Sect. 4 (coefficients)'!$J$16*((C515/'Sect. 4 (coefficients)'!$C$5-1)/'Sect. 4 (coefficients)'!$C$6) ) +
    ( A515/'Sect. 4 (coefficients)'!$C$3 )^4 * ( 'Sect. 4 (coefficients)'!$J$17 ) +
( (B515+273.15) / 'Sect. 4 (coefficients)'!$C$4 )^1*
    (                                                   ( 'Sect. 4 (coefficients)'!$J$18 + 'Sect. 4 (coefficients)'!$J$19*((C515/'Sect. 4 (coefficients)'!$C$5-1)/'Sect. 4 (coefficients)'!$C$6) + 'Sect. 4 (coefficients)'!$J$20*((C515/'Sect. 4 (coefficients)'!$C$5-1)/'Sect. 4 (coefficients)'!$C$6)^2 + 'Sect. 4 (coefficients)'!$J$21 * ((C515/'Sect. 4 (coefficients)'!$C$5-1)/'Sect. 4 (coefficients)'!$C$6)^3 ) +
    ( A515/'Sect. 4 (coefficients)'!$C$3 )^1 * ( 'Sect. 4 (coefficients)'!$J$22 + 'Sect. 4 (coefficients)'!$J$23*((C515/'Sect. 4 (coefficients)'!$C$5-1)/'Sect. 4 (coefficients)'!$C$6) + 'Sect. 4 (coefficients)'!$J$24*((C515/'Sect. 4 (coefficients)'!$C$5-1)/'Sect. 4 (coefficients)'!$C$6)^2 ) +
    ( A515/'Sect. 4 (coefficients)'!$C$3 )^2 * ( 'Sect. 4 (coefficients)'!$J$25 + 'Sect. 4 (coefficients)'!$J$26*((C515/'Sect. 4 (coefficients)'!$C$5-1)/'Sect. 4 (coefficients)'!$C$6) ) +
    ( A515/'Sect. 4 (coefficients)'!$C$3 )^3 * ( 'Sect. 4 (coefficients)'!$J$27 ) ) +
( (B515+273.15) / 'Sect. 4 (coefficients)'!$C$4 )^2*
    (                                                   ( 'Sect. 4 (coefficients)'!$J$28 + 'Sect. 4 (coefficients)'!$J$29*((C515/'Sect. 4 (coefficients)'!$C$5-1)/'Sect. 4 (coefficients)'!$C$6) + 'Sect. 4 (coefficients)'!$J$30*((C515/'Sect. 4 (coefficients)'!$C$5-1)/'Sect. 4 (coefficients)'!$C$6)^2 ) +
    ( A515/'Sect. 4 (coefficients)'!$C$3 )^1 * ( 'Sect. 4 (coefficients)'!$J$31 + 'Sect. 4 (coefficients)'!$J$32*((C515/'Sect. 4 (coefficients)'!$C$5-1)/'Sect. 4 (coefficients)'!$C$6) ) +
    ( A515/'Sect. 4 (coefficients)'!$C$3 )^2 * ( 'Sect. 4 (coefficients)'!$J$33 ) ) +
( (B515+273.15) / 'Sect. 4 (coefficients)'!$C$4 )^3*
    (                                                   ( 'Sect. 4 (coefficients)'!$J$34 + 'Sect. 4 (coefficients)'!$J$35*((C515/'Sect. 4 (coefficients)'!$C$5-1)/'Sect. 4 (coefficients)'!$C$6) ) +
    ( A515/'Sect. 4 (coefficients)'!$C$3 )^1 * ( 'Sect. 4 (coefficients)'!$J$36 ) ) +
( (B515+273.15) / 'Sect. 4 (coefficients)'!$C$4 )^4*
    (                                                   ( 'Sect. 4 (coefficients)'!$J$37 ) ) )</f>
        <v>-0.63042452706343222</v>
      </c>
      <c r="V515" s="32">
        <f t="shared" si="145"/>
        <v>26.607139432047809</v>
      </c>
      <c r="W515" s="36">
        <f>('Sect. 4 (coefficients)'!$L$3+'Sect. 4 (coefficients)'!$L$4*(B515+'Sect. 4 (coefficients)'!$L$7)^-2.5+'Sect. 4 (coefficients)'!$L$5*(B515+'Sect. 4 (coefficients)'!$L$7)^3)/1000</f>
        <v>-3.3446902568376059E-3</v>
      </c>
      <c r="X515" s="36">
        <f t="shared" si="146"/>
        <v>1.6402156655388467E-3</v>
      </c>
      <c r="Y515" s="32">
        <f t="shared" si="147"/>
        <v>26.603794741790971</v>
      </c>
      <c r="Z515" s="92">
        <v>6.0000000000000001E-3</v>
      </c>
    </row>
    <row r="516" spans="1:26" s="37" customFormat="1">
      <c r="A516" s="76">
        <v>35</v>
      </c>
      <c r="B516" s="30">
        <v>10</v>
      </c>
      <c r="C516" s="55">
        <v>33</v>
      </c>
      <c r="D516" s="32">
        <v>1014.88292802</v>
      </c>
      <c r="E516" s="32">
        <f t="shared" si="148"/>
        <v>1.52232439203E-2</v>
      </c>
      <c r="F516" s="54" t="s">
        <v>17</v>
      </c>
      <c r="G516" s="33">
        <v>1041.3279547002471</v>
      </c>
      <c r="H516" s="32">
        <v>1.6096569647746316E-2</v>
      </c>
      <c r="I516" s="62">
        <v>1755.6678872446971</v>
      </c>
      <c r="J516" s="33">
        <f t="shared" si="139"/>
        <v>26.445026680247111</v>
      </c>
      <c r="K516" s="32">
        <f t="shared" si="140"/>
        <v>5.2299520999524512E-3</v>
      </c>
      <c r="L516" s="50">
        <f t="shared" si="138"/>
        <v>19.565902201161347</v>
      </c>
      <c r="M516" s="35">
        <f t="shared" si="141"/>
        <v>16.5</v>
      </c>
      <c r="N516" s="66">
        <f t="shared" si="142"/>
        <v>1.6500000000000001</v>
      </c>
      <c r="O516" s="70" t="s">
        <v>17</v>
      </c>
      <c r="P516" s="32">
        <f>('Sect. 4 (coefficients)'!$L$3+'Sect. 4 (coefficients)'!$L$4*(B516+'Sect. 4 (coefficients)'!$L$7)^-2.5+'Sect. 4 (coefficients)'!$L$5*(B516+'Sect. 4 (coefficients)'!$L$7)^3)/1000</f>
        <v>-3.3446902568376059E-3</v>
      </c>
      <c r="Q516" s="32">
        <f t="shared" si="143"/>
        <v>26.448371370503949</v>
      </c>
      <c r="R516" s="32">
        <f>LOOKUP(B516,'Sect. 4 (data)'!$B$54:$B$60,'Sect. 4 (data)'!$R$54:$R$60)</f>
        <v>27.239224585458672</v>
      </c>
      <c r="S516" s="36">
        <f t="shared" si="144"/>
        <v>-0.79085321495472272</v>
      </c>
      <c r="T516" s="32">
        <f>'Sect. 4 (coefficients)'!$C$7 * ( A516 / 'Sect. 4 (coefficients)'!$C$3 )*
  (
                                                        ( 'Sect. 4 (coefficients)'!$F$3   + 'Sect. 4 (coefficients)'!$F$4  *(A516/'Sect. 4 (coefficients)'!$C$3)^1 + 'Sect. 4 (coefficients)'!$F$5  *(A516/'Sect. 4 (coefficients)'!$C$3)^2 + 'Sect. 4 (coefficients)'!$F$6   *(A516/'Sect. 4 (coefficients)'!$C$3)^3 + 'Sect. 4 (coefficients)'!$F$7  *(A516/'Sect. 4 (coefficients)'!$C$3)^4 + 'Sect. 4 (coefficients)'!$F$8*(A516/'Sect. 4 (coefficients)'!$C$3)^5 ) +
    ( (B516+273.15) / 'Sect. 4 (coefficients)'!$C$4 )^1 * ( 'Sect. 4 (coefficients)'!$F$9   + 'Sect. 4 (coefficients)'!$F$10*(A516/'Sect. 4 (coefficients)'!$C$3)^1 + 'Sect. 4 (coefficients)'!$F$11*(A516/'Sect. 4 (coefficients)'!$C$3)^2 + 'Sect. 4 (coefficients)'!$F$12*(A516/'Sect. 4 (coefficients)'!$C$3)^3 + 'Sect. 4 (coefficients)'!$F$13*(A516/'Sect. 4 (coefficients)'!$C$3)^4 ) +
    ( (B516+273.15) / 'Sect. 4 (coefficients)'!$C$4 )^2 * ( 'Sect. 4 (coefficients)'!$F$14 + 'Sect. 4 (coefficients)'!$F$15*(A516/'Sect. 4 (coefficients)'!$C$3)^1 + 'Sect. 4 (coefficients)'!$F$16*(A516/'Sect. 4 (coefficients)'!$C$3)^2 + 'Sect. 4 (coefficients)'!$F$17*(A516/'Sect. 4 (coefficients)'!$C$3)^3 ) +
    ( (B516+273.15) / 'Sect. 4 (coefficients)'!$C$4 )^3 * ( 'Sect. 4 (coefficients)'!$F$18 + 'Sect. 4 (coefficients)'!$F$19*(A516/'Sect. 4 (coefficients)'!$C$3)^1 + 'Sect. 4 (coefficients)'!$F$20*(A516/'Sect. 4 (coefficients)'!$C$3)^2 ) +
    ( (B516+273.15) / 'Sect. 4 (coefficients)'!$C$4 )^4 * ( 'Sect. 4 (coefficients)'!$F$21 +'Sect. 4 (coefficients)'!$F$22*(A516/'Sect. 4 (coefficients)'!$C$3)^1 ) +
    ( (B516+273.15) / 'Sect. 4 (coefficients)'!$C$4 )^5 * ( 'Sect. 4 (coefficients)'!$F$23 )
  )</f>
        <v>27.237563959111242</v>
      </c>
      <c r="U516" s="91">
        <f xml:space="preserve"> 'Sect. 4 (coefficients)'!$C$8 * ( (C516/'Sect. 4 (coefficients)'!$C$5-1)/'Sect. 4 (coefficients)'!$C$6 ) * ( A516/'Sect. 4 (coefficients)'!$C$3 ) *
(                                                       ( 'Sect. 4 (coefficients)'!$J$3   + 'Sect. 4 (coefficients)'!$J$4  *((C516/'Sect. 4 (coefficients)'!$C$5-1)/'Sect. 4 (coefficients)'!$C$6)  + 'Sect. 4 (coefficients)'!$J$5  *((C516/'Sect. 4 (coefficients)'!$C$5-1)/'Sect. 4 (coefficients)'!$C$6)^2 + 'Sect. 4 (coefficients)'!$J$6   *((C516/'Sect. 4 (coefficients)'!$C$5-1)/'Sect. 4 (coefficients)'!$C$6)^3 + 'Sect. 4 (coefficients)'!$J$7*((C516/'Sect. 4 (coefficients)'!$C$5-1)/'Sect. 4 (coefficients)'!$C$6)^4 ) +
    ( A516/'Sect. 4 (coefficients)'!$C$3 )^1 * ( 'Sect. 4 (coefficients)'!$J$8   + 'Sect. 4 (coefficients)'!$J$9  *((C516/'Sect. 4 (coefficients)'!$C$5-1)/'Sect. 4 (coefficients)'!$C$6)  + 'Sect. 4 (coefficients)'!$J$10*((C516/'Sect. 4 (coefficients)'!$C$5-1)/'Sect. 4 (coefficients)'!$C$6)^2 + 'Sect. 4 (coefficients)'!$J$11 *((C516/'Sect. 4 (coefficients)'!$C$5-1)/'Sect. 4 (coefficients)'!$C$6)^3 ) +
    ( A516/'Sect. 4 (coefficients)'!$C$3 )^2 * ( 'Sect. 4 (coefficients)'!$J$12 + 'Sect. 4 (coefficients)'!$J$13*((C516/'Sect. 4 (coefficients)'!$C$5-1)/'Sect. 4 (coefficients)'!$C$6) + 'Sect. 4 (coefficients)'!$J$14*((C516/'Sect. 4 (coefficients)'!$C$5-1)/'Sect. 4 (coefficients)'!$C$6)^2 ) +
    ( A516/'Sect. 4 (coefficients)'!$C$3 )^3 * ( 'Sect. 4 (coefficients)'!$J$15 + 'Sect. 4 (coefficients)'!$J$16*((C516/'Sect. 4 (coefficients)'!$C$5-1)/'Sect. 4 (coefficients)'!$C$6) ) +
    ( A516/'Sect. 4 (coefficients)'!$C$3 )^4 * ( 'Sect. 4 (coefficients)'!$J$17 ) +
( (B516+273.15) / 'Sect. 4 (coefficients)'!$C$4 )^1*
    (                                                   ( 'Sect. 4 (coefficients)'!$J$18 + 'Sect. 4 (coefficients)'!$J$19*((C516/'Sect. 4 (coefficients)'!$C$5-1)/'Sect. 4 (coefficients)'!$C$6) + 'Sect. 4 (coefficients)'!$J$20*((C516/'Sect. 4 (coefficients)'!$C$5-1)/'Sect. 4 (coefficients)'!$C$6)^2 + 'Sect. 4 (coefficients)'!$J$21 * ((C516/'Sect. 4 (coefficients)'!$C$5-1)/'Sect. 4 (coefficients)'!$C$6)^3 ) +
    ( A516/'Sect. 4 (coefficients)'!$C$3 )^1 * ( 'Sect. 4 (coefficients)'!$J$22 + 'Sect. 4 (coefficients)'!$J$23*((C516/'Sect. 4 (coefficients)'!$C$5-1)/'Sect. 4 (coefficients)'!$C$6) + 'Sect. 4 (coefficients)'!$J$24*((C516/'Sect. 4 (coefficients)'!$C$5-1)/'Sect. 4 (coefficients)'!$C$6)^2 ) +
    ( A516/'Sect. 4 (coefficients)'!$C$3 )^2 * ( 'Sect. 4 (coefficients)'!$J$25 + 'Sect. 4 (coefficients)'!$J$26*((C516/'Sect. 4 (coefficients)'!$C$5-1)/'Sect. 4 (coefficients)'!$C$6) ) +
    ( A516/'Sect. 4 (coefficients)'!$C$3 )^3 * ( 'Sect. 4 (coefficients)'!$J$27 ) ) +
( (B516+273.15) / 'Sect. 4 (coefficients)'!$C$4 )^2*
    (                                                   ( 'Sect. 4 (coefficients)'!$J$28 + 'Sect. 4 (coefficients)'!$J$29*((C516/'Sect. 4 (coefficients)'!$C$5-1)/'Sect. 4 (coefficients)'!$C$6) + 'Sect. 4 (coefficients)'!$J$30*((C516/'Sect. 4 (coefficients)'!$C$5-1)/'Sect. 4 (coefficients)'!$C$6)^2 ) +
    ( A516/'Sect. 4 (coefficients)'!$C$3 )^1 * ( 'Sect. 4 (coefficients)'!$J$31 + 'Sect. 4 (coefficients)'!$J$32*((C516/'Sect. 4 (coefficients)'!$C$5-1)/'Sect. 4 (coefficients)'!$C$6) ) +
    ( A516/'Sect. 4 (coefficients)'!$C$3 )^2 * ( 'Sect. 4 (coefficients)'!$J$33 ) ) +
( (B516+273.15) / 'Sect. 4 (coefficients)'!$C$4 )^3*
    (                                                   ( 'Sect. 4 (coefficients)'!$J$34 + 'Sect. 4 (coefficients)'!$J$35*((C516/'Sect. 4 (coefficients)'!$C$5-1)/'Sect. 4 (coefficients)'!$C$6) ) +
    ( A516/'Sect. 4 (coefficients)'!$C$3 )^1 * ( 'Sect. 4 (coefficients)'!$J$36 ) ) +
( (B516+273.15) / 'Sect. 4 (coefficients)'!$C$4 )^4*
    (                                                   ( 'Sect. 4 (coefficients)'!$J$37 ) ) )</f>
        <v>-0.79134797341936891</v>
      </c>
      <c r="V516" s="32">
        <f t="shared" si="145"/>
        <v>26.446215985691872</v>
      </c>
      <c r="W516" s="36">
        <f>('Sect. 4 (coefficients)'!$L$3+'Sect. 4 (coefficients)'!$L$4*(B516+'Sect. 4 (coefficients)'!$L$7)^-2.5+'Sect. 4 (coefficients)'!$L$5*(B516+'Sect. 4 (coefficients)'!$L$7)^3)/1000</f>
        <v>-3.3446902568376059E-3</v>
      </c>
      <c r="X516" s="36">
        <f t="shared" si="146"/>
        <v>2.1553848120774433E-3</v>
      </c>
      <c r="Y516" s="32">
        <f t="shared" si="147"/>
        <v>26.442871295435033</v>
      </c>
      <c r="Z516" s="92">
        <v>6.0000000000000001E-3</v>
      </c>
    </row>
    <row r="517" spans="1:26" s="37" customFormat="1">
      <c r="A517" s="76">
        <v>35</v>
      </c>
      <c r="B517" s="30">
        <v>10</v>
      </c>
      <c r="C517" s="55">
        <v>41.5</v>
      </c>
      <c r="D517" s="32">
        <v>1018.63583342</v>
      </c>
      <c r="E517" s="32">
        <f t="shared" si="148"/>
        <v>1.5279537501300001E-2</v>
      </c>
      <c r="F517" s="54" t="s">
        <v>17</v>
      </c>
      <c r="G517" s="33">
        <v>1044.8906142849494</v>
      </c>
      <c r="H517" s="32">
        <v>1.6253891524207427E-2</v>
      </c>
      <c r="I517" s="62">
        <v>1024.5219155746358</v>
      </c>
      <c r="J517" s="33">
        <f t="shared" si="139"/>
        <v>26.254780864949339</v>
      </c>
      <c r="K517" s="32">
        <f t="shared" si="140"/>
        <v>5.5429886728252447E-3</v>
      </c>
      <c r="L517" s="50">
        <f t="shared" si="138"/>
        <v>13.856954444460033</v>
      </c>
      <c r="M517" s="35">
        <f t="shared" si="141"/>
        <v>16.5</v>
      </c>
      <c r="N517" s="66">
        <f t="shared" si="142"/>
        <v>1.6500000000000001</v>
      </c>
      <c r="O517" s="70" t="s">
        <v>17</v>
      </c>
      <c r="P517" s="32">
        <f>('Sect. 4 (coefficients)'!$L$3+'Sect. 4 (coefficients)'!$L$4*(B517+'Sect. 4 (coefficients)'!$L$7)^-2.5+'Sect. 4 (coefficients)'!$L$5*(B517+'Sect. 4 (coefficients)'!$L$7)^3)/1000</f>
        <v>-3.3446902568376059E-3</v>
      </c>
      <c r="Q517" s="32">
        <f t="shared" si="143"/>
        <v>26.258125555206178</v>
      </c>
      <c r="R517" s="32">
        <f>LOOKUP(B517,'Sect. 4 (data)'!$B$54:$B$60,'Sect. 4 (data)'!$R$54:$R$60)</f>
        <v>27.239224585458672</v>
      </c>
      <c r="S517" s="36">
        <f t="shared" si="144"/>
        <v>-0.98109903025249423</v>
      </c>
      <c r="T517" s="32">
        <f>'Sect. 4 (coefficients)'!$C$7 * ( A517 / 'Sect. 4 (coefficients)'!$C$3 )*
  (
                                                        ( 'Sect. 4 (coefficients)'!$F$3   + 'Sect. 4 (coefficients)'!$F$4  *(A517/'Sect. 4 (coefficients)'!$C$3)^1 + 'Sect. 4 (coefficients)'!$F$5  *(A517/'Sect. 4 (coefficients)'!$C$3)^2 + 'Sect. 4 (coefficients)'!$F$6   *(A517/'Sect. 4 (coefficients)'!$C$3)^3 + 'Sect. 4 (coefficients)'!$F$7  *(A517/'Sect. 4 (coefficients)'!$C$3)^4 + 'Sect. 4 (coefficients)'!$F$8*(A517/'Sect. 4 (coefficients)'!$C$3)^5 ) +
    ( (B517+273.15) / 'Sect. 4 (coefficients)'!$C$4 )^1 * ( 'Sect. 4 (coefficients)'!$F$9   + 'Sect. 4 (coefficients)'!$F$10*(A517/'Sect. 4 (coefficients)'!$C$3)^1 + 'Sect. 4 (coefficients)'!$F$11*(A517/'Sect. 4 (coefficients)'!$C$3)^2 + 'Sect. 4 (coefficients)'!$F$12*(A517/'Sect. 4 (coefficients)'!$C$3)^3 + 'Sect. 4 (coefficients)'!$F$13*(A517/'Sect. 4 (coefficients)'!$C$3)^4 ) +
    ( (B517+273.15) / 'Sect. 4 (coefficients)'!$C$4 )^2 * ( 'Sect. 4 (coefficients)'!$F$14 + 'Sect. 4 (coefficients)'!$F$15*(A517/'Sect. 4 (coefficients)'!$C$3)^1 + 'Sect. 4 (coefficients)'!$F$16*(A517/'Sect. 4 (coefficients)'!$C$3)^2 + 'Sect. 4 (coefficients)'!$F$17*(A517/'Sect. 4 (coefficients)'!$C$3)^3 ) +
    ( (B517+273.15) / 'Sect. 4 (coefficients)'!$C$4 )^3 * ( 'Sect. 4 (coefficients)'!$F$18 + 'Sect. 4 (coefficients)'!$F$19*(A517/'Sect. 4 (coefficients)'!$C$3)^1 + 'Sect. 4 (coefficients)'!$F$20*(A517/'Sect. 4 (coefficients)'!$C$3)^2 ) +
    ( (B517+273.15) / 'Sect. 4 (coefficients)'!$C$4 )^4 * ( 'Sect. 4 (coefficients)'!$F$21 +'Sect. 4 (coefficients)'!$F$22*(A517/'Sect. 4 (coefficients)'!$C$3)^1 ) +
    ( (B517+273.15) / 'Sect. 4 (coefficients)'!$C$4 )^5 * ( 'Sect. 4 (coefficients)'!$F$23 )
  )</f>
        <v>27.237563959111242</v>
      </c>
      <c r="U517" s="91">
        <f xml:space="preserve"> 'Sect. 4 (coefficients)'!$C$8 * ( (C517/'Sect. 4 (coefficients)'!$C$5-1)/'Sect. 4 (coefficients)'!$C$6 ) * ( A517/'Sect. 4 (coefficients)'!$C$3 ) *
(                                                       ( 'Sect. 4 (coefficients)'!$J$3   + 'Sect. 4 (coefficients)'!$J$4  *((C517/'Sect. 4 (coefficients)'!$C$5-1)/'Sect. 4 (coefficients)'!$C$6)  + 'Sect. 4 (coefficients)'!$J$5  *((C517/'Sect. 4 (coefficients)'!$C$5-1)/'Sect. 4 (coefficients)'!$C$6)^2 + 'Sect. 4 (coefficients)'!$J$6   *((C517/'Sect. 4 (coefficients)'!$C$5-1)/'Sect. 4 (coefficients)'!$C$6)^3 + 'Sect. 4 (coefficients)'!$J$7*((C517/'Sect. 4 (coefficients)'!$C$5-1)/'Sect. 4 (coefficients)'!$C$6)^4 ) +
    ( A517/'Sect. 4 (coefficients)'!$C$3 )^1 * ( 'Sect. 4 (coefficients)'!$J$8   + 'Sect. 4 (coefficients)'!$J$9  *((C517/'Sect. 4 (coefficients)'!$C$5-1)/'Sect. 4 (coefficients)'!$C$6)  + 'Sect. 4 (coefficients)'!$J$10*((C517/'Sect. 4 (coefficients)'!$C$5-1)/'Sect. 4 (coefficients)'!$C$6)^2 + 'Sect. 4 (coefficients)'!$J$11 *((C517/'Sect. 4 (coefficients)'!$C$5-1)/'Sect. 4 (coefficients)'!$C$6)^3 ) +
    ( A517/'Sect. 4 (coefficients)'!$C$3 )^2 * ( 'Sect. 4 (coefficients)'!$J$12 + 'Sect. 4 (coefficients)'!$J$13*((C517/'Sect. 4 (coefficients)'!$C$5-1)/'Sect. 4 (coefficients)'!$C$6) + 'Sect. 4 (coefficients)'!$J$14*((C517/'Sect. 4 (coefficients)'!$C$5-1)/'Sect. 4 (coefficients)'!$C$6)^2 ) +
    ( A517/'Sect. 4 (coefficients)'!$C$3 )^3 * ( 'Sect. 4 (coefficients)'!$J$15 + 'Sect. 4 (coefficients)'!$J$16*((C517/'Sect. 4 (coefficients)'!$C$5-1)/'Sect. 4 (coefficients)'!$C$6) ) +
    ( A517/'Sect. 4 (coefficients)'!$C$3 )^4 * ( 'Sect. 4 (coefficients)'!$J$17 ) +
( (B517+273.15) / 'Sect. 4 (coefficients)'!$C$4 )^1*
    (                                                   ( 'Sect. 4 (coefficients)'!$J$18 + 'Sect. 4 (coefficients)'!$J$19*((C517/'Sect. 4 (coefficients)'!$C$5-1)/'Sect. 4 (coefficients)'!$C$6) + 'Sect. 4 (coefficients)'!$J$20*((C517/'Sect. 4 (coefficients)'!$C$5-1)/'Sect. 4 (coefficients)'!$C$6)^2 + 'Sect. 4 (coefficients)'!$J$21 * ((C517/'Sect. 4 (coefficients)'!$C$5-1)/'Sect. 4 (coefficients)'!$C$6)^3 ) +
    ( A517/'Sect. 4 (coefficients)'!$C$3 )^1 * ( 'Sect. 4 (coefficients)'!$J$22 + 'Sect. 4 (coefficients)'!$J$23*((C517/'Sect. 4 (coefficients)'!$C$5-1)/'Sect. 4 (coefficients)'!$C$6) + 'Sect. 4 (coefficients)'!$J$24*((C517/'Sect. 4 (coefficients)'!$C$5-1)/'Sect. 4 (coefficients)'!$C$6)^2 ) +
    ( A517/'Sect. 4 (coefficients)'!$C$3 )^2 * ( 'Sect. 4 (coefficients)'!$J$25 + 'Sect. 4 (coefficients)'!$J$26*((C517/'Sect. 4 (coefficients)'!$C$5-1)/'Sect. 4 (coefficients)'!$C$6) ) +
    ( A517/'Sect. 4 (coefficients)'!$C$3 )^3 * ( 'Sect. 4 (coefficients)'!$J$27 ) ) +
( (B517+273.15) / 'Sect. 4 (coefficients)'!$C$4 )^2*
    (                                                   ( 'Sect. 4 (coefficients)'!$J$28 + 'Sect. 4 (coefficients)'!$J$29*((C517/'Sect. 4 (coefficients)'!$C$5-1)/'Sect. 4 (coefficients)'!$C$6) + 'Sect. 4 (coefficients)'!$J$30*((C517/'Sect. 4 (coefficients)'!$C$5-1)/'Sect. 4 (coefficients)'!$C$6)^2 ) +
    ( A517/'Sect. 4 (coefficients)'!$C$3 )^1 * ( 'Sect. 4 (coefficients)'!$J$31 + 'Sect. 4 (coefficients)'!$J$32*((C517/'Sect. 4 (coefficients)'!$C$5-1)/'Sect. 4 (coefficients)'!$C$6) ) +
    ( A517/'Sect. 4 (coefficients)'!$C$3 )^2 * ( 'Sect. 4 (coefficients)'!$J$33 ) ) +
( (B517+273.15) / 'Sect. 4 (coefficients)'!$C$4 )^3*
    (                                                   ( 'Sect. 4 (coefficients)'!$J$34 + 'Sect. 4 (coefficients)'!$J$35*((C517/'Sect. 4 (coefficients)'!$C$5-1)/'Sect. 4 (coefficients)'!$C$6) ) +
    ( A517/'Sect. 4 (coefficients)'!$C$3 )^1 * ( 'Sect. 4 (coefficients)'!$J$36 ) ) +
( (B517+273.15) / 'Sect. 4 (coefficients)'!$C$4 )^4*
    (                                                   ( 'Sect. 4 (coefficients)'!$J$37 ) ) )</f>
        <v>-0.98089943104038124</v>
      </c>
      <c r="V517" s="32">
        <f t="shared" si="145"/>
        <v>26.256664528070861</v>
      </c>
      <c r="W517" s="36">
        <f>('Sect. 4 (coefficients)'!$L$3+'Sect. 4 (coefficients)'!$L$4*(B517+'Sect. 4 (coefficients)'!$L$7)^-2.5+'Sect. 4 (coefficients)'!$L$5*(B517+'Sect. 4 (coefficients)'!$L$7)^3)/1000</f>
        <v>-3.3446902568376059E-3</v>
      </c>
      <c r="X517" s="36">
        <f t="shared" si="146"/>
        <v>1.461027135317039E-3</v>
      </c>
      <c r="Y517" s="32">
        <f t="shared" si="147"/>
        <v>26.253319837814022</v>
      </c>
      <c r="Z517" s="92">
        <v>6.0000000000000001E-3</v>
      </c>
    </row>
    <row r="518" spans="1:26" s="37" customFormat="1">
      <c r="A518" s="76">
        <v>35</v>
      </c>
      <c r="B518" s="30">
        <v>10</v>
      </c>
      <c r="C518" s="55">
        <v>52</v>
      </c>
      <c r="D518" s="32">
        <v>1023.1806348600001</v>
      </c>
      <c r="E518" s="32">
        <f t="shared" si="148"/>
        <v>1.53477095229E-2</v>
      </c>
      <c r="F518" s="54" t="s">
        <v>17</v>
      </c>
      <c r="G518" s="33">
        <v>1049.2110644839322</v>
      </c>
      <c r="H518" s="32">
        <v>1.6476153583234641E-2</v>
      </c>
      <c r="I518" s="62">
        <v>529.74671337320592</v>
      </c>
      <c r="J518" s="33">
        <f t="shared" si="139"/>
        <v>26.03042962393215</v>
      </c>
      <c r="K518" s="32">
        <f t="shared" si="140"/>
        <v>5.9926162315820262E-3</v>
      </c>
      <c r="L518" s="50">
        <f t="shared" si="138"/>
        <v>9.2706633297001702</v>
      </c>
      <c r="M518" s="35">
        <f t="shared" si="141"/>
        <v>16.5</v>
      </c>
      <c r="N518" s="66">
        <f t="shared" si="142"/>
        <v>1.6500000000000001</v>
      </c>
      <c r="O518" s="70" t="s">
        <v>17</v>
      </c>
      <c r="P518" s="32">
        <f>('Sect. 4 (coefficients)'!$L$3+'Sect. 4 (coefficients)'!$L$4*(B518+'Sect. 4 (coefficients)'!$L$7)^-2.5+'Sect. 4 (coefficients)'!$L$5*(B518+'Sect. 4 (coefficients)'!$L$7)^3)/1000</f>
        <v>-3.3446902568376059E-3</v>
      </c>
      <c r="Q518" s="32">
        <f t="shared" si="143"/>
        <v>26.033774314188989</v>
      </c>
      <c r="R518" s="32">
        <f>LOOKUP(B518,'Sect. 4 (data)'!$B$54:$B$60,'Sect. 4 (data)'!$R$54:$R$60)</f>
        <v>27.239224585458672</v>
      </c>
      <c r="S518" s="36">
        <f t="shared" si="144"/>
        <v>-1.2054502712696831</v>
      </c>
      <c r="T518" s="32">
        <f>'Sect. 4 (coefficients)'!$C$7 * ( A518 / 'Sect. 4 (coefficients)'!$C$3 )*
  (
                                                        ( 'Sect. 4 (coefficients)'!$F$3   + 'Sect. 4 (coefficients)'!$F$4  *(A518/'Sect. 4 (coefficients)'!$C$3)^1 + 'Sect. 4 (coefficients)'!$F$5  *(A518/'Sect. 4 (coefficients)'!$C$3)^2 + 'Sect. 4 (coefficients)'!$F$6   *(A518/'Sect. 4 (coefficients)'!$C$3)^3 + 'Sect. 4 (coefficients)'!$F$7  *(A518/'Sect. 4 (coefficients)'!$C$3)^4 + 'Sect. 4 (coefficients)'!$F$8*(A518/'Sect. 4 (coefficients)'!$C$3)^5 ) +
    ( (B518+273.15) / 'Sect. 4 (coefficients)'!$C$4 )^1 * ( 'Sect. 4 (coefficients)'!$F$9   + 'Sect. 4 (coefficients)'!$F$10*(A518/'Sect. 4 (coefficients)'!$C$3)^1 + 'Sect. 4 (coefficients)'!$F$11*(A518/'Sect. 4 (coefficients)'!$C$3)^2 + 'Sect. 4 (coefficients)'!$F$12*(A518/'Sect. 4 (coefficients)'!$C$3)^3 + 'Sect. 4 (coefficients)'!$F$13*(A518/'Sect. 4 (coefficients)'!$C$3)^4 ) +
    ( (B518+273.15) / 'Sect. 4 (coefficients)'!$C$4 )^2 * ( 'Sect. 4 (coefficients)'!$F$14 + 'Sect. 4 (coefficients)'!$F$15*(A518/'Sect. 4 (coefficients)'!$C$3)^1 + 'Sect. 4 (coefficients)'!$F$16*(A518/'Sect. 4 (coefficients)'!$C$3)^2 + 'Sect. 4 (coefficients)'!$F$17*(A518/'Sect. 4 (coefficients)'!$C$3)^3 ) +
    ( (B518+273.15) / 'Sect. 4 (coefficients)'!$C$4 )^3 * ( 'Sect. 4 (coefficients)'!$F$18 + 'Sect. 4 (coefficients)'!$F$19*(A518/'Sect. 4 (coefficients)'!$C$3)^1 + 'Sect. 4 (coefficients)'!$F$20*(A518/'Sect. 4 (coefficients)'!$C$3)^2 ) +
    ( (B518+273.15) / 'Sect. 4 (coefficients)'!$C$4 )^4 * ( 'Sect. 4 (coefficients)'!$F$21 +'Sect. 4 (coefficients)'!$F$22*(A518/'Sect. 4 (coefficients)'!$C$3)^1 ) +
    ( (B518+273.15) / 'Sect. 4 (coefficients)'!$C$4 )^5 * ( 'Sect. 4 (coefficients)'!$F$23 )
  )</f>
        <v>27.237563959111242</v>
      </c>
      <c r="U518" s="91">
        <f xml:space="preserve"> 'Sect. 4 (coefficients)'!$C$8 * ( (C518/'Sect. 4 (coefficients)'!$C$5-1)/'Sect. 4 (coefficients)'!$C$6 ) * ( A518/'Sect. 4 (coefficients)'!$C$3 ) *
(                                                       ( 'Sect. 4 (coefficients)'!$J$3   + 'Sect. 4 (coefficients)'!$J$4  *((C518/'Sect. 4 (coefficients)'!$C$5-1)/'Sect. 4 (coefficients)'!$C$6)  + 'Sect. 4 (coefficients)'!$J$5  *((C518/'Sect. 4 (coefficients)'!$C$5-1)/'Sect. 4 (coefficients)'!$C$6)^2 + 'Sect. 4 (coefficients)'!$J$6   *((C518/'Sect. 4 (coefficients)'!$C$5-1)/'Sect. 4 (coefficients)'!$C$6)^3 + 'Sect. 4 (coefficients)'!$J$7*((C518/'Sect. 4 (coefficients)'!$C$5-1)/'Sect. 4 (coefficients)'!$C$6)^4 ) +
    ( A518/'Sect. 4 (coefficients)'!$C$3 )^1 * ( 'Sect. 4 (coefficients)'!$J$8   + 'Sect. 4 (coefficients)'!$J$9  *((C518/'Sect. 4 (coefficients)'!$C$5-1)/'Sect. 4 (coefficients)'!$C$6)  + 'Sect. 4 (coefficients)'!$J$10*((C518/'Sect. 4 (coefficients)'!$C$5-1)/'Sect. 4 (coefficients)'!$C$6)^2 + 'Sect. 4 (coefficients)'!$J$11 *((C518/'Sect. 4 (coefficients)'!$C$5-1)/'Sect. 4 (coefficients)'!$C$6)^3 ) +
    ( A518/'Sect. 4 (coefficients)'!$C$3 )^2 * ( 'Sect. 4 (coefficients)'!$J$12 + 'Sect. 4 (coefficients)'!$J$13*((C518/'Sect. 4 (coefficients)'!$C$5-1)/'Sect. 4 (coefficients)'!$C$6) + 'Sect. 4 (coefficients)'!$J$14*((C518/'Sect. 4 (coefficients)'!$C$5-1)/'Sect. 4 (coefficients)'!$C$6)^2 ) +
    ( A518/'Sect. 4 (coefficients)'!$C$3 )^3 * ( 'Sect. 4 (coefficients)'!$J$15 + 'Sect. 4 (coefficients)'!$J$16*((C518/'Sect. 4 (coefficients)'!$C$5-1)/'Sect. 4 (coefficients)'!$C$6) ) +
    ( A518/'Sect. 4 (coefficients)'!$C$3 )^4 * ( 'Sect. 4 (coefficients)'!$J$17 ) +
( (B518+273.15) / 'Sect. 4 (coefficients)'!$C$4 )^1*
    (                                                   ( 'Sect. 4 (coefficients)'!$J$18 + 'Sect. 4 (coefficients)'!$J$19*((C518/'Sect. 4 (coefficients)'!$C$5-1)/'Sect. 4 (coefficients)'!$C$6) + 'Sect. 4 (coefficients)'!$J$20*((C518/'Sect. 4 (coefficients)'!$C$5-1)/'Sect. 4 (coefficients)'!$C$6)^2 + 'Sect. 4 (coefficients)'!$J$21 * ((C518/'Sect. 4 (coefficients)'!$C$5-1)/'Sect. 4 (coefficients)'!$C$6)^3 ) +
    ( A518/'Sect. 4 (coefficients)'!$C$3 )^1 * ( 'Sect. 4 (coefficients)'!$J$22 + 'Sect. 4 (coefficients)'!$J$23*((C518/'Sect. 4 (coefficients)'!$C$5-1)/'Sect. 4 (coefficients)'!$C$6) + 'Sect. 4 (coefficients)'!$J$24*((C518/'Sect. 4 (coefficients)'!$C$5-1)/'Sect. 4 (coefficients)'!$C$6)^2 ) +
    ( A518/'Sect. 4 (coefficients)'!$C$3 )^2 * ( 'Sect. 4 (coefficients)'!$J$25 + 'Sect. 4 (coefficients)'!$J$26*((C518/'Sect. 4 (coefficients)'!$C$5-1)/'Sect. 4 (coefficients)'!$C$6) ) +
    ( A518/'Sect. 4 (coefficients)'!$C$3 )^3 * ( 'Sect. 4 (coefficients)'!$J$27 ) ) +
( (B518+273.15) / 'Sect. 4 (coefficients)'!$C$4 )^2*
    (                                                   ( 'Sect. 4 (coefficients)'!$J$28 + 'Sect. 4 (coefficients)'!$J$29*((C518/'Sect. 4 (coefficients)'!$C$5-1)/'Sect. 4 (coefficients)'!$C$6) + 'Sect. 4 (coefficients)'!$J$30*((C518/'Sect. 4 (coefficients)'!$C$5-1)/'Sect. 4 (coefficients)'!$C$6)^2 ) +
    ( A518/'Sect. 4 (coefficients)'!$C$3 )^1 * ( 'Sect. 4 (coefficients)'!$J$31 + 'Sect. 4 (coefficients)'!$J$32*((C518/'Sect. 4 (coefficients)'!$C$5-1)/'Sect. 4 (coefficients)'!$C$6) ) +
    ( A518/'Sect. 4 (coefficients)'!$C$3 )^2 * ( 'Sect. 4 (coefficients)'!$J$33 ) ) +
( (B518+273.15) / 'Sect. 4 (coefficients)'!$C$4 )^3*
    (                                                   ( 'Sect. 4 (coefficients)'!$J$34 + 'Sect. 4 (coefficients)'!$J$35*((C518/'Sect. 4 (coefficients)'!$C$5-1)/'Sect. 4 (coefficients)'!$C$6) ) +
    ( A518/'Sect. 4 (coefficients)'!$C$3 )^1 * ( 'Sect. 4 (coefficients)'!$J$36 ) ) +
( (B518+273.15) / 'Sect. 4 (coefficients)'!$C$4 )^4*
    (                                                   ( 'Sect. 4 (coefficients)'!$J$37 ) ) )</f>
        <v>-1.2063337752052947</v>
      </c>
      <c r="V518" s="32">
        <f t="shared" si="145"/>
        <v>26.031230183905947</v>
      </c>
      <c r="W518" s="36">
        <f>('Sect. 4 (coefficients)'!$L$3+'Sect. 4 (coefficients)'!$L$4*(B518+'Sect. 4 (coefficients)'!$L$7)^-2.5+'Sect. 4 (coefficients)'!$L$5*(B518+'Sect. 4 (coefficients)'!$L$7)^3)/1000</f>
        <v>-3.3446902568376059E-3</v>
      </c>
      <c r="X518" s="36">
        <f t="shared" si="146"/>
        <v>2.544130283041568E-3</v>
      </c>
      <c r="Y518" s="32">
        <f t="shared" si="147"/>
        <v>26.027885493649109</v>
      </c>
      <c r="Z518" s="92">
        <v>6.0000000000000001E-3</v>
      </c>
    </row>
    <row r="519" spans="1:26" s="46" customFormat="1">
      <c r="A519" s="82">
        <v>35</v>
      </c>
      <c r="B519" s="38">
        <v>10</v>
      </c>
      <c r="C519" s="57">
        <v>65</v>
      </c>
      <c r="D519" s="40">
        <v>1028.6722212100001</v>
      </c>
      <c r="E519" s="40">
        <f t="shared" si="148"/>
        <v>1.5430083318150002E-2</v>
      </c>
      <c r="F519" s="56" t="s">
        <v>17</v>
      </c>
      <c r="G519" s="42">
        <v>1054.4380015254135</v>
      </c>
      <c r="H519" s="40">
        <v>1.6790671857927666E-2</v>
      </c>
      <c r="I519" s="63">
        <v>260.14661044595658</v>
      </c>
      <c r="J519" s="42">
        <f t="shared" si="139"/>
        <v>25.765780315413394</v>
      </c>
      <c r="K519" s="40">
        <f t="shared" si="140"/>
        <v>6.6211169930422724E-3</v>
      </c>
      <c r="L519" s="53">
        <f t="shared" si="138"/>
        <v>6.2902936758594192</v>
      </c>
      <c r="M519" s="44">
        <f t="shared" si="141"/>
        <v>16.5</v>
      </c>
      <c r="N519" s="67">
        <f t="shared" si="142"/>
        <v>1.6500000000000001</v>
      </c>
      <c r="O519" s="71" t="s">
        <v>17</v>
      </c>
      <c r="P519" s="40">
        <f>('Sect. 4 (coefficients)'!$L$3+'Sect. 4 (coefficients)'!$L$4*(B519+'Sect. 4 (coefficients)'!$L$7)^-2.5+'Sect. 4 (coefficients)'!$L$5*(B519+'Sect. 4 (coefficients)'!$L$7)^3)/1000</f>
        <v>-3.3446902568376059E-3</v>
      </c>
      <c r="Q519" s="40">
        <f t="shared" si="143"/>
        <v>25.769125005670233</v>
      </c>
      <c r="R519" s="40">
        <f>LOOKUP(B519,'Sect. 4 (data)'!$B$54:$B$60,'Sect. 4 (data)'!$R$54:$R$60)</f>
        <v>27.239224585458672</v>
      </c>
      <c r="S519" s="45">
        <f t="shared" si="144"/>
        <v>-1.4700995797884389</v>
      </c>
      <c r="T519" s="40">
        <f>'Sect. 4 (coefficients)'!$C$7 * ( A519 / 'Sect. 4 (coefficients)'!$C$3 )*
  (
                                                        ( 'Sect. 4 (coefficients)'!$F$3   + 'Sect. 4 (coefficients)'!$F$4  *(A519/'Sect. 4 (coefficients)'!$C$3)^1 + 'Sect. 4 (coefficients)'!$F$5  *(A519/'Sect. 4 (coefficients)'!$C$3)^2 + 'Sect. 4 (coefficients)'!$F$6   *(A519/'Sect. 4 (coefficients)'!$C$3)^3 + 'Sect. 4 (coefficients)'!$F$7  *(A519/'Sect. 4 (coefficients)'!$C$3)^4 + 'Sect. 4 (coefficients)'!$F$8*(A519/'Sect. 4 (coefficients)'!$C$3)^5 ) +
    ( (B519+273.15) / 'Sect. 4 (coefficients)'!$C$4 )^1 * ( 'Sect. 4 (coefficients)'!$F$9   + 'Sect. 4 (coefficients)'!$F$10*(A519/'Sect. 4 (coefficients)'!$C$3)^1 + 'Sect. 4 (coefficients)'!$F$11*(A519/'Sect. 4 (coefficients)'!$C$3)^2 + 'Sect. 4 (coefficients)'!$F$12*(A519/'Sect. 4 (coefficients)'!$C$3)^3 + 'Sect. 4 (coefficients)'!$F$13*(A519/'Sect. 4 (coefficients)'!$C$3)^4 ) +
    ( (B519+273.15) / 'Sect. 4 (coefficients)'!$C$4 )^2 * ( 'Sect. 4 (coefficients)'!$F$14 + 'Sect. 4 (coefficients)'!$F$15*(A519/'Sect. 4 (coefficients)'!$C$3)^1 + 'Sect. 4 (coefficients)'!$F$16*(A519/'Sect. 4 (coefficients)'!$C$3)^2 + 'Sect. 4 (coefficients)'!$F$17*(A519/'Sect. 4 (coefficients)'!$C$3)^3 ) +
    ( (B519+273.15) / 'Sect. 4 (coefficients)'!$C$4 )^3 * ( 'Sect. 4 (coefficients)'!$F$18 + 'Sect. 4 (coefficients)'!$F$19*(A519/'Sect. 4 (coefficients)'!$C$3)^1 + 'Sect. 4 (coefficients)'!$F$20*(A519/'Sect. 4 (coefficients)'!$C$3)^2 ) +
    ( (B519+273.15) / 'Sect. 4 (coefficients)'!$C$4 )^4 * ( 'Sect. 4 (coefficients)'!$F$21 +'Sect. 4 (coefficients)'!$F$22*(A519/'Sect. 4 (coefficients)'!$C$3)^1 ) +
    ( (B519+273.15) / 'Sect. 4 (coefficients)'!$C$4 )^5 * ( 'Sect. 4 (coefficients)'!$F$23 )
  )</f>
        <v>27.237563959111242</v>
      </c>
      <c r="U519" s="93">
        <f xml:space="preserve"> 'Sect. 4 (coefficients)'!$C$8 * ( (C519/'Sect. 4 (coefficients)'!$C$5-1)/'Sect. 4 (coefficients)'!$C$6 ) * ( A519/'Sect. 4 (coefficients)'!$C$3 ) *
(                                                       ( 'Sect. 4 (coefficients)'!$J$3   + 'Sect. 4 (coefficients)'!$J$4  *((C519/'Sect. 4 (coefficients)'!$C$5-1)/'Sect. 4 (coefficients)'!$C$6)  + 'Sect. 4 (coefficients)'!$J$5  *((C519/'Sect. 4 (coefficients)'!$C$5-1)/'Sect. 4 (coefficients)'!$C$6)^2 + 'Sect. 4 (coefficients)'!$J$6   *((C519/'Sect. 4 (coefficients)'!$C$5-1)/'Sect. 4 (coefficients)'!$C$6)^3 + 'Sect. 4 (coefficients)'!$J$7*((C519/'Sect. 4 (coefficients)'!$C$5-1)/'Sect. 4 (coefficients)'!$C$6)^4 ) +
    ( A519/'Sect. 4 (coefficients)'!$C$3 )^1 * ( 'Sect. 4 (coefficients)'!$J$8   + 'Sect. 4 (coefficients)'!$J$9  *((C519/'Sect. 4 (coefficients)'!$C$5-1)/'Sect. 4 (coefficients)'!$C$6)  + 'Sect. 4 (coefficients)'!$J$10*((C519/'Sect. 4 (coefficients)'!$C$5-1)/'Sect. 4 (coefficients)'!$C$6)^2 + 'Sect. 4 (coefficients)'!$J$11 *((C519/'Sect. 4 (coefficients)'!$C$5-1)/'Sect. 4 (coefficients)'!$C$6)^3 ) +
    ( A519/'Sect. 4 (coefficients)'!$C$3 )^2 * ( 'Sect. 4 (coefficients)'!$J$12 + 'Sect. 4 (coefficients)'!$J$13*((C519/'Sect. 4 (coefficients)'!$C$5-1)/'Sect. 4 (coefficients)'!$C$6) + 'Sect. 4 (coefficients)'!$J$14*((C519/'Sect. 4 (coefficients)'!$C$5-1)/'Sect. 4 (coefficients)'!$C$6)^2 ) +
    ( A519/'Sect. 4 (coefficients)'!$C$3 )^3 * ( 'Sect. 4 (coefficients)'!$J$15 + 'Sect. 4 (coefficients)'!$J$16*((C519/'Sect. 4 (coefficients)'!$C$5-1)/'Sect. 4 (coefficients)'!$C$6) ) +
    ( A519/'Sect. 4 (coefficients)'!$C$3 )^4 * ( 'Sect. 4 (coefficients)'!$J$17 ) +
( (B519+273.15) / 'Sect. 4 (coefficients)'!$C$4 )^1*
    (                                                   ( 'Sect. 4 (coefficients)'!$J$18 + 'Sect. 4 (coefficients)'!$J$19*((C519/'Sect. 4 (coefficients)'!$C$5-1)/'Sect. 4 (coefficients)'!$C$6) + 'Sect. 4 (coefficients)'!$J$20*((C519/'Sect. 4 (coefficients)'!$C$5-1)/'Sect. 4 (coefficients)'!$C$6)^2 + 'Sect. 4 (coefficients)'!$J$21 * ((C519/'Sect. 4 (coefficients)'!$C$5-1)/'Sect. 4 (coefficients)'!$C$6)^3 ) +
    ( A519/'Sect. 4 (coefficients)'!$C$3 )^1 * ( 'Sect. 4 (coefficients)'!$J$22 + 'Sect. 4 (coefficients)'!$J$23*((C519/'Sect. 4 (coefficients)'!$C$5-1)/'Sect. 4 (coefficients)'!$C$6) + 'Sect. 4 (coefficients)'!$J$24*((C519/'Sect. 4 (coefficients)'!$C$5-1)/'Sect. 4 (coefficients)'!$C$6)^2 ) +
    ( A519/'Sect. 4 (coefficients)'!$C$3 )^2 * ( 'Sect. 4 (coefficients)'!$J$25 + 'Sect. 4 (coefficients)'!$J$26*((C519/'Sect. 4 (coefficients)'!$C$5-1)/'Sect. 4 (coefficients)'!$C$6) ) +
    ( A519/'Sect. 4 (coefficients)'!$C$3 )^3 * ( 'Sect. 4 (coefficients)'!$J$27 ) ) +
( (B519+273.15) / 'Sect. 4 (coefficients)'!$C$4 )^2*
    (                                                   ( 'Sect. 4 (coefficients)'!$J$28 + 'Sect. 4 (coefficients)'!$J$29*((C519/'Sect. 4 (coefficients)'!$C$5-1)/'Sect. 4 (coefficients)'!$C$6) + 'Sect. 4 (coefficients)'!$J$30*((C519/'Sect. 4 (coefficients)'!$C$5-1)/'Sect. 4 (coefficients)'!$C$6)^2 ) +
    ( A519/'Sect. 4 (coefficients)'!$C$3 )^1 * ( 'Sect. 4 (coefficients)'!$J$31 + 'Sect. 4 (coefficients)'!$J$32*((C519/'Sect. 4 (coefficients)'!$C$5-1)/'Sect. 4 (coefficients)'!$C$6) ) +
    ( A519/'Sect. 4 (coefficients)'!$C$3 )^2 * ( 'Sect. 4 (coefficients)'!$J$33 ) ) +
( (B519+273.15) / 'Sect. 4 (coefficients)'!$C$4 )^3*
    (                                                   ( 'Sect. 4 (coefficients)'!$J$34 + 'Sect. 4 (coefficients)'!$J$35*((C519/'Sect. 4 (coefficients)'!$C$5-1)/'Sect. 4 (coefficients)'!$C$6) ) +
    ( A519/'Sect. 4 (coefficients)'!$C$3 )^1 * ( 'Sect. 4 (coefficients)'!$J$36 ) ) +
( (B519+273.15) / 'Sect. 4 (coefficients)'!$C$4 )^4*
    (                                                   ( 'Sect. 4 (coefficients)'!$J$37 ) ) )</f>
        <v>-1.4728989256621132</v>
      </c>
      <c r="V519" s="40">
        <f t="shared" si="145"/>
        <v>25.764665033449127</v>
      </c>
      <c r="W519" s="45">
        <f>('Sect. 4 (coefficients)'!$L$3+'Sect. 4 (coefficients)'!$L$4*(B519+'Sect. 4 (coefficients)'!$L$7)^-2.5+'Sect. 4 (coefficients)'!$L$5*(B519+'Sect. 4 (coefficients)'!$L$7)^3)/1000</f>
        <v>-3.3446902568376059E-3</v>
      </c>
      <c r="X519" s="45">
        <f t="shared" si="146"/>
        <v>4.4599722211060566E-3</v>
      </c>
      <c r="Y519" s="40">
        <f t="shared" si="147"/>
        <v>25.761320343192288</v>
      </c>
      <c r="Z519" s="94">
        <v>6.0000000000000001E-3</v>
      </c>
    </row>
    <row r="520" spans="1:26" s="37" customFormat="1">
      <c r="A520" s="76">
        <v>35</v>
      </c>
      <c r="B520" s="30">
        <v>15</v>
      </c>
      <c r="C520" s="55">
        <v>5</v>
      </c>
      <c r="D520" s="32">
        <v>1001.37794832</v>
      </c>
      <c r="E520" s="32">
        <f>0.001/100*D520/2</f>
        <v>5.0068897416000006E-3</v>
      </c>
      <c r="F520" s="54" t="s">
        <v>17</v>
      </c>
      <c r="G520" s="33">
        <v>1028.1240387148891</v>
      </c>
      <c r="H520" s="32">
        <v>7.0137283055191242E-3</v>
      </c>
      <c r="I520" s="62">
        <v>136.65643631575912</v>
      </c>
      <c r="J520" s="33">
        <f t="shared" si="139"/>
        <v>26.746090394889166</v>
      </c>
      <c r="K520" s="32">
        <f t="shared" si="140"/>
        <v>4.91156185536748E-3</v>
      </c>
      <c r="L520" s="50">
        <f t="shared" si="138"/>
        <v>32.863423920432943</v>
      </c>
      <c r="M520" s="35">
        <f t="shared" si="141"/>
        <v>16.5</v>
      </c>
      <c r="N520" s="66">
        <f t="shared" si="142"/>
        <v>1.6500000000000001</v>
      </c>
      <c r="O520" s="70" t="s">
        <v>17</v>
      </c>
      <c r="P520" s="32">
        <f>('Sect. 4 (coefficients)'!$L$3+'Sect. 4 (coefficients)'!$L$4*(B520+'Sect. 4 (coefficients)'!$L$7)^-2.5+'Sect. 4 (coefficients)'!$L$5*(B520+'Sect. 4 (coefficients)'!$L$7)^3)/1000</f>
        <v>-2.8498200791190241E-3</v>
      </c>
      <c r="Q520" s="32">
        <f t="shared" si="143"/>
        <v>26.748940214968286</v>
      </c>
      <c r="R520" s="32">
        <f>LOOKUP(B520,'Sect. 4 (data)'!$B$54:$B$60,'Sect. 4 (data)'!$R$54:$R$60)</f>
        <v>26.860365393119025</v>
      </c>
      <c r="S520" s="36">
        <f t="shared" si="144"/>
        <v>-0.11142517815073916</v>
      </c>
      <c r="T520" s="32">
        <f>'Sect. 4 (coefficients)'!$C$7 * ( A520 / 'Sect. 4 (coefficients)'!$C$3 )*
  (
                                                        ( 'Sect. 4 (coefficients)'!$F$3   + 'Sect. 4 (coefficients)'!$F$4  *(A520/'Sect. 4 (coefficients)'!$C$3)^1 + 'Sect. 4 (coefficients)'!$F$5  *(A520/'Sect. 4 (coefficients)'!$C$3)^2 + 'Sect. 4 (coefficients)'!$F$6   *(A520/'Sect. 4 (coefficients)'!$C$3)^3 + 'Sect. 4 (coefficients)'!$F$7  *(A520/'Sect. 4 (coefficients)'!$C$3)^4 + 'Sect. 4 (coefficients)'!$F$8*(A520/'Sect. 4 (coefficients)'!$C$3)^5 ) +
    ( (B520+273.15) / 'Sect. 4 (coefficients)'!$C$4 )^1 * ( 'Sect. 4 (coefficients)'!$F$9   + 'Sect. 4 (coefficients)'!$F$10*(A520/'Sect. 4 (coefficients)'!$C$3)^1 + 'Sect. 4 (coefficients)'!$F$11*(A520/'Sect. 4 (coefficients)'!$C$3)^2 + 'Sect. 4 (coefficients)'!$F$12*(A520/'Sect. 4 (coefficients)'!$C$3)^3 + 'Sect. 4 (coefficients)'!$F$13*(A520/'Sect. 4 (coefficients)'!$C$3)^4 ) +
    ( (B520+273.15) / 'Sect. 4 (coefficients)'!$C$4 )^2 * ( 'Sect. 4 (coefficients)'!$F$14 + 'Sect. 4 (coefficients)'!$F$15*(A520/'Sect. 4 (coefficients)'!$C$3)^1 + 'Sect. 4 (coefficients)'!$F$16*(A520/'Sect. 4 (coefficients)'!$C$3)^2 + 'Sect. 4 (coefficients)'!$F$17*(A520/'Sect. 4 (coefficients)'!$C$3)^3 ) +
    ( (B520+273.15) / 'Sect. 4 (coefficients)'!$C$4 )^3 * ( 'Sect. 4 (coefficients)'!$F$18 + 'Sect. 4 (coefficients)'!$F$19*(A520/'Sect. 4 (coefficients)'!$C$3)^1 + 'Sect. 4 (coefficients)'!$F$20*(A520/'Sect. 4 (coefficients)'!$C$3)^2 ) +
    ( (B520+273.15) / 'Sect. 4 (coefficients)'!$C$4 )^4 * ( 'Sect. 4 (coefficients)'!$F$21 +'Sect. 4 (coefficients)'!$F$22*(A520/'Sect. 4 (coefficients)'!$C$3)^1 ) +
    ( (B520+273.15) / 'Sect. 4 (coefficients)'!$C$4 )^5 * ( 'Sect. 4 (coefficients)'!$F$23 )
  )</f>
        <v>26.858759999971369</v>
      </c>
      <c r="U520" s="91">
        <f xml:space="preserve"> 'Sect. 4 (coefficients)'!$C$8 * ( (C520/'Sect. 4 (coefficients)'!$C$5-1)/'Sect. 4 (coefficients)'!$C$6 ) * ( A520/'Sect. 4 (coefficients)'!$C$3 ) *
(                                                       ( 'Sect. 4 (coefficients)'!$J$3   + 'Sect. 4 (coefficients)'!$J$4  *((C520/'Sect. 4 (coefficients)'!$C$5-1)/'Sect. 4 (coefficients)'!$C$6)  + 'Sect. 4 (coefficients)'!$J$5  *((C520/'Sect. 4 (coefficients)'!$C$5-1)/'Sect. 4 (coefficients)'!$C$6)^2 + 'Sect. 4 (coefficients)'!$J$6   *((C520/'Sect. 4 (coefficients)'!$C$5-1)/'Sect. 4 (coefficients)'!$C$6)^3 + 'Sect. 4 (coefficients)'!$J$7*((C520/'Sect. 4 (coefficients)'!$C$5-1)/'Sect. 4 (coefficients)'!$C$6)^4 ) +
    ( A520/'Sect. 4 (coefficients)'!$C$3 )^1 * ( 'Sect. 4 (coefficients)'!$J$8   + 'Sect. 4 (coefficients)'!$J$9  *((C520/'Sect. 4 (coefficients)'!$C$5-1)/'Sect. 4 (coefficients)'!$C$6)  + 'Sect. 4 (coefficients)'!$J$10*((C520/'Sect. 4 (coefficients)'!$C$5-1)/'Sect. 4 (coefficients)'!$C$6)^2 + 'Sect. 4 (coefficients)'!$J$11 *((C520/'Sect. 4 (coefficients)'!$C$5-1)/'Sect. 4 (coefficients)'!$C$6)^3 ) +
    ( A520/'Sect. 4 (coefficients)'!$C$3 )^2 * ( 'Sect. 4 (coefficients)'!$J$12 + 'Sect. 4 (coefficients)'!$J$13*((C520/'Sect. 4 (coefficients)'!$C$5-1)/'Sect. 4 (coefficients)'!$C$6) + 'Sect. 4 (coefficients)'!$J$14*((C520/'Sect. 4 (coefficients)'!$C$5-1)/'Sect. 4 (coefficients)'!$C$6)^2 ) +
    ( A520/'Sect. 4 (coefficients)'!$C$3 )^3 * ( 'Sect. 4 (coefficients)'!$J$15 + 'Sect. 4 (coefficients)'!$J$16*((C520/'Sect. 4 (coefficients)'!$C$5-1)/'Sect. 4 (coefficients)'!$C$6) ) +
    ( A520/'Sect. 4 (coefficients)'!$C$3 )^4 * ( 'Sect. 4 (coefficients)'!$J$17 ) +
( (B520+273.15) / 'Sect. 4 (coefficients)'!$C$4 )^1*
    (                                                   ( 'Sect. 4 (coefficients)'!$J$18 + 'Sect. 4 (coefficients)'!$J$19*((C520/'Sect. 4 (coefficients)'!$C$5-1)/'Sect. 4 (coefficients)'!$C$6) + 'Sect. 4 (coefficients)'!$J$20*((C520/'Sect. 4 (coefficients)'!$C$5-1)/'Sect. 4 (coefficients)'!$C$6)^2 + 'Sect. 4 (coefficients)'!$J$21 * ((C520/'Sect. 4 (coefficients)'!$C$5-1)/'Sect. 4 (coefficients)'!$C$6)^3 ) +
    ( A520/'Sect. 4 (coefficients)'!$C$3 )^1 * ( 'Sect. 4 (coefficients)'!$J$22 + 'Sect. 4 (coefficients)'!$J$23*((C520/'Sect. 4 (coefficients)'!$C$5-1)/'Sect. 4 (coefficients)'!$C$6) + 'Sect. 4 (coefficients)'!$J$24*((C520/'Sect. 4 (coefficients)'!$C$5-1)/'Sect. 4 (coefficients)'!$C$6)^2 ) +
    ( A520/'Sect. 4 (coefficients)'!$C$3 )^2 * ( 'Sect. 4 (coefficients)'!$J$25 + 'Sect. 4 (coefficients)'!$J$26*((C520/'Sect. 4 (coefficients)'!$C$5-1)/'Sect. 4 (coefficients)'!$C$6) ) +
    ( A520/'Sect. 4 (coefficients)'!$C$3 )^3 * ( 'Sect. 4 (coefficients)'!$J$27 ) ) +
( (B520+273.15) / 'Sect. 4 (coefficients)'!$C$4 )^2*
    (                                                   ( 'Sect. 4 (coefficients)'!$J$28 + 'Sect. 4 (coefficients)'!$J$29*((C520/'Sect. 4 (coefficients)'!$C$5-1)/'Sect. 4 (coefficients)'!$C$6) + 'Sect. 4 (coefficients)'!$J$30*((C520/'Sect. 4 (coefficients)'!$C$5-1)/'Sect. 4 (coefficients)'!$C$6)^2 ) +
    ( A520/'Sect. 4 (coefficients)'!$C$3 )^1 * ( 'Sect. 4 (coefficients)'!$J$31 + 'Sect. 4 (coefficients)'!$J$32*((C520/'Sect. 4 (coefficients)'!$C$5-1)/'Sect. 4 (coefficients)'!$C$6) ) +
    ( A520/'Sect. 4 (coefficients)'!$C$3 )^2 * ( 'Sect. 4 (coefficients)'!$J$33 ) ) +
( (B520+273.15) / 'Sect. 4 (coefficients)'!$C$4 )^3*
    (                                                   ( 'Sect. 4 (coefficients)'!$J$34 + 'Sect. 4 (coefficients)'!$J$35*((C520/'Sect. 4 (coefficients)'!$C$5-1)/'Sect. 4 (coefficients)'!$C$6) ) +
    ( A520/'Sect. 4 (coefficients)'!$C$3 )^1 * ( 'Sect. 4 (coefficients)'!$J$36 ) ) +
( (B520+273.15) / 'Sect. 4 (coefficients)'!$C$4 )^4*
    (                                                   ( 'Sect. 4 (coefficients)'!$J$37 ) ) )</f>
        <v>-0.11136121266030617</v>
      </c>
      <c r="V520" s="32">
        <f t="shared" si="145"/>
        <v>26.747398787311063</v>
      </c>
      <c r="W520" s="36">
        <f>('Sect. 4 (coefficients)'!$L$3+'Sect. 4 (coefficients)'!$L$4*(B520+'Sect. 4 (coefficients)'!$L$7)^-2.5+'Sect. 4 (coefficients)'!$L$5*(B520+'Sect. 4 (coefficients)'!$L$7)^3)/1000</f>
        <v>-2.8498200791190241E-3</v>
      </c>
      <c r="X520" s="36">
        <f t="shared" si="146"/>
        <v>1.5414276572229824E-3</v>
      </c>
      <c r="Y520" s="32">
        <f t="shared" si="147"/>
        <v>26.744548967231943</v>
      </c>
      <c r="Z520" s="92">
        <v>6.0000000000000001E-3</v>
      </c>
    </row>
    <row r="521" spans="1:26" s="37" customFormat="1">
      <c r="A521" s="76">
        <v>35</v>
      </c>
      <c r="B521" s="30">
        <v>15</v>
      </c>
      <c r="C521" s="55">
        <v>10</v>
      </c>
      <c r="D521" s="32">
        <v>1003.67605601</v>
      </c>
      <c r="E521" s="32">
        <f>0.001/100*D521/2</f>
        <v>5.0183802800500008E-3</v>
      </c>
      <c r="F521" s="54" t="s">
        <v>17</v>
      </c>
      <c r="G521" s="33">
        <v>1030.3085358928208</v>
      </c>
      <c r="H521" s="32">
        <v>7.0523064501193085E-3</v>
      </c>
      <c r="I521" s="62">
        <v>138.37620541082427</v>
      </c>
      <c r="J521" s="33">
        <f t="shared" si="139"/>
        <v>26.632479882820803</v>
      </c>
      <c r="K521" s="32">
        <f t="shared" si="140"/>
        <v>4.9548850270414628E-3</v>
      </c>
      <c r="L521" s="50">
        <f t="shared" si="138"/>
        <v>33.718716909120801</v>
      </c>
      <c r="M521" s="35">
        <f t="shared" si="141"/>
        <v>16.5</v>
      </c>
      <c r="N521" s="66">
        <f t="shared" si="142"/>
        <v>1.6500000000000001</v>
      </c>
      <c r="O521" s="70" t="s">
        <v>17</v>
      </c>
      <c r="P521" s="32">
        <f>('Sect. 4 (coefficients)'!$L$3+'Sect. 4 (coefficients)'!$L$4*(B521+'Sect. 4 (coefficients)'!$L$7)^-2.5+'Sect. 4 (coefficients)'!$L$5*(B521+'Sect. 4 (coefficients)'!$L$7)^3)/1000</f>
        <v>-2.8498200791190241E-3</v>
      </c>
      <c r="Q521" s="32">
        <f t="shared" si="143"/>
        <v>26.635329702899924</v>
      </c>
      <c r="R521" s="32">
        <f>LOOKUP(B521,'Sect. 4 (data)'!$B$54:$B$60,'Sect. 4 (data)'!$R$54:$R$60)</f>
        <v>26.860365393119025</v>
      </c>
      <c r="S521" s="36">
        <f t="shared" si="144"/>
        <v>-0.22503569021910153</v>
      </c>
      <c r="T521" s="32">
        <f>'Sect. 4 (coefficients)'!$C$7 * ( A521 / 'Sect. 4 (coefficients)'!$C$3 )*
  (
                                                        ( 'Sect. 4 (coefficients)'!$F$3   + 'Sect. 4 (coefficients)'!$F$4  *(A521/'Sect. 4 (coefficients)'!$C$3)^1 + 'Sect. 4 (coefficients)'!$F$5  *(A521/'Sect. 4 (coefficients)'!$C$3)^2 + 'Sect. 4 (coefficients)'!$F$6   *(A521/'Sect. 4 (coefficients)'!$C$3)^3 + 'Sect. 4 (coefficients)'!$F$7  *(A521/'Sect. 4 (coefficients)'!$C$3)^4 + 'Sect. 4 (coefficients)'!$F$8*(A521/'Sect. 4 (coefficients)'!$C$3)^5 ) +
    ( (B521+273.15) / 'Sect. 4 (coefficients)'!$C$4 )^1 * ( 'Sect. 4 (coefficients)'!$F$9   + 'Sect. 4 (coefficients)'!$F$10*(A521/'Sect. 4 (coefficients)'!$C$3)^1 + 'Sect. 4 (coefficients)'!$F$11*(A521/'Sect. 4 (coefficients)'!$C$3)^2 + 'Sect. 4 (coefficients)'!$F$12*(A521/'Sect. 4 (coefficients)'!$C$3)^3 + 'Sect. 4 (coefficients)'!$F$13*(A521/'Sect. 4 (coefficients)'!$C$3)^4 ) +
    ( (B521+273.15) / 'Sect. 4 (coefficients)'!$C$4 )^2 * ( 'Sect. 4 (coefficients)'!$F$14 + 'Sect. 4 (coefficients)'!$F$15*(A521/'Sect. 4 (coefficients)'!$C$3)^1 + 'Sect. 4 (coefficients)'!$F$16*(A521/'Sect. 4 (coefficients)'!$C$3)^2 + 'Sect. 4 (coefficients)'!$F$17*(A521/'Sect. 4 (coefficients)'!$C$3)^3 ) +
    ( (B521+273.15) / 'Sect. 4 (coefficients)'!$C$4 )^3 * ( 'Sect. 4 (coefficients)'!$F$18 + 'Sect. 4 (coefficients)'!$F$19*(A521/'Sect. 4 (coefficients)'!$C$3)^1 + 'Sect. 4 (coefficients)'!$F$20*(A521/'Sect. 4 (coefficients)'!$C$3)^2 ) +
    ( (B521+273.15) / 'Sect. 4 (coefficients)'!$C$4 )^4 * ( 'Sect. 4 (coefficients)'!$F$21 +'Sect. 4 (coefficients)'!$F$22*(A521/'Sect. 4 (coefficients)'!$C$3)^1 ) +
    ( (B521+273.15) / 'Sect. 4 (coefficients)'!$C$4 )^5 * ( 'Sect. 4 (coefficients)'!$F$23 )
  )</f>
        <v>26.858759999971369</v>
      </c>
      <c r="U521" s="91">
        <f xml:space="preserve"> 'Sect. 4 (coefficients)'!$C$8 * ( (C521/'Sect. 4 (coefficients)'!$C$5-1)/'Sect. 4 (coefficients)'!$C$6 ) * ( A521/'Sect. 4 (coefficients)'!$C$3 ) *
(                                                       ( 'Sect. 4 (coefficients)'!$J$3   + 'Sect. 4 (coefficients)'!$J$4  *((C521/'Sect. 4 (coefficients)'!$C$5-1)/'Sect. 4 (coefficients)'!$C$6)  + 'Sect. 4 (coefficients)'!$J$5  *((C521/'Sect. 4 (coefficients)'!$C$5-1)/'Sect. 4 (coefficients)'!$C$6)^2 + 'Sect. 4 (coefficients)'!$J$6   *((C521/'Sect. 4 (coefficients)'!$C$5-1)/'Sect. 4 (coefficients)'!$C$6)^3 + 'Sect. 4 (coefficients)'!$J$7*((C521/'Sect. 4 (coefficients)'!$C$5-1)/'Sect. 4 (coefficients)'!$C$6)^4 ) +
    ( A521/'Sect. 4 (coefficients)'!$C$3 )^1 * ( 'Sect. 4 (coefficients)'!$J$8   + 'Sect. 4 (coefficients)'!$J$9  *((C521/'Sect. 4 (coefficients)'!$C$5-1)/'Sect. 4 (coefficients)'!$C$6)  + 'Sect. 4 (coefficients)'!$J$10*((C521/'Sect. 4 (coefficients)'!$C$5-1)/'Sect. 4 (coefficients)'!$C$6)^2 + 'Sect. 4 (coefficients)'!$J$11 *((C521/'Sect. 4 (coefficients)'!$C$5-1)/'Sect. 4 (coefficients)'!$C$6)^3 ) +
    ( A521/'Sect. 4 (coefficients)'!$C$3 )^2 * ( 'Sect. 4 (coefficients)'!$J$12 + 'Sect. 4 (coefficients)'!$J$13*((C521/'Sect. 4 (coefficients)'!$C$5-1)/'Sect. 4 (coefficients)'!$C$6) + 'Sect. 4 (coefficients)'!$J$14*((C521/'Sect. 4 (coefficients)'!$C$5-1)/'Sect. 4 (coefficients)'!$C$6)^2 ) +
    ( A521/'Sect. 4 (coefficients)'!$C$3 )^3 * ( 'Sect. 4 (coefficients)'!$J$15 + 'Sect. 4 (coefficients)'!$J$16*((C521/'Sect. 4 (coefficients)'!$C$5-1)/'Sect. 4 (coefficients)'!$C$6) ) +
    ( A521/'Sect. 4 (coefficients)'!$C$3 )^4 * ( 'Sect. 4 (coefficients)'!$J$17 ) +
( (B521+273.15) / 'Sect. 4 (coefficients)'!$C$4 )^1*
    (                                                   ( 'Sect. 4 (coefficients)'!$J$18 + 'Sect. 4 (coefficients)'!$J$19*((C521/'Sect. 4 (coefficients)'!$C$5-1)/'Sect. 4 (coefficients)'!$C$6) + 'Sect. 4 (coefficients)'!$J$20*((C521/'Sect. 4 (coefficients)'!$C$5-1)/'Sect. 4 (coefficients)'!$C$6)^2 + 'Sect. 4 (coefficients)'!$J$21 * ((C521/'Sect. 4 (coefficients)'!$C$5-1)/'Sect. 4 (coefficients)'!$C$6)^3 ) +
    ( A521/'Sect. 4 (coefficients)'!$C$3 )^1 * ( 'Sect. 4 (coefficients)'!$J$22 + 'Sect. 4 (coefficients)'!$J$23*((C521/'Sect. 4 (coefficients)'!$C$5-1)/'Sect. 4 (coefficients)'!$C$6) + 'Sect. 4 (coefficients)'!$J$24*((C521/'Sect. 4 (coefficients)'!$C$5-1)/'Sect. 4 (coefficients)'!$C$6)^2 ) +
    ( A521/'Sect. 4 (coefficients)'!$C$3 )^2 * ( 'Sect. 4 (coefficients)'!$J$25 + 'Sect. 4 (coefficients)'!$J$26*((C521/'Sect. 4 (coefficients)'!$C$5-1)/'Sect. 4 (coefficients)'!$C$6) ) +
    ( A521/'Sect. 4 (coefficients)'!$C$3 )^3 * ( 'Sect. 4 (coefficients)'!$J$27 ) ) +
( (B521+273.15) / 'Sect. 4 (coefficients)'!$C$4 )^2*
    (                                                   ( 'Sect. 4 (coefficients)'!$J$28 + 'Sect. 4 (coefficients)'!$J$29*((C521/'Sect. 4 (coefficients)'!$C$5-1)/'Sect. 4 (coefficients)'!$C$6) + 'Sect. 4 (coefficients)'!$J$30*((C521/'Sect. 4 (coefficients)'!$C$5-1)/'Sect. 4 (coefficients)'!$C$6)^2 ) +
    ( A521/'Sect. 4 (coefficients)'!$C$3 )^1 * ( 'Sect. 4 (coefficients)'!$J$31 + 'Sect. 4 (coefficients)'!$J$32*((C521/'Sect. 4 (coefficients)'!$C$5-1)/'Sect. 4 (coefficients)'!$C$6) ) +
    ( A521/'Sect. 4 (coefficients)'!$C$3 )^2 * ( 'Sect. 4 (coefficients)'!$J$33 ) ) +
( (B521+273.15) / 'Sect. 4 (coefficients)'!$C$4 )^3*
    (                                                   ( 'Sect. 4 (coefficients)'!$J$34 + 'Sect. 4 (coefficients)'!$J$35*((C521/'Sect. 4 (coefficients)'!$C$5-1)/'Sect. 4 (coefficients)'!$C$6) ) +
    ( A521/'Sect. 4 (coefficients)'!$C$3 )^1 * ( 'Sect. 4 (coefficients)'!$J$36 ) ) +
( (B521+273.15) / 'Sect. 4 (coefficients)'!$C$4 )^4*
    (                                                   ( 'Sect. 4 (coefficients)'!$J$37 ) ) )</f>
        <v>-0.22364000028998168</v>
      </c>
      <c r="V521" s="32">
        <f t="shared" si="145"/>
        <v>26.635119999681386</v>
      </c>
      <c r="W521" s="36">
        <f>('Sect. 4 (coefficients)'!$L$3+'Sect. 4 (coefficients)'!$L$4*(B521+'Sect. 4 (coefficients)'!$L$7)^-2.5+'Sect. 4 (coefficients)'!$L$5*(B521+'Sect. 4 (coefficients)'!$L$7)^3)/1000</f>
        <v>-2.8498200791190241E-3</v>
      </c>
      <c r="X521" s="36">
        <f t="shared" si="146"/>
        <v>2.0970321853752694E-4</v>
      </c>
      <c r="Y521" s="32">
        <f t="shared" si="147"/>
        <v>26.632270179602266</v>
      </c>
      <c r="Z521" s="92">
        <v>6.0000000000000001E-3</v>
      </c>
    </row>
    <row r="522" spans="1:26" s="37" customFormat="1">
      <c r="A522" s="76">
        <v>35</v>
      </c>
      <c r="B522" s="30">
        <v>15</v>
      </c>
      <c r="C522" s="55">
        <v>15</v>
      </c>
      <c r="D522" s="32">
        <v>1005.95004324</v>
      </c>
      <c r="E522" s="32">
        <f t="shared" ref="E522:E528" si="149">0.003/100*D522/2</f>
        <v>1.50892506486E-2</v>
      </c>
      <c r="F522" s="54" t="s">
        <v>17</v>
      </c>
      <c r="G522" s="33">
        <v>1032.4724606903974</v>
      </c>
      <c r="H522" s="32">
        <v>1.5835632287218199E-2</v>
      </c>
      <c r="I522" s="62">
        <v>3380.5072686810563</v>
      </c>
      <c r="J522" s="33">
        <f t="shared" si="139"/>
        <v>26.52241745039737</v>
      </c>
      <c r="K522" s="32">
        <f t="shared" si="140"/>
        <v>4.8043485302080181E-3</v>
      </c>
      <c r="L522" s="50">
        <f t="shared" si="138"/>
        <v>28.640346124707968</v>
      </c>
      <c r="M522" s="35">
        <f t="shared" si="141"/>
        <v>16.5</v>
      </c>
      <c r="N522" s="66">
        <f t="shared" si="142"/>
        <v>1.6500000000000001</v>
      </c>
      <c r="O522" s="70" t="s">
        <v>17</v>
      </c>
      <c r="P522" s="32">
        <f>('Sect. 4 (coefficients)'!$L$3+'Sect. 4 (coefficients)'!$L$4*(B522+'Sect. 4 (coefficients)'!$L$7)^-2.5+'Sect. 4 (coefficients)'!$L$5*(B522+'Sect. 4 (coefficients)'!$L$7)^3)/1000</f>
        <v>-2.8498200791190241E-3</v>
      </c>
      <c r="Q522" s="32">
        <f t="shared" si="143"/>
        <v>26.52526727047649</v>
      </c>
      <c r="R522" s="32">
        <f>LOOKUP(B522,'Sect. 4 (data)'!$B$54:$B$60,'Sect. 4 (data)'!$R$54:$R$60)</f>
        <v>26.860365393119025</v>
      </c>
      <c r="S522" s="36">
        <f t="shared" si="144"/>
        <v>-0.33509812264253469</v>
      </c>
      <c r="T522" s="32">
        <f>'Sect. 4 (coefficients)'!$C$7 * ( A522 / 'Sect. 4 (coefficients)'!$C$3 )*
  (
                                                        ( 'Sect. 4 (coefficients)'!$F$3   + 'Sect. 4 (coefficients)'!$F$4  *(A522/'Sect. 4 (coefficients)'!$C$3)^1 + 'Sect. 4 (coefficients)'!$F$5  *(A522/'Sect. 4 (coefficients)'!$C$3)^2 + 'Sect. 4 (coefficients)'!$F$6   *(A522/'Sect. 4 (coefficients)'!$C$3)^3 + 'Sect. 4 (coefficients)'!$F$7  *(A522/'Sect. 4 (coefficients)'!$C$3)^4 + 'Sect. 4 (coefficients)'!$F$8*(A522/'Sect. 4 (coefficients)'!$C$3)^5 ) +
    ( (B522+273.15) / 'Sect. 4 (coefficients)'!$C$4 )^1 * ( 'Sect. 4 (coefficients)'!$F$9   + 'Sect. 4 (coefficients)'!$F$10*(A522/'Sect. 4 (coefficients)'!$C$3)^1 + 'Sect. 4 (coefficients)'!$F$11*(A522/'Sect. 4 (coefficients)'!$C$3)^2 + 'Sect. 4 (coefficients)'!$F$12*(A522/'Sect. 4 (coefficients)'!$C$3)^3 + 'Sect. 4 (coefficients)'!$F$13*(A522/'Sect. 4 (coefficients)'!$C$3)^4 ) +
    ( (B522+273.15) / 'Sect. 4 (coefficients)'!$C$4 )^2 * ( 'Sect. 4 (coefficients)'!$F$14 + 'Sect. 4 (coefficients)'!$F$15*(A522/'Sect. 4 (coefficients)'!$C$3)^1 + 'Sect. 4 (coefficients)'!$F$16*(A522/'Sect. 4 (coefficients)'!$C$3)^2 + 'Sect. 4 (coefficients)'!$F$17*(A522/'Sect. 4 (coefficients)'!$C$3)^3 ) +
    ( (B522+273.15) / 'Sect. 4 (coefficients)'!$C$4 )^3 * ( 'Sect. 4 (coefficients)'!$F$18 + 'Sect. 4 (coefficients)'!$F$19*(A522/'Sect. 4 (coefficients)'!$C$3)^1 + 'Sect. 4 (coefficients)'!$F$20*(A522/'Sect. 4 (coefficients)'!$C$3)^2 ) +
    ( (B522+273.15) / 'Sect. 4 (coefficients)'!$C$4 )^4 * ( 'Sect. 4 (coefficients)'!$F$21 +'Sect. 4 (coefficients)'!$F$22*(A522/'Sect. 4 (coefficients)'!$C$3)^1 ) +
    ( (B522+273.15) / 'Sect. 4 (coefficients)'!$C$4 )^5 * ( 'Sect. 4 (coefficients)'!$F$23 )
  )</f>
        <v>26.858759999971369</v>
      </c>
      <c r="U522" s="91">
        <f xml:space="preserve"> 'Sect. 4 (coefficients)'!$C$8 * ( (C522/'Sect. 4 (coefficients)'!$C$5-1)/'Sect. 4 (coefficients)'!$C$6 ) * ( A522/'Sect. 4 (coefficients)'!$C$3 ) *
(                                                       ( 'Sect. 4 (coefficients)'!$J$3   + 'Sect. 4 (coefficients)'!$J$4  *((C522/'Sect. 4 (coefficients)'!$C$5-1)/'Sect. 4 (coefficients)'!$C$6)  + 'Sect. 4 (coefficients)'!$J$5  *((C522/'Sect. 4 (coefficients)'!$C$5-1)/'Sect. 4 (coefficients)'!$C$6)^2 + 'Sect. 4 (coefficients)'!$J$6   *((C522/'Sect. 4 (coefficients)'!$C$5-1)/'Sect. 4 (coefficients)'!$C$6)^3 + 'Sect. 4 (coefficients)'!$J$7*((C522/'Sect. 4 (coefficients)'!$C$5-1)/'Sect. 4 (coefficients)'!$C$6)^4 ) +
    ( A522/'Sect. 4 (coefficients)'!$C$3 )^1 * ( 'Sect. 4 (coefficients)'!$J$8   + 'Sect. 4 (coefficients)'!$J$9  *((C522/'Sect. 4 (coefficients)'!$C$5-1)/'Sect. 4 (coefficients)'!$C$6)  + 'Sect. 4 (coefficients)'!$J$10*((C522/'Sect. 4 (coefficients)'!$C$5-1)/'Sect. 4 (coefficients)'!$C$6)^2 + 'Sect. 4 (coefficients)'!$J$11 *((C522/'Sect. 4 (coefficients)'!$C$5-1)/'Sect. 4 (coefficients)'!$C$6)^3 ) +
    ( A522/'Sect. 4 (coefficients)'!$C$3 )^2 * ( 'Sect. 4 (coefficients)'!$J$12 + 'Sect. 4 (coefficients)'!$J$13*((C522/'Sect. 4 (coefficients)'!$C$5-1)/'Sect. 4 (coefficients)'!$C$6) + 'Sect. 4 (coefficients)'!$J$14*((C522/'Sect. 4 (coefficients)'!$C$5-1)/'Sect. 4 (coefficients)'!$C$6)^2 ) +
    ( A522/'Sect. 4 (coefficients)'!$C$3 )^3 * ( 'Sect. 4 (coefficients)'!$J$15 + 'Sect. 4 (coefficients)'!$J$16*((C522/'Sect. 4 (coefficients)'!$C$5-1)/'Sect. 4 (coefficients)'!$C$6) ) +
    ( A522/'Sect. 4 (coefficients)'!$C$3 )^4 * ( 'Sect. 4 (coefficients)'!$J$17 ) +
( (B522+273.15) / 'Sect. 4 (coefficients)'!$C$4 )^1*
    (                                                   ( 'Sect. 4 (coefficients)'!$J$18 + 'Sect. 4 (coefficients)'!$J$19*((C522/'Sect. 4 (coefficients)'!$C$5-1)/'Sect. 4 (coefficients)'!$C$6) + 'Sect. 4 (coefficients)'!$J$20*((C522/'Sect. 4 (coefficients)'!$C$5-1)/'Sect. 4 (coefficients)'!$C$6)^2 + 'Sect. 4 (coefficients)'!$J$21 * ((C522/'Sect. 4 (coefficients)'!$C$5-1)/'Sect. 4 (coefficients)'!$C$6)^3 ) +
    ( A522/'Sect. 4 (coefficients)'!$C$3 )^1 * ( 'Sect. 4 (coefficients)'!$J$22 + 'Sect. 4 (coefficients)'!$J$23*((C522/'Sect. 4 (coefficients)'!$C$5-1)/'Sect. 4 (coefficients)'!$C$6) + 'Sect. 4 (coefficients)'!$J$24*((C522/'Sect. 4 (coefficients)'!$C$5-1)/'Sect. 4 (coefficients)'!$C$6)^2 ) +
    ( A522/'Sect. 4 (coefficients)'!$C$3 )^2 * ( 'Sect. 4 (coefficients)'!$J$25 + 'Sect. 4 (coefficients)'!$J$26*((C522/'Sect. 4 (coefficients)'!$C$5-1)/'Sect. 4 (coefficients)'!$C$6) ) +
    ( A522/'Sect. 4 (coefficients)'!$C$3 )^3 * ( 'Sect. 4 (coefficients)'!$J$27 ) ) +
( (B522+273.15) / 'Sect. 4 (coefficients)'!$C$4 )^2*
    (                                                   ( 'Sect. 4 (coefficients)'!$J$28 + 'Sect. 4 (coefficients)'!$J$29*((C522/'Sect. 4 (coefficients)'!$C$5-1)/'Sect. 4 (coefficients)'!$C$6) + 'Sect. 4 (coefficients)'!$J$30*((C522/'Sect. 4 (coefficients)'!$C$5-1)/'Sect. 4 (coefficients)'!$C$6)^2 ) +
    ( A522/'Sect. 4 (coefficients)'!$C$3 )^1 * ( 'Sect. 4 (coefficients)'!$J$31 + 'Sect. 4 (coefficients)'!$J$32*((C522/'Sect. 4 (coefficients)'!$C$5-1)/'Sect. 4 (coefficients)'!$C$6) ) +
    ( A522/'Sect. 4 (coefficients)'!$C$3 )^2 * ( 'Sect. 4 (coefficients)'!$J$33 ) ) +
( (B522+273.15) / 'Sect. 4 (coefficients)'!$C$4 )^3*
    (                                                   ( 'Sect. 4 (coefficients)'!$J$34 + 'Sect. 4 (coefficients)'!$J$35*((C522/'Sect. 4 (coefficients)'!$C$5-1)/'Sect. 4 (coefficients)'!$C$6) ) +
    ( A522/'Sect. 4 (coefficients)'!$C$3 )^1 * ( 'Sect. 4 (coefficients)'!$J$36 ) ) +
( (B522+273.15) / 'Sect. 4 (coefficients)'!$C$4 )^4*
    (                                                   ( 'Sect. 4 (coefficients)'!$J$37 ) ) )</f>
        <v>-0.33432058622522293</v>
      </c>
      <c r="V522" s="32">
        <f t="shared" si="145"/>
        <v>26.524439413746148</v>
      </c>
      <c r="W522" s="36">
        <f>('Sect. 4 (coefficients)'!$L$3+'Sect. 4 (coefficients)'!$L$4*(B522+'Sect. 4 (coefficients)'!$L$7)^-2.5+'Sect. 4 (coefficients)'!$L$5*(B522+'Sect. 4 (coefficients)'!$L$7)^3)/1000</f>
        <v>-2.8498200791190241E-3</v>
      </c>
      <c r="X522" s="36">
        <f t="shared" si="146"/>
        <v>8.2785673034280194E-4</v>
      </c>
      <c r="Y522" s="32">
        <f t="shared" si="147"/>
        <v>26.521589593667027</v>
      </c>
      <c r="Z522" s="92">
        <v>6.0000000000000001E-3</v>
      </c>
    </row>
    <row r="523" spans="1:26" s="37" customFormat="1">
      <c r="A523" s="76">
        <v>35</v>
      </c>
      <c r="B523" s="30">
        <v>15</v>
      </c>
      <c r="C523" s="55">
        <v>20</v>
      </c>
      <c r="D523" s="32">
        <v>1008.20030563</v>
      </c>
      <c r="E523" s="32">
        <f t="shared" si="149"/>
        <v>1.5123004584450001E-2</v>
      </c>
      <c r="F523" s="54" t="s">
        <v>17</v>
      </c>
      <c r="G523" s="33">
        <v>1034.6134945037857</v>
      </c>
      <c r="H523" s="32">
        <v>1.5897470667105135E-2</v>
      </c>
      <c r="I523" s="62">
        <v>3109.7832953649618</v>
      </c>
      <c r="J523" s="33">
        <f t="shared" si="139"/>
        <v>26.413188873785657</v>
      </c>
      <c r="K523" s="32">
        <f t="shared" si="140"/>
        <v>4.9014595734507968E-3</v>
      </c>
      <c r="L523" s="50">
        <f t="shared" si="138"/>
        <v>28.10086554700813</v>
      </c>
      <c r="M523" s="35">
        <f t="shared" si="141"/>
        <v>16.5</v>
      </c>
      <c r="N523" s="66">
        <f t="shared" si="142"/>
        <v>1.6500000000000001</v>
      </c>
      <c r="O523" s="70" t="s">
        <v>17</v>
      </c>
      <c r="P523" s="32">
        <f>('Sect. 4 (coefficients)'!$L$3+'Sect. 4 (coefficients)'!$L$4*(B523+'Sect. 4 (coefficients)'!$L$7)^-2.5+'Sect. 4 (coefficients)'!$L$5*(B523+'Sect. 4 (coefficients)'!$L$7)^3)/1000</f>
        <v>-2.8498200791190241E-3</v>
      </c>
      <c r="Q523" s="32">
        <f t="shared" si="143"/>
        <v>26.416038693864778</v>
      </c>
      <c r="R523" s="32">
        <f>LOOKUP(B523,'Sect. 4 (data)'!$B$54:$B$60,'Sect. 4 (data)'!$R$54:$R$60)</f>
        <v>26.860365393119025</v>
      </c>
      <c r="S523" s="36">
        <f t="shared" si="144"/>
        <v>-0.44432669925424761</v>
      </c>
      <c r="T523" s="32">
        <f>'Sect. 4 (coefficients)'!$C$7 * ( A523 / 'Sect. 4 (coefficients)'!$C$3 )*
  (
                                                        ( 'Sect. 4 (coefficients)'!$F$3   + 'Sect. 4 (coefficients)'!$F$4  *(A523/'Sect. 4 (coefficients)'!$C$3)^1 + 'Sect. 4 (coefficients)'!$F$5  *(A523/'Sect. 4 (coefficients)'!$C$3)^2 + 'Sect. 4 (coefficients)'!$F$6   *(A523/'Sect. 4 (coefficients)'!$C$3)^3 + 'Sect. 4 (coefficients)'!$F$7  *(A523/'Sect. 4 (coefficients)'!$C$3)^4 + 'Sect. 4 (coefficients)'!$F$8*(A523/'Sect. 4 (coefficients)'!$C$3)^5 ) +
    ( (B523+273.15) / 'Sect. 4 (coefficients)'!$C$4 )^1 * ( 'Sect. 4 (coefficients)'!$F$9   + 'Sect. 4 (coefficients)'!$F$10*(A523/'Sect. 4 (coefficients)'!$C$3)^1 + 'Sect. 4 (coefficients)'!$F$11*(A523/'Sect. 4 (coefficients)'!$C$3)^2 + 'Sect. 4 (coefficients)'!$F$12*(A523/'Sect. 4 (coefficients)'!$C$3)^3 + 'Sect. 4 (coefficients)'!$F$13*(A523/'Sect. 4 (coefficients)'!$C$3)^4 ) +
    ( (B523+273.15) / 'Sect. 4 (coefficients)'!$C$4 )^2 * ( 'Sect. 4 (coefficients)'!$F$14 + 'Sect. 4 (coefficients)'!$F$15*(A523/'Sect. 4 (coefficients)'!$C$3)^1 + 'Sect. 4 (coefficients)'!$F$16*(A523/'Sect. 4 (coefficients)'!$C$3)^2 + 'Sect. 4 (coefficients)'!$F$17*(A523/'Sect. 4 (coefficients)'!$C$3)^3 ) +
    ( (B523+273.15) / 'Sect. 4 (coefficients)'!$C$4 )^3 * ( 'Sect. 4 (coefficients)'!$F$18 + 'Sect. 4 (coefficients)'!$F$19*(A523/'Sect. 4 (coefficients)'!$C$3)^1 + 'Sect. 4 (coefficients)'!$F$20*(A523/'Sect. 4 (coefficients)'!$C$3)^2 ) +
    ( (B523+273.15) / 'Sect. 4 (coefficients)'!$C$4 )^4 * ( 'Sect. 4 (coefficients)'!$F$21 +'Sect. 4 (coefficients)'!$F$22*(A523/'Sect. 4 (coefficients)'!$C$3)^1 ) +
    ( (B523+273.15) / 'Sect. 4 (coefficients)'!$C$4 )^5 * ( 'Sect. 4 (coefficients)'!$F$23 )
  )</f>
        <v>26.858759999971369</v>
      </c>
      <c r="U523" s="91">
        <f xml:space="preserve"> 'Sect. 4 (coefficients)'!$C$8 * ( (C523/'Sect. 4 (coefficients)'!$C$5-1)/'Sect. 4 (coefficients)'!$C$6 ) * ( A523/'Sect. 4 (coefficients)'!$C$3 ) *
(                                                       ( 'Sect. 4 (coefficients)'!$J$3   + 'Sect. 4 (coefficients)'!$J$4  *((C523/'Sect. 4 (coefficients)'!$C$5-1)/'Sect. 4 (coefficients)'!$C$6)  + 'Sect. 4 (coefficients)'!$J$5  *((C523/'Sect. 4 (coefficients)'!$C$5-1)/'Sect. 4 (coefficients)'!$C$6)^2 + 'Sect. 4 (coefficients)'!$J$6   *((C523/'Sect. 4 (coefficients)'!$C$5-1)/'Sect. 4 (coefficients)'!$C$6)^3 + 'Sect. 4 (coefficients)'!$J$7*((C523/'Sect. 4 (coefficients)'!$C$5-1)/'Sect. 4 (coefficients)'!$C$6)^4 ) +
    ( A523/'Sect. 4 (coefficients)'!$C$3 )^1 * ( 'Sect. 4 (coefficients)'!$J$8   + 'Sect. 4 (coefficients)'!$J$9  *((C523/'Sect. 4 (coefficients)'!$C$5-1)/'Sect. 4 (coefficients)'!$C$6)  + 'Sect. 4 (coefficients)'!$J$10*((C523/'Sect. 4 (coefficients)'!$C$5-1)/'Sect. 4 (coefficients)'!$C$6)^2 + 'Sect. 4 (coefficients)'!$J$11 *((C523/'Sect. 4 (coefficients)'!$C$5-1)/'Sect. 4 (coefficients)'!$C$6)^3 ) +
    ( A523/'Sect. 4 (coefficients)'!$C$3 )^2 * ( 'Sect. 4 (coefficients)'!$J$12 + 'Sect. 4 (coefficients)'!$J$13*((C523/'Sect. 4 (coefficients)'!$C$5-1)/'Sect. 4 (coefficients)'!$C$6) + 'Sect. 4 (coefficients)'!$J$14*((C523/'Sect. 4 (coefficients)'!$C$5-1)/'Sect. 4 (coefficients)'!$C$6)^2 ) +
    ( A523/'Sect. 4 (coefficients)'!$C$3 )^3 * ( 'Sect. 4 (coefficients)'!$J$15 + 'Sect. 4 (coefficients)'!$J$16*((C523/'Sect. 4 (coefficients)'!$C$5-1)/'Sect. 4 (coefficients)'!$C$6) ) +
    ( A523/'Sect. 4 (coefficients)'!$C$3 )^4 * ( 'Sect. 4 (coefficients)'!$J$17 ) +
( (B523+273.15) / 'Sect. 4 (coefficients)'!$C$4 )^1*
    (                                                   ( 'Sect. 4 (coefficients)'!$J$18 + 'Sect. 4 (coefficients)'!$J$19*((C523/'Sect. 4 (coefficients)'!$C$5-1)/'Sect. 4 (coefficients)'!$C$6) + 'Sect. 4 (coefficients)'!$J$20*((C523/'Sect. 4 (coefficients)'!$C$5-1)/'Sect. 4 (coefficients)'!$C$6)^2 + 'Sect. 4 (coefficients)'!$J$21 * ((C523/'Sect. 4 (coefficients)'!$C$5-1)/'Sect. 4 (coefficients)'!$C$6)^3 ) +
    ( A523/'Sect. 4 (coefficients)'!$C$3 )^1 * ( 'Sect. 4 (coefficients)'!$J$22 + 'Sect. 4 (coefficients)'!$J$23*((C523/'Sect. 4 (coefficients)'!$C$5-1)/'Sect. 4 (coefficients)'!$C$6) + 'Sect. 4 (coefficients)'!$J$24*((C523/'Sect. 4 (coefficients)'!$C$5-1)/'Sect. 4 (coefficients)'!$C$6)^2 ) +
    ( A523/'Sect. 4 (coefficients)'!$C$3 )^2 * ( 'Sect. 4 (coefficients)'!$J$25 + 'Sect. 4 (coefficients)'!$J$26*((C523/'Sect. 4 (coefficients)'!$C$5-1)/'Sect. 4 (coefficients)'!$C$6) ) +
    ( A523/'Sect. 4 (coefficients)'!$C$3 )^3 * ( 'Sect. 4 (coefficients)'!$J$27 ) ) +
( (B523+273.15) / 'Sect. 4 (coefficients)'!$C$4 )^2*
    (                                                   ( 'Sect. 4 (coefficients)'!$J$28 + 'Sect. 4 (coefficients)'!$J$29*((C523/'Sect. 4 (coefficients)'!$C$5-1)/'Sect. 4 (coefficients)'!$C$6) + 'Sect. 4 (coefficients)'!$J$30*((C523/'Sect. 4 (coefficients)'!$C$5-1)/'Sect. 4 (coefficients)'!$C$6)^2 ) +
    ( A523/'Sect. 4 (coefficients)'!$C$3 )^1 * ( 'Sect. 4 (coefficients)'!$J$31 + 'Sect. 4 (coefficients)'!$J$32*((C523/'Sect. 4 (coefficients)'!$C$5-1)/'Sect. 4 (coefficients)'!$C$6) ) +
    ( A523/'Sect. 4 (coefficients)'!$C$3 )^2 * ( 'Sect. 4 (coefficients)'!$J$33 ) ) +
( (B523+273.15) / 'Sect. 4 (coefficients)'!$C$4 )^3*
    (                                                   ( 'Sect. 4 (coefficients)'!$J$34 + 'Sect. 4 (coefficients)'!$J$35*((C523/'Sect. 4 (coefficients)'!$C$5-1)/'Sect. 4 (coefficients)'!$C$6) ) +
    ( A523/'Sect. 4 (coefficients)'!$C$3 )^1 * ( 'Sect. 4 (coefficients)'!$J$36 ) ) +
( (B523+273.15) / 'Sect. 4 (coefficients)'!$C$4 )^4*
    (                                                   ( 'Sect. 4 (coefficients)'!$J$37 ) ) )</f>
        <v>-0.44325003687689324</v>
      </c>
      <c r="V523" s="32">
        <f t="shared" si="145"/>
        <v>26.415509963094475</v>
      </c>
      <c r="W523" s="36">
        <f>('Sect. 4 (coefficients)'!$L$3+'Sect. 4 (coefficients)'!$L$4*(B523+'Sect. 4 (coefficients)'!$L$7)^-2.5+'Sect. 4 (coefficients)'!$L$5*(B523+'Sect. 4 (coefficients)'!$L$7)^3)/1000</f>
        <v>-2.8498200791190241E-3</v>
      </c>
      <c r="X523" s="36">
        <f t="shared" si="146"/>
        <v>5.2873077030213267E-4</v>
      </c>
      <c r="Y523" s="32">
        <f t="shared" si="147"/>
        <v>26.412660143015355</v>
      </c>
      <c r="Z523" s="92">
        <v>6.0000000000000001E-3</v>
      </c>
    </row>
    <row r="524" spans="1:26" s="37" customFormat="1">
      <c r="A524" s="76">
        <v>35</v>
      </c>
      <c r="B524" s="30">
        <v>15</v>
      </c>
      <c r="C524" s="55">
        <v>26</v>
      </c>
      <c r="D524" s="32">
        <v>1010.86983823</v>
      </c>
      <c r="E524" s="32">
        <f t="shared" si="149"/>
        <v>1.516304757345E-2</v>
      </c>
      <c r="F524" s="54" t="s">
        <v>17</v>
      </c>
      <c r="G524" s="33">
        <v>1037.1546443080185</v>
      </c>
      <c r="H524" s="32">
        <v>1.5982432194693596E-2</v>
      </c>
      <c r="I524" s="62">
        <v>2536.1857746180499</v>
      </c>
      <c r="J524" s="33">
        <f t="shared" si="139"/>
        <v>26.284806078018505</v>
      </c>
      <c r="K524" s="32">
        <f t="shared" si="140"/>
        <v>5.0517449602360594E-3</v>
      </c>
      <c r="L524" s="50">
        <f t="shared" si="138"/>
        <v>25.314843524690016</v>
      </c>
      <c r="M524" s="35">
        <f t="shared" si="141"/>
        <v>16.5</v>
      </c>
      <c r="N524" s="66">
        <f t="shared" si="142"/>
        <v>1.6500000000000001</v>
      </c>
      <c r="O524" s="70" t="s">
        <v>17</v>
      </c>
      <c r="P524" s="32">
        <f>('Sect. 4 (coefficients)'!$L$3+'Sect. 4 (coefficients)'!$L$4*(B524+'Sect. 4 (coefficients)'!$L$7)^-2.5+'Sect. 4 (coefficients)'!$L$5*(B524+'Sect. 4 (coefficients)'!$L$7)^3)/1000</f>
        <v>-2.8498200791190241E-3</v>
      </c>
      <c r="Q524" s="32">
        <f t="shared" si="143"/>
        <v>26.287655898097626</v>
      </c>
      <c r="R524" s="32">
        <f>LOOKUP(B524,'Sect. 4 (data)'!$B$54:$B$60,'Sect. 4 (data)'!$R$54:$R$60)</f>
        <v>26.860365393119025</v>
      </c>
      <c r="S524" s="36">
        <f t="shared" si="144"/>
        <v>-0.57270949502139956</v>
      </c>
      <c r="T524" s="32">
        <f>'Sect. 4 (coefficients)'!$C$7 * ( A524 / 'Sect. 4 (coefficients)'!$C$3 )*
  (
                                                        ( 'Sect. 4 (coefficients)'!$F$3   + 'Sect. 4 (coefficients)'!$F$4  *(A524/'Sect. 4 (coefficients)'!$C$3)^1 + 'Sect. 4 (coefficients)'!$F$5  *(A524/'Sect. 4 (coefficients)'!$C$3)^2 + 'Sect. 4 (coefficients)'!$F$6   *(A524/'Sect. 4 (coefficients)'!$C$3)^3 + 'Sect. 4 (coefficients)'!$F$7  *(A524/'Sect. 4 (coefficients)'!$C$3)^4 + 'Sect. 4 (coefficients)'!$F$8*(A524/'Sect. 4 (coefficients)'!$C$3)^5 ) +
    ( (B524+273.15) / 'Sect. 4 (coefficients)'!$C$4 )^1 * ( 'Sect. 4 (coefficients)'!$F$9   + 'Sect. 4 (coefficients)'!$F$10*(A524/'Sect. 4 (coefficients)'!$C$3)^1 + 'Sect. 4 (coefficients)'!$F$11*(A524/'Sect. 4 (coefficients)'!$C$3)^2 + 'Sect. 4 (coefficients)'!$F$12*(A524/'Sect. 4 (coefficients)'!$C$3)^3 + 'Sect. 4 (coefficients)'!$F$13*(A524/'Sect. 4 (coefficients)'!$C$3)^4 ) +
    ( (B524+273.15) / 'Sect. 4 (coefficients)'!$C$4 )^2 * ( 'Sect. 4 (coefficients)'!$F$14 + 'Sect. 4 (coefficients)'!$F$15*(A524/'Sect. 4 (coefficients)'!$C$3)^1 + 'Sect. 4 (coefficients)'!$F$16*(A524/'Sect. 4 (coefficients)'!$C$3)^2 + 'Sect. 4 (coefficients)'!$F$17*(A524/'Sect. 4 (coefficients)'!$C$3)^3 ) +
    ( (B524+273.15) / 'Sect. 4 (coefficients)'!$C$4 )^3 * ( 'Sect. 4 (coefficients)'!$F$18 + 'Sect. 4 (coefficients)'!$F$19*(A524/'Sect. 4 (coefficients)'!$C$3)^1 + 'Sect. 4 (coefficients)'!$F$20*(A524/'Sect. 4 (coefficients)'!$C$3)^2 ) +
    ( (B524+273.15) / 'Sect. 4 (coefficients)'!$C$4 )^4 * ( 'Sect. 4 (coefficients)'!$F$21 +'Sect. 4 (coefficients)'!$F$22*(A524/'Sect. 4 (coefficients)'!$C$3)^1 ) +
    ( (B524+273.15) / 'Sect. 4 (coefficients)'!$C$4 )^5 * ( 'Sect. 4 (coefficients)'!$F$23 )
  )</f>
        <v>26.858759999971369</v>
      </c>
      <c r="U524" s="91">
        <f xml:space="preserve"> 'Sect. 4 (coefficients)'!$C$8 * ( (C524/'Sect. 4 (coefficients)'!$C$5-1)/'Sect. 4 (coefficients)'!$C$6 ) * ( A524/'Sect. 4 (coefficients)'!$C$3 ) *
(                                                       ( 'Sect. 4 (coefficients)'!$J$3   + 'Sect. 4 (coefficients)'!$J$4  *((C524/'Sect. 4 (coefficients)'!$C$5-1)/'Sect. 4 (coefficients)'!$C$6)  + 'Sect. 4 (coefficients)'!$J$5  *((C524/'Sect. 4 (coefficients)'!$C$5-1)/'Sect. 4 (coefficients)'!$C$6)^2 + 'Sect. 4 (coefficients)'!$J$6   *((C524/'Sect. 4 (coefficients)'!$C$5-1)/'Sect. 4 (coefficients)'!$C$6)^3 + 'Sect. 4 (coefficients)'!$J$7*((C524/'Sect. 4 (coefficients)'!$C$5-1)/'Sect. 4 (coefficients)'!$C$6)^4 ) +
    ( A524/'Sect. 4 (coefficients)'!$C$3 )^1 * ( 'Sect. 4 (coefficients)'!$J$8   + 'Sect. 4 (coefficients)'!$J$9  *((C524/'Sect. 4 (coefficients)'!$C$5-1)/'Sect. 4 (coefficients)'!$C$6)  + 'Sect. 4 (coefficients)'!$J$10*((C524/'Sect. 4 (coefficients)'!$C$5-1)/'Sect. 4 (coefficients)'!$C$6)^2 + 'Sect. 4 (coefficients)'!$J$11 *((C524/'Sect. 4 (coefficients)'!$C$5-1)/'Sect. 4 (coefficients)'!$C$6)^3 ) +
    ( A524/'Sect. 4 (coefficients)'!$C$3 )^2 * ( 'Sect. 4 (coefficients)'!$J$12 + 'Sect. 4 (coefficients)'!$J$13*((C524/'Sect. 4 (coefficients)'!$C$5-1)/'Sect. 4 (coefficients)'!$C$6) + 'Sect. 4 (coefficients)'!$J$14*((C524/'Sect. 4 (coefficients)'!$C$5-1)/'Sect. 4 (coefficients)'!$C$6)^2 ) +
    ( A524/'Sect. 4 (coefficients)'!$C$3 )^3 * ( 'Sect. 4 (coefficients)'!$J$15 + 'Sect. 4 (coefficients)'!$J$16*((C524/'Sect. 4 (coefficients)'!$C$5-1)/'Sect. 4 (coefficients)'!$C$6) ) +
    ( A524/'Sect. 4 (coefficients)'!$C$3 )^4 * ( 'Sect. 4 (coefficients)'!$J$17 ) +
( (B524+273.15) / 'Sect. 4 (coefficients)'!$C$4 )^1*
    (                                                   ( 'Sect. 4 (coefficients)'!$J$18 + 'Sect. 4 (coefficients)'!$J$19*((C524/'Sect. 4 (coefficients)'!$C$5-1)/'Sect. 4 (coefficients)'!$C$6) + 'Sect. 4 (coefficients)'!$J$20*((C524/'Sect. 4 (coefficients)'!$C$5-1)/'Sect. 4 (coefficients)'!$C$6)^2 + 'Sect. 4 (coefficients)'!$J$21 * ((C524/'Sect. 4 (coefficients)'!$C$5-1)/'Sect. 4 (coefficients)'!$C$6)^3 ) +
    ( A524/'Sect. 4 (coefficients)'!$C$3 )^1 * ( 'Sect. 4 (coefficients)'!$J$22 + 'Sect. 4 (coefficients)'!$J$23*((C524/'Sect. 4 (coefficients)'!$C$5-1)/'Sect. 4 (coefficients)'!$C$6) + 'Sect. 4 (coefficients)'!$J$24*((C524/'Sect. 4 (coefficients)'!$C$5-1)/'Sect. 4 (coefficients)'!$C$6)^2 ) +
    ( A524/'Sect. 4 (coefficients)'!$C$3 )^2 * ( 'Sect. 4 (coefficients)'!$J$25 + 'Sect. 4 (coefficients)'!$J$26*((C524/'Sect. 4 (coefficients)'!$C$5-1)/'Sect. 4 (coefficients)'!$C$6) ) +
    ( A524/'Sect. 4 (coefficients)'!$C$3 )^3 * ( 'Sect. 4 (coefficients)'!$J$27 ) ) +
( (B524+273.15) / 'Sect. 4 (coefficients)'!$C$4 )^2*
    (                                                   ( 'Sect. 4 (coefficients)'!$J$28 + 'Sect. 4 (coefficients)'!$J$29*((C524/'Sect. 4 (coefficients)'!$C$5-1)/'Sect. 4 (coefficients)'!$C$6) + 'Sect. 4 (coefficients)'!$J$30*((C524/'Sect. 4 (coefficients)'!$C$5-1)/'Sect. 4 (coefficients)'!$C$6)^2 ) +
    ( A524/'Sect. 4 (coefficients)'!$C$3 )^1 * ( 'Sect. 4 (coefficients)'!$J$31 + 'Sect. 4 (coefficients)'!$J$32*((C524/'Sect. 4 (coefficients)'!$C$5-1)/'Sect. 4 (coefficients)'!$C$6) ) +
    ( A524/'Sect. 4 (coefficients)'!$C$3 )^2 * ( 'Sect. 4 (coefficients)'!$J$33 ) ) +
( (B524+273.15) / 'Sect. 4 (coefficients)'!$C$4 )^3*
    (                                                   ( 'Sect. 4 (coefficients)'!$J$34 + 'Sect. 4 (coefficients)'!$J$35*((C524/'Sect. 4 (coefficients)'!$C$5-1)/'Sect. 4 (coefficients)'!$C$6) ) +
    ( A524/'Sect. 4 (coefficients)'!$C$3 )^1 * ( 'Sect. 4 (coefficients)'!$J$36 ) ) +
( (B524+273.15) / 'Sect. 4 (coefficients)'!$C$4 )^4*
    (                                                   ( 'Sect. 4 (coefficients)'!$J$37 ) ) )</f>
        <v>-0.57150135408868818</v>
      </c>
      <c r="V524" s="32">
        <f t="shared" si="145"/>
        <v>26.28725864588268</v>
      </c>
      <c r="W524" s="36">
        <f>('Sect. 4 (coefficients)'!$L$3+'Sect. 4 (coefficients)'!$L$4*(B524+'Sect. 4 (coefficients)'!$L$7)^-2.5+'Sect. 4 (coefficients)'!$L$5*(B524+'Sect. 4 (coefficients)'!$L$7)^3)/1000</f>
        <v>-2.8498200791190241E-3</v>
      </c>
      <c r="X524" s="36">
        <f t="shared" si="146"/>
        <v>3.972522149453539E-4</v>
      </c>
      <c r="Y524" s="32">
        <f t="shared" si="147"/>
        <v>26.28440882580356</v>
      </c>
      <c r="Z524" s="92">
        <v>6.0000000000000001E-3</v>
      </c>
    </row>
    <row r="525" spans="1:26" s="37" customFormat="1">
      <c r="A525" s="76">
        <v>35</v>
      </c>
      <c r="B525" s="30">
        <v>15</v>
      </c>
      <c r="C525" s="55">
        <v>33</v>
      </c>
      <c r="D525" s="32">
        <v>1013.94264737</v>
      </c>
      <c r="E525" s="32">
        <f t="shared" si="149"/>
        <v>1.5209139710550001E-2</v>
      </c>
      <c r="F525" s="54" t="s">
        <v>17</v>
      </c>
      <c r="G525" s="33">
        <v>1040.0832209067271</v>
      </c>
      <c r="H525" s="32">
        <v>1.6095812231878788E-2</v>
      </c>
      <c r="I525" s="62">
        <v>1755.3374623428881</v>
      </c>
      <c r="J525" s="33">
        <f t="shared" si="139"/>
        <v>26.140573536727061</v>
      </c>
      <c r="K525" s="32">
        <f t="shared" si="140"/>
        <v>5.2685140854770302E-3</v>
      </c>
      <c r="L525" s="50">
        <f t="shared" si="138"/>
        <v>20.149376654122808</v>
      </c>
      <c r="M525" s="35">
        <f t="shared" si="141"/>
        <v>16.5</v>
      </c>
      <c r="N525" s="66">
        <f t="shared" si="142"/>
        <v>1.6500000000000001</v>
      </c>
      <c r="O525" s="70" t="s">
        <v>17</v>
      </c>
      <c r="P525" s="32">
        <f>('Sect. 4 (coefficients)'!$L$3+'Sect. 4 (coefficients)'!$L$4*(B525+'Sect. 4 (coefficients)'!$L$7)^-2.5+'Sect. 4 (coefficients)'!$L$5*(B525+'Sect. 4 (coefficients)'!$L$7)^3)/1000</f>
        <v>-2.8498200791190241E-3</v>
      </c>
      <c r="Q525" s="32">
        <f t="shared" si="143"/>
        <v>26.143423356806181</v>
      </c>
      <c r="R525" s="32">
        <f>LOOKUP(B525,'Sect. 4 (data)'!$B$54:$B$60,'Sect. 4 (data)'!$R$54:$R$60)</f>
        <v>26.860365393119025</v>
      </c>
      <c r="S525" s="36">
        <f t="shared" si="144"/>
        <v>-0.71694203631284381</v>
      </c>
      <c r="T525" s="32">
        <f>'Sect. 4 (coefficients)'!$C$7 * ( A525 / 'Sect. 4 (coefficients)'!$C$3 )*
  (
                                                        ( 'Sect. 4 (coefficients)'!$F$3   + 'Sect. 4 (coefficients)'!$F$4  *(A525/'Sect. 4 (coefficients)'!$C$3)^1 + 'Sect. 4 (coefficients)'!$F$5  *(A525/'Sect. 4 (coefficients)'!$C$3)^2 + 'Sect. 4 (coefficients)'!$F$6   *(A525/'Sect. 4 (coefficients)'!$C$3)^3 + 'Sect. 4 (coefficients)'!$F$7  *(A525/'Sect. 4 (coefficients)'!$C$3)^4 + 'Sect. 4 (coefficients)'!$F$8*(A525/'Sect. 4 (coefficients)'!$C$3)^5 ) +
    ( (B525+273.15) / 'Sect. 4 (coefficients)'!$C$4 )^1 * ( 'Sect. 4 (coefficients)'!$F$9   + 'Sect. 4 (coefficients)'!$F$10*(A525/'Sect. 4 (coefficients)'!$C$3)^1 + 'Sect. 4 (coefficients)'!$F$11*(A525/'Sect. 4 (coefficients)'!$C$3)^2 + 'Sect. 4 (coefficients)'!$F$12*(A525/'Sect. 4 (coefficients)'!$C$3)^3 + 'Sect. 4 (coefficients)'!$F$13*(A525/'Sect. 4 (coefficients)'!$C$3)^4 ) +
    ( (B525+273.15) / 'Sect. 4 (coefficients)'!$C$4 )^2 * ( 'Sect. 4 (coefficients)'!$F$14 + 'Sect. 4 (coefficients)'!$F$15*(A525/'Sect. 4 (coefficients)'!$C$3)^1 + 'Sect. 4 (coefficients)'!$F$16*(A525/'Sect. 4 (coefficients)'!$C$3)^2 + 'Sect. 4 (coefficients)'!$F$17*(A525/'Sect. 4 (coefficients)'!$C$3)^3 ) +
    ( (B525+273.15) / 'Sect. 4 (coefficients)'!$C$4 )^3 * ( 'Sect. 4 (coefficients)'!$F$18 + 'Sect. 4 (coefficients)'!$F$19*(A525/'Sect. 4 (coefficients)'!$C$3)^1 + 'Sect. 4 (coefficients)'!$F$20*(A525/'Sect. 4 (coefficients)'!$C$3)^2 ) +
    ( (B525+273.15) / 'Sect. 4 (coefficients)'!$C$4 )^4 * ( 'Sect. 4 (coefficients)'!$F$21 +'Sect. 4 (coefficients)'!$F$22*(A525/'Sect. 4 (coefficients)'!$C$3)^1 ) +
    ( (B525+273.15) / 'Sect. 4 (coefficients)'!$C$4 )^5 * ( 'Sect. 4 (coefficients)'!$F$23 )
  )</f>
        <v>26.858759999971369</v>
      </c>
      <c r="U525" s="91">
        <f xml:space="preserve"> 'Sect. 4 (coefficients)'!$C$8 * ( (C525/'Sect. 4 (coefficients)'!$C$5-1)/'Sect. 4 (coefficients)'!$C$6 ) * ( A525/'Sect. 4 (coefficients)'!$C$3 ) *
(                                                       ( 'Sect. 4 (coefficients)'!$J$3   + 'Sect. 4 (coefficients)'!$J$4  *((C525/'Sect. 4 (coefficients)'!$C$5-1)/'Sect. 4 (coefficients)'!$C$6)  + 'Sect. 4 (coefficients)'!$J$5  *((C525/'Sect. 4 (coefficients)'!$C$5-1)/'Sect. 4 (coefficients)'!$C$6)^2 + 'Sect. 4 (coefficients)'!$J$6   *((C525/'Sect. 4 (coefficients)'!$C$5-1)/'Sect. 4 (coefficients)'!$C$6)^3 + 'Sect. 4 (coefficients)'!$J$7*((C525/'Sect. 4 (coefficients)'!$C$5-1)/'Sect. 4 (coefficients)'!$C$6)^4 ) +
    ( A525/'Sect. 4 (coefficients)'!$C$3 )^1 * ( 'Sect. 4 (coefficients)'!$J$8   + 'Sect. 4 (coefficients)'!$J$9  *((C525/'Sect. 4 (coefficients)'!$C$5-1)/'Sect. 4 (coefficients)'!$C$6)  + 'Sect. 4 (coefficients)'!$J$10*((C525/'Sect. 4 (coefficients)'!$C$5-1)/'Sect. 4 (coefficients)'!$C$6)^2 + 'Sect. 4 (coefficients)'!$J$11 *((C525/'Sect. 4 (coefficients)'!$C$5-1)/'Sect. 4 (coefficients)'!$C$6)^3 ) +
    ( A525/'Sect. 4 (coefficients)'!$C$3 )^2 * ( 'Sect. 4 (coefficients)'!$J$12 + 'Sect. 4 (coefficients)'!$J$13*((C525/'Sect. 4 (coefficients)'!$C$5-1)/'Sect. 4 (coefficients)'!$C$6) + 'Sect. 4 (coefficients)'!$J$14*((C525/'Sect. 4 (coefficients)'!$C$5-1)/'Sect. 4 (coefficients)'!$C$6)^2 ) +
    ( A525/'Sect. 4 (coefficients)'!$C$3 )^3 * ( 'Sect. 4 (coefficients)'!$J$15 + 'Sect. 4 (coefficients)'!$J$16*((C525/'Sect. 4 (coefficients)'!$C$5-1)/'Sect. 4 (coefficients)'!$C$6) ) +
    ( A525/'Sect. 4 (coefficients)'!$C$3 )^4 * ( 'Sect. 4 (coefficients)'!$J$17 ) +
( (B525+273.15) / 'Sect. 4 (coefficients)'!$C$4 )^1*
    (                                                   ( 'Sect. 4 (coefficients)'!$J$18 + 'Sect. 4 (coefficients)'!$J$19*((C525/'Sect. 4 (coefficients)'!$C$5-1)/'Sect. 4 (coefficients)'!$C$6) + 'Sect. 4 (coefficients)'!$J$20*((C525/'Sect. 4 (coefficients)'!$C$5-1)/'Sect. 4 (coefficients)'!$C$6)^2 + 'Sect. 4 (coefficients)'!$J$21 * ((C525/'Sect. 4 (coefficients)'!$C$5-1)/'Sect. 4 (coefficients)'!$C$6)^3 ) +
    ( A525/'Sect. 4 (coefficients)'!$C$3 )^1 * ( 'Sect. 4 (coefficients)'!$J$22 + 'Sect. 4 (coefficients)'!$J$23*((C525/'Sect. 4 (coefficients)'!$C$5-1)/'Sect. 4 (coefficients)'!$C$6) + 'Sect. 4 (coefficients)'!$J$24*((C525/'Sect. 4 (coefficients)'!$C$5-1)/'Sect. 4 (coefficients)'!$C$6)^2 ) +
    ( A525/'Sect. 4 (coefficients)'!$C$3 )^2 * ( 'Sect. 4 (coefficients)'!$J$25 + 'Sect. 4 (coefficients)'!$J$26*((C525/'Sect. 4 (coefficients)'!$C$5-1)/'Sect. 4 (coefficients)'!$C$6) ) +
    ( A525/'Sect. 4 (coefficients)'!$C$3 )^3 * ( 'Sect. 4 (coefficients)'!$J$27 ) ) +
( (B525+273.15) / 'Sect. 4 (coefficients)'!$C$4 )^2*
    (                                                   ( 'Sect. 4 (coefficients)'!$J$28 + 'Sect. 4 (coefficients)'!$J$29*((C525/'Sect. 4 (coefficients)'!$C$5-1)/'Sect. 4 (coefficients)'!$C$6) + 'Sect. 4 (coefficients)'!$J$30*((C525/'Sect. 4 (coefficients)'!$C$5-1)/'Sect. 4 (coefficients)'!$C$6)^2 ) +
    ( A525/'Sect. 4 (coefficients)'!$C$3 )^1 * ( 'Sect. 4 (coefficients)'!$J$31 + 'Sect. 4 (coefficients)'!$J$32*((C525/'Sect. 4 (coefficients)'!$C$5-1)/'Sect. 4 (coefficients)'!$C$6) ) +
    ( A525/'Sect. 4 (coefficients)'!$C$3 )^2 * ( 'Sect. 4 (coefficients)'!$J$33 ) ) +
( (B525+273.15) / 'Sect. 4 (coefficients)'!$C$4 )^3*
    (                                                   ( 'Sect. 4 (coefficients)'!$J$34 + 'Sect. 4 (coefficients)'!$J$35*((C525/'Sect. 4 (coefficients)'!$C$5-1)/'Sect. 4 (coefficients)'!$C$6) ) +
    ( A525/'Sect. 4 (coefficients)'!$C$3 )^1 * ( 'Sect. 4 (coefficients)'!$J$36 ) ) +
( (B525+273.15) / 'Sect. 4 (coefficients)'!$C$4 )^4*
    (                                                   ( 'Sect. 4 (coefficients)'!$J$37 ) ) )</f>
        <v>-0.71758883312419564</v>
      </c>
      <c r="V525" s="32">
        <f t="shared" si="145"/>
        <v>26.141171166847172</v>
      </c>
      <c r="W525" s="36">
        <f>('Sect. 4 (coefficients)'!$L$3+'Sect. 4 (coefficients)'!$L$4*(B525+'Sect. 4 (coefficients)'!$L$7)^-2.5+'Sect. 4 (coefficients)'!$L$5*(B525+'Sect. 4 (coefficients)'!$L$7)^3)/1000</f>
        <v>-2.8498200791190241E-3</v>
      </c>
      <c r="X525" s="36">
        <f t="shared" si="146"/>
        <v>2.2521899590088879E-3</v>
      </c>
      <c r="Y525" s="32">
        <f t="shared" si="147"/>
        <v>26.138321346768052</v>
      </c>
      <c r="Z525" s="92">
        <v>6.0000000000000001E-3</v>
      </c>
    </row>
    <row r="526" spans="1:26" s="37" customFormat="1">
      <c r="A526" s="76">
        <v>35</v>
      </c>
      <c r="B526" s="30">
        <v>15</v>
      </c>
      <c r="C526" s="55">
        <v>41.5</v>
      </c>
      <c r="D526" s="32">
        <v>1017.61494547</v>
      </c>
      <c r="E526" s="32">
        <f t="shared" si="149"/>
        <v>1.526422418205E-2</v>
      </c>
      <c r="F526" s="54" t="s">
        <v>17</v>
      </c>
      <c r="G526" s="33">
        <v>1043.5817561121637</v>
      </c>
      <c r="H526" s="32">
        <v>1.6253136289645885E-2</v>
      </c>
      <c r="I526" s="62">
        <v>1024.3315118349158</v>
      </c>
      <c r="J526" s="33">
        <f t="shared" si="139"/>
        <v>25.96681064216375</v>
      </c>
      <c r="K526" s="32">
        <f t="shared" si="140"/>
        <v>5.5828218106907202E-3</v>
      </c>
      <c r="L526" s="50">
        <f t="shared" si="138"/>
        <v>14.259585147210755</v>
      </c>
      <c r="M526" s="35">
        <f t="shared" si="141"/>
        <v>16.5</v>
      </c>
      <c r="N526" s="66">
        <f t="shared" si="142"/>
        <v>1.6500000000000001</v>
      </c>
      <c r="O526" s="70" t="s">
        <v>17</v>
      </c>
      <c r="P526" s="32">
        <f>('Sect. 4 (coefficients)'!$L$3+'Sect. 4 (coefficients)'!$L$4*(B526+'Sect. 4 (coefficients)'!$L$7)^-2.5+'Sect. 4 (coefficients)'!$L$5*(B526+'Sect. 4 (coefficients)'!$L$7)^3)/1000</f>
        <v>-2.8498200791190241E-3</v>
      </c>
      <c r="Q526" s="32">
        <f t="shared" si="143"/>
        <v>25.969660462242871</v>
      </c>
      <c r="R526" s="32">
        <f>LOOKUP(B526,'Sect. 4 (data)'!$B$54:$B$60,'Sect. 4 (data)'!$R$54:$R$60)</f>
        <v>26.860365393119025</v>
      </c>
      <c r="S526" s="36">
        <f t="shared" si="144"/>
        <v>-0.89070493087615432</v>
      </c>
      <c r="T526" s="32">
        <f>'Sect. 4 (coefficients)'!$C$7 * ( A526 / 'Sect. 4 (coefficients)'!$C$3 )*
  (
                                                        ( 'Sect. 4 (coefficients)'!$F$3   + 'Sect. 4 (coefficients)'!$F$4  *(A526/'Sect. 4 (coefficients)'!$C$3)^1 + 'Sect. 4 (coefficients)'!$F$5  *(A526/'Sect. 4 (coefficients)'!$C$3)^2 + 'Sect. 4 (coefficients)'!$F$6   *(A526/'Sect. 4 (coefficients)'!$C$3)^3 + 'Sect. 4 (coefficients)'!$F$7  *(A526/'Sect. 4 (coefficients)'!$C$3)^4 + 'Sect. 4 (coefficients)'!$F$8*(A526/'Sect. 4 (coefficients)'!$C$3)^5 ) +
    ( (B526+273.15) / 'Sect. 4 (coefficients)'!$C$4 )^1 * ( 'Sect. 4 (coefficients)'!$F$9   + 'Sect. 4 (coefficients)'!$F$10*(A526/'Sect. 4 (coefficients)'!$C$3)^1 + 'Sect. 4 (coefficients)'!$F$11*(A526/'Sect. 4 (coefficients)'!$C$3)^2 + 'Sect. 4 (coefficients)'!$F$12*(A526/'Sect. 4 (coefficients)'!$C$3)^3 + 'Sect. 4 (coefficients)'!$F$13*(A526/'Sect. 4 (coefficients)'!$C$3)^4 ) +
    ( (B526+273.15) / 'Sect. 4 (coefficients)'!$C$4 )^2 * ( 'Sect. 4 (coefficients)'!$F$14 + 'Sect. 4 (coefficients)'!$F$15*(A526/'Sect. 4 (coefficients)'!$C$3)^1 + 'Sect. 4 (coefficients)'!$F$16*(A526/'Sect. 4 (coefficients)'!$C$3)^2 + 'Sect. 4 (coefficients)'!$F$17*(A526/'Sect. 4 (coefficients)'!$C$3)^3 ) +
    ( (B526+273.15) / 'Sect. 4 (coefficients)'!$C$4 )^3 * ( 'Sect. 4 (coefficients)'!$F$18 + 'Sect. 4 (coefficients)'!$F$19*(A526/'Sect. 4 (coefficients)'!$C$3)^1 + 'Sect. 4 (coefficients)'!$F$20*(A526/'Sect. 4 (coefficients)'!$C$3)^2 ) +
    ( (B526+273.15) / 'Sect. 4 (coefficients)'!$C$4 )^4 * ( 'Sect. 4 (coefficients)'!$F$21 +'Sect. 4 (coefficients)'!$F$22*(A526/'Sect. 4 (coefficients)'!$C$3)^1 ) +
    ( (B526+273.15) / 'Sect. 4 (coefficients)'!$C$4 )^5 * ( 'Sect. 4 (coefficients)'!$F$23 )
  )</f>
        <v>26.858759999971369</v>
      </c>
      <c r="U526" s="91">
        <f xml:space="preserve"> 'Sect. 4 (coefficients)'!$C$8 * ( (C526/'Sect. 4 (coefficients)'!$C$5-1)/'Sect. 4 (coefficients)'!$C$6 ) * ( A526/'Sect. 4 (coefficients)'!$C$3 ) *
(                                                       ( 'Sect. 4 (coefficients)'!$J$3   + 'Sect. 4 (coefficients)'!$J$4  *((C526/'Sect. 4 (coefficients)'!$C$5-1)/'Sect. 4 (coefficients)'!$C$6)  + 'Sect. 4 (coefficients)'!$J$5  *((C526/'Sect. 4 (coefficients)'!$C$5-1)/'Sect. 4 (coefficients)'!$C$6)^2 + 'Sect. 4 (coefficients)'!$J$6   *((C526/'Sect. 4 (coefficients)'!$C$5-1)/'Sect. 4 (coefficients)'!$C$6)^3 + 'Sect. 4 (coefficients)'!$J$7*((C526/'Sect. 4 (coefficients)'!$C$5-1)/'Sect. 4 (coefficients)'!$C$6)^4 ) +
    ( A526/'Sect. 4 (coefficients)'!$C$3 )^1 * ( 'Sect. 4 (coefficients)'!$J$8   + 'Sect. 4 (coefficients)'!$J$9  *((C526/'Sect. 4 (coefficients)'!$C$5-1)/'Sect. 4 (coefficients)'!$C$6)  + 'Sect. 4 (coefficients)'!$J$10*((C526/'Sect. 4 (coefficients)'!$C$5-1)/'Sect. 4 (coefficients)'!$C$6)^2 + 'Sect. 4 (coefficients)'!$J$11 *((C526/'Sect. 4 (coefficients)'!$C$5-1)/'Sect. 4 (coefficients)'!$C$6)^3 ) +
    ( A526/'Sect. 4 (coefficients)'!$C$3 )^2 * ( 'Sect. 4 (coefficients)'!$J$12 + 'Sect. 4 (coefficients)'!$J$13*((C526/'Sect. 4 (coefficients)'!$C$5-1)/'Sect. 4 (coefficients)'!$C$6) + 'Sect. 4 (coefficients)'!$J$14*((C526/'Sect. 4 (coefficients)'!$C$5-1)/'Sect. 4 (coefficients)'!$C$6)^2 ) +
    ( A526/'Sect. 4 (coefficients)'!$C$3 )^3 * ( 'Sect. 4 (coefficients)'!$J$15 + 'Sect. 4 (coefficients)'!$J$16*((C526/'Sect. 4 (coefficients)'!$C$5-1)/'Sect. 4 (coefficients)'!$C$6) ) +
    ( A526/'Sect. 4 (coefficients)'!$C$3 )^4 * ( 'Sect. 4 (coefficients)'!$J$17 ) +
( (B526+273.15) / 'Sect. 4 (coefficients)'!$C$4 )^1*
    (                                                   ( 'Sect. 4 (coefficients)'!$J$18 + 'Sect. 4 (coefficients)'!$J$19*((C526/'Sect. 4 (coefficients)'!$C$5-1)/'Sect. 4 (coefficients)'!$C$6) + 'Sect. 4 (coefficients)'!$J$20*((C526/'Sect. 4 (coefficients)'!$C$5-1)/'Sect. 4 (coefficients)'!$C$6)^2 + 'Sect. 4 (coefficients)'!$J$21 * ((C526/'Sect. 4 (coefficients)'!$C$5-1)/'Sect. 4 (coefficients)'!$C$6)^3 ) +
    ( A526/'Sect. 4 (coefficients)'!$C$3 )^1 * ( 'Sect. 4 (coefficients)'!$J$22 + 'Sect. 4 (coefficients)'!$J$23*((C526/'Sect. 4 (coefficients)'!$C$5-1)/'Sect. 4 (coefficients)'!$C$6) + 'Sect. 4 (coefficients)'!$J$24*((C526/'Sect. 4 (coefficients)'!$C$5-1)/'Sect. 4 (coefficients)'!$C$6)^2 ) +
    ( A526/'Sect. 4 (coefficients)'!$C$3 )^2 * ( 'Sect. 4 (coefficients)'!$J$25 + 'Sect. 4 (coefficients)'!$J$26*((C526/'Sect. 4 (coefficients)'!$C$5-1)/'Sect. 4 (coefficients)'!$C$6) ) +
    ( A526/'Sect. 4 (coefficients)'!$C$3 )^3 * ( 'Sect. 4 (coefficients)'!$J$27 ) ) +
( (B526+273.15) / 'Sect. 4 (coefficients)'!$C$4 )^2*
    (                                                   ( 'Sect. 4 (coefficients)'!$J$28 + 'Sect. 4 (coefficients)'!$J$29*((C526/'Sect. 4 (coefficients)'!$C$5-1)/'Sect. 4 (coefficients)'!$C$6) + 'Sect. 4 (coefficients)'!$J$30*((C526/'Sect. 4 (coefficients)'!$C$5-1)/'Sect. 4 (coefficients)'!$C$6)^2 ) +
    ( A526/'Sect. 4 (coefficients)'!$C$3 )^1 * ( 'Sect. 4 (coefficients)'!$J$31 + 'Sect. 4 (coefficients)'!$J$32*((C526/'Sect. 4 (coefficients)'!$C$5-1)/'Sect. 4 (coefficients)'!$C$6) ) +
    ( A526/'Sect. 4 (coefficients)'!$C$3 )^2 * ( 'Sect. 4 (coefficients)'!$J$33 ) ) +
( (B526+273.15) / 'Sect. 4 (coefficients)'!$C$4 )^3*
    (                                                   ( 'Sect. 4 (coefficients)'!$J$34 + 'Sect. 4 (coefficients)'!$J$35*((C526/'Sect. 4 (coefficients)'!$C$5-1)/'Sect. 4 (coefficients)'!$C$6) ) +
    ( A526/'Sect. 4 (coefficients)'!$C$3 )^1 * ( 'Sect. 4 (coefficients)'!$J$36 ) ) +
( (B526+273.15) / 'Sect. 4 (coefficients)'!$C$4 )^4*
    (                                                   ( 'Sect. 4 (coefficients)'!$J$37 ) ) )</f>
        <v>-0.88977450597865715</v>
      </c>
      <c r="V526" s="32">
        <f t="shared" si="145"/>
        <v>25.968985493992712</v>
      </c>
      <c r="W526" s="36">
        <f>('Sect. 4 (coefficients)'!$L$3+'Sect. 4 (coefficients)'!$L$4*(B526+'Sect. 4 (coefficients)'!$L$7)^-2.5+'Sect. 4 (coefficients)'!$L$5*(B526+'Sect. 4 (coefficients)'!$L$7)^3)/1000</f>
        <v>-2.8498200791190241E-3</v>
      </c>
      <c r="X526" s="36">
        <f t="shared" si="146"/>
        <v>6.7496825015922468E-4</v>
      </c>
      <c r="Y526" s="32">
        <f t="shared" si="147"/>
        <v>25.966135673913591</v>
      </c>
      <c r="Z526" s="92">
        <v>6.0000000000000001E-3</v>
      </c>
    </row>
    <row r="527" spans="1:26" s="37" customFormat="1">
      <c r="A527" s="76">
        <v>35</v>
      </c>
      <c r="B527" s="30">
        <v>15</v>
      </c>
      <c r="C527" s="55">
        <v>52</v>
      </c>
      <c r="D527" s="32">
        <v>1022.0643506500001</v>
      </c>
      <c r="E527" s="32">
        <f t="shared" si="149"/>
        <v>1.5330965259750001E-2</v>
      </c>
      <c r="F527" s="54" t="s">
        <v>17</v>
      </c>
      <c r="G527" s="33">
        <v>1047.8267772535419</v>
      </c>
      <c r="H527" s="32">
        <v>1.6475402360488681E-2</v>
      </c>
      <c r="I527" s="62">
        <v>529.650105736613</v>
      </c>
      <c r="J527" s="33">
        <f t="shared" si="139"/>
        <v>25.762426603541826</v>
      </c>
      <c r="K527" s="32">
        <f t="shared" si="140"/>
        <v>6.033273335788342E-3</v>
      </c>
      <c r="L527" s="50">
        <f t="shared" si="138"/>
        <v>9.5248237909443194</v>
      </c>
      <c r="M527" s="35">
        <f t="shared" si="141"/>
        <v>16.5</v>
      </c>
      <c r="N527" s="66">
        <f t="shared" si="142"/>
        <v>1.6500000000000001</v>
      </c>
      <c r="O527" s="70" t="s">
        <v>17</v>
      </c>
      <c r="P527" s="32">
        <f>('Sect. 4 (coefficients)'!$L$3+'Sect. 4 (coefficients)'!$L$4*(B527+'Sect. 4 (coefficients)'!$L$7)^-2.5+'Sect. 4 (coefficients)'!$L$5*(B527+'Sect. 4 (coefficients)'!$L$7)^3)/1000</f>
        <v>-2.8498200791190241E-3</v>
      </c>
      <c r="Q527" s="32">
        <f t="shared" si="143"/>
        <v>25.765276423620946</v>
      </c>
      <c r="R527" s="32">
        <f>LOOKUP(B527,'Sect. 4 (data)'!$B$54:$B$60,'Sect. 4 (data)'!$R$54:$R$60)</f>
        <v>26.860365393119025</v>
      </c>
      <c r="S527" s="36">
        <f t="shared" si="144"/>
        <v>-1.0950889694980788</v>
      </c>
      <c r="T527" s="32">
        <f>'Sect. 4 (coefficients)'!$C$7 * ( A527 / 'Sect. 4 (coefficients)'!$C$3 )*
  (
                                                        ( 'Sect. 4 (coefficients)'!$F$3   + 'Sect. 4 (coefficients)'!$F$4  *(A527/'Sect. 4 (coefficients)'!$C$3)^1 + 'Sect. 4 (coefficients)'!$F$5  *(A527/'Sect. 4 (coefficients)'!$C$3)^2 + 'Sect. 4 (coefficients)'!$F$6   *(A527/'Sect. 4 (coefficients)'!$C$3)^3 + 'Sect. 4 (coefficients)'!$F$7  *(A527/'Sect. 4 (coefficients)'!$C$3)^4 + 'Sect. 4 (coefficients)'!$F$8*(A527/'Sect. 4 (coefficients)'!$C$3)^5 ) +
    ( (B527+273.15) / 'Sect. 4 (coefficients)'!$C$4 )^1 * ( 'Sect. 4 (coefficients)'!$F$9   + 'Sect. 4 (coefficients)'!$F$10*(A527/'Sect. 4 (coefficients)'!$C$3)^1 + 'Sect. 4 (coefficients)'!$F$11*(A527/'Sect. 4 (coefficients)'!$C$3)^2 + 'Sect. 4 (coefficients)'!$F$12*(A527/'Sect. 4 (coefficients)'!$C$3)^3 + 'Sect. 4 (coefficients)'!$F$13*(A527/'Sect. 4 (coefficients)'!$C$3)^4 ) +
    ( (B527+273.15) / 'Sect. 4 (coefficients)'!$C$4 )^2 * ( 'Sect. 4 (coefficients)'!$F$14 + 'Sect. 4 (coefficients)'!$F$15*(A527/'Sect. 4 (coefficients)'!$C$3)^1 + 'Sect. 4 (coefficients)'!$F$16*(A527/'Sect. 4 (coefficients)'!$C$3)^2 + 'Sect. 4 (coefficients)'!$F$17*(A527/'Sect. 4 (coefficients)'!$C$3)^3 ) +
    ( (B527+273.15) / 'Sect. 4 (coefficients)'!$C$4 )^3 * ( 'Sect. 4 (coefficients)'!$F$18 + 'Sect. 4 (coefficients)'!$F$19*(A527/'Sect. 4 (coefficients)'!$C$3)^1 + 'Sect. 4 (coefficients)'!$F$20*(A527/'Sect. 4 (coefficients)'!$C$3)^2 ) +
    ( (B527+273.15) / 'Sect. 4 (coefficients)'!$C$4 )^4 * ( 'Sect. 4 (coefficients)'!$F$21 +'Sect. 4 (coefficients)'!$F$22*(A527/'Sect. 4 (coefficients)'!$C$3)^1 ) +
    ( (B527+273.15) / 'Sect. 4 (coefficients)'!$C$4 )^5 * ( 'Sect. 4 (coefficients)'!$F$23 )
  )</f>
        <v>26.858759999971369</v>
      </c>
      <c r="U527" s="91">
        <f xml:space="preserve"> 'Sect. 4 (coefficients)'!$C$8 * ( (C527/'Sect. 4 (coefficients)'!$C$5-1)/'Sect. 4 (coefficients)'!$C$6 ) * ( A527/'Sect. 4 (coefficients)'!$C$3 ) *
(                                                       ( 'Sect. 4 (coefficients)'!$J$3   + 'Sect. 4 (coefficients)'!$J$4  *((C527/'Sect. 4 (coefficients)'!$C$5-1)/'Sect. 4 (coefficients)'!$C$6)  + 'Sect. 4 (coefficients)'!$J$5  *((C527/'Sect. 4 (coefficients)'!$C$5-1)/'Sect. 4 (coefficients)'!$C$6)^2 + 'Sect. 4 (coefficients)'!$J$6   *((C527/'Sect. 4 (coefficients)'!$C$5-1)/'Sect. 4 (coefficients)'!$C$6)^3 + 'Sect. 4 (coefficients)'!$J$7*((C527/'Sect. 4 (coefficients)'!$C$5-1)/'Sect. 4 (coefficients)'!$C$6)^4 ) +
    ( A527/'Sect. 4 (coefficients)'!$C$3 )^1 * ( 'Sect. 4 (coefficients)'!$J$8   + 'Sect. 4 (coefficients)'!$J$9  *((C527/'Sect. 4 (coefficients)'!$C$5-1)/'Sect. 4 (coefficients)'!$C$6)  + 'Sect. 4 (coefficients)'!$J$10*((C527/'Sect. 4 (coefficients)'!$C$5-1)/'Sect. 4 (coefficients)'!$C$6)^2 + 'Sect. 4 (coefficients)'!$J$11 *((C527/'Sect. 4 (coefficients)'!$C$5-1)/'Sect. 4 (coefficients)'!$C$6)^3 ) +
    ( A527/'Sect. 4 (coefficients)'!$C$3 )^2 * ( 'Sect. 4 (coefficients)'!$J$12 + 'Sect. 4 (coefficients)'!$J$13*((C527/'Sect. 4 (coefficients)'!$C$5-1)/'Sect. 4 (coefficients)'!$C$6) + 'Sect. 4 (coefficients)'!$J$14*((C527/'Sect. 4 (coefficients)'!$C$5-1)/'Sect. 4 (coefficients)'!$C$6)^2 ) +
    ( A527/'Sect. 4 (coefficients)'!$C$3 )^3 * ( 'Sect. 4 (coefficients)'!$J$15 + 'Sect. 4 (coefficients)'!$J$16*((C527/'Sect. 4 (coefficients)'!$C$5-1)/'Sect. 4 (coefficients)'!$C$6) ) +
    ( A527/'Sect. 4 (coefficients)'!$C$3 )^4 * ( 'Sect. 4 (coefficients)'!$J$17 ) +
( (B527+273.15) / 'Sect. 4 (coefficients)'!$C$4 )^1*
    (                                                   ( 'Sect. 4 (coefficients)'!$J$18 + 'Sect. 4 (coefficients)'!$J$19*((C527/'Sect. 4 (coefficients)'!$C$5-1)/'Sect. 4 (coefficients)'!$C$6) + 'Sect. 4 (coefficients)'!$J$20*((C527/'Sect. 4 (coefficients)'!$C$5-1)/'Sect. 4 (coefficients)'!$C$6)^2 + 'Sect. 4 (coefficients)'!$J$21 * ((C527/'Sect. 4 (coefficients)'!$C$5-1)/'Sect. 4 (coefficients)'!$C$6)^3 ) +
    ( A527/'Sect. 4 (coefficients)'!$C$3 )^1 * ( 'Sect. 4 (coefficients)'!$J$22 + 'Sect. 4 (coefficients)'!$J$23*((C527/'Sect. 4 (coefficients)'!$C$5-1)/'Sect. 4 (coefficients)'!$C$6) + 'Sect. 4 (coefficients)'!$J$24*((C527/'Sect. 4 (coefficients)'!$C$5-1)/'Sect. 4 (coefficients)'!$C$6)^2 ) +
    ( A527/'Sect. 4 (coefficients)'!$C$3 )^2 * ( 'Sect. 4 (coefficients)'!$J$25 + 'Sect. 4 (coefficients)'!$J$26*((C527/'Sect. 4 (coefficients)'!$C$5-1)/'Sect. 4 (coefficients)'!$C$6) ) +
    ( A527/'Sect. 4 (coefficients)'!$C$3 )^3 * ( 'Sect. 4 (coefficients)'!$J$27 ) ) +
( (B527+273.15) / 'Sect. 4 (coefficients)'!$C$4 )^2*
    (                                                   ( 'Sect. 4 (coefficients)'!$J$28 + 'Sect. 4 (coefficients)'!$J$29*((C527/'Sect. 4 (coefficients)'!$C$5-1)/'Sect. 4 (coefficients)'!$C$6) + 'Sect. 4 (coefficients)'!$J$30*((C527/'Sect. 4 (coefficients)'!$C$5-1)/'Sect. 4 (coefficients)'!$C$6)^2 ) +
    ( A527/'Sect. 4 (coefficients)'!$C$3 )^1 * ( 'Sect. 4 (coefficients)'!$J$31 + 'Sect. 4 (coefficients)'!$J$32*((C527/'Sect. 4 (coefficients)'!$C$5-1)/'Sect. 4 (coefficients)'!$C$6) ) +
    ( A527/'Sect. 4 (coefficients)'!$C$3 )^2 * ( 'Sect. 4 (coefficients)'!$J$33 ) ) +
( (B527+273.15) / 'Sect. 4 (coefficients)'!$C$4 )^3*
    (                                                   ( 'Sect. 4 (coefficients)'!$J$34 + 'Sect. 4 (coefficients)'!$J$35*((C527/'Sect. 4 (coefficients)'!$C$5-1)/'Sect. 4 (coefficients)'!$C$6) ) +
    ( A527/'Sect. 4 (coefficients)'!$C$3 )^1 * ( 'Sect. 4 (coefficients)'!$J$36 ) ) +
( (B527+273.15) / 'Sect. 4 (coefficients)'!$C$4 )^4*
    (                                                   ( 'Sect. 4 (coefficients)'!$J$37 ) ) )</f>
        <v>-1.0947309288308826</v>
      </c>
      <c r="V527" s="32">
        <f t="shared" si="145"/>
        <v>25.764029071140484</v>
      </c>
      <c r="W527" s="36">
        <f>('Sect. 4 (coefficients)'!$L$3+'Sect. 4 (coefficients)'!$L$4*(B527+'Sect. 4 (coefficients)'!$L$7)^-2.5+'Sect. 4 (coefficients)'!$L$5*(B527+'Sect. 4 (coefficients)'!$L$7)^3)/1000</f>
        <v>-2.8498200791190241E-3</v>
      </c>
      <c r="X527" s="36">
        <f t="shared" si="146"/>
        <v>1.2473524804619274E-3</v>
      </c>
      <c r="Y527" s="32">
        <f t="shared" si="147"/>
        <v>25.761179251061364</v>
      </c>
      <c r="Z527" s="92">
        <v>6.0000000000000001E-3</v>
      </c>
    </row>
    <row r="528" spans="1:26" s="46" customFormat="1">
      <c r="A528" s="82">
        <v>35</v>
      </c>
      <c r="B528" s="38">
        <v>15</v>
      </c>
      <c r="C528" s="57">
        <v>65</v>
      </c>
      <c r="D528" s="40">
        <v>1027.44420001</v>
      </c>
      <c r="E528" s="40">
        <f t="shared" si="149"/>
        <v>1.5411663000150001E-2</v>
      </c>
      <c r="F528" s="56" t="s">
        <v>17</v>
      </c>
      <c r="G528" s="42">
        <v>1052.9658682603163</v>
      </c>
      <c r="H528" s="40">
        <v>1.6789927349675608E-2</v>
      </c>
      <c r="I528" s="63">
        <v>260.10047330068261</v>
      </c>
      <c r="J528" s="42">
        <f t="shared" si="139"/>
        <v>25.521668250316225</v>
      </c>
      <c r="K528" s="40">
        <f t="shared" si="140"/>
        <v>6.6620045014389208E-3</v>
      </c>
      <c r="L528" s="53">
        <f t="shared" si="138"/>
        <v>6.4471171516318746</v>
      </c>
      <c r="M528" s="44">
        <f t="shared" si="141"/>
        <v>16.5</v>
      </c>
      <c r="N528" s="67">
        <f t="shared" si="142"/>
        <v>1.6500000000000001</v>
      </c>
      <c r="O528" s="71" t="s">
        <v>17</v>
      </c>
      <c r="P528" s="40">
        <f>('Sect. 4 (coefficients)'!$L$3+'Sect. 4 (coefficients)'!$L$4*(B528+'Sect. 4 (coefficients)'!$L$7)^-2.5+'Sect. 4 (coefficients)'!$L$5*(B528+'Sect. 4 (coefficients)'!$L$7)^3)/1000</f>
        <v>-2.8498200791190241E-3</v>
      </c>
      <c r="Q528" s="40">
        <f t="shared" si="143"/>
        <v>25.524518070395345</v>
      </c>
      <c r="R528" s="40">
        <f>LOOKUP(B528,'Sect. 4 (data)'!$B$54:$B$60,'Sect. 4 (data)'!$R$54:$R$60)</f>
        <v>26.860365393119025</v>
      </c>
      <c r="S528" s="45">
        <f t="shared" si="144"/>
        <v>-1.33584732272368</v>
      </c>
      <c r="T528" s="40">
        <f>'Sect. 4 (coefficients)'!$C$7 * ( A528 / 'Sect. 4 (coefficients)'!$C$3 )*
  (
                                                        ( 'Sect. 4 (coefficients)'!$F$3   + 'Sect. 4 (coefficients)'!$F$4  *(A528/'Sect. 4 (coefficients)'!$C$3)^1 + 'Sect. 4 (coefficients)'!$F$5  *(A528/'Sect. 4 (coefficients)'!$C$3)^2 + 'Sect. 4 (coefficients)'!$F$6   *(A528/'Sect. 4 (coefficients)'!$C$3)^3 + 'Sect. 4 (coefficients)'!$F$7  *(A528/'Sect. 4 (coefficients)'!$C$3)^4 + 'Sect. 4 (coefficients)'!$F$8*(A528/'Sect. 4 (coefficients)'!$C$3)^5 ) +
    ( (B528+273.15) / 'Sect. 4 (coefficients)'!$C$4 )^1 * ( 'Sect. 4 (coefficients)'!$F$9   + 'Sect. 4 (coefficients)'!$F$10*(A528/'Sect. 4 (coefficients)'!$C$3)^1 + 'Sect. 4 (coefficients)'!$F$11*(A528/'Sect. 4 (coefficients)'!$C$3)^2 + 'Sect. 4 (coefficients)'!$F$12*(A528/'Sect. 4 (coefficients)'!$C$3)^3 + 'Sect. 4 (coefficients)'!$F$13*(A528/'Sect. 4 (coefficients)'!$C$3)^4 ) +
    ( (B528+273.15) / 'Sect. 4 (coefficients)'!$C$4 )^2 * ( 'Sect. 4 (coefficients)'!$F$14 + 'Sect. 4 (coefficients)'!$F$15*(A528/'Sect. 4 (coefficients)'!$C$3)^1 + 'Sect. 4 (coefficients)'!$F$16*(A528/'Sect. 4 (coefficients)'!$C$3)^2 + 'Sect. 4 (coefficients)'!$F$17*(A528/'Sect. 4 (coefficients)'!$C$3)^3 ) +
    ( (B528+273.15) / 'Sect. 4 (coefficients)'!$C$4 )^3 * ( 'Sect. 4 (coefficients)'!$F$18 + 'Sect. 4 (coefficients)'!$F$19*(A528/'Sect. 4 (coefficients)'!$C$3)^1 + 'Sect. 4 (coefficients)'!$F$20*(A528/'Sect. 4 (coefficients)'!$C$3)^2 ) +
    ( (B528+273.15) / 'Sect. 4 (coefficients)'!$C$4 )^4 * ( 'Sect. 4 (coefficients)'!$F$21 +'Sect. 4 (coefficients)'!$F$22*(A528/'Sect. 4 (coefficients)'!$C$3)^1 ) +
    ( (B528+273.15) / 'Sect. 4 (coefficients)'!$C$4 )^5 * ( 'Sect. 4 (coefficients)'!$F$23 )
  )</f>
        <v>26.858759999971369</v>
      </c>
      <c r="U528" s="93">
        <f xml:space="preserve"> 'Sect. 4 (coefficients)'!$C$8 * ( (C528/'Sect. 4 (coefficients)'!$C$5-1)/'Sect. 4 (coefficients)'!$C$6 ) * ( A528/'Sect. 4 (coefficients)'!$C$3 ) *
(                                                       ( 'Sect. 4 (coefficients)'!$J$3   + 'Sect. 4 (coefficients)'!$J$4  *((C528/'Sect. 4 (coefficients)'!$C$5-1)/'Sect. 4 (coefficients)'!$C$6)  + 'Sect. 4 (coefficients)'!$J$5  *((C528/'Sect. 4 (coefficients)'!$C$5-1)/'Sect. 4 (coefficients)'!$C$6)^2 + 'Sect. 4 (coefficients)'!$J$6   *((C528/'Sect. 4 (coefficients)'!$C$5-1)/'Sect. 4 (coefficients)'!$C$6)^3 + 'Sect. 4 (coefficients)'!$J$7*((C528/'Sect. 4 (coefficients)'!$C$5-1)/'Sect. 4 (coefficients)'!$C$6)^4 ) +
    ( A528/'Sect. 4 (coefficients)'!$C$3 )^1 * ( 'Sect. 4 (coefficients)'!$J$8   + 'Sect. 4 (coefficients)'!$J$9  *((C528/'Sect. 4 (coefficients)'!$C$5-1)/'Sect. 4 (coefficients)'!$C$6)  + 'Sect. 4 (coefficients)'!$J$10*((C528/'Sect. 4 (coefficients)'!$C$5-1)/'Sect. 4 (coefficients)'!$C$6)^2 + 'Sect. 4 (coefficients)'!$J$11 *((C528/'Sect. 4 (coefficients)'!$C$5-1)/'Sect. 4 (coefficients)'!$C$6)^3 ) +
    ( A528/'Sect. 4 (coefficients)'!$C$3 )^2 * ( 'Sect. 4 (coefficients)'!$J$12 + 'Sect. 4 (coefficients)'!$J$13*((C528/'Sect. 4 (coefficients)'!$C$5-1)/'Sect. 4 (coefficients)'!$C$6) + 'Sect. 4 (coefficients)'!$J$14*((C528/'Sect. 4 (coefficients)'!$C$5-1)/'Sect. 4 (coefficients)'!$C$6)^2 ) +
    ( A528/'Sect. 4 (coefficients)'!$C$3 )^3 * ( 'Sect. 4 (coefficients)'!$J$15 + 'Sect. 4 (coefficients)'!$J$16*((C528/'Sect. 4 (coefficients)'!$C$5-1)/'Sect. 4 (coefficients)'!$C$6) ) +
    ( A528/'Sect. 4 (coefficients)'!$C$3 )^4 * ( 'Sect. 4 (coefficients)'!$J$17 ) +
( (B528+273.15) / 'Sect. 4 (coefficients)'!$C$4 )^1*
    (                                                   ( 'Sect. 4 (coefficients)'!$J$18 + 'Sect. 4 (coefficients)'!$J$19*((C528/'Sect. 4 (coefficients)'!$C$5-1)/'Sect. 4 (coefficients)'!$C$6) + 'Sect. 4 (coefficients)'!$J$20*((C528/'Sect. 4 (coefficients)'!$C$5-1)/'Sect. 4 (coefficients)'!$C$6)^2 + 'Sect. 4 (coefficients)'!$J$21 * ((C528/'Sect. 4 (coefficients)'!$C$5-1)/'Sect. 4 (coefficients)'!$C$6)^3 ) +
    ( A528/'Sect. 4 (coefficients)'!$C$3 )^1 * ( 'Sect. 4 (coefficients)'!$J$22 + 'Sect. 4 (coefficients)'!$J$23*((C528/'Sect. 4 (coefficients)'!$C$5-1)/'Sect. 4 (coefficients)'!$C$6) + 'Sect. 4 (coefficients)'!$J$24*((C528/'Sect. 4 (coefficients)'!$C$5-1)/'Sect. 4 (coefficients)'!$C$6)^2 ) +
    ( A528/'Sect. 4 (coefficients)'!$C$3 )^2 * ( 'Sect. 4 (coefficients)'!$J$25 + 'Sect. 4 (coefficients)'!$J$26*((C528/'Sect. 4 (coefficients)'!$C$5-1)/'Sect. 4 (coefficients)'!$C$6) ) +
    ( A528/'Sect. 4 (coefficients)'!$C$3 )^3 * ( 'Sect. 4 (coefficients)'!$J$27 ) ) +
( (B528+273.15) / 'Sect. 4 (coefficients)'!$C$4 )^2*
    (                                                   ( 'Sect. 4 (coefficients)'!$J$28 + 'Sect. 4 (coefficients)'!$J$29*((C528/'Sect. 4 (coefficients)'!$C$5-1)/'Sect. 4 (coefficients)'!$C$6) + 'Sect. 4 (coefficients)'!$J$30*((C528/'Sect. 4 (coefficients)'!$C$5-1)/'Sect. 4 (coefficients)'!$C$6)^2 ) +
    ( A528/'Sect. 4 (coefficients)'!$C$3 )^1 * ( 'Sect. 4 (coefficients)'!$J$31 + 'Sect. 4 (coefficients)'!$J$32*((C528/'Sect. 4 (coefficients)'!$C$5-1)/'Sect. 4 (coefficients)'!$C$6) ) +
    ( A528/'Sect. 4 (coefficients)'!$C$3 )^2 * ( 'Sect. 4 (coefficients)'!$J$33 ) ) +
( (B528+273.15) / 'Sect. 4 (coefficients)'!$C$4 )^3*
    (                                                   ( 'Sect. 4 (coefficients)'!$J$34 + 'Sect. 4 (coefficients)'!$J$35*((C528/'Sect. 4 (coefficients)'!$C$5-1)/'Sect. 4 (coefficients)'!$C$6) ) +
    ( A528/'Sect. 4 (coefficients)'!$C$3 )^1 * ( 'Sect. 4 (coefficients)'!$J$36 ) ) +
( (B528+273.15) / 'Sect. 4 (coefficients)'!$C$4 )^4*
    (                                                   ( 'Sect. 4 (coefficients)'!$J$37 ) ) )</f>
        <v>-1.337368582400988</v>
      </c>
      <c r="V528" s="40">
        <f t="shared" si="145"/>
        <v>25.521391417570381</v>
      </c>
      <c r="W528" s="45">
        <f>('Sect. 4 (coefficients)'!$L$3+'Sect. 4 (coefficients)'!$L$4*(B528+'Sect. 4 (coefficients)'!$L$7)^-2.5+'Sect. 4 (coefficients)'!$L$5*(B528+'Sect. 4 (coefficients)'!$L$7)^3)/1000</f>
        <v>-2.8498200791190241E-3</v>
      </c>
      <c r="X528" s="45">
        <f t="shared" si="146"/>
        <v>3.126652824963827E-3</v>
      </c>
      <c r="Y528" s="40">
        <f t="shared" si="147"/>
        <v>25.518541597491261</v>
      </c>
      <c r="Z528" s="94">
        <v>6.0000000000000001E-3</v>
      </c>
    </row>
    <row r="529" spans="1:26" s="37" customFormat="1">
      <c r="A529" s="76">
        <v>35</v>
      </c>
      <c r="B529" s="30">
        <v>20</v>
      </c>
      <c r="C529" s="55">
        <v>5</v>
      </c>
      <c r="D529" s="32">
        <v>1000.43959904</v>
      </c>
      <c r="E529" s="32">
        <f>0.001/100*D529/2</f>
        <v>5.0021979952000004E-3</v>
      </c>
      <c r="F529" s="54" t="s">
        <v>17</v>
      </c>
      <c r="G529" s="33">
        <v>1026.8772954702001</v>
      </c>
      <c r="H529" s="32">
        <v>7.0119991317467798E-3</v>
      </c>
      <c r="I529" s="62">
        <v>136.52172031765014</v>
      </c>
      <c r="J529" s="33">
        <f t="shared" si="139"/>
        <v>26.437696430200162</v>
      </c>
      <c r="K529" s="32">
        <f t="shared" si="140"/>
        <v>4.9138729165938647E-3</v>
      </c>
      <c r="L529" s="50">
        <f t="shared" si="138"/>
        <v>32.925321140989325</v>
      </c>
      <c r="M529" s="35">
        <f t="shared" si="141"/>
        <v>16.5</v>
      </c>
      <c r="N529" s="66">
        <f t="shared" si="142"/>
        <v>1.6500000000000001</v>
      </c>
      <c r="O529" s="70" t="s">
        <v>17</v>
      </c>
      <c r="P529" s="32">
        <f>('Sect. 4 (coefficients)'!$L$3+'Sect. 4 (coefficients)'!$L$4*(B529+'Sect. 4 (coefficients)'!$L$7)^-2.5+'Sect. 4 (coefficients)'!$L$5*(B529+'Sect. 4 (coefficients)'!$L$7)^3)/1000</f>
        <v>-2.4363535093284202E-3</v>
      </c>
      <c r="Q529" s="32">
        <f t="shared" si="143"/>
        <v>26.44013278370949</v>
      </c>
      <c r="R529" s="32">
        <f>LOOKUP(B529,'Sect. 4 (data)'!$B$54:$B$60,'Sect. 4 (data)'!$R$54:$R$60)</f>
        <v>26.543267125426045</v>
      </c>
      <c r="S529" s="36">
        <f t="shared" si="144"/>
        <v>-0.10313434171655445</v>
      </c>
      <c r="T529" s="32">
        <f>'Sect. 4 (coefficients)'!$C$7 * ( A529 / 'Sect. 4 (coefficients)'!$C$3 )*
  (
                                                        ( 'Sect. 4 (coefficients)'!$F$3   + 'Sect. 4 (coefficients)'!$F$4  *(A529/'Sect. 4 (coefficients)'!$C$3)^1 + 'Sect. 4 (coefficients)'!$F$5  *(A529/'Sect. 4 (coefficients)'!$C$3)^2 + 'Sect. 4 (coefficients)'!$F$6   *(A529/'Sect. 4 (coefficients)'!$C$3)^3 + 'Sect. 4 (coefficients)'!$F$7  *(A529/'Sect. 4 (coefficients)'!$C$3)^4 + 'Sect. 4 (coefficients)'!$F$8*(A529/'Sect. 4 (coefficients)'!$C$3)^5 ) +
    ( (B529+273.15) / 'Sect. 4 (coefficients)'!$C$4 )^1 * ( 'Sect. 4 (coefficients)'!$F$9   + 'Sect. 4 (coefficients)'!$F$10*(A529/'Sect. 4 (coefficients)'!$C$3)^1 + 'Sect. 4 (coefficients)'!$F$11*(A529/'Sect. 4 (coefficients)'!$C$3)^2 + 'Sect. 4 (coefficients)'!$F$12*(A529/'Sect. 4 (coefficients)'!$C$3)^3 + 'Sect. 4 (coefficients)'!$F$13*(A529/'Sect. 4 (coefficients)'!$C$3)^4 ) +
    ( (B529+273.15) / 'Sect. 4 (coefficients)'!$C$4 )^2 * ( 'Sect. 4 (coefficients)'!$F$14 + 'Sect. 4 (coefficients)'!$F$15*(A529/'Sect. 4 (coefficients)'!$C$3)^1 + 'Sect. 4 (coefficients)'!$F$16*(A529/'Sect. 4 (coefficients)'!$C$3)^2 + 'Sect. 4 (coefficients)'!$F$17*(A529/'Sect. 4 (coefficients)'!$C$3)^3 ) +
    ( (B529+273.15) / 'Sect. 4 (coefficients)'!$C$4 )^3 * ( 'Sect. 4 (coefficients)'!$F$18 + 'Sect. 4 (coefficients)'!$F$19*(A529/'Sect. 4 (coefficients)'!$C$3)^1 + 'Sect. 4 (coefficients)'!$F$20*(A529/'Sect. 4 (coefficients)'!$C$3)^2 ) +
    ( (B529+273.15) / 'Sect. 4 (coefficients)'!$C$4 )^4 * ( 'Sect. 4 (coefficients)'!$F$21 +'Sect. 4 (coefficients)'!$F$22*(A529/'Sect. 4 (coefficients)'!$C$3)^1 ) +
    ( (B529+273.15) / 'Sect. 4 (coefficients)'!$C$4 )^5 * ( 'Sect. 4 (coefficients)'!$F$23 )
  )</f>
        <v>26.5432740393166</v>
      </c>
      <c r="U529" s="91">
        <f xml:space="preserve"> 'Sect. 4 (coefficients)'!$C$8 * ( (C529/'Sect. 4 (coefficients)'!$C$5-1)/'Sect. 4 (coefficients)'!$C$6 ) * ( A529/'Sect. 4 (coefficients)'!$C$3 ) *
(                                                       ( 'Sect. 4 (coefficients)'!$J$3   + 'Sect. 4 (coefficients)'!$J$4  *((C529/'Sect. 4 (coefficients)'!$C$5-1)/'Sect. 4 (coefficients)'!$C$6)  + 'Sect. 4 (coefficients)'!$J$5  *((C529/'Sect. 4 (coefficients)'!$C$5-1)/'Sect. 4 (coefficients)'!$C$6)^2 + 'Sect. 4 (coefficients)'!$J$6   *((C529/'Sect. 4 (coefficients)'!$C$5-1)/'Sect. 4 (coefficients)'!$C$6)^3 + 'Sect. 4 (coefficients)'!$J$7*((C529/'Sect. 4 (coefficients)'!$C$5-1)/'Sect. 4 (coefficients)'!$C$6)^4 ) +
    ( A529/'Sect. 4 (coefficients)'!$C$3 )^1 * ( 'Sect. 4 (coefficients)'!$J$8   + 'Sect. 4 (coefficients)'!$J$9  *((C529/'Sect. 4 (coefficients)'!$C$5-1)/'Sect. 4 (coefficients)'!$C$6)  + 'Sect. 4 (coefficients)'!$J$10*((C529/'Sect. 4 (coefficients)'!$C$5-1)/'Sect. 4 (coefficients)'!$C$6)^2 + 'Sect. 4 (coefficients)'!$J$11 *((C529/'Sect. 4 (coefficients)'!$C$5-1)/'Sect. 4 (coefficients)'!$C$6)^3 ) +
    ( A529/'Sect. 4 (coefficients)'!$C$3 )^2 * ( 'Sect. 4 (coefficients)'!$J$12 + 'Sect. 4 (coefficients)'!$J$13*((C529/'Sect. 4 (coefficients)'!$C$5-1)/'Sect. 4 (coefficients)'!$C$6) + 'Sect. 4 (coefficients)'!$J$14*((C529/'Sect. 4 (coefficients)'!$C$5-1)/'Sect. 4 (coefficients)'!$C$6)^2 ) +
    ( A529/'Sect. 4 (coefficients)'!$C$3 )^3 * ( 'Sect. 4 (coefficients)'!$J$15 + 'Sect. 4 (coefficients)'!$J$16*((C529/'Sect. 4 (coefficients)'!$C$5-1)/'Sect. 4 (coefficients)'!$C$6) ) +
    ( A529/'Sect. 4 (coefficients)'!$C$3 )^4 * ( 'Sect. 4 (coefficients)'!$J$17 ) +
( (B529+273.15) / 'Sect. 4 (coefficients)'!$C$4 )^1*
    (                                                   ( 'Sect. 4 (coefficients)'!$J$18 + 'Sect. 4 (coefficients)'!$J$19*((C529/'Sect. 4 (coefficients)'!$C$5-1)/'Sect. 4 (coefficients)'!$C$6) + 'Sect. 4 (coefficients)'!$J$20*((C529/'Sect. 4 (coefficients)'!$C$5-1)/'Sect. 4 (coefficients)'!$C$6)^2 + 'Sect. 4 (coefficients)'!$J$21 * ((C529/'Sect. 4 (coefficients)'!$C$5-1)/'Sect. 4 (coefficients)'!$C$6)^3 ) +
    ( A529/'Sect. 4 (coefficients)'!$C$3 )^1 * ( 'Sect. 4 (coefficients)'!$J$22 + 'Sect. 4 (coefficients)'!$J$23*((C529/'Sect. 4 (coefficients)'!$C$5-1)/'Sect. 4 (coefficients)'!$C$6) + 'Sect. 4 (coefficients)'!$J$24*((C529/'Sect. 4 (coefficients)'!$C$5-1)/'Sect. 4 (coefficients)'!$C$6)^2 ) +
    ( A529/'Sect. 4 (coefficients)'!$C$3 )^2 * ( 'Sect. 4 (coefficients)'!$J$25 + 'Sect. 4 (coefficients)'!$J$26*((C529/'Sect. 4 (coefficients)'!$C$5-1)/'Sect. 4 (coefficients)'!$C$6) ) +
    ( A529/'Sect. 4 (coefficients)'!$C$3 )^3 * ( 'Sect. 4 (coefficients)'!$J$27 ) ) +
( (B529+273.15) / 'Sect. 4 (coefficients)'!$C$4 )^2*
    (                                                   ( 'Sect. 4 (coefficients)'!$J$28 + 'Sect. 4 (coefficients)'!$J$29*((C529/'Sect. 4 (coefficients)'!$C$5-1)/'Sect. 4 (coefficients)'!$C$6) + 'Sect. 4 (coefficients)'!$J$30*((C529/'Sect. 4 (coefficients)'!$C$5-1)/'Sect. 4 (coefficients)'!$C$6)^2 ) +
    ( A529/'Sect. 4 (coefficients)'!$C$3 )^1 * ( 'Sect. 4 (coefficients)'!$J$31 + 'Sect. 4 (coefficients)'!$J$32*((C529/'Sect. 4 (coefficients)'!$C$5-1)/'Sect. 4 (coefficients)'!$C$6) ) +
    ( A529/'Sect. 4 (coefficients)'!$C$3 )^2 * ( 'Sect. 4 (coefficients)'!$J$33 ) ) +
( (B529+273.15) / 'Sect. 4 (coefficients)'!$C$4 )^3*
    (                                                   ( 'Sect. 4 (coefficients)'!$J$34 + 'Sect. 4 (coefficients)'!$J$35*((C529/'Sect. 4 (coefficients)'!$C$5-1)/'Sect. 4 (coefficients)'!$C$6) ) +
    ( A529/'Sect. 4 (coefficients)'!$C$3 )^1 * ( 'Sect. 4 (coefficients)'!$J$36 ) ) +
( (B529+273.15) / 'Sect. 4 (coefficients)'!$C$4 )^4*
    (                                                   ( 'Sect. 4 (coefficients)'!$J$37 ) ) )</f>
        <v>-0.10239361564460703</v>
      </c>
      <c r="V529" s="32">
        <f t="shared" si="145"/>
        <v>26.440880423671992</v>
      </c>
      <c r="W529" s="36">
        <f>('Sect. 4 (coefficients)'!$L$3+'Sect. 4 (coefficients)'!$L$4*(B529+'Sect. 4 (coefficients)'!$L$7)^-2.5+'Sect. 4 (coefficients)'!$L$5*(B529+'Sect. 4 (coefficients)'!$L$7)^3)/1000</f>
        <v>-2.4363535093284202E-3</v>
      </c>
      <c r="X529" s="36">
        <f t="shared" si="146"/>
        <v>-7.4763996250126752E-4</v>
      </c>
      <c r="Y529" s="32">
        <f t="shared" si="147"/>
        <v>26.438444070162664</v>
      </c>
      <c r="Z529" s="92">
        <v>6.0000000000000001E-3</v>
      </c>
    </row>
    <row r="530" spans="1:26" s="37" customFormat="1">
      <c r="A530" s="76">
        <v>35</v>
      </c>
      <c r="B530" s="30">
        <v>20</v>
      </c>
      <c r="C530" s="55">
        <v>10</v>
      </c>
      <c r="D530" s="32">
        <v>1002.6946152100001</v>
      </c>
      <c r="E530" s="32">
        <f>0.001/100*D530/2</f>
        <v>5.0134730760500006E-3</v>
      </c>
      <c r="F530" s="54" t="s">
        <v>17</v>
      </c>
      <c r="G530" s="33">
        <v>1029.0285289172084</v>
      </c>
      <c r="H530" s="32">
        <v>7.0505914100778338E-3</v>
      </c>
      <c r="I530" s="62">
        <v>138.24164848068583</v>
      </c>
      <c r="J530" s="33">
        <f t="shared" si="139"/>
        <v>26.333913707208353</v>
      </c>
      <c r="K530" s="32">
        <f t="shared" si="140"/>
        <v>4.9574113151507893E-3</v>
      </c>
      <c r="L530" s="50">
        <f t="shared" si="138"/>
        <v>33.787536558641207</v>
      </c>
      <c r="M530" s="35">
        <f t="shared" si="141"/>
        <v>16.5</v>
      </c>
      <c r="N530" s="66">
        <f t="shared" si="142"/>
        <v>1.6500000000000001</v>
      </c>
      <c r="O530" s="70" t="s">
        <v>17</v>
      </c>
      <c r="P530" s="32">
        <f>('Sect. 4 (coefficients)'!$L$3+'Sect. 4 (coefficients)'!$L$4*(B530+'Sect. 4 (coefficients)'!$L$7)^-2.5+'Sect. 4 (coefficients)'!$L$5*(B530+'Sect. 4 (coefficients)'!$L$7)^3)/1000</f>
        <v>-2.4363535093284202E-3</v>
      </c>
      <c r="Q530" s="32">
        <f t="shared" si="143"/>
        <v>26.336350060717681</v>
      </c>
      <c r="R530" s="32">
        <f>LOOKUP(B530,'Sect. 4 (data)'!$B$54:$B$60,'Sect. 4 (data)'!$R$54:$R$60)</f>
        <v>26.543267125426045</v>
      </c>
      <c r="S530" s="36">
        <f t="shared" si="144"/>
        <v>-0.2069170647083638</v>
      </c>
      <c r="T530" s="32">
        <f>'Sect. 4 (coefficients)'!$C$7 * ( A530 / 'Sect. 4 (coefficients)'!$C$3 )*
  (
                                                        ( 'Sect. 4 (coefficients)'!$F$3   + 'Sect. 4 (coefficients)'!$F$4  *(A530/'Sect. 4 (coefficients)'!$C$3)^1 + 'Sect. 4 (coefficients)'!$F$5  *(A530/'Sect. 4 (coefficients)'!$C$3)^2 + 'Sect. 4 (coefficients)'!$F$6   *(A530/'Sect. 4 (coefficients)'!$C$3)^3 + 'Sect. 4 (coefficients)'!$F$7  *(A530/'Sect. 4 (coefficients)'!$C$3)^4 + 'Sect. 4 (coefficients)'!$F$8*(A530/'Sect. 4 (coefficients)'!$C$3)^5 ) +
    ( (B530+273.15) / 'Sect. 4 (coefficients)'!$C$4 )^1 * ( 'Sect. 4 (coefficients)'!$F$9   + 'Sect. 4 (coefficients)'!$F$10*(A530/'Sect. 4 (coefficients)'!$C$3)^1 + 'Sect. 4 (coefficients)'!$F$11*(A530/'Sect. 4 (coefficients)'!$C$3)^2 + 'Sect. 4 (coefficients)'!$F$12*(A530/'Sect. 4 (coefficients)'!$C$3)^3 + 'Sect. 4 (coefficients)'!$F$13*(A530/'Sect. 4 (coefficients)'!$C$3)^4 ) +
    ( (B530+273.15) / 'Sect. 4 (coefficients)'!$C$4 )^2 * ( 'Sect. 4 (coefficients)'!$F$14 + 'Sect. 4 (coefficients)'!$F$15*(A530/'Sect. 4 (coefficients)'!$C$3)^1 + 'Sect. 4 (coefficients)'!$F$16*(A530/'Sect. 4 (coefficients)'!$C$3)^2 + 'Sect. 4 (coefficients)'!$F$17*(A530/'Sect. 4 (coefficients)'!$C$3)^3 ) +
    ( (B530+273.15) / 'Sect. 4 (coefficients)'!$C$4 )^3 * ( 'Sect. 4 (coefficients)'!$F$18 + 'Sect. 4 (coefficients)'!$F$19*(A530/'Sect. 4 (coefficients)'!$C$3)^1 + 'Sect. 4 (coefficients)'!$F$20*(A530/'Sect. 4 (coefficients)'!$C$3)^2 ) +
    ( (B530+273.15) / 'Sect. 4 (coefficients)'!$C$4 )^4 * ( 'Sect. 4 (coefficients)'!$F$21 +'Sect. 4 (coefficients)'!$F$22*(A530/'Sect. 4 (coefficients)'!$C$3)^1 ) +
    ( (B530+273.15) / 'Sect. 4 (coefficients)'!$C$4 )^5 * ( 'Sect. 4 (coefficients)'!$F$23 )
  )</f>
        <v>26.5432740393166</v>
      </c>
      <c r="U530" s="91">
        <f xml:space="preserve"> 'Sect. 4 (coefficients)'!$C$8 * ( (C530/'Sect. 4 (coefficients)'!$C$5-1)/'Sect. 4 (coefficients)'!$C$6 ) * ( A530/'Sect. 4 (coefficients)'!$C$3 ) *
(                                                       ( 'Sect. 4 (coefficients)'!$J$3   + 'Sect. 4 (coefficients)'!$J$4  *((C530/'Sect. 4 (coefficients)'!$C$5-1)/'Sect. 4 (coefficients)'!$C$6)  + 'Sect. 4 (coefficients)'!$J$5  *((C530/'Sect. 4 (coefficients)'!$C$5-1)/'Sect. 4 (coefficients)'!$C$6)^2 + 'Sect. 4 (coefficients)'!$J$6   *((C530/'Sect. 4 (coefficients)'!$C$5-1)/'Sect. 4 (coefficients)'!$C$6)^3 + 'Sect. 4 (coefficients)'!$J$7*((C530/'Sect. 4 (coefficients)'!$C$5-1)/'Sect. 4 (coefficients)'!$C$6)^4 ) +
    ( A530/'Sect. 4 (coefficients)'!$C$3 )^1 * ( 'Sect. 4 (coefficients)'!$J$8   + 'Sect. 4 (coefficients)'!$J$9  *((C530/'Sect. 4 (coefficients)'!$C$5-1)/'Sect. 4 (coefficients)'!$C$6)  + 'Sect. 4 (coefficients)'!$J$10*((C530/'Sect. 4 (coefficients)'!$C$5-1)/'Sect. 4 (coefficients)'!$C$6)^2 + 'Sect. 4 (coefficients)'!$J$11 *((C530/'Sect. 4 (coefficients)'!$C$5-1)/'Sect. 4 (coefficients)'!$C$6)^3 ) +
    ( A530/'Sect. 4 (coefficients)'!$C$3 )^2 * ( 'Sect. 4 (coefficients)'!$J$12 + 'Sect. 4 (coefficients)'!$J$13*((C530/'Sect. 4 (coefficients)'!$C$5-1)/'Sect. 4 (coefficients)'!$C$6) + 'Sect. 4 (coefficients)'!$J$14*((C530/'Sect. 4 (coefficients)'!$C$5-1)/'Sect. 4 (coefficients)'!$C$6)^2 ) +
    ( A530/'Sect. 4 (coefficients)'!$C$3 )^3 * ( 'Sect. 4 (coefficients)'!$J$15 + 'Sect. 4 (coefficients)'!$J$16*((C530/'Sect. 4 (coefficients)'!$C$5-1)/'Sect. 4 (coefficients)'!$C$6) ) +
    ( A530/'Sect. 4 (coefficients)'!$C$3 )^4 * ( 'Sect. 4 (coefficients)'!$J$17 ) +
( (B530+273.15) / 'Sect. 4 (coefficients)'!$C$4 )^1*
    (                                                   ( 'Sect. 4 (coefficients)'!$J$18 + 'Sect. 4 (coefficients)'!$J$19*((C530/'Sect. 4 (coefficients)'!$C$5-1)/'Sect. 4 (coefficients)'!$C$6) + 'Sect. 4 (coefficients)'!$J$20*((C530/'Sect. 4 (coefficients)'!$C$5-1)/'Sect. 4 (coefficients)'!$C$6)^2 + 'Sect. 4 (coefficients)'!$J$21 * ((C530/'Sect. 4 (coefficients)'!$C$5-1)/'Sect. 4 (coefficients)'!$C$6)^3 ) +
    ( A530/'Sect. 4 (coefficients)'!$C$3 )^1 * ( 'Sect. 4 (coefficients)'!$J$22 + 'Sect. 4 (coefficients)'!$J$23*((C530/'Sect. 4 (coefficients)'!$C$5-1)/'Sect. 4 (coefficients)'!$C$6) + 'Sect. 4 (coefficients)'!$J$24*((C530/'Sect. 4 (coefficients)'!$C$5-1)/'Sect. 4 (coefficients)'!$C$6)^2 ) +
    ( A530/'Sect. 4 (coefficients)'!$C$3 )^2 * ( 'Sect. 4 (coefficients)'!$J$25 + 'Sect. 4 (coefficients)'!$J$26*((C530/'Sect. 4 (coefficients)'!$C$5-1)/'Sect. 4 (coefficients)'!$C$6) ) +
    ( A530/'Sect. 4 (coefficients)'!$C$3 )^3 * ( 'Sect. 4 (coefficients)'!$J$27 ) ) +
( (B530+273.15) / 'Sect. 4 (coefficients)'!$C$4 )^2*
    (                                                   ( 'Sect. 4 (coefficients)'!$J$28 + 'Sect. 4 (coefficients)'!$J$29*((C530/'Sect. 4 (coefficients)'!$C$5-1)/'Sect. 4 (coefficients)'!$C$6) + 'Sect. 4 (coefficients)'!$J$30*((C530/'Sect. 4 (coefficients)'!$C$5-1)/'Sect. 4 (coefficients)'!$C$6)^2 ) +
    ( A530/'Sect. 4 (coefficients)'!$C$3 )^1 * ( 'Sect. 4 (coefficients)'!$J$31 + 'Sect. 4 (coefficients)'!$J$32*((C530/'Sect. 4 (coefficients)'!$C$5-1)/'Sect. 4 (coefficients)'!$C$6) ) +
    ( A530/'Sect. 4 (coefficients)'!$C$3 )^2 * ( 'Sect. 4 (coefficients)'!$J$33 ) ) +
( (B530+273.15) / 'Sect. 4 (coefficients)'!$C$4 )^3*
    (                                                   ( 'Sect. 4 (coefficients)'!$J$34 + 'Sect. 4 (coefficients)'!$J$35*((C530/'Sect. 4 (coefficients)'!$C$5-1)/'Sect. 4 (coefficients)'!$C$6) ) +
    ( A530/'Sect. 4 (coefficients)'!$C$3 )^1 * ( 'Sect. 4 (coefficients)'!$J$36 ) ) +
( (B530+273.15) / 'Sect. 4 (coefficients)'!$C$4 )^4*
    (                                                   ( 'Sect. 4 (coefficients)'!$J$37 ) ) )</f>
        <v>-0.20563985041758376</v>
      </c>
      <c r="V530" s="32">
        <f t="shared" si="145"/>
        <v>26.337634188899017</v>
      </c>
      <c r="W530" s="36">
        <f>('Sect. 4 (coefficients)'!$L$3+'Sect. 4 (coefficients)'!$L$4*(B530+'Sect. 4 (coefficients)'!$L$7)^-2.5+'Sect. 4 (coefficients)'!$L$5*(B530+'Sect. 4 (coefficients)'!$L$7)^3)/1000</f>
        <v>-2.4363535093284202E-3</v>
      </c>
      <c r="X530" s="36">
        <f t="shared" si="146"/>
        <v>-1.2841281813358307E-3</v>
      </c>
      <c r="Y530" s="32">
        <f t="shared" si="147"/>
        <v>26.335197835389689</v>
      </c>
      <c r="Z530" s="92">
        <v>6.0000000000000001E-3</v>
      </c>
    </row>
    <row r="531" spans="1:26" s="37" customFormat="1">
      <c r="A531" s="76">
        <v>35</v>
      </c>
      <c r="B531" s="30">
        <v>20</v>
      </c>
      <c r="C531" s="55">
        <v>15</v>
      </c>
      <c r="D531" s="32">
        <v>1004.92620322</v>
      </c>
      <c r="E531" s="32">
        <f t="shared" ref="E531:E537" si="150">0.003/100*D531/2</f>
        <v>1.5073893048300001E-2</v>
      </c>
      <c r="F531" s="54" t="s">
        <v>17</v>
      </c>
      <c r="G531" s="33">
        <v>1031.1572136218265</v>
      </c>
      <c r="H531" s="32">
        <v>1.5834870642948043E-2</v>
      </c>
      <c r="I531" s="62">
        <v>3379.8569483919764</v>
      </c>
      <c r="J531" s="33">
        <f t="shared" si="139"/>
        <v>26.231010401826438</v>
      </c>
      <c r="K531" s="32">
        <f t="shared" si="140"/>
        <v>4.8498326411651228E-3</v>
      </c>
      <c r="L531" s="50">
        <f t="shared" si="138"/>
        <v>29.740430326257183</v>
      </c>
      <c r="M531" s="35">
        <f t="shared" si="141"/>
        <v>16.5</v>
      </c>
      <c r="N531" s="66">
        <f t="shared" si="142"/>
        <v>1.6500000000000001</v>
      </c>
      <c r="O531" s="70" t="s">
        <v>17</v>
      </c>
      <c r="P531" s="32">
        <f>('Sect. 4 (coefficients)'!$L$3+'Sect. 4 (coefficients)'!$L$4*(B531+'Sect. 4 (coefficients)'!$L$7)^-2.5+'Sect. 4 (coefficients)'!$L$5*(B531+'Sect. 4 (coefficients)'!$L$7)^3)/1000</f>
        <v>-2.4363535093284202E-3</v>
      </c>
      <c r="Q531" s="32">
        <f t="shared" si="143"/>
        <v>26.233446755335766</v>
      </c>
      <c r="R531" s="32">
        <f>LOOKUP(B531,'Sect. 4 (data)'!$B$54:$B$60,'Sect. 4 (data)'!$R$54:$R$60)</f>
        <v>26.543267125426045</v>
      </c>
      <c r="S531" s="36">
        <f t="shared" si="144"/>
        <v>-0.30982037009027863</v>
      </c>
      <c r="T531" s="32">
        <f>'Sect. 4 (coefficients)'!$C$7 * ( A531 / 'Sect. 4 (coefficients)'!$C$3 )*
  (
                                                        ( 'Sect. 4 (coefficients)'!$F$3   + 'Sect. 4 (coefficients)'!$F$4  *(A531/'Sect. 4 (coefficients)'!$C$3)^1 + 'Sect. 4 (coefficients)'!$F$5  *(A531/'Sect. 4 (coefficients)'!$C$3)^2 + 'Sect. 4 (coefficients)'!$F$6   *(A531/'Sect. 4 (coefficients)'!$C$3)^3 + 'Sect. 4 (coefficients)'!$F$7  *(A531/'Sect. 4 (coefficients)'!$C$3)^4 + 'Sect. 4 (coefficients)'!$F$8*(A531/'Sect. 4 (coefficients)'!$C$3)^5 ) +
    ( (B531+273.15) / 'Sect. 4 (coefficients)'!$C$4 )^1 * ( 'Sect. 4 (coefficients)'!$F$9   + 'Sect. 4 (coefficients)'!$F$10*(A531/'Sect. 4 (coefficients)'!$C$3)^1 + 'Sect. 4 (coefficients)'!$F$11*(A531/'Sect. 4 (coefficients)'!$C$3)^2 + 'Sect. 4 (coefficients)'!$F$12*(A531/'Sect. 4 (coefficients)'!$C$3)^3 + 'Sect. 4 (coefficients)'!$F$13*(A531/'Sect. 4 (coefficients)'!$C$3)^4 ) +
    ( (B531+273.15) / 'Sect. 4 (coefficients)'!$C$4 )^2 * ( 'Sect. 4 (coefficients)'!$F$14 + 'Sect. 4 (coefficients)'!$F$15*(A531/'Sect. 4 (coefficients)'!$C$3)^1 + 'Sect. 4 (coefficients)'!$F$16*(A531/'Sect. 4 (coefficients)'!$C$3)^2 + 'Sect. 4 (coefficients)'!$F$17*(A531/'Sect. 4 (coefficients)'!$C$3)^3 ) +
    ( (B531+273.15) / 'Sect. 4 (coefficients)'!$C$4 )^3 * ( 'Sect. 4 (coefficients)'!$F$18 + 'Sect. 4 (coefficients)'!$F$19*(A531/'Sect. 4 (coefficients)'!$C$3)^1 + 'Sect. 4 (coefficients)'!$F$20*(A531/'Sect. 4 (coefficients)'!$C$3)^2 ) +
    ( (B531+273.15) / 'Sect. 4 (coefficients)'!$C$4 )^4 * ( 'Sect. 4 (coefficients)'!$F$21 +'Sect. 4 (coefficients)'!$F$22*(A531/'Sect. 4 (coefficients)'!$C$3)^1 ) +
    ( (B531+273.15) / 'Sect. 4 (coefficients)'!$C$4 )^5 * ( 'Sect. 4 (coefficients)'!$F$23 )
  )</f>
        <v>26.5432740393166</v>
      </c>
      <c r="U531" s="91">
        <f xml:space="preserve"> 'Sect. 4 (coefficients)'!$C$8 * ( (C531/'Sect. 4 (coefficients)'!$C$5-1)/'Sect. 4 (coefficients)'!$C$6 ) * ( A531/'Sect. 4 (coefficients)'!$C$3 ) *
(                                                       ( 'Sect. 4 (coefficients)'!$J$3   + 'Sect. 4 (coefficients)'!$J$4  *((C531/'Sect. 4 (coefficients)'!$C$5-1)/'Sect. 4 (coefficients)'!$C$6)  + 'Sect. 4 (coefficients)'!$J$5  *((C531/'Sect. 4 (coefficients)'!$C$5-1)/'Sect. 4 (coefficients)'!$C$6)^2 + 'Sect. 4 (coefficients)'!$J$6   *((C531/'Sect. 4 (coefficients)'!$C$5-1)/'Sect. 4 (coefficients)'!$C$6)^3 + 'Sect. 4 (coefficients)'!$J$7*((C531/'Sect. 4 (coefficients)'!$C$5-1)/'Sect. 4 (coefficients)'!$C$6)^4 ) +
    ( A531/'Sect. 4 (coefficients)'!$C$3 )^1 * ( 'Sect. 4 (coefficients)'!$J$8   + 'Sect. 4 (coefficients)'!$J$9  *((C531/'Sect. 4 (coefficients)'!$C$5-1)/'Sect. 4 (coefficients)'!$C$6)  + 'Sect. 4 (coefficients)'!$J$10*((C531/'Sect. 4 (coefficients)'!$C$5-1)/'Sect. 4 (coefficients)'!$C$6)^2 + 'Sect. 4 (coefficients)'!$J$11 *((C531/'Sect. 4 (coefficients)'!$C$5-1)/'Sect. 4 (coefficients)'!$C$6)^3 ) +
    ( A531/'Sect. 4 (coefficients)'!$C$3 )^2 * ( 'Sect. 4 (coefficients)'!$J$12 + 'Sect. 4 (coefficients)'!$J$13*((C531/'Sect. 4 (coefficients)'!$C$5-1)/'Sect. 4 (coefficients)'!$C$6) + 'Sect. 4 (coefficients)'!$J$14*((C531/'Sect. 4 (coefficients)'!$C$5-1)/'Sect. 4 (coefficients)'!$C$6)^2 ) +
    ( A531/'Sect. 4 (coefficients)'!$C$3 )^3 * ( 'Sect. 4 (coefficients)'!$J$15 + 'Sect. 4 (coefficients)'!$J$16*((C531/'Sect. 4 (coefficients)'!$C$5-1)/'Sect. 4 (coefficients)'!$C$6) ) +
    ( A531/'Sect. 4 (coefficients)'!$C$3 )^4 * ( 'Sect. 4 (coefficients)'!$J$17 ) +
( (B531+273.15) / 'Sect. 4 (coefficients)'!$C$4 )^1*
    (                                                   ( 'Sect. 4 (coefficients)'!$J$18 + 'Sect. 4 (coefficients)'!$J$19*((C531/'Sect. 4 (coefficients)'!$C$5-1)/'Sect. 4 (coefficients)'!$C$6) + 'Sect. 4 (coefficients)'!$J$20*((C531/'Sect. 4 (coefficients)'!$C$5-1)/'Sect. 4 (coefficients)'!$C$6)^2 + 'Sect. 4 (coefficients)'!$J$21 * ((C531/'Sect. 4 (coefficients)'!$C$5-1)/'Sect. 4 (coefficients)'!$C$6)^3 ) +
    ( A531/'Sect. 4 (coefficients)'!$C$3 )^1 * ( 'Sect. 4 (coefficients)'!$J$22 + 'Sect. 4 (coefficients)'!$J$23*((C531/'Sect. 4 (coefficients)'!$C$5-1)/'Sect. 4 (coefficients)'!$C$6) + 'Sect. 4 (coefficients)'!$J$24*((C531/'Sect. 4 (coefficients)'!$C$5-1)/'Sect. 4 (coefficients)'!$C$6)^2 ) +
    ( A531/'Sect. 4 (coefficients)'!$C$3 )^2 * ( 'Sect. 4 (coefficients)'!$J$25 + 'Sect. 4 (coefficients)'!$J$26*((C531/'Sect. 4 (coefficients)'!$C$5-1)/'Sect. 4 (coefficients)'!$C$6) ) +
    ( A531/'Sect. 4 (coefficients)'!$C$3 )^3 * ( 'Sect. 4 (coefficients)'!$J$27 ) ) +
( (B531+273.15) / 'Sect. 4 (coefficients)'!$C$4 )^2*
    (                                                   ( 'Sect. 4 (coefficients)'!$J$28 + 'Sect. 4 (coefficients)'!$J$29*((C531/'Sect. 4 (coefficients)'!$C$5-1)/'Sect. 4 (coefficients)'!$C$6) + 'Sect. 4 (coefficients)'!$J$30*((C531/'Sect. 4 (coefficients)'!$C$5-1)/'Sect. 4 (coefficients)'!$C$6)^2 ) +
    ( A531/'Sect. 4 (coefficients)'!$C$3 )^1 * ( 'Sect. 4 (coefficients)'!$J$31 + 'Sect. 4 (coefficients)'!$J$32*((C531/'Sect. 4 (coefficients)'!$C$5-1)/'Sect. 4 (coefficients)'!$C$6) ) +
    ( A531/'Sect. 4 (coefficients)'!$C$3 )^2 * ( 'Sect. 4 (coefficients)'!$J$33 ) ) +
( (B531+273.15) / 'Sect. 4 (coefficients)'!$C$4 )^3*
    (                                                   ( 'Sect. 4 (coefficients)'!$J$34 + 'Sect. 4 (coefficients)'!$J$35*((C531/'Sect. 4 (coefficients)'!$C$5-1)/'Sect. 4 (coefficients)'!$C$6) ) +
    ( A531/'Sect. 4 (coefficients)'!$C$3 )^1 * ( 'Sect. 4 (coefficients)'!$J$36 ) ) +
( (B531+273.15) / 'Sect. 4 (coefficients)'!$C$4 )^4*
    (                                                   ( 'Sect. 4 (coefficients)'!$J$37 ) ) )</f>
        <v>-0.30742216324914817</v>
      </c>
      <c r="V531" s="32">
        <f t="shared" si="145"/>
        <v>26.235851876067454</v>
      </c>
      <c r="W531" s="36">
        <f>('Sect. 4 (coefficients)'!$L$3+'Sect. 4 (coefficients)'!$L$4*(B531+'Sect. 4 (coefficients)'!$L$7)^-2.5+'Sect. 4 (coefficients)'!$L$5*(B531+'Sect. 4 (coefficients)'!$L$7)^3)/1000</f>
        <v>-2.4363535093284202E-3</v>
      </c>
      <c r="X531" s="36">
        <f t="shared" si="146"/>
        <v>-2.4051207316873047E-3</v>
      </c>
      <c r="Y531" s="32">
        <f t="shared" si="147"/>
        <v>26.233415522558126</v>
      </c>
      <c r="Z531" s="92">
        <v>6.0000000000000001E-3</v>
      </c>
    </row>
    <row r="532" spans="1:26" s="37" customFormat="1">
      <c r="A532" s="76">
        <v>35</v>
      </c>
      <c r="B532" s="30">
        <v>20</v>
      </c>
      <c r="C532" s="55">
        <v>20</v>
      </c>
      <c r="D532" s="32">
        <v>1007.1347702100001</v>
      </c>
      <c r="E532" s="32">
        <f t="shared" si="150"/>
        <v>1.5107021553150001E-2</v>
      </c>
      <c r="F532" s="54" t="s">
        <v>17</v>
      </c>
      <c r="G532" s="33">
        <v>1033.2659169801564</v>
      </c>
      <c r="H532" s="32">
        <v>1.5896714026209315E-2</v>
      </c>
      <c r="I532" s="62">
        <v>3109.1912964773264</v>
      </c>
      <c r="J532" s="33">
        <f t="shared" si="139"/>
        <v>26.131146770156306</v>
      </c>
      <c r="K532" s="32">
        <f t="shared" si="140"/>
        <v>4.9480720107675565E-3</v>
      </c>
      <c r="L532" s="50">
        <f t="shared" si="138"/>
        <v>29.185157592258015</v>
      </c>
      <c r="M532" s="35">
        <f t="shared" si="141"/>
        <v>16.5</v>
      </c>
      <c r="N532" s="66">
        <f t="shared" si="142"/>
        <v>1.6500000000000001</v>
      </c>
      <c r="O532" s="70" t="s">
        <v>17</v>
      </c>
      <c r="P532" s="32">
        <f>('Sect. 4 (coefficients)'!$L$3+'Sect. 4 (coefficients)'!$L$4*(B532+'Sect. 4 (coefficients)'!$L$7)^-2.5+'Sect. 4 (coefficients)'!$L$5*(B532+'Sect. 4 (coefficients)'!$L$7)^3)/1000</f>
        <v>-2.4363535093284202E-3</v>
      </c>
      <c r="Q532" s="32">
        <f t="shared" si="143"/>
        <v>26.133583123665634</v>
      </c>
      <c r="R532" s="32">
        <f>LOOKUP(B532,'Sect. 4 (data)'!$B$54:$B$60,'Sect. 4 (data)'!$R$54:$R$60)</f>
        <v>26.543267125426045</v>
      </c>
      <c r="S532" s="36">
        <f t="shared" si="144"/>
        <v>-0.40968400176041087</v>
      </c>
      <c r="T532" s="32">
        <f>'Sect. 4 (coefficients)'!$C$7 * ( A532 / 'Sect. 4 (coefficients)'!$C$3 )*
  (
                                                        ( 'Sect. 4 (coefficients)'!$F$3   + 'Sect. 4 (coefficients)'!$F$4  *(A532/'Sect. 4 (coefficients)'!$C$3)^1 + 'Sect. 4 (coefficients)'!$F$5  *(A532/'Sect. 4 (coefficients)'!$C$3)^2 + 'Sect. 4 (coefficients)'!$F$6   *(A532/'Sect. 4 (coefficients)'!$C$3)^3 + 'Sect. 4 (coefficients)'!$F$7  *(A532/'Sect. 4 (coefficients)'!$C$3)^4 + 'Sect. 4 (coefficients)'!$F$8*(A532/'Sect. 4 (coefficients)'!$C$3)^5 ) +
    ( (B532+273.15) / 'Sect. 4 (coefficients)'!$C$4 )^1 * ( 'Sect. 4 (coefficients)'!$F$9   + 'Sect. 4 (coefficients)'!$F$10*(A532/'Sect. 4 (coefficients)'!$C$3)^1 + 'Sect. 4 (coefficients)'!$F$11*(A532/'Sect. 4 (coefficients)'!$C$3)^2 + 'Sect. 4 (coefficients)'!$F$12*(A532/'Sect. 4 (coefficients)'!$C$3)^3 + 'Sect. 4 (coefficients)'!$F$13*(A532/'Sect. 4 (coefficients)'!$C$3)^4 ) +
    ( (B532+273.15) / 'Sect. 4 (coefficients)'!$C$4 )^2 * ( 'Sect. 4 (coefficients)'!$F$14 + 'Sect. 4 (coefficients)'!$F$15*(A532/'Sect. 4 (coefficients)'!$C$3)^1 + 'Sect. 4 (coefficients)'!$F$16*(A532/'Sect. 4 (coefficients)'!$C$3)^2 + 'Sect. 4 (coefficients)'!$F$17*(A532/'Sect. 4 (coefficients)'!$C$3)^3 ) +
    ( (B532+273.15) / 'Sect. 4 (coefficients)'!$C$4 )^3 * ( 'Sect. 4 (coefficients)'!$F$18 + 'Sect. 4 (coefficients)'!$F$19*(A532/'Sect. 4 (coefficients)'!$C$3)^1 + 'Sect. 4 (coefficients)'!$F$20*(A532/'Sect. 4 (coefficients)'!$C$3)^2 ) +
    ( (B532+273.15) / 'Sect. 4 (coefficients)'!$C$4 )^4 * ( 'Sect. 4 (coefficients)'!$F$21 +'Sect. 4 (coefficients)'!$F$22*(A532/'Sect. 4 (coefficients)'!$C$3)^1 ) +
    ( (B532+273.15) / 'Sect. 4 (coefficients)'!$C$4 )^5 * ( 'Sect. 4 (coefficients)'!$F$23 )
  )</f>
        <v>26.5432740393166</v>
      </c>
      <c r="U532" s="91">
        <f xml:space="preserve"> 'Sect. 4 (coefficients)'!$C$8 * ( (C532/'Sect. 4 (coefficients)'!$C$5-1)/'Sect. 4 (coefficients)'!$C$6 ) * ( A532/'Sect. 4 (coefficients)'!$C$3 ) *
(                                                       ( 'Sect. 4 (coefficients)'!$J$3   + 'Sect. 4 (coefficients)'!$J$4  *((C532/'Sect. 4 (coefficients)'!$C$5-1)/'Sect. 4 (coefficients)'!$C$6)  + 'Sect. 4 (coefficients)'!$J$5  *((C532/'Sect. 4 (coefficients)'!$C$5-1)/'Sect. 4 (coefficients)'!$C$6)^2 + 'Sect. 4 (coefficients)'!$J$6   *((C532/'Sect. 4 (coefficients)'!$C$5-1)/'Sect. 4 (coefficients)'!$C$6)^3 + 'Sect. 4 (coefficients)'!$J$7*((C532/'Sect. 4 (coefficients)'!$C$5-1)/'Sect. 4 (coefficients)'!$C$6)^4 ) +
    ( A532/'Sect. 4 (coefficients)'!$C$3 )^1 * ( 'Sect. 4 (coefficients)'!$J$8   + 'Sect. 4 (coefficients)'!$J$9  *((C532/'Sect. 4 (coefficients)'!$C$5-1)/'Sect. 4 (coefficients)'!$C$6)  + 'Sect. 4 (coefficients)'!$J$10*((C532/'Sect. 4 (coefficients)'!$C$5-1)/'Sect. 4 (coefficients)'!$C$6)^2 + 'Sect. 4 (coefficients)'!$J$11 *((C532/'Sect. 4 (coefficients)'!$C$5-1)/'Sect. 4 (coefficients)'!$C$6)^3 ) +
    ( A532/'Sect. 4 (coefficients)'!$C$3 )^2 * ( 'Sect. 4 (coefficients)'!$J$12 + 'Sect. 4 (coefficients)'!$J$13*((C532/'Sect. 4 (coefficients)'!$C$5-1)/'Sect. 4 (coefficients)'!$C$6) + 'Sect. 4 (coefficients)'!$J$14*((C532/'Sect. 4 (coefficients)'!$C$5-1)/'Sect. 4 (coefficients)'!$C$6)^2 ) +
    ( A532/'Sect. 4 (coefficients)'!$C$3 )^3 * ( 'Sect. 4 (coefficients)'!$J$15 + 'Sect. 4 (coefficients)'!$J$16*((C532/'Sect. 4 (coefficients)'!$C$5-1)/'Sect. 4 (coefficients)'!$C$6) ) +
    ( A532/'Sect. 4 (coefficients)'!$C$3 )^4 * ( 'Sect. 4 (coefficients)'!$J$17 ) +
( (B532+273.15) / 'Sect. 4 (coefficients)'!$C$4 )^1*
    (                                                   ( 'Sect. 4 (coefficients)'!$J$18 + 'Sect. 4 (coefficients)'!$J$19*((C532/'Sect. 4 (coefficients)'!$C$5-1)/'Sect. 4 (coefficients)'!$C$6) + 'Sect. 4 (coefficients)'!$J$20*((C532/'Sect. 4 (coefficients)'!$C$5-1)/'Sect. 4 (coefficients)'!$C$6)^2 + 'Sect. 4 (coefficients)'!$J$21 * ((C532/'Sect. 4 (coefficients)'!$C$5-1)/'Sect. 4 (coefficients)'!$C$6)^3 ) +
    ( A532/'Sect. 4 (coefficients)'!$C$3 )^1 * ( 'Sect. 4 (coefficients)'!$J$22 + 'Sect. 4 (coefficients)'!$J$23*((C532/'Sect. 4 (coefficients)'!$C$5-1)/'Sect. 4 (coefficients)'!$C$6) + 'Sect. 4 (coefficients)'!$J$24*((C532/'Sect. 4 (coefficients)'!$C$5-1)/'Sect. 4 (coefficients)'!$C$6)^2 ) +
    ( A532/'Sect. 4 (coefficients)'!$C$3 )^2 * ( 'Sect. 4 (coefficients)'!$J$25 + 'Sect. 4 (coefficients)'!$J$26*((C532/'Sect. 4 (coefficients)'!$C$5-1)/'Sect. 4 (coefficients)'!$C$6) ) +
    ( A532/'Sect. 4 (coefficients)'!$C$3 )^3 * ( 'Sect. 4 (coefficients)'!$J$27 ) ) +
( (B532+273.15) / 'Sect. 4 (coefficients)'!$C$4 )^2*
    (                                                   ( 'Sect. 4 (coefficients)'!$J$28 + 'Sect. 4 (coefficients)'!$J$29*((C532/'Sect. 4 (coefficients)'!$C$5-1)/'Sect. 4 (coefficients)'!$C$6) + 'Sect. 4 (coefficients)'!$J$30*((C532/'Sect. 4 (coefficients)'!$C$5-1)/'Sect. 4 (coefficients)'!$C$6)^2 ) +
    ( A532/'Sect. 4 (coefficients)'!$C$3 )^1 * ( 'Sect. 4 (coefficients)'!$J$31 + 'Sect. 4 (coefficients)'!$J$32*((C532/'Sect. 4 (coefficients)'!$C$5-1)/'Sect. 4 (coefficients)'!$C$6) ) +
    ( A532/'Sect. 4 (coefficients)'!$C$3 )^2 * ( 'Sect. 4 (coefficients)'!$J$33 ) ) +
( (B532+273.15) / 'Sect. 4 (coefficients)'!$C$4 )^3*
    (                                                   ( 'Sect. 4 (coefficients)'!$J$34 + 'Sect. 4 (coefficients)'!$J$35*((C532/'Sect. 4 (coefficients)'!$C$5-1)/'Sect. 4 (coefficients)'!$C$6) ) +
    ( A532/'Sect. 4 (coefficients)'!$C$3 )^1 * ( 'Sect. 4 (coefficients)'!$J$36 ) ) +
( (B532+273.15) / 'Sect. 4 (coefficients)'!$C$4 )^4*
    (                                                   ( 'Sect. 4 (coefficients)'!$J$37 ) ) )</f>
        <v>-0.40759834985209747</v>
      </c>
      <c r="V532" s="32">
        <f t="shared" si="145"/>
        <v>26.135675689464502</v>
      </c>
      <c r="W532" s="36">
        <f>('Sect. 4 (coefficients)'!$L$3+'Sect. 4 (coefficients)'!$L$4*(B532+'Sect. 4 (coefficients)'!$L$7)^-2.5+'Sect. 4 (coefficients)'!$L$5*(B532+'Sect. 4 (coefficients)'!$L$7)^3)/1000</f>
        <v>-2.4363535093284202E-3</v>
      </c>
      <c r="X532" s="36">
        <f t="shared" si="146"/>
        <v>-2.0925657988684065E-3</v>
      </c>
      <c r="Y532" s="32">
        <f t="shared" si="147"/>
        <v>26.133239335955174</v>
      </c>
      <c r="Z532" s="92">
        <v>6.0000000000000001E-3</v>
      </c>
    </row>
    <row r="533" spans="1:26" s="37" customFormat="1">
      <c r="A533" s="76">
        <v>35</v>
      </c>
      <c r="B533" s="30">
        <v>20</v>
      </c>
      <c r="C533" s="55">
        <v>26</v>
      </c>
      <c r="D533" s="32">
        <v>1009.75521277</v>
      </c>
      <c r="E533" s="32">
        <f t="shared" si="150"/>
        <v>1.514632819155E-2</v>
      </c>
      <c r="F533" s="54" t="s">
        <v>17</v>
      </c>
      <c r="G533" s="33">
        <v>1035.7686319024051</v>
      </c>
      <c r="H533" s="32">
        <v>1.5981681991536177E-2</v>
      </c>
      <c r="I533" s="62">
        <v>2535.7096216537934</v>
      </c>
      <c r="J533" s="33">
        <f t="shared" si="139"/>
        <v>26.013419132405147</v>
      </c>
      <c r="K533" s="32">
        <f t="shared" si="140"/>
        <v>5.0993040302034793E-3</v>
      </c>
      <c r="L533" s="50">
        <f t="shared" si="138"/>
        <v>26.281684931307808</v>
      </c>
      <c r="M533" s="35">
        <f t="shared" si="141"/>
        <v>16.5</v>
      </c>
      <c r="N533" s="66">
        <f t="shared" si="142"/>
        <v>1.6500000000000001</v>
      </c>
      <c r="O533" s="70" t="s">
        <v>17</v>
      </c>
      <c r="P533" s="32">
        <f>('Sect. 4 (coefficients)'!$L$3+'Sect. 4 (coefficients)'!$L$4*(B533+'Sect. 4 (coefficients)'!$L$7)^-2.5+'Sect. 4 (coefficients)'!$L$5*(B533+'Sect. 4 (coefficients)'!$L$7)^3)/1000</f>
        <v>-2.4363535093284202E-3</v>
      </c>
      <c r="Q533" s="32">
        <f t="shared" si="143"/>
        <v>26.015855485914475</v>
      </c>
      <c r="R533" s="32">
        <f>LOOKUP(B533,'Sect. 4 (data)'!$B$54:$B$60,'Sect. 4 (data)'!$R$54:$R$60)</f>
        <v>26.543267125426045</v>
      </c>
      <c r="S533" s="36">
        <f t="shared" si="144"/>
        <v>-0.52741163951156977</v>
      </c>
      <c r="T533" s="32">
        <f>'Sect. 4 (coefficients)'!$C$7 * ( A533 / 'Sect. 4 (coefficients)'!$C$3 )*
  (
                                                        ( 'Sect. 4 (coefficients)'!$F$3   + 'Sect. 4 (coefficients)'!$F$4  *(A533/'Sect. 4 (coefficients)'!$C$3)^1 + 'Sect. 4 (coefficients)'!$F$5  *(A533/'Sect. 4 (coefficients)'!$C$3)^2 + 'Sect. 4 (coefficients)'!$F$6   *(A533/'Sect. 4 (coefficients)'!$C$3)^3 + 'Sect. 4 (coefficients)'!$F$7  *(A533/'Sect. 4 (coefficients)'!$C$3)^4 + 'Sect. 4 (coefficients)'!$F$8*(A533/'Sect. 4 (coefficients)'!$C$3)^5 ) +
    ( (B533+273.15) / 'Sect. 4 (coefficients)'!$C$4 )^1 * ( 'Sect. 4 (coefficients)'!$F$9   + 'Sect. 4 (coefficients)'!$F$10*(A533/'Sect. 4 (coefficients)'!$C$3)^1 + 'Sect. 4 (coefficients)'!$F$11*(A533/'Sect. 4 (coefficients)'!$C$3)^2 + 'Sect. 4 (coefficients)'!$F$12*(A533/'Sect. 4 (coefficients)'!$C$3)^3 + 'Sect. 4 (coefficients)'!$F$13*(A533/'Sect. 4 (coefficients)'!$C$3)^4 ) +
    ( (B533+273.15) / 'Sect. 4 (coefficients)'!$C$4 )^2 * ( 'Sect. 4 (coefficients)'!$F$14 + 'Sect. 4 (coefficients)'!$F$15*(A533/'Sect. 4 (coefficients)'!$C$3)^1 + 'Sect. 4 (coefficients)'!$F$16*(A533/'Sect. 4 (coefficients)'!$C$3)^2 + 'Sect. 4 (coefficients)'!$F$17*(A533/'Sect. 4 (coefficients)'!$C$3)^3 ) +
    ( (B533+273.15) / 'Sect. 4 (coefficients)'!$C$4 )^3 * ( 'Sect. 4 (coefficients)'!$F$18 + 'Sect. 4 (coefficients)'!$F$19*(A533/'Sect. 4 (coefficients)'!$C$3)^1 + 'Sect. 4 (coefficients)'!$F$20*(A533/'Sect. 4 (coefficients)'!$C$3)^2 ) +
    ( (B533+273.15) / 'Sect. 4 (coefficients)'!$C$4 )^4 * ( 'Sect. 4 (coefficients)'!$F$21 +'Sect. 4 (coefficients)'!$F$22*(A533/'Sect. 4 (coefficients)'!$C$3)^1 ) +
    ( (B533+273.15) / 'Sect. 4 (coefficients)'!$C$4 )^5 * ( 'Sect. 4 (coefficients)'!$F$23 )
  )</f>
        <v>26.5432740393166</v>
      </c>
      <c r="U533" s="91">
        <f xml:space="preserve"> 'Sect. 4 (coefficients)'!$C$8 * ( (C533/'Sect. 4 (coefficients)'!$C$5-1)/'Sect. 4 (coefficients)'!$C$6 ) * ( A533/'Sect. 4 (coefficients)'!$C$3 ) *
(                                                       ( 'Sect. 4 (coefficients)'!$J$3   + 'Sect. 4 (coefficients)'!$J$4  *((C533/'Sect. 4 (coefficients)'!$C$5-1)/'Sect. 4 (coefficients)'!$C$6)  + 'Sect. 4 (coefficients)'!$J$5  *((C533/'Sect. 4 (coefficients)'!$C$5-1)/'Sect. 4 (coefficients)'!$C$6)^2 + 'Sect. 4 (coefficients)'!$J$6   *((C533/'Sect. 4 (coefficients)'!$C$5-1)/'Sect. 4 (coefficients)'!$C$6)^3 + 'Sect. 4 (coefficients)'!$J$7*((C533/'Sect. 4 (coefficients)'!$C$5-1)/'Sect. 4 (coefficients)'!$C$6)^4 ) +
    ( A533/'Sect. 4 (coefficients)'!$C$3 )^1 * ( 'Sect. 4 (coefficients)'!$J$8   + 'Sect. 4 (coefficients)'!$J$9  *((C533/'Sect. 4 (coefficients)'!$C$5-1)/'Sect. 4 (coefficients)'!$C$6)  + 'Sect. 4 (coefficients)'!$J$10*((C533/'Sect. 4 (coefficients)'!$C$5-1)/'Sect. 4 (coefficients)'!$C$6)^2 + 'Sect. 4 (coefficients)'!$J$11 *((C533/'Sect. 4 (coefficients)'!$C$5-1)/'Sect. 4 (coefficients)'!$C$6)^3 ) +
    ( A533/'Sect. 4 (coefficients)'!$C$3 )^2 * ( 'Sect. 4 (coefficients)'!$J$12 + 'Sect. 4 (coefficients)'!$J$13*((C533/'Sect. 4 (coefficients)'!$C$5-1)/'Sect. 4 (coefficients)'!$C$6) + 'Sect. 4 (coefficients)'!$J$14*((C533/'Sect. 4 (coefficients)'!$C$5-1)/'Sect. 4 (coefficients)'!$C$6)^2 ) +
    ( A533/'Sect. 4 (coefficients)'!$C$3 )^3 * ( 'Sect. 4 (coefficients)'!$J$15 + 'Sect. 4 (coefficients)'!$J$16*((C533/'Sect. 4 (coefficients)'!$C$5-1)/'Sect. 4 (coefficients)'!$C$6) ) +
    ( A533/'Sect. 4 (coefficients)'!$C$3 )^4 * ( 'Sect. 4 (coefficients)'!$J$17 ) +
( (B533+273.15) / 'Sect. 4 (coefficients)'!$C$4 )^1*
    (                                                   ( 'Sect. 4 (coefficients)'!$J$18 + 'Sect. 4 (coefficients)'!$J$19*((C533/'Sect. 4 (coefficients)'!$C$5-1)/'Sect. 4 (coefficients)'!$C$6) + 'Sect. 4 (coefficients)'!$J$20*((C533/'Sect. 4 (coefficients)'!$C$5-1)/'Sect. 4 (coefficients)'!$C$6)^2 + 'Sect. 4 (coefficients)'!$J$21 * ((C533/'Sect. 4 (coefficients)'!$C$5-1)/'Sect. 4 (coefficients)'!$C$6)^3 ) +
    ( A533/'Sect. 4 (coefficients)'!$C$3 )^1 * ( 'Sect. 4 (coefficients)'!$J$22 + 'Sect. 4 (coefficients)'!$J$23*((C533/'Sect. 4 (coefficients)'!$C$5-1)/'Sect. 4 (coefficients)'!$C$6) + 'Sect. 4 (coefficients)'!$J$24*((C533/'Sect. 4 (coefficients)'!$C$5-1)/'Sect. 4 (coefficients)'!$C$6)^2 ) +
    ( A533/'Sect. 4 (coefficients)'!$C$3 )^2 * ( 'Sect. 4 (coefficients)'!$J$25 + 'Sect. 4 (coefficients)'!$J$26*((C533/'Sect. 4 (coefficients)'!$C$5-1)/'Sect. 4 (coefficients)'!$C$6) ) +
    ( A533/'Sect. 4 (coefficients)'!$C$3 )^3 * ( 'Sect. 4 (coefficients)'!$J$27 ) ) +
( (B533+273.15) / 'Sect. 4 (coefficients)'!$C$4 )^2*
    (                                                   ( 'Sect. 4 (coefficients)'!$J$28 + 'Sect. 4 (coefficients)'!$J$29*((C533/'Sect. 4 (coefficients)'!$C$5-1)/'Sect. 4 (coefficients)'!$C$6) + 'Sect. 4 (coefficients)'!$J$30*((C533/'Sect. 4 (coefficients)'!$C$5-1)/'Sect. 4 (coefficients)'!$C$6)^2 ) +
    ( A533/'Sect. 4 (coefficients)'!$C$3 )^1 * ( 'Sect. 4 (coefficients)'!$J$31 + 'Sect. 4 (coefficients)'!$J$32*((C533/'Sect. 4 (coefficients)'!$C$5-1)/'Sect. 4 (coefficients)'!$C$6) ) +
    ( A533/'Sect. 4 (coefficients)'!$C$3 )^2 * ( 'Sect. 4 (coefficients)'!$J$33 ) ) +
( (B533+273.15) / 'Sect. 4 (coefficients)'!$C$4 )^3*
    (                                                   ( 'Sect. 4 (coefficients)'!$J$34 + 'Sect. 4 (coefficients)'!$J$35*((C533/'Sect. 4 (coefficients)'!$C$5-1)/'Sect. 4 (coefficients)'!$C$6) ) +
    ( A533/'Sect. 4 (coefficients)'!$C$3 )^1 * ( 'Sect. 4 (coefficients)'!$J$36 ) ) +
( (B533+273.15) / 'Sect. 4 (coefficients)'!$C$4 )^4*
    (                                                   ( 'Sect. 4 (coefficients)'!$J$37 ) ) )</f>
        <v>-0.52554948978869098</v>
      </c>
      <c r="V533" s="32">
        <f t="shared" si="145"/>
        <v>26.017724549527909</v>
      </c>
      <c r="W533" s="36">
        <f>('Sect. 4 (coefficients)'!$L$3+'Sect. 4 (coefficients)'!$L$4*(B533+'Sect. 4 (coefficients)'!$L$7)^-2.5+'Sect. 4 (coefficients)'!$L$5*(B533+'Sect. 4 (coefficients)'!$L$7)^3)/1000</f>
        <v>-2.4363535093284202E-3</v>
      </c>
      <c r="X533" s="36">
        <f t="shared" si="146"/>
        <v>-1.8690636134337524E-3</v>
      </c>
      <c r="Y533" s="32">
        <f t="shared" si="147"/>
        <v>26.015288196018581</v>
      </c>
      <c r="Z533" s="92">
        <v>6.0000000000000001E-3</v>
      </c>
    </row>
    <row r="534" spans="1:26" s="37" customFormat="1">
      <c r="A534" s="76">
        <v>35</v>
      </c>
      <c r="B534" s="30">
        <v>20</v>
      </c>
      <c r="C534" s="55">
        <v>33</v>
      </c>
      <c r="D534" s="32">
        <v>1012.77207457</v>
      </c>
      <c r="E534" s="32">
        <f t="shared" si="150"/>
        <v>1.5191581118550001E-2</v>
      </c>
      <c r="F534" s="54" t="s">
        <v>17</v>
      </c>
      <c r="G534" s="33">
        <v>1038.6494878002723</v>
      </c>
      <c r="H534" s="32">
        <v>1.6095070084021435E-2</v>
      </c>
      <c r="I534" s="62">
        <v>1755.0137433974539</v>
      </c>
      <c r="J534" s="33">
        <f t="shared" si="139"/>
        <v>25.877413230272282</v>
      </c>
      <c r="K534" s="32">
        <f t="shared" si="140"/>
        <v>5.3166854456584934E-3</v>
      </c>
      <c r="L534" s="50">
        <f t="shared" si="138"/>
        <v>20.896468657369198</v>
      </c>
      <c r="M534" s="35">
        <f t="shared" si="141"/>
        <v>16.5</v>
      </c>
      <c r="N534" s="66">
        <f t="shared" si="142"/>
        <v>1.6500000000000001</v>
      </c>
      <c r="O534" s="70" t="s">
        <v>17</v>
      </c>
      <c r="P534" s="32">
        <f>('Sect. 4 (coefficients)'!$L$3+'Sect. 4 (coefficients)'!$L$4*(B534+'Sect. 4 (coefficients)'!$L$7)^-2.5+'Sect. 4 (coefficients)'!$L$5*(B534+'Sect. 4 (coefficients)'!$L$7)^3)/1000</f>
        <v>-2.4363535093284202E-3</v>
      </c>
      <c r="Q534" s="32">
        <f t="shared" si="143"/>
        <v>25.87984958378161</v>
      </c>
      <c r="R534" s="32">
        <f>LOOKUP(B534,'Sect. 4 (data)'!$B$54:$B$60,'Sect. 4 (data)'!$R$54:$R$60)</f>
        <v>26.543267125426045</v>
      </c>
      <c r="S534" s="36">
        <f t="shared" si="144"/>
        <v>-0.663417541644435</v>
      </c>
      <c r="T534" s="32">
        <f>'Sect. 4 (coefficients)'!$C$7 * ( A534 / 'Sect. 4 (coefficients)'!$C$3 )*
  (
                                                        ( 'Sect. 4 (coefficients)'!$F$3   + 'Sect. 4 (coefficients)'!$F$4  *(A534/'Sect. 4 (coefficients)'!$C$3)^1 + 'Sect. 4 (coefficients)'!$F$5  *(A534/'Sect. 4 (coefficients)'!$C$3)^2 + 'Sect. 4 (coefficients)'!$F$6   *(A534/'Sect. 4 (coefficients)'!$C$3)^3 + 'Sect. 4 (coefficients)'!$F$7  *(A534/'Sect. 4 (coefficients)'!$C$3)^4 + 'Sect. 4 (coefficients)'!$F$8*(A534/'Sect. 4 (coefficients)'!$C$3)^5 ) +
    ( (B534+273.15) / 'Sect. 4 (coefficients)'!$C$4 )^1 * ( 'Sect. 4 (coefficients)'!$F$9   + 'Sect. 4 (coefficients)'!$F$10*(A534/'Sect. 4 (coefficients)'!$C$3)^1 + 'Sect. 4 (coefficients)'!$F$11*(A534/'Sect. 4 (coefficients)'!$C$3)^2 + 'Sect. 4 (coefficients)'!$F$12*(A534/'Sect. 4 (coefficients)'!$C$3)^3 + 'Sect. 4 (coefficients)'!$F$13*(A534/'Sect. 4 (coefficients)'!$C$3)^4 ) +
    ( (B534+273.15) / 'Sect. 4 (coefficients)'!$C$4 )^2 * ( 'Sect. 4 (coefficients)'!$F$14 + 'Sect. 4 (coefficients)'!$F$15*(A534/'Sect. 4 (coefficients)'!$C$3)^1 + 'Sect. 4 (coefficients)'!$F$16*(A534/'Sect. 4 (coefficients)'!$C$3)^2 + 'Sect. 4 (coefficients)'!$F$17*(A534/'Sect. 4 (coefficients)'!$C$3)^3 ) +
    ( (B534+273.15) / 'Sect. 4 (coefficients)'!$C$4 )^3 * ( 'Sect. 4 (coefficients)'!$F$18 + 'Sect. 4 (coefficients)'!$F$19*(A534/'Sect. 4 (coefficients)'!$C$3)^1 + 'Sect. 4 (coefficients)'!$F$20*(A534/'Sect. 4 (coefficients)'!$C$3)^2 ) +
    ( (B534+273.15) / 'Sect. 4 (coefficients)'!$C$4 )^4 * ( 'Sect. 4 (coefficients)'!$F$21 +'Sect. 4 (coefficients)'!$F$22*(A534/'Sect. 4 (coefficients)'!$C$3)^1 ) +
    ( (B534+273.15) / 'Sect. 4 (coefficients)'!$C$4 )^5 * ( 'Sect. 4 (coefficients)'!$F$23 )
  )</f>
        <v>26.5432740393166</v>
      </c>
      <c r="U534" s="91">
        <f xml:space="preserve"> 'Sect. 4 (coefficients)'!$C$8 * ( (C534/'Sect. 4 (coefficients)'!$C$5-1)/'Sect. 4 (coefficients)'!$C$6 ) * ( A534/'Sect. 4 (coefficients)'!$C$3 ) *
(                                                       ( 'Sect. 4 (coefficients)'!$J$3   + 'Sect. 4 (coefficients)'!$J$4  *((C534/'Sect. 4 (coefficients)'!$C$5-1)/'Sect. 4 (coefficients)'!$C$6)  + 'Sect. 4 (coefficients)'!$J$5  *((C534/'Sect. 4 (coefficients)'!$C$5-1)/'Sect. 4 (coefficients)'!$C$6)^2 + 'Sect. 4 (coefficients)'!$J$6   *((C534/'Sect. 4 (coefficients)'!$C$5-1)/'Sect. 4 (coefficients)'!$C$6)^3 + 'Sect. 4 (coefficients)'!$J$7*((C534/'Sect. 4 (coefficients)'!$C$5-1)/'Sect. 4 (coefficients)'!$C$6)^4 ) +
    ( A534/'Sect. 4 (coefficients)'!$C$3 )^1 * ( 'Sect. 4 (coefficients)'!$J$8   + 'Sect. 4 (coefficients)'!$J$9  *((C534/'Sect. 4 (coefficients)'!$C$5-1)/'Sect. 4 (coefficients)'!$C$6)  + 'Sect. 4 (coefficients)'!$J$10*((C534/'Sect. 4 (coefficients)'!$C$5-1)/'Sect. 4 (coefficients)'!$C$6)^2 + 'Sect. 4 (coefficients)'!$J$11 *((C534/'Sect. 4 (coefficients)'!$C$5-1)/'Sect. 4 (coefficients)'!$C$6)^3 ) +
    ( A534/'Sect. 4 (coefficients)'!$C$3 )^2 * ( 'Sect. 4 (coefficients)'!$J$12 + 'Sect. 4 (coefficients)'!$J$13*((C534/'Sect. 4 (coefficients)'!$C$5-1)/'Sect. 4 (coefficients)'!$C$6) + 'Sect. 4 (coefficients)'!$J$14*((C534/'Sect. 4 (coefficients)'!$C$5-1)/'Sect. 4 (coefficients)'!$C$6)^2 ) +
    ( A534/'Sect. 4 (coefficients)'!$C$3 )^3 * ( 'Sect. 4 (coefficients)'!$J$15 + 'Sect. 4 (coefficients)'!$J$16*((C534/'Sect. 4 (coefficients)'!$C$5-1)/'Sect. 4 (coefficients)'!$C$6) ) +
    ( A534/'Sect. 4 (coefficients)'!$C$3 )^4 * ( 'Sect. 4 (coefficients)'!$J$17 ) +
( (B534+273.15) / 'Sect. 4 (coefficients)'!$C$4 )^1*
    (                                                   ( 'Sect. 4 (coefficients)'!$J$18 + 'Sect. 4 (coefficients)'!$J$19*((C534/'Sect. 4 (coefficients)'!$C$5-1)/'Sect. 4 (coefficients)'!$C$6) + 'Sect. 4 (coefficients)'!$J$20*((C534/'Sect. 4 (coefficients)'!$C$5-1)/'Sect. 4 (coefficients)'!$C$6)^2 + 'Sect. 4 (coefficients)'!$J$21 * ((C534/'Sect. 4 (coefficients)'!$C$5-1)/'Sect. 4 (coefficients)'!$C$6)^3 ) +
    ( A534/'Sect. 4 (coefficients)'!$C$3 )^1 * ( 'Sect. 4 (coefficients)'!$J$22 + 'Sect. 4 (coefficients)'!$J$23*((C534/'Sect. 4 (coefficients)'!$C$5-1)/'Sect. 4 (coefficients)'!$C$6) + 'Sect. 4 (coefficients)'!$J$24*((C534/'Sect. 4 (coefficients)'!$C$5-1)/'Sect. 4 (coefficients)'!$C$6)^2 ) +
    ( A534/'Sect. 4 (coefficients)'!$C$3 )^2 * ( 'Sect. 4 (coefficients)'!$J$25 + 'Sect. 4 (coefficients)'!$J$26*((C534/'Sect. 4 (coefficients)'!$C$5-1)/'Sect. 4 (coefficients)'!$C$6) ) +
    ( A534/'Sect. 4 (coefficients)'!$C$3 )^3 * ( 'Sect. 4 (coefficients)'!$J$27 ) ) +
( (B534+273.15) / 'Sect. 4 (coefficients)'!$C$4 )^2*
    (                                                   ( 'Sect. 4 (coefficients)'!$J$28 + 'Sect. 4 (coefficients)'!$J$29*((C534/'Sect. 4 (coefficients)'!$C$5-1)/'Sect. 4 (coefficients)'!$C$6) + 'Sect. 4 (coefficients)'!$J$30*((C534/'Sect. 4 (coefficients)'!$C$5-1)/'Sect. 4 (coefficients)'!$C$6)^2 ) +
    ( A534/'Sect. 4 (coefficients)'!$C$3 )^1 * ( 'Sect. 4 (coefficients)'!$J$31 + 'Sect. 4 (coefficients)'!$J$32*((C534/'Sect. 4 (coefficients)'!$C$5-1)/'Sect. 4 (coefficients)'!$C$6) ) +
    ( A534/'Sect. 4 (coefficients)'!$C$3 )^2 * ( 'Sect. 4 (coefficients)'!$J$33 ) ) +
( (B534+273.15) / 'Sect. 4 (coefficients)'!$C$4 )^3*
    (                                                   ( 'Sect. 4 (coefficients)'!$J$34 + 'Sect. 4 (coefficients)'!$J$35*((C534/'Sect. 4 (coefficients)'!$C$5-1)/'Sect. 4 (coefficients)'!$C$6) ) +
    ( A534/'Sect. 4 (coefficients)'!$C$3 )^1 * ( 'Sect. 4 (coefficients)'!$J$36 ) ) +
( (B534+273.15) / 'Sect. 4 (coefficients)'!$C$4 )^4*
    (                                                   ( 'Sect. 4 (coefficients)'!$J$37 ) ) )</f>
        <v>-0.65991540931343995</v>
      </c>
      <c r="V534" s="32">
        <f t="shared" si="145"/>
        <v>25.883358630003158</v>
      </c>
      <c r="W534" s="36">
        <f>('Sect. 4 (coefficients)'!$L$3+'Sect. 4 (coefficients)'!$L$4*(B534+'Sect. 4 (coefficients)'!$L$7)^-2.5+'Sect. 4 (coefficients)'!$L$5*(B534+'Sect. 4 (coefficients)'!$L$7)^3)/1000</f>
        <v>-2.4363535093284202E-3</v>
      </c>
      <c r="X534" s="36">
        <f t="shared" si="146"/>
        <v>-3.5090462215485729E-3</v>
      </c>
      <c r="Y534" s="32">
        <f t="shared" si="147"/>
        <v>25.88092227649383</v>
      </c>
      <c r="Z534" s="92">
        <v>6.0000000000000001E-3</v>
      </c>
    </row>
    <row r="535" spans="1:26" s="37" customFormat="1">
      <c r="A535" s="76">
        <v>35</v>
      </c>
      <c r="B535" s="30">
        <v>20</v>
      </c>
      <c r="C535" s="55">
        <v>41.5</v>
      </c>
      <c r="D535" s="32">
        <v>1016.37838814</v>
      </c>
      <c r="E535" s="32">
        <f t="shared" si="150"/>
        <v>1.5245675822099999E-2</v>
      </c>
      <c r="F535" s="54" t="s">
        <v>17</v>
      </c>
      <c r="G535" s="33">
        <v>1042.0965821205548</v>
      </c>
      <c r="H535" s="32">
        <v>1.6252404618955055E-2</v>
      </c>
      <c r="I535" s="62">
        <v>1024.1470741425765</v>
      </c>
      <c r="J535" s="33">
        <f t="shared" si="139"/>
        <v>25.718193980554815</v>
      </c>
      <c r="K535" s="32">
        <f t="shared" si="140"/>
        <v>5.6311654766724025E-3</v>
      </c>
      <c r="L535" s="50">
        <f t="shared" si="138"/>
        <v>14.759953298967352</v>
      </c>
      <c r="M535" s="35">
        <f t="shared" si="141"/>
        <v>16.5</v>
      </c>
      <c r="N535" s="66">
        <f t="shared" si="142"/>
        <v>1.6500000000000001</v>
      </c>
      <c r="O535" s="70" t="s">
        <v>17</v>
      </c>
      <c r="P535" s="32">
        <f>('Sect. 4 (coefficients)'!$L$3+'Sect. 4 (coefficients)'!$L$4*(B535+'Sect. 4 (coefficients)'!$L$7)^-2.5+'Sect. 4 (coefficients)'!$L$5*(B535+'Sect. 4 (coefficients)'!$L$7)^3)/1000</f>
        <v>-2.4363535093284202E-3</v>
      </c>
      <c r="Q535" s="32">
        <f t="shared" si="143"/>
        <v>25.720630334064143</v>
      </c>
      <c r="R535" s="32">
        <f>LOOKUP(B535,'Sect. 4 (data)'!$B$54:$B$60,'Sect. 4 (data)'!$R$54:$R$60)</f>
        <v>26.543267125426045</v>
      </c>
      <c r="S535" s="36">
        <f t="shared" si="144"/>
        <v>-0.82263679136190149</v>
      </c>
      <c r="T535" s="32">
        <f>'Sect. 4 (coefficients)'!$C$7 * ( A535 / 'Sect. 4 (coefficients)'!$C$3 )*
  (
                                                        ( 'Sect. 4 (coefficients)'!$F$3   + 'Sect. 4 (coefficients)'!$F$4  *(A535/'Sect. 4 (coefficients)'!$C$3)^1 + 'Sect. 4 (coefficients)'!$F$5  *(A535/'Sect. 4 (coefficients)'!$C$3)^2 + 'Sect. 4 (coefficients)'!$F$6   *(A535/'Sect. 4 (coefficients)'!$C$3)^3 + 'Sect. 4 (coefficients)'!$F$7  *(A535/'Sect. 4 (coefficients)'!$C$3)^4 + 'Sect. 4 (coefficients)'!$F$8*(A535/'Sect. 4 (coefficients)'!$C$3)^5 ) +
    ( (B535+273.15) / 'Sect. 4 (coefficients)'!$C$4 )^1 * ( 'Sect. 4 (coefficients)'!$F$9   + 'Sect. 4 (coefficients)'!$F$10*(A535/'Sect. 4 (coefficients)'!$C$3)^1 + 'Sect. 4 (coefficients)'!$F$11*(A535/'Sect. 4 (coefficients)'!$C$3)^2 + 'Sect. 4 (coefficients)'!$F$12*(A535/'Sect. 4 (coefficients)'!$C$3)^3 + 'Sect. 4 (coefficients)'!$F$13*(A535/'Sect. 4 (coefficients)'!$C$3)^4 ) +
    ( (B535+273.15) / 'Sect. 4 (coefficients)'!$C$4 )^2 * ( 'Sect. 4 (coefficients)'!$F$14 + 'Sect. 4 (coefficients)'!$F$15*(A535/'Sect. 4 (coefficients)'!$C$3)^1 + 'Sect. 4 (coefficients)'!$F$16*(A535/'Sect. 4 (coefficients)'!$C$3)^2 + 'Sect. 4 (coefficients)'!$F$17*(A535/'Sect. 4 (coefficients)'!$C$3)^3 ) +
    ( (B535+273.15) / 'Sect. 4 (coefficients)'!$C$4 )^3 * ( 'Sect. 4 (coefficients)'!$F$18 + 'Sect. 4 (coefficients)'!$F$19*(A535/'Sect. 4 (coefficients)'!$C$3)^1 + 'Sect. 4 (coefficients)'!$F$20*(A535/'Sect. 4 (coefficients)'!$C$3)^2 ) +
    ( (B535+273.15) / 'Sect. 4 (coefficients)'!$C$4 )^4 * ( 'Sect. 4 (coefficients)'!$F$21 +'Sect. 4 (coefficients)'!$F$22*(A535/'Sect. 4 (coefficients)'!$C$3)^1 ) +
    ( (B535+273.15) / 'Sect. 4 (coefficients)'!$C$4 )^5 * ( 'Sect. 4 (coefficients)'!$F$23 )
  )</f>
        <v>26.5432740393166</v>
      </c>
      <c r="U535" s="91">
        <f xml:space="preserve"> 'Sect. 4 (coefficients)'!$C$8 * ( (C535/'Sect. 4 (coefficients)'!$C$5-1)/'Sect. 4 (coefficients)'!$C$6 ) * ( A535/'Sect. 4 (coefficients)'!$C$3 ) *
(                                                       ( 'Sect. 4 (coefficients)'!$J$3   + 'Sect. 4 (coefficients)'!$J$4  *((C535/'Sect. 4 (coefficients)'!$C$5-1)/'Sect. 4 (coefficients)'!$C$6)  + 'Sect. 4 (coefficients)'!$J$5  *((C535/'Sect. 4 (coefficients)'!$C$5-1)/'Sect. 4 (coefficients)'!$C$6)^2 + 'Sect. 4 (coefficients)'!$J$6   *((C535/'Sect. 4 (coefficients)'!$C$5-1)/'Sect. 4 (coefficients)'!$C$6)^3 + 'Sect. 4 (coefficients)'!$J$7*((C535/'Sect. 4 (coefficients)'!$C$5-1)/'Sect. 4 (coefficients)'!$C$6)^4 ) +
    ( A535/'Sect. 4 (coefficients)'!$C$3 )^1 * ( 'Sect. 4 (coefficients)'!$J$8   + 'Sect. 4 (coefficients)'!$J$9  *((C535/'Sect. 4 (coefficients)'!$C$5-1)/'Sect. 4 (coefficients)'!$C$6)  + 'Sect. 4 (coefficients)'!$J$10*((C535/'Sect. 4 (coefficients)'!$C$5-1)/'Sect. 4 (coefficients)'!$C$6)^2 + 'Sect. 4 (coefficients)'!$J$11 *((C535/'Sect. 4 (coefficients)'!$C$5-1)/'Sect. 4 (coefficients)'!$C$6)^3 ) +
    ( A535/'Sect. 4 (coefficients)'!$C$3 )^2 * ( 'Sect. 4 (coefficients)'!$J$12 + 'Sect. 4 (coefficients)'!$J$13*((C535/'Sect. 4 (coefficients)'!$C$5-1)/'Sect. 4 (coefficients)'!$C$6) + 'Sect. 4 (coefficients)'!$J$14*((C535/'Sect. 4 (coefficients)'!$C$5-1)/'Sect. 4 (coefficients)'!$C$6)^2 ) +
    ( A535/'Sect. 4 (coefficients)'!$C$3 )^3 * ( 'Sect. 4 (coefficients)'!$J$15 + 'Sect. 4 (coefficients)'!$J$16*((C535/'Sect. 4 (coefficients)'!$C$5-1)/'Sect. 4 (coefficients)'!$C$6) ) +
    ( A535/'Sect. 4 (coefficients)'!$C$3 )^4 * ( 'Sect. 4 (coefficients)'!$J$17 ) +
( (B535+273.15) / 'Sect. 4 (coefficients)'!$C$4 )^1*
    (                                                   ( 'Sect. 4 (coefficients)'!$J$18 + 'Sect. 4 (coefficients)'!$J$19*((C535/'Sect. 4 (coefficients)'!$C$5-1)/'Sect. 4 (coefficients)'!$C$6) + 'Sect. 4 (coefficients)'!$J$20*((C535/'Sect. 4 (coefficients)'!$C$5-1)/'Sect. 4 (coefficients)'!$C$6)^2 + 'Sect. 4 (coefficients)'!$J$21 * ((C535/'Sect. 4 (coefficients)'!$C$5-1)/'Sect. 4 (coefficients)'!$C$6)^3 ) +
    ( A535/'Sect. 4 (coefficients)'!$C$3 )^1 * ( 'Sect. 4 (coefficients)'!$J$22 + 'Sect. 4 (coefficients)'!$J$23*((C535/'Sect. 4 (coefficients)'!$C$5-1)/'Sect. 4 (coefficients)'!$C$6) + 'Sect. 4 (coefficients)'!$J$24*((C535/'Sect. 4 (coefficients)'!$C$5-1)/'Sect. 4 (coefficients)'!$C$6)^2 ) +
    ( A535/'Sect. 4 (coefficients)'!$C$3 )^2 * ( 'Sect. 4 (coefficients)'!$J$25 + 'Sect. 4 (coefficients)'!$J$26*((C535/'Sect. 4 (coefficients)'!$C$5-1)/'Sect. 4 (coefficients)'!$C$6) ) +
    ( A535/'Sect. 4 (coefficients)'!$C$3 )^3 * ( 'Sect. 4 (coefficients)'!$J$27 ) ) +
( (B535+273.15) / 'Sect. 4 (coefficients)'!$C$4 )^2*
    (                                                   ( 'Sect. 4 (coefficients)'!$J$28 + 'Sect. 4 (coefficients)'!$J$29*((C535/'Sect. 4 (coefficients)'!$C$5-1)/'Sect. 4 (coefficients)'!$C$6) + 'Sect. 4 (coefficients)'!$J$30*((C535/'Sect. 4 (coefficients)'!$C$5-1)/'Sect. 4 (coefficients)'!$C$6)^2 ) +
    ( A535/'Sect. 4 (coefficients)'!$C$3 )^1 * ( 'Sect. 4 (coefficients)'!$J$31 + 'Sect. 4 (coefficients)'!$J$32*((C535/'Sect. 4 (coefficients)'!$C$5-1)/'Sect. 4 (coefficients)'!$C$6) ) +
    ( A535/'Sect. 4 (coefficients)'!$C$3 )^2 * ( 'Sect. 4 (coefficients)'!$J$33 ) ) +
( (B535+273.15) / 'Sect. 4 (coefficients)'!$C$4 )^3*
    (                                                   ( 'Sect. 4 (coefficients)'!$J$34 + 'Sect. 4 (coefficients)'!$J$35*((C535/'Sect. 4 (coefficients)'!$C$5-1)/'Sect. 4 (coefficients)'!$C$6) ) +
    ( A535/'Sect. 4 (coefficients)'!$C$3 )^1 * ( 'Sect. 4 (coefficients)'!$J$36 ) ) +
( (B535+273.15) / 'Sect. 4 (coefficients)'!$C$4 )^4*
    (                                                   ( 'Sect. 4 (coefficients)'!$J$37 ) ) )</f>
        <v>-0.81831081132893402</v>
      </c>
      <c r="V535" s="32">
        <f t="shared" si="145"/>
        <v>25.724963227987665</v>
      </c>
      <c r="W535" s="36">
        <f>('Sect. 4 (coefficients)'!$L$3+'Sect. 4 (coefficients)'!$L$4*(B535+'Sect. 4 (coefficients)'!$L$7)^-2.5+'Sect. 4 (coefficients)'!$L$5*(B535+'Sect. 4 (coefficients)'!$L$7)^3)/1000</f>
        <v>-2.4363535093284202E-3</v>
      </c>
      <c r="X535" s="36">
        <f t="shared" si="146"/>
        <v>-4.3328939235216524E-3</v>
      </c>
      <c r="Y535" s="32">
        <f t="shared" si="147"/>
        <v>25.722526874478337</v>
      </c>
      <c r="Z535" s="92">
        <v>6.0000000000000001E-3</v>
      </c>
    </row>
    <row r="536" spans="1:26" s="37" customFormat="1">
      <c r="A536" s="76">
        <v>35</v>
      </c>
      <c r="B536" s="30">
        <v>20</v>
      </c>
      <c r="C536" s="55">
        <v>52</v>
      </c>
      <c r="D536" s="32">
        <v>1020.7492892400001</v>
      </c>
      <c r="E536" s="32">
        <f t="shared" si="150"/>
        <v>1.5311239338600001E-2</v>
      </c>
      <c r="F536" s="54" t="s">
        <v>17</v>
      </c>
      <c r="G536" s="33">
        <v>1046.2767385410107</v>
      </c>
      <c r="H536" s="32">
        <v>1.6474684517870743E-2</v>
      </c>
      <c r="I536" s="62">
        <v>529.55780314824574</v>
      </c>
      <c r="J536" s="33">
        <f t="shared" si="139"/>
        <v>25.52744930101062</v>
      </c>
      <c r="K536" s="32">
        <f t="shared" si="140"/>
        <v>6.0812153291490813E-3</v>
      </c>
      <c r="L536" s="50">
        <f t="shared" si="138"/>
        <v>9.8311986338359372</v>
      </c>
      <c r="M536" s="35">
        <f t="shared" si="141"/>
        <v>16.5</v>
      </c>
      <c r="N536" s="66">
        <f t="shared" si="142"/>
        <v>1.6500000000000001</v>
      </c>
      <c r="O536" s="70" t="s">
        <v>17</v>
      </c>
      <c r="P536" s="32">
        <f>('Sect. 4 (coefficients)'!$L$3+'Sect. 4 (coefficients)'!$L$4*(B536+'Sect. 4 (coefficients)'!$L$7)^-2.5+'Sect. 4 (coefficients)'!$L$5*(B536+'Sect. 4 (coefficients)'!$L$7)^3)/1000</f>
        <v>-2.4363535093284202E-3</v>
      </c>
      <c r="Q536" s="32">
        <f t="shared" si="143"/>
        <v>25.529885654519948</v>
      </c>
      <c r="R536" s="32">
        <f>LOOKUP(B536,'Sect. 4 (data)'!$B$54:$B$60,'Sect. 4 (data)'!$R$54:$R$60)</f>
        <v>26.543267125426045</v>
      </c>
      <c r="S536" s="36">
        <f t="shared" si="144"/>
        <v>-1.0133814709060971</v>
      </c>
      <c r="T536" s="32">
        <f>'Sect. 4 (coefficients)'!$C$7 * ( A536 / 'Sect. 4 (coefficients)'!$C$3 )*
  (
                                                        ( 'Sect. 4 (coefficients)'!$F$3   + 'Sect. 4 (coefficients)'!$F$4  *(A536/'Sect. 4 (coefficients)'!$C$3)^1 + 'Sect. 4 (coefficients)'!$F$5  *(A536/'Sect. 4 (coefficients)'!$C$3)^2 + 'Sect. 4 (coefficients)'!$F$6   *(A536/'Sect. 4 (coefficients)'!$C$3)^3 + 'Sect. 4 (coefficients)'!$F$7  *(A536/'Sect. 4 (coefficients)'!$C$3)^4 + 'Sect. 4 (coefficients)'!$F$8*(A536/'Sect. 4 (coefficients)'!$C$3)^5 ) +
    ( (B536+273.15) / 'Sect. 4 (coefficients)'!$C$4 )^1 * ( 'Sect. 4 (coefficients)'!$F$9   + 'Sect. 4 (coefficients)'!$F$10*(A536/'Sect. 4 (coefficients)'!$C$3)^1 + 'Sect. 4 (coefficients)'!$F$11*(A536/'Sect. 4 (coefficients)'!$C$3)^2 + 'Sect. 4 (coefficients)'!$F$12*(A536/'Sect. 4 (coefficients)'!$C$3)^3 + 'Sect. 4 (coefficients)'!$F$13*(A536/'Sect. 4 (coefficients)'!$C$3)^4 ) +
    ( (B536+273.15) / 'Sect. 4 (coefficients)'!$C$4 )^2 * ( 'Sect. 4 (coefficients)'!$F$14 + 'Sect. 4 (coefficients)'!$F$15*(A536/'Sect. 4 (coefficients)'!$C$3)^1 + 'Sect. 4 (coefficients)'!$F$16*(A536/'Sect. 4 (coefficients)'!$C$3)^2 + 'Sect. 4 (coefficients)'!$F$17*(A536/'Sect. 4 (coefficients)'!$C$3)^3 ) +
    ( (B536+273.15) / 'Sect. 4 (coefficients)'!$C$4 )^3 * ( 'Sect. 4 (coefficients)'!$F$18 + 'Sect. 4 (coefficients)'!$F$19*(A536/'Sect. 4 (coefficients)'!$C$3)^1 + 'Sect. 4 (coefficients)'!$F$20*(A536/'Sect. 4 (coefficients)'!$C$3)^2 ) +
    ( (B536+273.15) / 'Sect. 4 (coefficients)'!$C$4 )^4 * ( 'Sect. 4 (coefficients)'!$F$21 +'Sect. 4 (coefficients)'!$F$22*(A536/'Sect. 4 (coefficients)'!$C$3)^1 ) +
    ( (B536+273.15) / 'Sect. 4 (coefficients)'!$C$4 )^5 * ( 'Sect. 4 (coefficients)'!$F$23 )
  )</f>
        <v>26.5432740393166</v>
      </c>
      <c r="U536" s="91">
        <f xml:space="preserve"> 'Sect. 4 (coefficients)'!$C$8 * ( (C536/'Sect. 4 (coefficients)'!$C$5-1)/'Sect. 4 (coefficients)'!$C$6 ) * ( A536/'Sect. 4 (coefficients)'!$C$3 ) *
(                                                       ( 'Sect. 4 (coefficients)'!$J$3   + 'Sect. 4 (coefficients)'!$J$4  *((C536/'Sect. 4 (coefficients)'!$C$5-1)/'Sect. 4 (coefficients)'!$C$6)  + 'Sect. 4 (coefficients)'!$J$5  *((C536/'Sect. 4 (coefficients)'!$C$5-1)/'Sect. 4 (coefficients)'!$C$6)^2 + 'Sect. 4 (coefficients)'!$J$6   *((C536/'Sect. 4 (coefficients)'!$C$5-1)/'Sect. 4 (coefficients)'!$C$6)^3 + 'Sect. 4 (coefficients)'!$J$7*((C536/'Sect. 4 (coefficients)'!$C$5-1)/'Sect. 4 (coefficients)'!$C$6)^4 ) +
    ( A536/'Sect. 4 (coefficients)'!$C$3 )^1 * ( 'Sect. 4 (coefficients)'!$J$8   + 'Sect. 4 (coefficients)'!$J$9  *((C536/'Sect. 4 (coefficients)'!$C$5-1)/'Sect. 4 (coefficients)'!$C$6)  + 'Sect. 4 (coefficients)'!$J$10*((C536/'Sect. 4 (coefficients)'!$C$5-1)/'Sect. 4 (coefficients)'!$C$6)^2 + 'Sect. 4 (coefficients)'!$J$11 *((C536/'Sect. 4 (coefficients)'!$C$5-1)/'Sect. 4 (coefficients)'!$C$6)^3 ) +
    ( A536/'Sect. 4 (coefficients)'!$C$3 )^2 * ( 'Sect. 4 (coefficients)'!$J$12 + 'Sect. 4 (coefficients)'!$J$13*((C536/'Sect. 4 (coefficients)'!$C$5-1)/'Sect. 4 (coefficients)'!$C$6) + 'Sect. 4 (coefficients)'!$J$14*((C536/'Sect. 4 (coefficients)'!$C$5-1)/'Sect. 4 (coefficients)'!$C$6)^2 ) +
    ( A536/'Sect. 4 (coefficients)'!$C$3 )^3 * ( 'Sect. 4 (coefficients)'!$J$15 + 'Sect. 4 (coefficients)'!$J$16*((C536/'Sect. 4 (coefficients)'!$C$5-1)/'Sect. 4 (coefficients)'!$C$6) ) +
    ( A536/'Sect. 4 (coefficients)'!$C$3 )^4 * ( 'Sect. 4 (coefficients)'!$J$17 ) +
( (B536+273.15) / 'Sect. 4 (coefficients)'!$C$4 )^1*
    (                                                   ( 'Sect. 4 (coefficients)'!$J$18 + 'Sect. 4 (coefficients)'!$J$19*((C536/'Sect. 4 (coefficients)'!$C$5-1)/'Sect. 4 (coefficients)'!$C$6) + 'Sect. 4 (coefficients)'!$J$20*((C536/'Sect. 4 (coefficients)'!$C$5-1)/'Sect. 4 (coefficients)'!$C$6)^2 + 'Sect. 4 (coefficients)'!$J$21 * ((C536/'Sect. 4 (coefficients)'!$C$5-1)/'Sect. 4 (coefficients)'!$C$6)^3 ) +
    ( A536/'Sect. 4 (coefficients)'!$C$3 )^1 * ( 'Sect. 4 (coefficients)'!$J$22 + 'Sect. 4 (coefficients)'!$J$23*((C536/'Sect. 4 (coefficients)'!$C$5-1)/'Sect. 4 (coefficients)'!$C$6) + 'Sect. 4 (coefficients)'!$J$24*((C536/'Sect. 4 (coefficients)'!$C$5-1)/'Sect. 4 (coefficients)'!$C$6)^2 ) +
    ( A536/'Sect. 4 (coefficients)'!$C$3 )^2 * ( 'Sect. 4 (coefficients)'!$J$25 + 'Sect. 4 (coefficients)'!$J$26*((C536/'Sect. 4 (coefficients)'!$C$5-1)/'Sect. 4 (coefficients)'!$C$6) ) +
    ( A536/'Sect. 4 (coefficients)'!$C$3 )^3 * ( 'Sect. 4 (coefficients)'!$J$27 ) ) +
( (B536+273.15) / 'Sect. 4 (coefficients)'!$C$4 )^2*
    (                                                   ( 'Sect. 4 (coefficients)'!$J$28 + 'Sect. 4 (coefficients)'!$J$29*((C536/'Sect. 4 (coefficients)'!$C$5-1)/'Sect. 4 (coefficients)'!$C$6) + 'Sect. 4 (coefficients)'!$J$30*((C536/'Sect. 4 (coefficients)'!$C$5-1)/'Sect. 4 (coefficients)'!$C$6)^2 ) +
    ( A536/'Sect. 4 (coefficients)'!$C$3 )^1 * ( 'Sect. 4 (coefficients)'!$J$31 + 'Sect. 4 (coefficients)'!$J$32*((C536/'Sect. 4 (coefficients)'!$C$5-1)/'Sect. 4 (coefficients)'!$C$6) ) +
    ( A536/'Sect. 4 (coefficients)'!$C$3 )^2 * ( 'Sect. 4 (coefficients)'!$J$33 ) ) +
( (B536+273.15) / 'Sect. 4 (coefficients)'!$C$4 )^3*
    (                                                   ( 'Sect. 4 (coefficients)'!$J$34 + 'Sect. 4 (coefficients)'!$J$35*((C536/'Sect. 4 (coefficients)'!$C$5-1)/'Sect. 4 (coefficients)'!$C$6) ) +
    ( A536/'Sect. 4 (coefficients)'!$C$3 )^1 * ( 'Sect. 4 (coefficients)'!$J$36 ) ) +
( (B536+273.15) / 'Sect. 4 (coefficients)'!$C$4 )^4*
    (                                                   ( 'Sect. 4 (coefficients)'!$J$37 ) ) )</f>
        <v>-1.0069106483100014</v>
      </c>
      <c r="V536" s="32">
        <f t="shared" si="145"/>
        <v>25.536363391006599</v>
      </c>
      <c r="W536" s="36">
        <f>('Sect. 4 (coefficients)'!$L$3+'Sect. 4 (coefficients)'!$L$4*(B536+'Sect. 4 (coefficients)'!$L$7)^-2.5+'Sect. 4 (coefficients)'!$L$5*(B536+'Sect. 4 (coefficients)'!$L$7)^3)/1000</f>
        <v>-2.4363535093284202E-3</v>
      </c>
      <c r="X536" s="36">
        <f t="shared" si="146"/>
        <v>-6.4777364866515086E-3</v>
      </c>
      <c r="Y536" s="32">
        <f t="shared" si="147"/>
        <v>25.533927037497271</v>
      </c>
      <c r="Z536" s="92">
        <v>6.0000000000000001E-3</v>
      </c>
    </row>
    <row r="537" spans="1:26" s="46" customFormat="1">
      <c r="A537" s="82">
        <v>35</v>
      </c>
      <c r="B537" s="38">
        <v>20</v>
      </c>
      <c r="C537" s="57">
        <v>65</v>
      </c>
      <c r="D537" s="40">
        <v>1026.03661324</v>
      </c>
      <c r="E537" s="40">
        <f t="shared" si="150"/>
        <v>1.5390549198599999E-2</v>
      </c>
      <c r="F537" s="56" t="s">
        <v>17</v>
      </c>
      <c r="G537" s="42">
        <v>1051.3419042279336</v>
      </c>
      <c r="H537" s="40">
        <v>1.6789227679883386E-2</v>
      </c>
      <c r="I537" s="63">
        <v>260.05712038672311</v>
      </c>
      <c r="J537" s="42">
        <f t="shared" si="139"/>
        <v>25.305290987933631</v>
      </c>
      <c r="K537" s="40">
        <f t="shared" si="140"/>
        <v>6.7088867520949721E-3</v>
      </c>
      <c r="L537" s="53">
        <f t="shared" si="138"/>
        <v>6.6305219698345468</v>
      </c>
      <c r="M537" s="44">
        <f t="shared" si="141"/>
        <v>16.5</v>
      </c>
      <c r="N537" s="67">
        <f t="shared" si="142"/>
        <v>1.6500000000000001</v>
      </c>
      <c r="O537" s="71" t="s">
        <v>17</v>
      </c>
      <c r="P537" s="40">
        <f>('Sect. 4 (coefficients)'!$L$3+'Sect. 4 (coefficients)'!$L$4*(B537+'Sect. 4 (coefficients)'!$L$7)^-2.5+'Sect. 4 (coefficients)'!$L$5*(B537+'Sect. 4 (coefficients)'!$L$7)^3)/1000</f>
        <v>-2.4363535093284202E-3</v>
      </c>
      <c r="Q537" s="40">
        <f t="shared" si="143"/>
        <v>25.307727341442959</v>
      </c>
      <c r="R537" s="40">
        <f>LOOKUP(B537,'Sect. 4 (data)'!$B$54:$B$60,'Sect. 4 (data)'!$R$54:$R$60)</f>
        <v>26.543267125426045</v>
      </c>
      <c r="S537" s="45">
        <f t="shared" si="144"/>
        <v>-1.2355397839830857</v>
      </c>
      <c r="T537" s="40">
        <f>'Sect. 4 (coefficients)'!$C$7 * ( A537 / 'Sect. 4 (coefficients)'!$C$3 )*
  (
                                                        ( 'Sect. 4 (coefficients)'!$F$3   + 'Sect. 4 (coefficients)'!$F$4  *(A537/'Sect. 4 (coefficients)'!$C$3)^1 + 'Sect. 4 (coefficients)'!$F$5  *(A537/'Sect. 4 (coefficients)'!$C$3)^2 + 'Sect. 4 (coefficients)'!$F$6   *(A537/'Sect. 4 (coefficients)'!$C$3)^3 + 'Sect. 4 (coefficients)'!$F$7  *(A537/'Sect. 4 (coefficients)'!$C$3)^4 + 'Sect. 4 (coefficients)'!$F$8*(A537/'Sect. 4 (coefficients)'!$C$3)^5 ) +
    ( (B537+273.15) / 'Sect. 4 (coefficients)'!$C$4 )^1 * ( 'Sect. 4 (coefficients)'!$F$9   + 'Sect. 4 (coefficients)'!$F$10*(A537/'Sect. 4 (coefficients)'!$C$3)^1 + 'Sect. 4 (coefficients)'!$F$11*(A537/'Sect. 4 (coefficients)'!$C$3)^2 + 'Sect. 4 (coefficients)'!$F$12*(A537/'Sect. 4 (coefficients)'!$C$3)^3 + 'Sect. 4 (coefficients)'!$F$13*(A537/'Sect. 4 (coefficients)'!$C$3)^4 ) +
    ( (B537+273.15) / 'Sect. 4 (coefficients)'!$C$4 )^2 * ( 'Sect. 4 (coefficients)'!$F$14 + 'Sect. 4 (coefficients)'!$F$15*(A537/'Sect. 4 (coefficients)'!$C$3)^1 + 'Sect. 4 (coefficients)'!$F$16*(A537/'Sect. 4 (coefficients)'!$C$3)^2 + 'Sect. 4 (coefficients)'!$F$17*(A537/'Sect. 4 (coefficients)'!$C$3)^3 ) +
    ( (B537+273.15) / 'Sect. 4 (coefficients)'!$C$4 )^3 * ( 'Sect. 4 (coefficients)'!$F$18 + 'Sect. 4 (coefficients)'!$F$19*(A537/'Sect. 4 (coefficients)'!$C$3)^1 + 'Sect. 4 (coefficients)'!$F$20*(A537/'Sect. 4 (coefficients)'!$C$3)^2 ) +
    ( (B537+273.15) / 'Sect. 4 (coefficients)'!$C$4 )^4 * ( 'Sect. 4 (coefficients)'!$F$21 +'Sect. 4 (coefficients)'!$F$22*(A537/'Sect. 4 (coefficients)'!$C$3)^1 ) +
    ( (B537+273.15) / 'Sect. 4 (coefficients)'!$C$4 )^5 * ( 'Sect. 4 (coefficients)'!$F$23 )
  )</f>
        <v>26.5432740393166</v>
      </c>
      <c r="U537" s="93">
        <f xml:space="preserve"> 'Sect. 4 (coefficients)'!$C$8 * ( (C537/'Sect. 4 (coefficients)'!$C$5-1)/'Sect. 4 (coefficients)'!$C$6 ) * ( A537/'Sect. 4 (coefficients)'!$C$3 ) *
(                                                       ( 'Sect. 4 (coefficients)'!$J$3   + 'Sect. 4 (coefficients)'!$J$4  *((C537/'Sect. 4 (coefficients)'!$C$5-1)/'Sect. 4 (coefficients)'!$C$6)  + 'Sect. 4 (coefficients)'!$J$5  *((C537/'Sect. 4 (coefficients)'!$C$5-1)/'Sect. 4 (coefficients)'!$C$6)^2 + 'Sect. 4 (coefficients)'!$J$6   *((C537/'Sect. 4 (coefficients)'!$C$5-1)/'Sect. 4 (coefficients)'!$C$6)^3 + 'Sect. 4 (coefficients)'!$J$7*((C537/'Sect. 4 (coefficients)'!$C$5-1)/'Sect. 4 (coefficients)'!$C$6)^4 ) +
    ( A537/'Sect. 4 (coefficients)'!$C$3 )^1 * ( 'Sect. 4 (coefficients)'!$J$8   + 'Sect. 4 (coefficients)'!$J$9  *((C537/'Sect. 4 (coefficients)'!$C$5-1)/'Sect. 4 (coefficients)'!$C$6)  + 'Sect. 4 (coefficients)'!$J$10*((C537/'Sect. 4 (coefficients)'!$C$5-1)/'Sect. 4 (coefficients)'!$C$6)^2 + 'Sect. 4 (coefficients)'!$J$11 *((C537/'Sect. 4 (coefficients)'!$C$5-1)/'Sect. 4 (coefficients)'!$C$6)^3 ) +
    ( A537/'Sect. 4 (coefficients)'!$C$3 )^2 * ( 'Sect. 4 (coefficients)'!$J$12 + 'Sect. 4 (coefficients)'!$J$13*((C537/'Sect. 4 (coefficients)'!$C$5-1)/'Sect. 4 (coefficients)'!$C$6) + 'Sect. 4 (coefficients)'!$J$14*((C537/'Sect. 4 (coefficients)'!$C$5-1)/'Sect. 4 (coefficients)'!$C$6)^2 ) +
    ( A537/'Sect. 4 (coefficients)'!$C$3 )^3 * ( 'Sect. 4 (coefficients)'!$J$15 + 'Sect. 4 (coefficients)'!$J$16*((C537/'Sect. 4 (coefficients)'!$C$5-1)/'Sect. 4 (coefficients)'!$C$6) ) +
    ( A537/'Sect. 4 (coefficients)'!$C$3 )^4 * ( 'Sect. 4 (coefficients)'!$J$17 ) +
( (B537+273.15) / 'Sect. 4 (coefficients)'!$C$4 )^1*
    (                                                   ( 'Sect. 4 (coefficients)'!$J$18 + 'Sect. 4 (coefficients)'!$J$19*((C537/'Sect. 4 (coefficients)'!$C$5-1)/'Sect. 4 (coefficients)'!$C$6) + 'Sect. 4 (coefficients)'!$J$20*((C537/'Sect. 4 (coefficients)'!$C$5-1)/'Sect. 4 (coefficients)'!$C$6)^2 + 'Sect. 4 (coefficients)'!$J$21 * ((C537/'Sect. 4 (coefficients)'!$C$5-1)/'Sect. 4 (coefficients)'!$C$6)^3 ) +
    ( A537/'Sect. 4 (coefficients)'!$C$3 )^1 * ( 'Sect. 4 (coefficients)'!$J$22 + 'Sect. 4 (coefficients)'!$J$23*((C537/'Sect. 4 (coefficients)'!$C$5-1)/'Sect. 4 (coefficients)'!$C$6) + 'Sect. 4 (coefficients)'!$J$24*((C537/'Sect. 4 (coefficients)'!$C$5-1)/'Sect. 4 (coefficients)'!$C$6)^2 ) +
    ( A537/'Sect. 4 (coefficients)'!$C$3 )^2 * ( 'Sect. 4 (coefficients)'!$J$25 + 'Sect. 4 (coefficients)'!$J$26*((C537/'Sect. 4 (coefficients)'!$C$5-1)/'Sect. 4 (coefficients)'!$C$6) ) +
    ( A537/'Sect. 4 (coefficients)'!$C$3 )^3 * ( 'Sect. 4 (coefficients)'!$J$27 ) ) +
( (B537+273.15) / 'Sect. 4 (coefficients)'!$C$4 )^2*
    (                                                   ( 'Sect. 4 (coefficients)'!$J$28 + 'Sect. 4 (coefficients)'!$J$29*((C537/'Sect. 4 (coefficients)'!$C$5-1)/'Sect. 4 (coefficients)'!$C$6) + 'Sect. 4 (coefficients)'!$J$30*((C537/'Sect. 4 (coefficients)'!$C$5-1)/'Sect. 4 (coefficients)'!$C$6)^2 ) +
    ( A537/'Sect. 4 (coefficients)'!$C$3 )^1 * ( 'Sect. 4 (coefficients)'!$J$31 + 'Sect. 4 (coefficients)'!$J$32*((C537/'Sect. 4 (coefficients)'!$C$5-1)/'Sect. 4 (coefficients)'!$C$6) ) +
    ( A537/'Sect. 4 (coefficients)'!$C$3 )^2 * ( 'Sect. 4 (coefficients)'!$J$33 ) ) +
( (B537+273.15) / 'Sect. 4 (coefficients)'!$C$4 )^3*
    (                                                   ( 'Sect. 4 (coefficients)'!$J$34 + 'Sect. 4 (coefficients)'!$J$35*((C537/'Sect. 4 (coefficients)'!$C$5-1)/'Sect. 4 (coefficients)'!$C$6) ) +
    ( A537/'Sect. 4 (coefficients)'!$C$3 )^1 * ( 'Sect. 4 (coefficients)'!$J$36 ) ) +
( (B537+273.15) / 'Sect. 4 (coefficients)'!$C$4 )^4*
    (                                                   ( 'Sect. 4 (coefficients)'!$J$37 ) ) )</f>
        <v>-1.2303027165980731</v>
      </c>
      <c r="V537" s="40">
        <f t="shared" si="145"/>
        <v>25.312971322718528</v>
      </c>
      <c r="W537" s="45">
        <f>('Sect. 4 (coefficients)'!$L$3+'Sect. 4 (coefficients)'!$L$4*(B537+'Sect. 4 (coefficients)'!$L$7)^-2.5+'Sect. 4 (coefficients)'!$L$5*(B537+'Sect. 4 (coefficients)'!$L$7)^3)/1000</f>
        <v>-2.4363535093284202E-3</v>
      </c>
      <c r="X537" s="45">
        <f t="shared" si="146"/>
        <v>-5.2439812755693538E-3</v>
      </c>
      <c r="Y537" s="40">
        <f t="shared" si="147"/>
        <v>25.310534969209201</v>
      </c>
      <c r="Z537" s="94">
        <v>6.0000000000000001E-3</v>
      </c>
    </row>
    <row r="538" spans="1:26" s="37" customFormat="1">
      <c r="A538" s="76">
        <v>35</v>
      </c>
      <c r="B538" s="30">
        <v>25</v>
      </c>
      <c r="C538" s="55">
        <v>5</v>
      </c>
      <c r="D538" s="32">
        <v>999.246161594</v>
      </c>
      <c r="E538" s="32">
        <f>0.001/100*D538/2</f>
        <v>4.9962308079700007E-3</v>
      </c>
      <c r="F538" s="54" t="s">
        <v>17</v>
      </c>
      <c r="G538" s="33">
        <v>1025.4301380687562</v>
      </c>
      <c r="H538" s="32">
        <v>7.015911882256933E-3</v>
      </c>
      <c r="I538" s="62">
        <v>136.82669623008007</v>
      </c>
      <c r="J538" s="33">
        <f t="shared" si="139"/>
        <v>26.18397647475615</v>
      </c>
      <c r="K538" s="32">
        <f t="shared" si="140"/>
        <v>4.9255149226335162E-3</v>
      </c>
      <c r="L538" s="50">
        <f t="shared" si="138"/>
        <v>33.238460031660253</v>
      </c>
      <c r="M538" s="35">
        <f t="shared" si="141"/>
        <v>16.5</v>
      </c>
      <c r="N538" s="66">
        <f t="shared" si="142"/>
        <v>1.6500000000000001</v>
      </c>
      <c r="O538" s="70" t="s">
        <v>17</v>
      </c>
      <c r="P538" s="32">
        <f>('Sect. 4 (coefficients)'!$L$3+'Sect. 4 (coefficients)'!$L$4*(B538+'Sect. 4 (coefficients)'!$L$7)^-2.5+'Sect. 4 (coefficients)'!$L$5*(B538+'Sect. 4 (coefficients)'!$L$7)^3)/1000</f>
        <v>-2.085999999999995E-3</v>
      </c>
      <c r="Q538" s="32">
        <f t="shared" si="143"/>
        <v>26.186062474756149</v>
      </c>
      <c r="R538" s="32">
        <f>LOOKUP(B538,'Sect. 4 (data)'!$B$54:$B$60,'Sect. 4 (data)'!$R$54:$R$60)</f>
        <v>26.281269646312957</v>
      </c>
      <c r="S538" s="36">
        <f t="shared" si="144"/>
        <v>-9.5207171556808134E-2</v>
      </c>
      <c r="T538" s="32">
        <f>'Sect. 4 (coefficients)'!$C$7 * ( A538 / 'Sect. 4 (coefficients)'!$C$3 )*
  (
                                                        ( 'Sect. 4 (coefficients)'!$F$3   + 'Sect. 4 (coefficients)'!$F$4  *(A538/'Sect. 4 (coefficients)'!$C$3)^1 + 'Sect. 4 (coefficients)'!$F$5  *(A538/'Sect. 4 (coefficients)'!$C$3)^2 + 'Sect. 4 (coefficients)'!$F$6   *(A538/'Sect. 4 (coefficients)'!$C$3)^3 + 'Sect. 4 (coefficients)'!$F$7  *(A538/'Sect. 4 (coefficients)'!$C$3)^4 + 'Sect. 4 (coefficients)'!$F$8*(A538/'Sect. 4 (coefficients)'!$C$3)^5 ) +
    ( (B538+273.15) / 'Sect. 4 (coefficients)'!$C$4 )^1 * ( 'Sect. 4 (coefficients)'!$F$9   + 'Sect. 4 (coefficients)'!$F$10*(A538/'Sect. 4 (coefficients)'!$C$3)^1 + 'Sect. 4 (coefficients)'!$F$11*(A538/'Sect. 4 (coefficients)'!$C$3)^2 + 'Sect. 4 (coefficients)'!$F$12*(A538/'Sect. 4 (coefficients)'!$C$3)^3 + 'Sect. 4 (coefficients)'!$F$13*(A538/'Sect. 4 (coefficients)'!$C$3)^4 ) +
    ( (B538+273.15) / 'Sect. 4 (coefficients)'!$C$4 )^2 * ( 'Sect. 4 (coefficients)'!$F$14 + 'Sect. 4 (coefficients)'!$F$15*(A538/'Sect. 4 (coefficients)'!$C$3)^1 + 'Sect. 4 (coefficients)'!$F$16*(A538/'Sect. 4 (coefficients)'!$C$3)^2 + 'Sect. 4 (coefficients)'!$F$17*(A538/'Sect. 4 (coefficients)'!$C$3)^3 ) +
    ( (B538+273.15) / 'Sect. 4 (coefficients)'!$C$4 )^3 * ( 'Sect. 4 (coefficients)'!$F$18 + 'Sect. 4 (coefficients)'!$F$19*(A538/'Sect. 4 (coefficients)'!$C$3)^1 + 'Sect. 4 (coefficients)'!$F$20*(A538/'Sect. 4 (coefficients)'!$C$3)^2 ) +
    ( (B538+273.15) / 'Sect. 4 (coefficients)'!$C$4 )^4 * ( 'Sect. 4 (coefficients)'!$F$21 +'Sect. 4 (coefficients)'!$F$22*(A538/'Sect. 4 (coefficients)'!$C$3)^1 ) +
    ( (B538+273.15) / 'Sect. 4 (coefficients)'!$C$4 )^5 * ( 'Sect. 4 (coefficients)'!$F$23 )
  )</f>
        <v>26.280266868997444</v>
      </c>
      <c r="U538" s="91">
        <f xml:space="preserve"> 'Sect. 4 (coefficients)'!$C$8 * ( (C538/'Sect. 4 (coefficients)'!$C$5-1)/'Sect. 4 (coefficients)'!$C$6 ) * ( A538/'Sect. 4 (coefficients)'!$C$3 ) *
(                                                       ( 'Sect. 4 (coefficients)'!$J$3   + 'Sect. 4 (coefficients)'!$J$4  *((C538/'Sect. 4 (coefficients)'!$C$5-1)/'Sect. 4 (coefficients)'!$C$6)  + 'Sect. 4 (coefficients)'!$J$5  *((C538/'Sect. 4 (coefficients)'!$C$5-1)/'Sect. 4 (coefficients)'!$C$6)^2 + 'Sect. 4 (coefficients)'!$J$6   *((C538/'Sect. 4 (coefficients)'!$C$5-1)/'Sect. 4 (coefficients)'!$C$6)^3 + 'Sect. 4 (coefficients)'!$J$7*((C538/'Sect. 4 (coefficients)'!$C$5-1)/'Sect. 4 (coefficients)'!$C$6)^4 ) +
    ( A538/'Sect. 4 (coefficients)'!$C$3 )^1 * ( 'Sect. 4 (coefficients)'!$J$8   + 'Sect. 4 (coefficients)'!$J$9  *((C538/'Sect. 4 (coefficients)'!$C$5-1)/'Sect. 4 (coefficients)'!$C$6)  + 'Sect. 4 (coefficients)'!$J$10*((C538/'Sect. 4 (coefficients)'!$C$5-1)/'Sect. 4 (coefficients)'!$C$6)^2 + 'Sect. 4 (coefficients)'!$J$11 *((C538/'Sect. 4 (coefficients)'!$C$5-1)/'Sect. 4 (coefficients)'!$C$6)^3 ) +
    ( A538/'Sect. 4 (coefficients)'!$C$3 )^2 * ( 'Sect. 4 (coefficients)'!$J$12 + 'Sect. 4 (coefficients)'!$J$13*((C538/'Sect. 4 (coefficients)'!$C$5-1)/'Sect. 4 (coefficients)'!$C$6) + 'Sect. 4 (coefficients)'!$J$14*((C538/'Sect. 4 (coefficients)'!$C$5-1)/'Sect. 4 (coefficients)'!$C$6)^2 ) +
    ( A538/'Sect. 4 (coefficients)'!$C$3 )^3 * ( 'Sect. 4 (coefficients)'!$J$15 + 'Sect. 4 (coefficients)'!$J$16*((C538/'Sect. 4 (coefficients)'!$C$5-1)/'Sect. 4 (coefficients)'!$C$6) ) +
    ( A538/'Sect. 4 (coefficients)'!$C$3 )^4 * ( 'Sect. 4 (coefficients)'!$J$17 ) +
( (B538+273.15) / 'Sect. 4 (coefficients)'!$C$4 )^1*
    (                                                   ( 'Sect. 4 (coefficients)'!$J$18 + 'Sect. 4 (coefficients)'!$J$19*((C538/'Sect. 4 (coefficients)'!$C$5-1)/'Sect. 4 (coefficients)'!$C$6) + 'Sect. 4 (coefficients)'!$J$20*((C538/'Sect. 4 (coefficients)'!$C$5-1)/'Sect. 4 (coefficients)'!$C$6)^2 + 'Sect. 4 (coefficients)'!$J$21 * ((C538/'Sect. 4 (coefficients)'!$C$5-1)/'Sect. 4 (coefficients)'!$C$6)^3 ) +
    ( A538/'Sect. 4 (coefficients)'!$C$3 )^1 * ( 'Sect. 4 (coefficients)'!$J$22 + 'Sect. 4 (coefficients)'!$J$23*((C538/'Sect. 4 (coefficients)'!$C$5-1)/'Sect. 4 (coefficients)'!$C$6) + 'Sect. 4 (coefficients)'!$J$24*((C538/'Sect. 4 (coefficients)'!$C$5-1)/'Sect. 4 (coefficients)'!$C$6)^2 ) +
    ( A538/'Sect. 4 (coefficients)'!$C$3 )^2 * ( 'Sect. 4 (coefficients)'!$J$25 + 'Sect. 4 (coefficients)'!$J$26*((C538/'Sect. 4 (coefficients)'!$C$5-1)/'Sect. 4 (coefficients)'!$C$6) ) +
    ( A538/'Sect. 4 (coefficients)'!$C$3 )^3 * ( 'Sect. 4 (coefficients)'!$J$27 ) ) +
( (B538+273.15) / 'Sect. 4 (coefficients)'!$C$4 )^2*
    (                                                   ( 'Sect. 4 (coefficients)'!$J$28 + 'Sect. 4 (coefficients)'!$J$29*((C538/'Sect. 4 (coefficients)'!$C$5-1)/'Sect. 4 (coefficients)'!$C$6) + 'Sect. 4 (coefficients)'!$J$30*((C538/'Sect. 4 (coefficients)'!$C$5-1)/'Sect. 4 (coefficients)'!$C$6)^2 ) +
    ( A538/'Sect. 4 (coefficients)'!$C$3 )^1 * ( 'Sect. 4 (coefficients)'!$J$31 + 'Sect. 4 (coefficients)'!$J$32*((C538/'Sect. 4 (coefficients)'!$C$5-1)/'Sect. 4 (coefficients)'!$C$6) ) +
    ( A538/'Sect. 4 (coefficients)'!$C$3 )^2 * ( 'Sect. 4 (coefficients)'!$J$33 ) ) +
( (B538+273.15) / 'Sect. 4 (coefficients)'!$C$4 )^3*
    (                                                   ( 'Sect. 4 (coefficients)'!$J$34 + 'Sect. 4 (coefficients)'!$J$35*((C538/'Sect. 4 (coefficients)'!$C$5-1)/'Sect. 4 (coefficients)'!$C$6) ) +
    ( A538/'Sect. 4 (coefficients)'!$C$3 )^1 * ( 'Sect. 4 (coefficients)'!$J$36 ) ) +
( (B538+273.15) / 'Sect. 4 (coefficients)'!$C$4 )^4*
    (                                                   ( 'Sect. 4 (coefficients)'!$J$37 ) ) )</f>
        <v>-9.5478903337411603E-2</v>
      </c>
      <c r="V538" s="32">
        <f t="shared" si="145"/>
        <v>26.184787965660032</v>
      </c>
      <c r="W538" s="36">
        <f>('Sect. 4 (coefficients)'!$L$3+'Sect. 4 (coefficients)'!$L$4*(B538+'Sect. 4 (coefficients)'!$L$7)^-2.5+'Sect. 4 (coefficients)'!$L$5*(B538+'Sect. 4 (coefficients)'!$L$7)^3)/1000</f>
        <v>-2.085999999999995E-3</v>
      </c>
      <c r="X538" s="36">
        <f t="shared" si="146"/>
        <v>1.274509096116816E-3</v>
      </c>
      <c r="Y538" s="32">
        <f t="shared" si="147"/>
        <v>26.182701965660033</v>
      </c>
      <c r="Z538" s="92">
        <v>6.0000000000000001E-3</v>
      </c>
    </row>
    <row r="539" spans="1:26" s="37" customFormat="1">
      <c r="A539" s="76">
        <v>35</v>
      </c>
      <c r="B539" s="30">
        <v>25</v>
      </c>
      <c r="C539" s="55">
        <v>10</v>
      </c>
      <c r="D539" s="32">
        <v>1001.46696043</v>
      </c>
      <c r="E539" s="32">
        <f>0.001/100*D539/2</f>
        <v>5.0073348021500005E-3</v>
      </c>
      <c r="F539" s="54" t="s">
        <v>17</v>
      </c>
      <c r="G539" s="33">
        <v>1027.5534298375146</v>
      </c>
      <c r="H539" s="32">
        <v>7.054487079274919E-3</v>
      </c>
      <c r="I539" s="62">
        <v>138.5474328938549</v>
      </c>
      <c r="J539" s="33">
        <f t="shared" si="139"/>
        <v>26.086469407514642</v>
      </c>
      <c r="K539" s="32">
        <f t="shared" si="140"/>
        <v>4.9691434001077278E-3</v>
      </c>
      <c r="L539" s="50">
        <f t="shared" si="138"/>
        <v>34.108516686944235</v>
      </c>
      <c r="M539" s="35">
        <f t="shared" si="141"/>
        <v>16.5</v>
      </c>
      <c r="N539" s="66">
        <f t="shared" si="142"/>
        <v>1.6500000000000001</v>
      </c>
      <c r="O539" s="70" t="s">
        <v>17</v>
      </c>
      <c r="P539" s="32">
        <f>('Sect. 4 (coefficients)'!$L$3+'Sect. 4 (coefficients)'!$L$4*(B539+'Sect. 4 (coefficients)'!$L$7)^-2.5+'Sect. 4 (coefficients)'!$L$5*(B539+'Sect. 4 (coefficients)'!$L$7)^3)/1000</f>
        <v>-2.085999999999995E-3</v>
      </c>
      <c r="Q539" s="32">
        <f t="shared" si="143"/>
        <v>26.08855540751464</v>
      </c>
      <c r="R539" s="32">
        <f>LOOKUP(B539,'Sect. 4 (data)'!$B$54:$B$60,'Sect. 4 (data)'!$R$54:$R$60)</f>
        <v>26.281269646312957</v>
      </c>
      <c r="S539" s="36">
        <f t="shared" si="144"/>
        <v>-0.19271423879831673</v>
      </c>
      <c r="T539" s="32">
        <f>'Sect. 4 (coefficients)'!$C$7 * ( A539 / 'Sect. 4 (coefficients)'!$C$3 )*
  (
                                                        ( 'Sect. 4 (coefficients)'!$F$3   + 'Sect. 4 (coefficients)'!$F$4  *(A539/'Sect. 4 (coefficients)'!$C$3)^1 + 'Sect. 4 (coefficients)'!$F$5  *(A539/'Sect. 4 (coefficients)'!$C$3)^2 + 'Sect. 4 (coefficients)'!$F$6   *(A539/'Sect. 4 (coefficients)'!$C$3)^3 + 'Sect. 4 (coefficients)'!$F$7  *(A539/'Sect. 4 (coefficients)'!$C$3)^4 + 'Sect. 4 (coefficients)'!$F$8*(A539/'Sect. 4 (coefficients)'!$C$3)^5 ) +
    ( (B539+273.15) / 'Sect. 4 (coefficients)'!$C$4 )^1 * ( 'Sect. 4 (coefficients)'!$F$9   + 'Sect. 4 (coefficients)'!$F$10*(A539/'Sect. 4 (coefficients)'!$C$3)^1 + 'Sect. 4 (coefficients)'!$F$11*(A539/'Sect. 4 (coefficients)'!$C$3)^2 + 'Sect. 4 (coefficients)'!$F$12*(A539/'Sect. 4 (coefficients)'!$C$3)^3 + 'Sect. 4 (coefficients)'!$F$13*(A539/'Sect. 4 (coefficients)'!$C$3)^4 ) +
    ( (B539+273.15) / 'Sect. 4 (coefficients)'!$C$4 )^2 * ( 'Sect. 4 (coefficients)'!$F$14 + 'Sect. 4 (coefficients)'!$F$15*(A539/'Sect. 4 (coefficients)'!$C$3)^1 + 'Sect. 4 (coefficients)'!$F$16*(A539/'Sect. 4 (coefficients)'!$C$3)^2 + 'Sect. 4 (coefficients)'!$F$17*(A539/'Sect. 4 (coefficients)'!$C$3)^3 ) +
    ( (B539+273.15) / 'Sect. 4 (coefficients)'!$C$4 )^3 * ( 'Sect. 4 (coefficients)'!$F$18 + 'Sect. 4 (coefficients)'!$F$19*(A539/'Sect. 4 (coefficients)'!$C$3)^1 + 'Sect. 4 (coefficients)'!$F$20*(A539/'Sect. 4 (coefficients)'!$C$3)^2 ) +
    ( (B539+273.15) / 'Sect. 4 (coefficients)'!$C$4 )^4 * ( 'Sect. 4 (coefficients)'!$F$21 +'Sect. 4 (coefficients)'!$F$22*(A539/'Sect. 4 (coefficients)'!$C$3)^1 ) +
    ( (B539+273.15) / 'Sect. 4 (coefficients)'!$C$4 )^5 * ( 'Sect. 4 (coefficients)'!$F$23 )
  )</f>
        <v>26.280266868997444</v>
      </c>
      <c r="U539" s="91">
        <f xml:space="preserve"> 'Sect. 4 (coefficients)'!$C$8 * ( (C539/'Sect. 4 (coefficients)'!$C$5-1)/'Sect. 4 (coefficients)'!$C$6 ) * ( A539/'Sect. 4 (coefficients)'!$C$3 ) *
(                                                       ( 'Sect. 4 (coefficients)'!$J$3   + 'Sect. 4 (coefficients)'!$J$4  *((C539/'Sect. 4 (coefficients)'!$C$5-1)/'Sect. 4 (coefficients)'!$C$6)  + 'Sect. 4 (coefficients)'!$J$5  *((C539/'Sect. 4 (coefficients)'!$C$5-1)/'Sect. 4 (coefficients)'!$C$6)^2 + 'Sect. 4 (coefficients)'!$J$6   *((C539/'Sect. 4 (coefficients)'!$C$5-1)/'Sect. 4 (coefficients)'!$C$6)^3 + 'Sect. 4 (coefficients)'!$J$7*((C539/'Sect. 4 (coefficients)'!$C$5-1)/'Sect. 4 (coefficients)'!$C$6)^4 ) +
    ( A539/'Sect. 4 (coefficients)'!$C$3 )^1 * ( 'Sect. 4 (coefficients)'!$J$8   + 'Sect. 4 (coefficients)'!$J$9  *((C539/'Sect. 4 (coefficients)'!$C$5-1)/'Sect. 4 (coefficients)'!$C$6)  + 'Sect. 4 (coefficients)'!$J$10*((C539/'Sect. 4 (coefficients)'!$C$5-1)/'Sect. 4 (coefficients)'!$C$6)^2 + 'Sect. 4 (coefficients)'!$J$11 *((C539/'Sect. 4 (coefficients)'!$C$5-1)/'Sect. 4 (coefficients)'!$C$6)^3 ) +
    ( A539/'Sect. 4 (coefficients)'!$C$3 )^2 * ( 'Sect. 4 (coefficients)'!$J$12 + 'Sect. 4 (coefficients)'!$J$13*((C539/'Sect. 4 (coefficients)'!$C$5-1)/'Sect. 4 (coefficients)'!$C$6) + 'Sect. 4 (coefficients)'!$J$14*((C539/'Sect. 4 (coefficients)'!$C$5-1)/'Sect. 4 (coefficients)'!$C$6)^2 ) +
    ( A539/'Sect. 4 (coefficients)'!$C$3 )^3 * ( 'Sect. 4 (coefficients)'!$J$15 + 'Sect. 4 (coefficients)'!$J$16*((C539/'Sect. 4 (coefficients)'!$C$5-1)/'Sect. 4 (coefficients)'!$C$6) ) +
    ( A539/'Sect. 4 (coefficients)'!$C$3 )^4 * ( 'Sect. 4 (coefficients)'!$J$17 ) +
( (B539+273.15) / 'Sect. 4 (coefficients)'!$C$4 )^1*
    (                                                   ( 'Sect. 4 (coefficients)'!$J$18 + 'Sect. 4 (coefficients)'!$J$19*((C539/'Sect. 4 (coefficients)'!$C$5-1)/'Sect. 4 (coefficients)'!$C$6) + 'Sect. 4 (coefficients)'!$J$20*((C539/'Sect. 4 (coefficients)'!$C$5-1)/'Sect. 4 (coefficients)'!$C$6)^2 + 'Sect. 4 (coefficients)'!$J$21 * ((C539/'Sect. 4 (coefficients)'!$C$5-1)/'Sect. 4 (coefficients)'!$C$6)^3 ) +
    ( A539/'Sect. 4 (coefficients)'!$C$3 )^1 * ( 'Sect. 4 (coefficients)'!$J$22 + 'Sect. 4 (coefficients)'!$J$23*((C539/'Sect. 4 (coefficients)'!$C$5-1)/'Sect. 4 (coefficients)'!$C$6) + 'Sect. 4 (coefficients)'!$J$24*((C539/'Sect. 4 (coefficients)'!$C$5-1)/'Sect. 4 (coefficients)'!$C$6)^2 ) +
    ( A539/'Sect. 4 (coefficients)'!$C$3 )^2 * ( 'Sect. 4 (coefficients)'!$J$25 + 'Sect. 4 (coefficients)'!$J$26*((C539/'Sect. 4 (coefficients)'!$C$5-1)/'Sect. 4 (coefficients)'!$C$6) ) +
    ( A539/'Sect. 4 (coefficients)'!$C$3 )^3 * ( 'Sect. 4 (coefficients)'!$J$27 ) ) +
( (B539+273.15) / 'Sect. 4 (coefficients)'!$C$4 )^2*
    (                                                   ( 'Sect. 4 (coefficients)'!$J$28 + 'Sect. 4 (coefficients)'!$J$29*((C539/'Sect. 4 (coefficients)'!$C$5-1)/'Sect. 4 (coefficients)'!$C$6) + 'Sect. 4 (coefficients)'!$J$30*((C539/'Sect. 4 (coefficients)'!$C$5-1)/'Sect. 4 (coefficients)'!$C$6)^2 ) +
    ( A539/'Sect. 4 (coefficients)'!$C$3 )^1 * ( 'Sect. 4 (coefficients)'!$J$31 + 'Sect. 4 (coefficients)'!$J$32*((C539/'Sect. 4 (coefficients)'!$C$5-1)/'Sect. 4 (coefficients)'!$C$6) ) +
    ( A539/'Sect. 4 (coefficients)'!$C$3 )^2 * ( 'Sect. 4 (coefficients)'!$J$33 ) ) +
( (B539+273.15) / 'Sect. 4 (coefficients)'!$C$4 )^3*
    (                                                   ( 'Sect. 4 (coefficients)'!$J$34 + 'Sect. 4 (coefficients)'!$J$35*((C539/'Sect. 4 (coefficients)'!$C$5-1)/'Sect. 4 (coefficients)'!$C$6) ) +
    ( A539/'Sect. 4 (coefficients)'!$C$3 )^1 * ( 'Sect. 4 (coefficients)'!$J$36 ) ) +
( (B539+273.15) / 'Sect. 4 (coefficients)'!$C$4 )^4*
    (                                                   ( 'Sect. 4 (coefficients)'!$J$37 ) ) )</f>
        <v>-0.19171351359493019</v>
      </c>
      <c r="V539" s="32">
        <f t="shared" si="145"/>
        <v>26.088553355402514</v>
      </c>
      <c r="W539" s="36">
        <f>('Sect. 4 (coefficients)'!$L$3+'Sect. 4 (coefficients)'!$L$4*(B539+'Sect. 4 (coefficients)'!$L$7)^-2.5+'Sect. 4 (coefficients)'!$L$5*(B539+'Sect. 4 (coefficients)'!$L$7)^3)/1000</f>
        <v>-2.085999999999995E-3</v>
      </c>
      <c r="X539" s="36">
        <f t="shared" si="146"/>
        <v>2.0521121264494013E-6</v>
      </c>
      <c r="Y539" s="32">
        <f t="shared" si="147"/>
        <v>26.086467355402515</v>
      </c>
      <c r="Z539" s="92">
        <v>6.0000000000000001E-3</v>
      </c>
    </row>
    <row r="540" spans="1:26" s="37" customFormat="1">
      <c r="A540" s="76">
        <v>35</v>
      </c>
      <c r="B540" s="30">
        <v>25</v>
      </c>
      <c r="C540" s="55">
        <v>15</v>
      </c>
      <c r="D540" s="32">
        <v>1003.6647616400001</v>
      </c>
      <c r="E540" s="32">
        <f t="shared" ref="E540:E546" si="151">0.003/100*D540/2</f>
        <v>1.5054971424600001E-2</v>
      </c>
      <c r="F540" s="54" t="s">
        <v>17</v>
      </c>
      <c r="G540" s="33">
        <v>1029.6572215337646</v>
      </c>
      <c r="H540" s="32">
        <v>1.5836607513357488E-2</v>
      </c>
      <c r="I540" s="62">
        <v>3381.3400901429377</v>
      </c>
      <c r="J540" s="33">
        <f t="shared" si="139"/>
        <v>25.99245989376459</v>
      </c>
      <c r="K540" s="32">
        <f t="shared" si="140"/>
        <v>4.9138552010217218E-3</v>
      </c>
      <c r="L540" s="50">
        <f t="shared" si="138"/>
        <v>31.342213066785298</v>
      </c>
      <c r="M540" s="35">
        <f t="shared" si="141"/>
        <v>16.5</v>
      </c>
      <c r="N540" s="66">
        <f t="shared" si="142"/>
        <v>1.6500000000000001</v>
      </c>
      <c r="O540" s="70" t="s">
        <v>17</v>
      </c>
      <c r="P540" s="32">
        <f>('Sect. 4 (coefficients)'!$L$3+'Sect. 4 (coefficients)'!$L$4*(B540+'Sect. 4 (coefficients)'!$L$7)^-2.5+'Sect. 4 (coefficients)'!$L$5*(B540+'Sect. 4 (coefficients)'!$L$7)^3)/1000</f>
        <v>-2.085999999999995E-3</v>
      </c>
      <c r="Q540" s="32">
        <f t="shared" si="143"/>
        <v>25.994545893764588</v>
      </c>
      <c r="R540" s="32">
        <f>LOOKUP(B540,'Sect. 4 (data)'!$B$54:$B$60,'Sect. 4 (data)'!$R$54:$R$60)</f>
        <v>26.281269646312957</v>
      </c>
      <c r="S540" s="36">
        <f t="shared" si="144"/>
        <v>-0.28672375254836879</v>
      </c>
      <c r="T540" s="32">
        <f>'Sect. 4 (coefficients)'!$C$7 * ( A540 / 'Sect. 4 (coefficients)'!$C$3 )*
  (
                                                        ( 'Sect. 4 (coefficients)'!$F$3   + 'Sect. 4 (coefficients)'!$F$4  *(A540/'Sect. 4 (coefficients)'!$C$3)^1 + 'Sect. 4 (coefficients)'!$F$5  *(A540/'Sect. 4 (coefficients)'!$C$3)^2 + 'Sect. 4 (coefficients)'!$F$6   *(A540/'Sect. 4 (coefficients)'!$C$3)^3 + 'Sect. 4 (coefficients)'!$F$7  *(A540/'Sect. 4 (coefficients)'!$C$3)^4 + 'Sect. 4 (coefficients)'!$F$8*(A540/'Sect. 4 (coefficients)'!$C$3)^5 ) +
    ( (B540+273.15) / 'Sect. 4 (coefficients)'!$C$4 )^1 * ( 'Sect. 4 (coefficients)'!$F$9   + 'Sect. 4 (coefficients)'!$F$10*(A540/'Sect. 4 (coefficients)'!$C$3)^1 + 'Sect. 4 (coefficients)'!$F$11*(A540/'Sect. 4 (coefficients)'!$C$3)^2 + 'Sect. 4 (coefficients)'!$F$12*(A540/'Sect. 4 (coefficients)'!$C$3)^3 + 'Sect. 4 (coefficients)'!$F$13*(A540/'Sect. 4 (coefficients)'!$C$3)^4 ) +
    ( (B540+273.15) / 'Sect. 4 (coefficients)'!$C$4 )^2 * ( 'Sect. 4 (coefficients)'!$F$14 + 'Sect. 4 (coefficients)'!$F$15*(A540/'Sect. 4 (coefficients)'!$C$3)^1 + 'Sect. 4 (coefficients)'!$F$16*(A540/'Sect. 4 (coefficients)'!$C$3)^2 + 'Sect. 4 (coefficients)'!$F$17*(A540/'Sect. 4 (coefficients)'!$C$3)^3 ) +
    ( (B540+273.15) / 'Sect. 4 (coefficients)'!$C$4 )^3 * ( 'Sect. 4 (coefficients)'!$F$18 + 'Sect. 4 (coefficients)'!$F$19*(A540/'Sect. 4 (coefficients)'!$C$3)^1 + 'Sect. 4 (coefficients)'!$F$20*(A540/'Sect. 4 (coefficients)'!$C$3)^2 ) +
    ( (B540+273.15) / 'Sect. 4 (coefficients)'!$C$4 )^4 * ( 'Sect. 4 (coefficients)'!$F$21 +'Sect. 4 (coefficients)'!$F$22*(A540/'Sect. 4 (coefficients)'!$C$3)^1 ) +
    ( (B540+273.15) / 'Sect. 4 (coefficients)'!$C$4 )^5 * ( 'Sect. 4 (coefficients)'!$F$23 )
  )</f>
        <v>26.280266868997444</v>
      </c>
      <c r="U540" s="91">
        <f xml:space="preserve"> 'Sect. 4 (coefficients)'!$C$8 * ( (C540/'Sect. 4 (coefficients)'!$C$5-1)/'Sect. 4 (coefficients)'!$C$6 ) * ( A540/'Sect. 4 (coefficients)'!$C$3 ) *
(                                                       ( 'Sect. 4 (coefficients)'!$J$3   + 'Sect. 4 (coefficients)'!$J$4  *((C540/'Sect. 4 (coefficients)'!$C$5-1)/'Sect. 4 (coefficients)'!$C$6)  + 'Sect. 4 (coefficients)'!$J$5  *((C540/'Sect. 4 (coefficients)'!$C$5-1)/'Sect. 4 (coefficients)'!$C$6)^2 + 'Sect. 4 (coefficients)'!$J$6   *((C540/'Sect. 4 (coefficients)'!$C$5-1)/'Sect. 4 (coefficients)'!$C$6)^3 + 'Sect. 4 (coefficients)'!$J$7*((C540/'Sect. 4 (coefficients)'!$C$5-1)/'Sect. 4 (coefficients)'!$C$6)^4 ) +
    ( A540/'Sect. 4 (coefficients)'!$C$3 )^1 * ( 'Sect. 4 (coefficients)'!$J$8   + 'Sect. 4 (coefficients)'!$J$9  *((C540/'Sect. 4 (coefficients)'!$C$5-1)/'Sect. 4 (coefficients)'!$C$6)  + 'Sect. 4 (coefficients)'!$J$10*((C540/'Sect. 4 (coefficients)'!$C$5-1)/'Sect. 4 (coefficients)'!$C$6)^2 + 'Sect. 4 (coefficients)'!$J$11 *((C540/'Sect. 4 (coefficients)'!$C$5-1)/'Sect. 4 (coefficients)'!$C$6)^3 ) +
    ( A540/'Sect. 4 (coefficients)'!$C$3 )^2 * ( 'Sect. 4 (coefficients)'!$J$12 + 'Sect. 4 (coefficients)'!$J$13*((C540/'Sect. 4 (coefficients)'!$C$5-1)/'Sect. 4 (coefficients)'!$C$6) + 'Sect. 4 (coefficients)'!$J$14*((C540/'Sect. 4 (coefficients)'!$C$5-1)/'Sect. 4 (coefficients)'!$C$6)^2 ) +
    ( A540/'Sect. 4 (coefficients)'!$C$3 )^3 * ( 'Sect. 4 (coefficients)'!$J$15 + 'Sect. 4 (coefficients)'!$J$16*((C540/'Sect. 4 (coefficients)'!$C$5-1)/'Sect. 4 (coefficients)'!$C$6) ) +
    ( A540/'Sect. 4 (coefficients)'!$C$3 )^4 * ( 'Sect. 4 (coefficients)'!$J$17 ) +
( (B540+273.15) / 'Sect. 4 (coefficients)'!$C$4 )^1*
    (                                                   ( 'Sect. 4 (coefficients)'!$J$18 + 'Sect. 4 (coefficients)'!$J$19*((C540/'Sect. 4 (coefficients)'!$C$5-1)/'Sect. 4 (coefficients)'!$C$6) + 'Sect. 4 (coefficients)'!$J$20*((C540/'Sect. 4 (coefficients)'!$C$5-1)/'Sect. 4 (coefficients)'!$C$6)^2 + 'Sect. 4 (coefficients)'!$J$21 * ((C540/'Sect. 4 (coefficients)'!$C$5-1)/'Sect. 4 (coefficients)'!$C$6)^3 ) +
    ( A540/'Sect. 4 (coefficients)'!$C$3 )^1 * ( 'Sect. 4 (coefficients)'!$J$22 + 'Sect. 4 (coefficients)'!$J$23*((C540/'Sect. 4 (coefficients)'!$C$5-1)/'Sect. 4 (coefficients)'!$C$6) + 'Sect. 4 (coefficients)'!$J$24*((C540/'Sect. 4 (coefficients)'!$C$5-1)/'Sect. 4 (coefficients)'!$C$6)^2 ) +
    ( A540/'Sect. 4 (coefficients)'!$C$3 )^2 * ( 'Sect. 4 (coefficients)'!$J$25 + 'Sect. 4 (coefficients)'!$J$26*((C540/'Sect. 4 (coefficients)'!$C$5-1)/'Sect. 4 (coefficients)'!$C$6) ) +
    ( A540/'Sect. 4 (coefficients)'!$C$3 )^3 * ( 'Sect. 4 (coefficients)'!$J$27 ) ) +
( (B540+273.15) / 'Sect. 4 (coefficients)'!$C$4 )^2*
    (                                                   ( 'Sect. 4 (coefficients)'!$J$28 + 'Sect. 4 (coefficients)'!$J$29*((C540/'Sect. 4 (coefficients)'!$C$5-1)/'Sect. 4 (coefficients)'!$C$6) + 'Sect. 4 (coefficients)'!$J$30*((C540/'Sect. 4 (coefficients)'!$C$5-1)/'Sect. 4 (coefficients)'!$C$6)^2 ) +
    ( A540/'Sect. 4 (coefficients)'!$C$3 )^1 * ( 'Sect. 4 (coefficients)'!$J$31 + 'Sect. 4 (coefficients)'!$J$32*((C540/'Sect. 4 (coefficients)'!$C$5-1)/'Sect. 4 (coefficients)'!$C$6) ) +
    ( A540/'Sect. 4 (coefficients)'!$C$3 )^2 * ( 'Sect. 4 (coefficients)'!$J$33 ) ) +
( (B540+273.15) / 'Sect. 4 (coefficients)'!$C$4 )^3*
    (                                                   ( 'Sect. 4 (coefficients)'!$J$34 + 'Sect. 4 (coefficients)'!$J$35*((C540/'Sect. 4 (coefficients)'!$C$5-1)/'Sect. 4 (coefficients)'!$C$6) ) +
    ( A540/'Sect. 4 (coefficients)'!$C$3 )^1 * ( 'Sect. 4 (coefficients)'!$J$36 ) ) +
( (B540+273.15) / 'Sect. 4 (coefficients)'!$C$4 )^4*
    (                                                   ( 'Sect. 4 (coefficients)'!$J$37 ) ) )</f>
        <v>-0.28654572269683265</v>
      </c>
      <c r="V540" s="32">
        <f t="shared" si="145"/>
        <v>25.993721146300611</v>
      </c>
      <c r="W540" s="36">
        <f>('Sect. 4 (coefficients)'!$L$3+'Sect. 4 (coefficients)'!$L$4*(B540+'Sect. 4 (coefficients)'!$L$7)^-2.5+'Sect. 4 (coefficients)'!$L$5*(B540+'Sect. 4 (coefficients)'!$L$7)^3)/1000</f>
        <v>-2.085999999999995E-3</v>
      </c>
      <c r="X540" s="36">
        <f t="shared" si="146"/>
        <v>8.2474746397664944E-4</v>
      </c>
      <c r="Y540" s="32">
        <f t="shared" si="147"/>
        <v>25.991635146300613</v>
      </c>
      <c r="Z540" s="92">
        <v>6.0000000000000001E-3</v>
      </c>
    </row>
    <row r="541" spans="1:26" s="37" customFormat="1">
      <c r="A541" s="76">
        <v>35</v>
      </c>
      <c r="B541" s="30">
        <v>25</v>
      </c>
      <c r="C541" s="55">
        <v>20</v>
      </c>
      <c r="D541" s="32">
        <v>1005.83998999</v>
      </c>
      <c r="E541" s="32">
        <f t="shared" si="151"/>
        <v>1.5087599849850001E-2</v>
      </c>
      <c r="F541" s="54" t="s">
        <v>17</v>
      </c>
      <c r="G541" s="33">
        <v>1031.7384372304077</v>
      </c>
      <c r="H541" s="32">
        <v>1.5898446029509721E-2</v>
      </c>
      <c r="I541" s="62">
        <v>3110.5465475652063</v>
      </c>
      <c r="J541" s="33">
        <f t="shared" si="139"/>
        <v>25.898447240407677</v>
      </c>
      <c r="K541" s="32">
        <f t="shared" si="140"/>
        <v>5.0124761270293984E-3</v>
      </c>
      <c r="L541" s="50">
        <f t="shared" si="138"/>
        <v>30.734578811968841</v>
      </c>
      <c r="M541" s="35">
        <f t="shared" si="141"/>
        <v>16.5</v>
      </c>
      <c r="N541" s="66">
        <f t="shared" si="142"/>
        <v>1.6500000000000001</v>
      </c>
      <c r="O541" s="70" t="s">
        <v>17</v>
      </c>
      <c r="P541" s="32">
        <f>('Sect. 4 (coefficients)'!$L$3+'Sect. 4 (coefficients)'!$L$4*(B541+'Sect. 4 (coefficients)'!$L$7)^-2.5+'Sect. 4 (coefficients)'!$L$5*(B541+'Sect. 4 (coefficients)'!$L$7)^3)/1000</f>
        <v>-2.085999999999995E-3</v>
      </c>
      <c r="Q541" s="32">
        <f t="shared" si="143"/>
        <v>25.900533240407675</v>
      </c>
      <c r="R541" s="32">
        <f>LOOKUP(B541,'Sect. 4 (data)'!$B$54:$B$60,'Sect. 4 (data)'!$R$54:$R$60)</f>
        <v>26.281269646312957</v>
      </c>
      <c r="S541" s="36">
        <f t="shared" si="144"/>
        <v>-0.38073640590528157</v>
      </c>
      <c r="T541" s="32">
        <f>'Sect. 4 (coefficients)'!$C$7 * ( A541 / 'Sect. 4 (coefficients)'!$C$3 )*
  (
                                                        ( 'Sect. 4 (coefficients)'!$F$3   + 'Sect. 4 (coefficients)'!$F$4  *(A541/'Sect. 4 (coefficients)'!$C$3)^1 + 'Sect. 4 (coefficients)'!$F$5  *(A541/'Sect. 4 (coefficients)'!$C$3)^2 + 'Sect. 4 (coefficients)'!$F$6   *(A541/'Sect. 4 (coefficients)'!$C$3)^3 + 'Sect. 4 (coefficients)'!$F$7  *(A541/'Sect. 4 (coefficients)'!$C$3)^4 + 'Sect. 4 (coefficients)'!$F$8*(A541/'Sect. 4 (coefficients)'!$C$3)^5 ) +
    ( (B541+273.15) / 'Sect. 4 (coefficients)'!$C$4 )^1 * ( 'Sect. 4 (coefficients)'!$F$9   + 'Sect. 4 (coefficients)'!$F$10*(A541/'Sect. 4 (coefficients)'!$C$3)^1 + 'Sect. 4 (coefficients)'!$F$11*(A541/'Sect. 4 (coefficients)'!$C$3)^2 + 'Sect. 4 (coefficients)'!$F$12*(A541/'Sect. 4 (coefficients)'!$C$3)^3 + 'Sect. 4 (coefficients)'!$F$13*(A541/'Sect. 4 (coefficients)'!$C$3)^4 ) +
    ( (B541+273.15) / 'Sect. 4 (coefficients)'!$C$4 )^2 * ( 'Sect. 4 (coefficients)'!$F$14 + 'Sect. 4 (coefficients)'!$F$15*(A541/'Sect. 4 (coefficients)'!$C$3)^1 + 'Sect. 4 (coefficients)'!$F$16*(A541/'Sect. 4 (coefficients)'!$C$3)^2 + 'Sect. 4 (coefficients)'!$F$17*(A541/'Sect. 4 (coefficients)'!$C$3)^3 ) +
    ( (B541+273.15) / 'Sect. 4 (coefficients)'!$C$4 )^3 * ( 'Sect. 4 (coefficients)'!$F$18 + 'Sect. 4 (coefficients)'!$F$19*(A541/'Sect. 4 (coefficients)'!$C$3)^1 + 'Sect. 4 (coefficients)'!$F$20*(A541/'Sect. 4 (coefficients)'!$C$3)^2 ) +
    ( (B541+273.15) / 'Sect. 4 (coefficients)'!$C$4 )^4 * ( 'Sect. 4 (coefficients)'!$F$21 +'Sect. 4 (coefficients)'!$F$22*(A541/'Sect. 4 (coefficients)'!$C$3)^1 ) +
    ( (B541+273.15) / 'Sect. 4 (coefficients)'!$C$4 )^5 * ( 'Sect. 4 (coefficients)'!$F$23 )
  )</f>
        <v>26.280266868997444</v>
      </c>
      <c r="U541" s="91">
        <f xml:space="preserve"> 'Sect. 4 (coefficients)'!$C$8 * ( (C541/'Sect. 4 (coefficients)'!$C$5-1)/'Sect. 4 (coefficients)'!$C$6 ) * ( A541/'Sect. 4 (coefficients)'!$C$3 ) *
(                                                       ( 'Sect. 4 (coefficients)'!$J$3   + 'Sect. 4 (coefficients)'!$J$4  *((C541/'Sect. 4 (coefficients)'!$C$5-1)/'Sect. 4 (coefficients)'!$C$6)  + 'Sect. 4 (coefficients)'!$J$5  *((C541/'Sect. 4 (coefficients)'!$C$5-1)/'Sect. 4 (coefficients)'!$C$6)^2 + 'Sect. 4 (coefficients)'!$J$6   *((C541/'Sect. 4 (coefficients)'!$C$5-1)/'Sect. 4 (coefficients)'!$C$6)^3 + 'Sect. 4 (coefficients)'!$J$7*((C541/'Sect. 4 (coefficients)'!$C$5-1)/'Sect. 4 (coefficients)'!$C$6)^4 ) +
    ( A541/'Sect. 4 (coefficients)'!$C$3 )^1 * ( 'Sect. 4 (coefficients)'!$J$8   + 'Sect. 4 (coefficients)'!$J$9  *((C541/'Sect. 4 (coefficients)'!$C$5-1)/'Sect. 4 (coefficients)'!$C$6)  + 'Sect. 4 (coefficients)'!$J$10*((C541/'Sect. 4 (coefficients)'!$C$5-1)/'Sect. 4 (coefficients)'!$C$6)^2 + 'Sect. 4 (coefficients)'!$J$11 *((C541/'Sect. 4 (coefficients)'!$C$5-1)/'Sect. 4 (coefficients)'!$C$6)^3 ) +
    ( A541/'Sect. 4 (coefficients)'!$C$3 )^2 * ( 'Sect. 4 (coefficients)'!$J$12 + 'Sect. 4 (coefficients)'!$J$13*((C541/'Sect. 4 (coefficients)'!$C$5-1)/'Sect. 4 (coefficients)'!$C$6) + 'Sect. 4 (coefficients)'!$J$14*((C541/'Sect. 4 (coefficients)'!$C$5-1)/'Sect. 4 (coefficients)'!$C$6)^2 ) +
    ( A541/'Sect. 4 (coefficients)'!$C$3 )^3 * ( 'Sect. 4 (coefficients)'!$J$15 + 'Sect. 4 (coefficients)'!$J$16*((C541/'Sect. 4 (coefficients)'!$C$5-1)/'Sect. 4 (coefficients)'!$C$6) ) +
    ( A541/'Sect. 4 (coefficients)'!$C$3 )^4 * ( 'Sect. 4 (coefficients)'!$J$17 ) +
( (B541+273.15) / 'Sect. 4 (coefficients)'!$C$4 )^1*
    (                                                   ( 'Sect. 4 (coefficients)'!$J$18 + 'Sect. 4 (coefficients)'!$J$19*((C541/'Sect. 4 (coefficients)'!$C$5-1)/'Sect. 4 (coefficients)'!$C$6) + 'Sect. 4 (coefficients)'!$J$20*((C541/'Sect. 4 (coefficients)'!$C$5-1)/'Sect. 4 (coefficients)'!$C$6)^2 + 'Sect. 4 (coefficients)'!$J$21 * ((C541/'Sect. 4 (coefficients)'!$C$5-1)/'Sect. 4 (coefficients)'!$C$6)^3 ) +
    ( A541/'Sect. 4 (coefficients)'!$C$3 )^1 * ( 'Sect. 4 (coefficients)'!$J$22 + 'Sect. 4 (coefficients)'!$J$23*((C541/'Sect. 4 (coefficients)'!$C$5-1)/'Sect. 4 (coefficients)'!$C$6) + 'Sect. 4 (coefficients)'!$J$24*((C541/'Sect. 4 (coefficients)'!$C$5-1)/'Sect. 4 (coefficients)'!$C$6)^2 ) +
    ( A541/'Sect. 4 (coefficients)'!$C$3 )^2 * ( 'Sect. 4 (coefficients)'!$J$25 + 'Sect. 4 (coefficients)'!$J$26*((C541/'Sect. 4 (coefficients)'!$C$5-1)/'Sect. 4 (coefficients)'!$C$6) ) +
    ( A541/'Sect. 4 (coefficients)'!$C$3 )^3 * ( 'Sect. 4 (coefficients)'!$J$27 ) ) +
( (B541+273.15) / 'Sect. 4 (coefficients)'!$C$4 )^2*
    (                                                   ( 'Sect. 4 (coefficients)'!$J$28 + 'Sect. 4 (coefficients)'!$J$29*((C541/'Sect. 4 (coefficients)'!$C$5-1)/'Sect. 4 (coefficients)'!$C$6) + 'Sect. 4 (coefficients)'!$J$30*((C541/'Sect. 4 (coefficients)'!$C$5-1)/'Sect. 4 (coefficients)'!$C$6)^2 ) +
    ( A541/'Sect. 4 (coefficients)'!$C$3 )^1 * ( 'Sect. 4 (coefficients)'!$J$31 + 'Sect. 4 (coefficients)'!$J$32*((C541/'Sect. 4 (coefficients)'!$C$5-1)/'Sect. 4 (coefficients)'!$C$6) ) +
    ( A541/'Sect. 4 (coefficients)'!$C$3 )^2 * ( 'Sect. 4 (coefficients)'!$J$33 ) ) +
( (B541+273.15) / 'Sect. 4 (coefficients)'!$C$4 )^3*
    (                                                   ( 'Sect. 4 (coefficients)'!$J$34 + 'Sect. 4 (coefficients)'!$J$35*((C541/'Sect. 4 (coefficients)'!$C$5-1)/'Sect. 4 (coefficients)'!$C$6) ) +
    ( A541/'Sect. 4 (coefficients)'!$C$3 )^1 * ( 'Sect. 4 (coefficients)'!$J$36 ) ) +
( (B541+273.15) / 'Sect. 4 (coefficients)'!$C$4 )^4*
    (                                                   ( 'Sect. 4 (coefficients)'!$J$37 ) ) )</f>
        <v>-0.37984649349572197</v>
      </c>
      <c r="V541" s="32">
        <f t="shared" si="145"/>
        <v>25.900420375501721</v>
      </c>
      <c r="W541" s="36">
        <f>('Sect. 4 (coefficients)'!$L$3+'Sect. 4 (coefficients)'!$L$4*(B541+'Sect. 4 (coefficients)'!$L$7)^-2.5+'Sect. 4 (coefficients)'!$L$5*(B541+'Sect. 4 (coefficients)'!$L$7)^3)/1000</f>
        <v>-2.085999999999995E-3</v>
      </c>
      <c r="X541" s="36">
        <f t="shared" si="146"/>
        <v>1.1286490595452392E-4</v>
      </c>
      <c r="Y541" s="32">
        <f t="shared" si="147"/>
        <v>25.898334375501722</v>
      </c>
      <c r="Z541" s="92">
        <v>6.0000000000000001E-3</v>
      </c>
    </row>
    <row r="542" spans="1:26" s="37" customFormat="1">
      <c r="A542" s="76">
        <v>35</v>
      </c>
      <c r="B542" s="30">
        <v>25</v>
      </c>
      <c r="C542" s="55">
        <v>26</v>
      </c>
      <c r="D542" s="32">
        <v>1008.42104123</v>
      </c>
      <c r="E542" s="32">
        <f t="shared" si="151"/>
        <v>1.5126315618450001E-2</v>
      </c>
      <c r="F542" s="54" t="s">
        <v>17</v>
      </c>
      <c r="G542" s="33">
        <v>1034.2088934044968</v>
      </c>
      <c r="H542" s="32">
        <v>1.5983407023482742E-2</v>
      </c>
      <c r="I542" s="62">
        <v>2536.8045973562744</v>
      </c>
      <c r="J542" s="33">
        <f t="shared" si="139"/>
        <v>25.787852174496834</v>
      </c>
      <c r="K542" s="32">
        <f t="shared" si="140"/>
        <v>5.1637075720215803E-3</v>
      </c>
      <c r="L542" s="50">
        <f t="shared" si="138"/>
        <v>27.634788057293161</v>
      </c>
      <c r="M542" s="35">
        <f t="shared" si="141"/>
        <v>16.5</v>
      </c>
      <c r="N542" s="66">
        <f t="shared" si="142"/>
        <v>1.6500000000000001</v>
      </c>
      <c r="O542" s="70" t="s">
        <v>17</v>
      </c>
      <c r="P542" s="32">
        <f>('Sect. 4 (coefficients)'!$L$3+'Sect. 4 (coefficients)'!$L$4*(B542+'Sect. 4 (coefficients)'!$L$7)^-2.5+'Sect. 4 (coefficients)'!$L$5*(B542+'Sect. 4 (coefficients)'!$L$7)^3)/1000</f>
        <v>-2.085999999999995E-3</v>
      </c>
      <c r="Q542" s="32">
        <f t="shared" si="143"/>
        <v>25.789938174496832</v>
      </c>
      <c r="R542" s="32">
        <f>LOOKUP(B542,'Sect. 4 (data)'!$B$54:$B$60,'Sect. 4 (data)'!$R$54:$R$60)</f>
        <v>26.281269646312957</v>
      </c>
      <c r="S542" s="36">
        <f t="shared" si="144"/>
        <v>-0.49133147181612458</v>
      </c>
      <c r="T542" s="32">
        <f>'Sect. 4 (coefficients)'!$C$7 * ( A542 / 'Sect. 4 (coefficients)'!$C$3 )*
  (
                                                        ( 'Sect. 4 (coefficients)'!$F$3   + 'Sect. 4 (coefficients)'!$F$4  *(A542/'Sect. 4 (coefficients)'!$C$3)^1 + 'Sect. 4 (coefficients)'!$F$5  *(A542/'Sect. 4 (coefficients)'!$C$3)^2 + 'Sect. 4 (coefficients)'!$F$6   *(A542/'Sect. 4 (coefficients)'!$C$3)^3 + 'Sect. 4 (coefficients)'!$F$7  *(A542/'Sect. 4 (coefficients)'!$C$3)^4 + 'Sect. 4 (coefficients)'!$F$8*(A542/'Sect. 4 (coefficients)'!$C$3)^5 ) +
    ( (B542+273.15) / 'Sect. 4 (coefficients)'!$C$4 )^1 * ( 'Sect. 4 (coefficients)'!$F$9   + 'Sect. 4 (coefficients)'!$F$10*(A542/'Sect. 4 (coefficients)'!$C$3)^1 + 'Sect. 4 (coefficients)'!$F$11*(A542/'Sect. 4 (coefficients)'!$C$3)^2 + 'Sect. 4 (coefficients)'!$F$12*(A542/'Sect. 4 (coefficients)'!$C$3)^3 + 'Sect. 4 (coefficients)'!$F$13*(A542/'Sect. 4 (coefficients)'!$C$3)^4 ) +
    ( (B542+273.15) / 'Sect. 4 (coefficients)'!$C$4 )^2 * ( 'Sect. 4 (coefficients)'!$F$14 + 'Sect. 4 (coefficients)'!$F$15*(A542/'Sect. 4 (coefficients)'!$C$3)^1 + 'Sect. 4 (coefficients)'!$F$16*(A542/'Sect. 4 (coefficients)'!$C$3)^2 + 'Sect. 4 (coefficients)'!$F$17*(A542/'Sect. 4 (coefficients)'!$C$3)^3 ) +
    ( (B542+273.15) / 'Sect. 4 (coefficients)'!$C$4 )^3 * ( 'Sect. 4 (coefficients)'!$F$18 + 'Sect. 4 (coefficients)'!$F$19*(A542/'Sect. 4 (coefficients)'!$C$3)^1 + 'Sect. 4 (coefficients)'!$F$20*(A542/'Sect. 4 (coefficients)'!$C$3)^2 ) +
    ( (B542+273.15) / 'Sect. 4 (coefficients)'!$C$4 )^4 * ( 'Sect. 4 (coefficients)'!$F$21 +'Sect. 4 (coefficients)'!$F$22*(A542/'Sect. 4 (coefficients)'!$C$3)^1 ) +
    ( (B542+273.15) / 'Sect. 4 (coefficients)'!$C$4 )^5 * ( 'Sect. 4 (coefficients)'!$F$23 )
  )</f>
        <v>26.280266868997444</v>
      </c>
      <c r="U542" s="91">
        <f xml:space="preserve"> 'Sect. 4 (coefficients)'!$C$8 * ( (C542/'Sect. 4 (coefficients)'!$C$5-1)/'Sect. 4 (coefficients)'!$C$6 ) * ( A542/'Sect. 4 (coefficients)'!$C$3 ) *
(                                                       ( 'Sect. 4 (coefficients)'!$J$3   + 'Sect. 4 (coefficients)'!$J$4  *((C542/'Sect. 4 (coefficients)'!$C$5-1)/'Sect. 4 (coefficients)'!$C$6)  + 'Sect. 4 (coefficients)'!$J$5  *((C542/'Sect. 4 (coefficients)'!$C$5-1)/'Sect. 4 (coefficients)'!$C$6)^2 + 'Sect. 4 (coefficients)'!$J$6   *((C542/'Sect. 4 (coefficients)'!$C$5-1)/'Sect. 4 (coefficients)'!$C$6)^3 + 'Sect. 4 (coefficients)'!$J$7*((C542/'Sect. 4 (coefficients)'!$C$5-1)/'Sect. 4 (coefficients)'!$C$6)^4 ) +
    ( A542/'Sect. 4 (coefficients)'!$C$3 )^1 * ( 'Sect. 4 (coefficients)'!$J$8   + 'Sect. 4 (coefficients)'!$J$9  *((C542/'Sect. 4 (coefficients)'!$C$5-1)/'Sect. 4 (coefficients)'!$C$6)  + 'Sect. 4 (coefficients)'!$J$10*((C542/'Sect. 4 (coefficients)'!$C$5-1)/'Sect. 4 (coefficients)'!$C$6)^2 + 'Sect. 4 (coefficients)'!$J$11 *((C542/'Sect. 4 (coefficients)'!$C$5-1)/'Sect. 4 (coefficients)'!$C$6)^3 ) +
    ( A542/'Sect. 4 (coefficients)'!$C$3 )^2 * ( 'Sect. 4 (coefficients)'!$J$12 + 'Sect. 4 (coefficients)'!$J$13*((C542/'Sect. 4 (coefficients)'!$C$5-1)/'Sect. 4 (coefficients)'!$C$6) + 'Sect. 4 (coefficients)'!$J$14*((C542/'Sect. 4 (coefficients)'!$C$5-1)/'Sect. 4 (coefficients)'!$C$6)^2 ) +
    ( A542/'Sect. 4 (coefficients)'!$C$3 )^3 * ( 'Sect. 4 (coefficients)'!$J$15 + 'Sect. 4 (coefficients)'!$J$16*((C542/'Sect. 4 (coefficients)'!$C$5-1)/'Sect. 4 (coefficients)'!$C$6) ) +
    ( A542/'Sect. 4 (coefficients)'!$C$3 )^4 * ( 'Sect. 4 (coefficients)'!$J$17 ) +
( (B542+273.15) / 'Sect. 4 (coefficients)'!$C$4 )^1*
    (                                                   ( 'Sect. 4 (coefficients)'!$J$18 + 'Sect. 4 (coefficients)'!$J$19*((C542/'Sect. 4 (coefficients)'!$C$5-1)/'Sect. 4 (coefficients)'!$C$6) + 'Sect. 4 (coefficients)'!$J$20*((C542/'Sect. 4 (coefficients)'!$C$5-1)/'Sect. 4 (coefficients)'!$C$6)^2 + 'Sect. 4 (coefficients)'!$J$21 * ((C542/'Sect. 4 (coefficients)'!$C$5-1)/'Sect. 4 (coefficients)'!$C$6)^3 ) +
    ( A542/'Sect. 4 (coefficients)'!$C$3 )^1 * ( 'Sect. 4 (coefficients)'!$J$22 + 'Sect. 4 (coefficients)'!$J$23*((C542/'Sect. 4 (coefficients)'!$C$5-1)/'Sect. 4 (coefficients)'!$C$6) + 'Sect. 4 (coefficients)'!$J$24*((C542/'Sect. 4 (coefficients)'!$C$5-1)/'Sect. 4 (coefficients)'!$C$6)^2 ) +
    ( A542/'Sect. 4 (coefficients)'!$C$3 )^2 * ( 'Sect. 4 (coefficients)'!$J$25 + 'Sect. 4 (coefficients)'!$J$26*((C542/'Sect. 4 (coefficients)'!$C$5-1)/'Sect. 4 (coefficients)'!$C$6) ) +
    ( A542/'Sect. 4 (coefficients)'!$C$3 )^3 * ( 'Sect. 4 (coefficients)'!$J$27 ) ) +
( (B542+273.15) / 'Sect. 4 (coefficients)'!$C$4 )^2*
    (                                                   ( 'Sect. 4 (coefficients)'!$J$28 + 'Sect. 4 (coefficients)'!$J$29*((C542/'Sect. 4 (coefficients)'!$C$5-1)/'Sect. 4 (coefficients)'!$C$6) + 'Sect. 4 (coefficients)'!$J$30*((C542/'Sect. 4 (coefficients)'!$C$5-1)/'Sect. 4 (coefficients)'!$C$6)^2 ) +
    ( A542/'Sect. 4 (coefficients)'!$C$3 )^1 * ( 'Sect. 4 (coefficients)'!$J$31 + 'Sect. 4 (coefficients)'!$J$32*((C542/'Sect. 4 (coefficients)'!$C$5-1)/'Sect. 4 (coefficients)'!$C$6) ) +
    ( A542/'Sect. 4 (coefficients)'!$C$3 )^2 * ( 'Sect. 4 (coefficients)'!$J$33 ) ) +
( (B542+273.15) / 'Sect. 4 (coefficients)'!$C$4 )^3*
    (                                                   ( 'Sect. 4 (coefficients)'!$J$34 + 'Sect. 4 (coefficients)'!$J$35*((C542/'Sect. 4 (coefficients)'!$C$5-1)/'Sect. 4 (coefficients)'!$C$6) ) +
    ( A542/'Sect. 4 (coefficients)'!$C$3 )^1 * ( 'Sect. 4 (coefficients)'!$J$36 ) ) +
( (B542+273.15) / 'Sect. 4 (coefficients)'!$C$4 )^4*
    (                                                   ( 'Sect. 4 (coefficients)'!$J$37 ) ) )</f>
        <v>-0.48966148263519982</v>
      </c>
      <c r="V542" s="32">
        <f t="shared" si="145"/>
        <v>25.790605386362245</v>
      </c>
      <c r="W542" s="36">
        <f>('Sect. 4 (coefficients)'!$L$3+'Sect. 4 (coefficients)'!$L$4*(B542+'Sect. 4 (coefficients)'!$L$7)^-2.5+'Sect. 4 (coefficients)'!$L$5*(B542+'Sect. 4 (coefficients)'!$L$7)^3)/1000</f>
        <v>-2.085999999999995E-3</v>
      </c>
      <c r="X542" s="36">
        <f t="shared" si="146"/>
        <v>-6.6721186541229827E-4</v>
      </c>
      <c r="Y542" s="32">
        <f t="shared" si="147"/>
        <v>25.788519386362246</v>
      </c>
      <c r="Z542" s="92">
        <v>6.0000000000000001E-3</v>
      </c>
    </row>
    <row r="543" spans="1:26" s="37" customFormat="1">
      <c r="A543" s="76">
        <v>35</v>
      </c>
      <c r="B543" s="30">
        <v>25</v>
      </c>
      <c r="C543" s="55">
        <v>33</v>
      </c>
      <c r="D543" s="32">
        <v>1011.39282847</v>
      </c>
      <c r="E543" s="32">
        <f t="shared" si="151"/>
        <v>1.5170892427050001E-2</v>
      </c>
      <c r="F543" s="54" t="s">
        <v>17</v>
      </c>
      <c r="G543" s="33">
        <v>1037.0568026053413</v>
      </c>
      <c r="H543" s="32">
        <v>1.609678552934082E-2</v>
      </c>
      <c r="I543" s="62">
        <v>1755.7620747681588</v>
      </c>
      <c r="J543" s="33">
        <f t="shared" si="139"/>
        <v>25.663974135341277</v>
      </c>
      <c r="K543" s="32">
        <f t="shared" si="140"/>
        <v>5.3805694256716836E-3</v>
      </c>
      <c r="L543" s="50">
        <f t="shared" si="138"/>
        <v>21.919063319994365</v>
      </c>
      <c r="M543" s="35">
        <f t="shared" si="141"/>
        <v>16.5</v>
      </c>
      <c r="N543" s="66">
        <f t="shared" si="142"/>
        <v>1.6500000000000001</v>
      </c>
      <c r="O543" s="70" t="s">
        <v>17</v>
      </c>
      <c r="P543" s="32">
        <f>('Sect. 4 (coefficients)'!$L$3+'Sect. 4 (coefficients)'!$L$4*(B543+'Sect. 4 (coefficients)'!$L$7)^-2.5+'Sect. 4 (coefficients)'!$L$5*(B543+'Sect. 4 (coefficients)'!$L$7)^3)/1000</f>
        <v>-2.085999999999995E-3</v>
      </c>
      <c r="Q543" s="32">
        <f t="shared" si="143"/>
        <v>25.666060135341276</v>
      </c>
      <c r="R543" s="32">
        <f>LOOKUP(B543,'Sect. 4 (data)'!$B$54:$B$60,'Sect. 4 (data)'!$R$54:$R$60)</f>
        <v>26.281269646312957</v>
      </c>
      <c r="S543" s="36">
        <f t="shared" si="144"/>
        <v>-0.61520951097168108</v>
      </c>
      <c r="T543" s="32">
        <f>'Sect. 4 (coefficients)'!$C$7 * ( A543 / 'Sect. 4 (coefficients)'!$C$3 )*
  (
                                                        ( 'Sect. 4 (coefficients)'!$F$3   + 'Sect. 4 (coefficients)'!$F$4  *(A543/'Sect. 4 (coefficients)'!$C$3)^1 + 'Sect. 4 (coefficients)'!$F$5  *(A543/'Sect. 4 (coefficients)'!$C$3)^2 + 'Sect. 4 (coefficients)'!$F$6   *(A543/'Sect. 4 (coefficients)'!$C$3)^3 + 'Sect. 4 (coefficients)'!$F$7  *(A543/'Sect. 4 (coefficients)'!$C$3)^4 + 'Sect. 4 (coefficients)'!$F$8*(A543/'Sect. 4 (coefficients)'!$C$3)^5 ) +
    ( (B543+273.15) / 'Sect. 4 (coefficients)'!$C$4 )^1 * ( 'Sect. 4 (coefficients)'!$F$9   + 'Sect. 4 (coefficients)'!$F$10*(A543/'Sect. 4 (coefficients)'!$C$3)^1 + 'Sect. 4 (coefficients)'!$F$11*(A543/'Sect. 4 (coefficients)'!$C$3)^2 + 'Sect. 4 (coefficients)'!$F$12*(A543/'Sect. 4 (coefficients)'!$C$3)^3 + 'Sect. 4 (coefficients)'!$F$13*(A543/'Sect. 4 (coefficients)'!$C$3)^4 ) +
    ( (B543+273.15) / 'Sect. 4 (coefficients)'!$C$4 )^2 * ( 'Sect. 4 (coefficients)'!$F$14 + 'Sect. 4 (coefficients)'!$F$15*(A543/'Sect. 4 (coefficients)'!$C$3)^1 + 'Sect. 4 (coefficients)'!$F$16*(A543/'Sect. 4 (coefficients)'!$C$3)^2 + 'Sect. 4 (coefficients)'!$F$17*(A543/'Sect. 4 (coefficients)'!$C$3)^3 ) +
    ( (B543+273.15) / 'Sect. 4 (coefficients)'!$C$4 )^3 * ( 'Sect. 4 (coefficients)'!$F$18 + 'Sect. 4 (coefficients)'!$F$19*(A543/'Sect. 4 (coefficients)'!$C$3)^1 + 'Sect. 4 (coefficients)'!$F$20*(A543/'Sect. 4 (coefficients)'!$C$3)^2 ) +
    ( (B543+273.15) / 'Sect. 4 (coefficients)'!$C$4 )^4 * ( 'Sect. 4 (coefficients)'!$F$21 +'Sect. 4 (coefficients)'!$F$22*(A543/'Sect. 4 (coefficients)'!$C$3)^1 ) +
    ( (B543+273.15) / 'Sect. 4 (coefficients)'!$C$4 )^5 * ( 'Sect. 4 (coefficients)'!$F$23 )
  )</f>
        <v>26.280266868997444</v>
      </c>
      <c r="U543" s="91">
        <f xml:space="preserve"> 'Sect. 4 (coefficients)'!$C$8 * ( (C543/'Sect. 4 (coefficients)'!$C$5-1)/'Sect. 4 (coefficients)'!$C$6 ) * ( A543/'Sect. 4 (coefficients)'!$C$3 ) *
(                                                       ( 'Sect. 4 (coefficients)'!$J$3   + 'Sect. 4 (coefficients)'!$J$4  *((C543/'Sect. 4 (coefficients)'!$C$5-1)/'Sect. 4 (coefficients)'!$C$6)  + 'Sect. 4 (coefficients)'!$J$5  *((C543/'Sect. 4 (coefficients)'!$C$5-1)/'Sect. 4 (coefficients)'!$C$6)^2 + 'Sect. 4 (coefficients)'!$J$6   *((C543/'Sect. 4 (coefficients)'!$C$5-1)/'Sect. 4 (coefficients)'!$C$6)^3 + 'Sect. 4 (coefficients)'!$J$7*((C543/'Sect. 4 (coefficients)'!$C$5-1)/'Sect. 4 (coefficients)'!$C$6)^4 ) +
    ( A543/'Sect. 4 (coefficients)'!$C$3 )^1 * ( 'Sect. 4 (coefficients)'!$J$8   + 'Sect. 4 (coefficients)'!$J$9  *((C543/'Sect. 4 (coefficients)'!$C$5-1)/'Sect. 4 (coefficients)'!$C$6)  + 'Sect. 4 (coefficients)'!$J$10*((C543/'Sect. 4 (coefficients)'!$C$5-1)/'Sect. 4 (coefficients)'!$C$6)^2 + 'Sect. 4 (coefficients)'!$J$11 *((C543/'Sect. 4 (coefficients)'!$C$5-1)/'Sect. 4 (coefficients)'!$C$6)^3 ) +
    ( A543/'Sect. 4 (coefficients)'!$C$3 )^2 * ( 'Sect. 4 (coefficients)'!$J$12 + 'Sect. 4 (coefficients)'!$J$13*((C543/'Sect. 4 (coefficients)'!$C$5-1)/'Sect. 4 (coefficients)'!$C$6) + 'Sect. 4 (coefficients)'!$J$14*((C543/'Sect. 4 (coefficients)'!$C$5-1)/'Sect. 4 (coefficients)'!$C$6)^2 ) +
    ( A543/'Sect. 4 (coefficients)'!$C$3 )^3 * ( 'Sect. 4 (coefficients)'!$J$15 + 'Sect. 4 (coefficients)'!$J$16*((C543/'Sect. 4 (coefficients)'!$C$5-1)/'Sect. 4 (coefficients)'!$C$6) ) +
    ( A543/'Sect. 4 (coefficients)'!$C$3 )^4 * ( 'Sect. 4 (coefficients)'!$J$17 ) +
( (B543+273.15) / 'Sect. 4 (coefficients)'!$C$4 )^1*
    (                                                   ( 'Sect. 4 (coefficients)'!$J$18 + 'Sect. 4 (coefficients)'!$J$19*((C543/'Sect. 4 (coefficients)'!$C$5-1)/'Sect. 4 (coefficients)'!$C$6) + 'Sect. 4 (coefficients)'!$J$20*((C543/'Sect. 4 (coefficients)'!$C$5-1)/'Sect. 4 (coefficients)'!$C$6)^2 + 'Sect. 4 (coefficients)'!$J$21 * ((C543/'Sect. 4 (coefficients)'!$C$5-1)/'Sect. 4 (coefficients)'!$C$6)^3 ) +
    ( A543/'Sect. 4 (coefficients)'!$C$3 )^1 * ( 'Sect. 4 (coefficients)'!$J$22 + 'Sect. 4 (coefficients)'!$J$23*((C543/'Sect. 4 (coefficients)'!$C$5-1)/'Sect. 4 (coefficients)'!$C$6) + 'Sect. 4 (coefficients)'!$J$24*((C543/'Sect. 4 (coefficients)'!$C$5-1)/'Sect. 4 (coefficients)'!$C$6)^2 ) +
    ( A543/'Sect. 4 (coefficients)'!$C$3 )^2 * ( 'Sect. 4 (coefficients)'!$J$25 + 'Sect. 4 (coefficients)'!$J$26*((C543/'Sect. 4 (coefficients)'!$C$5-1)/'Sect. 4 (coefficients)'!$C$6) ) +
    ( A543/'Sect. 4 (coefficients)'!$C$3 )^3 * ( 'Sect. 4 (coefficients)'!$J$27 ) ) +
( (B543+273.15) / 'Sect. 4 (coefficients)'!$C$4 )^2*
    (                                                   ( 'Sect. 4 (coefficients)'!$J$28 + 'Sect. 4 (coefficients)'!$J$29*((C543/'Sect. 4 (coefficients)'!$C$5-1)/'Sect. 4 (coefficients)'!$C$6) + 'Sect. 4 (coefficients)'!$J$30*((C543/'Sect. 4 (coefficients)'!$C$5-1)/'Sect. 4 (coefficients)'!$C$6)^2 ) +
    ( A543/'Sect. 4 (coefficients)'!$C$3 )^1 * ( 'Sect. 4 (coefficients)'!$J$31 + 'Sect. 4 (coefficients)'!$J$32*((C543/'Sect. 4 (coefficients)'!$C$5-1)/'Sect. 4 (coefficients)'!$C$6) ) +
    ( A543/'Sect. 4 (coefficients)'!$C$3 )^2 * ( 'Sect. 4 (coefficients)'!$J$33 ) ) +
( (B543+273.15) / 'Sect. 4 (coefficients)'!$C$4 )^3*
    (                                                   ( 'Sect. 4 (coefficients)'!$J$34 + 'Sect. 4 (coefficients)'!$J$35*((C543/'Sect. 4 (coefficients)'!$C$5-1)/'Sect. 4 (coefficients)'!$C$6) ) +
    ( A543/'Sect. 4 (coefficients)'!$C$3 )^1 * ( 'Sect. 4 (coefficients)'!$J$36 ) ) +
( (B543+273.15) / 'Sect. 4 (coefficients)'!$C$4 )^4*
    (                                                   ( 'Sect. 4 (coefficients)'!$J$37 ) ) )</f>
        <v>-0.61471261264304067</v>
      </c>
      <c r="V543" s="32">
        <f t="shared" si="145"/>
        <v>25.665554256354405</v>
      </c>
      <c r="W543" s="36">
        <f>('Sect. 4 (coefficients)'!$L$3+'Sect. 4 (coefficients)'!$L$4*(B543+'Sect. 4 (coefficients)'!$L$7)^-2.5+'Sect. 4 (coefficients)'!$L$5*(B543+'Sect. 4 (coefficients)'!$L$7)^3)/1000</f>
        <v>-2.085999999999995E-3</v>
      </c>
      <c r="X543" s="36">
        <f t="shared" si="146"/>
        <v>5.0587898687126653E-4</v>
      </c>
      <c r="Y543" s="32">
        <f t="shared" si="147"/>
        <v>25.663468256354406</v>
      </c>
      <c r="Z543" s="92">
        <v>6.0000000000000001E-3</v>
      </c>
    </row>
    <row r="544" spans="1:26" s="37" customFormat="1">
      <c r="A544" s="76">
        <v>35</v>
      </c>
      <c r="B544" s="30">
        <v>25</v>
      </c>
      <c r="C544" s="55">
        <v>41.5</v>
      </c>
      <c r="D544" s="32">
        <v>1014.94573862</v>
      </c>
      <c r="E544" s="32">
        <f t="shared" si="151"/>
        <v>1.5224186079300001E-2</v>
      </c>
      <c r="F544" s="54" t="s">
        <v>17</v>
      </c>
      <c r="G544" s="33">
        <v>1040.4601272840289</v>
      </c>
      <c r="H544" s="32">
        <v>1.6254106507525477E-2</v>
      </c>
      <c r="I544" s="62">
        <v>1024.5761203145576</v>
      </c>
      <c r="J544" s="33">
        <f t="shared" si="139"/>
        <v>25.514388664028843</v>
      </c>
      <c r="K544" s="32">
        <f t="shared" si="140"/>
        <v>5.693868331883881E-3</v>
      </c>
      <c r="L544" s="50">
        <f t="shared" si="138"/>
        <v>15.428421850896582</v>
      </c>
      <c r="M544" s="35">
        <f t="shared" si="141"/>
        <v>16.5</v>
      </c>
      <c r="N544" s="66">
        <f t="shared" si="142"/>
        <v>1.6500000000000001</v>
      </c>
      <c r="O544" s="70" t="s">
        <v>17</v>
      </c>
      <c r="P544" s="32">
        <f>('Sect. 4 (coefficients)'!$L$3+'Sect. 4 (coefficients)'!$L$4*(B544+'Sect. 4 (coefficients)'!$L$7)^-2.5+'Sect. 4 (coefficients)'!$L$5*(B544+'Sect. 4 (coefficients)'!$L$7)^3)/1000</f>
        <v>-2.085999999999995E-3</v>
      </c>
      <c r="Q544" s="32">
        <f t="shared" si="143"/>
        <v>25.516474664028841</v>
      </c>
      <c r="R544" s="32">
        <f>LOOKUP(B544,'Sect. 4 (data)'!$B$54:$B$60,'Sect. 4 (data)'!$R$54:$R$60)</f>
        <v>26.281269646312957</v>
      </c>
      <c r="S544" s="36">
        <f t="shared" si="144"/>
        <v>-0.76479498228411558</v>
      </c>
      <c r="T544" s="32">
        <f>'Sect. 4 (coefficients)'!$C$7 * ( A544 / 'Sect. 4 (coefficients)'!$C$3 )*
  (
                                                        ( 'Sect. 4 (coefficients)'!$F$3   + 'Sect. 4 (coefficients)'!$F$4  *(A544/'Sect. 4 (coefficients)'!$C$3)^1 + 'Sect. 4 (coefficients)'!$F$5  *(A544/'Sect. 4 (coefficients)'!$C$3)^2 + 'Sect. 4 (coefficients)'!$F$6   *(A544/'Sect. 4 (coefficients)'!$C$3)^3 + 'Sect. 4 (coefficients)'!$F$7  *(A544/'Sect. 4 (coefficients)'!$C$3)^4 + 'Sect. 4 (coefficients)'!$F$8*(A544/'Sect. 4 (coefficients)'!$C$3)^5 ) +
    ( (B544+273.15) / 'Sect. 4 (coefficients)'!$C$4 )^1 * ( 'Sect. 4 (coefficients)'!$F$9   + 'Sect. 4 (coefficients)'!$F$10*(A544/'Sect. 4 (coefficients)'!$C$3)^1 + 'Sect. 4 (coefficients)'!$F$11*(A544/'Sect. 4 (coefficients)'!$C$3)^2 + 'Sect. 4 (coefficients)'!$F$12*(A544/'Sect. 4 (coefficients)'!$C$3)^3 + 'Sect. 4 (coefficients)'!$F$13*(A544/'Sect. 4 (coefficients)'!$C$3)^4 ) +
    ( (B544+273.15) / 'Sect. 4 (coefficients)'!$C$4 )^2 * ( 'Sect. 4 (coefficients)'!$F$14 + 'Sect. 4 (coefficients)'!$F$15*(A544/'Sect. 4 (coefficients)'!$C$3)^1 + 'Sect. 4 (coefficients)'!$F$16*(A544/'Sect. 4 (coefficients)'!$C$3)^2 + 'Sect. 4 (coefficients)'!$F$17*(A544/'Sect. 4 (coefficients)'!$C$3)^3 ) +
    ( (B544+273.15) / 'Sect. 4 (coefficients)'!$C$4 )^3 * ( 'Sect. 4 (coefficients)'!$F$18 + 'Sect. 4 (coefficients)'!$F$19*(A544/'Sect. 4 (coefficients)'!$C$3)^1 + 'Sect. 4 (coefficients)'!$F$20*(A544/'Sect. 4 (coefficients)'!$C$3)^2 ) +
    ( (B544+273.15) / 'Sect. 4 (coefficients)'!$C$4 )^4 * ( 'Sect. 4 (coefficients)'!$F$21 +'Sect. 4 (coefficients)'!$F$22*(A544/'Sect. 4 (coefficients)'!$C$3)^1 ) +
    ( (B544+273.15) / 'Sect. 4 (coefficients)'!$C$4 )^5 * ( 'Sect. 4 (coefficients)'!$F$23 )
  )</f>
        <v>26.280266868997444</v>
      </c>
      <c r="U544" s="91">
        <f xml:space="preserve"> 'Sect. 4 (coefficients)'!$C$8 * ( (C544/'Sect. 4 (coefficients)'!$C$5-1)/'Sect. 4 (coefficients)'!$C$6 ) * ( A544/'Sect. 4 (coefficients)'!$C$3 ) *
(                                                       ( 'Sect. 4 (coefficients)'!$J$3   + 'Sect. 4 (coefficients)'!$J$4  *((C544/'Sect. 4 (coefficients)'!$C$5-1)/'Sect. 4 (coefficients)'!$C$6)  + 'Sect. 4 (coefficients)'!$J$5  *((C544/'Sect. 4 (coefficients)'!$C$5-1)/'Sect. 4 (coefficients)'!$C$6)^2 + 'Sect. 4 (coefficients)'!$J$6   *((C544/'Sect. 4 (coefficients)'!$C$5-1)/'Sect. 4 (coefficients)'!$C$6)^3 + 'Sect. 4 (coefficients)'!$J$7*((C544/'Sect. 4 (coefficients)'!$C$5-1)/'Sect. 4 (coefficients)'!$C$6)^4 ) +
    ( A544/'Sect. 4 (coefficients)'!$C$3 )^1 * ( 'Sect. 4 (coefficients)'!$J$8   + 'Sect. 4 (coefficients)'!$J$9  *((C544/'Sect. 4 (coefficients)'!$C$5-1)/'Sect. 4 (coefficients)'!$C$6)  + 'Sect. 4 (coefficients)'!$J$10*((C544/'Sect. 4 (coefficients)'!$C$5-1)/'Sect. 4 (coefficients)'!$C$6)^2 + 'Sect. 4 (coefficients)'!$J$11 *((C544/'Sect. 4 (coefficients)'!$C$5-1)/'Sect. 4 (coefficients)'!$C$6)^3 ) +
    ( A544/'Sect. 4 (coefficients)'!$C$3 )^2 * ( 'Sect. 4 (coefficients)'!$J$12 + 'Sect. 4 (coefficients)'!$J$13*((C544/'Sect. 4 (coefficients)'!$C$5-1)/'Sect. 4 (coefficients)'!$C$6) + 'Sect. 4 (coefficients)'!$J$14*((C544/'Sect. 4 (coefficients)'!$C$5-1)/'Sect. 4 (coefficients)'!$C$6)^2 ) +
    ( A544/'Sect. 4 (coefficients)'!$C$3 )^3 * ( 'Sect. 4 (coefficients)'!$J$15 + 'Sect. 4 (coefficients)'!$J$16*((C544/'Sect. 4 (coefficients)'!$C$5-1)/'Sect. 4 (coefficients)'!$C$6) ) +
    ( A544/'Sect. 4 (coefficients)'!$C$3 )^4 * ( 'Sect. 4 (coefficients)'!$J$17 ) +
( (B544+273.15) / 'Sect. 4 (coefficients)'!$C$4 )^1*
    (                                                   ( 'Sect. 4 (coefficients)'!$J$18 + 'Sect. 4 (coefficients)'!$J$19*((C544/'Sect. 4 (coefficients)'!$C$5-1)/'Sect. 4 (coefficients)'!$C$6) + 'Sect. 4 (coefficients)'!$J$20*((C544/'Sect. 4 (coefficients)'!$C$5-1)/'Sect. 4 (coefficients)'!$C$6)^2 + 'Sect. 4 (coefficients)'!$J$21 * ((C544/'Sect. 4 (coefficients)'!$C$5-1)/'Sect. 4 (coefficients)'!$C$6)^3 ) +
    ( A544/'Sect. 4 (coefficients)'!$C$3 )^1 * ( 'Sect. 4 (coefficients)'!$J$22 + 'Sect. 4 (coefficients)'!$J$23*((C544/'Sect. 4 (coefficients)'!$C$5-1)/'Sect. 4 (coefficients)'!$C$6) + 'Sect. 4 (coefficients)'!$J$24*((C544/'Sect. 4 (coefficients)'!$C$5-1)/'Sect. 4 (coefficients)'!$C$6)^2 ) +
    ( A544/'Sect. 4 (coefficients)'!$C$3 )^2 * ( 'Sect. 4 (coefficients)'!$J$25 + 'Sect. 4 (coefficients)'!$J$26*((C544/'Sect. 4 (coefficients)'!$C$5-1)/'Sect. 4 (coefficients)'!$C$6) ) +
    ( A544/'Sect. 4 (coefficients)'!$C$3 )^3 * ( 'Sect. 4 (coefficients)'!$J$27 ) ) +
( (B544+273.15) / 'Sect. 4 (coefficients)'!$C$4 )^2*
    (                                                   ( 'Sect. 4 (coefficients)'!$J$28 + 'Sect. 4 (coefficients)'!$J$29*((C544/'Sect. 4 (coefficients)'!$C$5-1)/'Sect. 4 (coefficients)'!$C$6) + 'Sect. 4 (coefficients)'!$J$30*((C544/'Sect. 4 (coefficients)'!$C$5-1)/'Sect. 4 (coefficients)'!$C$6)^2 ) +
    ( A544/'Sect. 4 (coefficients)'!$C$3 )^1 * ( 'Sect. 4 (coefficients)'!$J$31 + 'Sect. 4 (coefficients)'!$J$32*((C544/'Sect. 4 (coefficients)'!$C$5-1)/'Sect. 4 (coefficients)'!$C$6) ) +
    ( A544/'Sect. 4 (coefficients)'!$C$3 )^2 * ( 'Sect. 4 (coefficients)'!$J$33 ) ) +
( (B544+273.15) / 'Sect. 4 (coefficients)'!$C$4 )^3*
    (                                                   ( 'Sect. 4 (coefficients)'!$J$34 + 'Sect. 4 (coefficients)'!$J$35*((C544/'Sect. 4 (coefficients)'!$C$5-1)/'Sect. 4 (coefficients)'!$C$6) ) +
    ( A544/'Sect. 4 (coefficients)'!$C$3 )^1 * ( 'Sect. 4 (coefficients)'!$J$36 ) ) +
( (B544+273.15) / 'Sect. 4 (coefficients)'!$C$4 )^4*
    (                                                   ( 'Sect. 4 (coefficients)'!$J$37 ) ) )</f>
        <v>-0.76207872176198788</v>
      </c>
      <c r="V544" s="32">
        <f t="shared" si="145"/>
        <v>25.518188147235456</v>
      </c>
      <c r="W544" s="36">
        <f>('Sect. 4 (coefficients)'!$L$3+'Sect. 4 (coefficients)'!$L$4*(B544+'Sect. 4 (coefficients)'!$L$7)^-2.5+'Sect. 4 (coefficients)'!$L$5*(B544+'Sect. 4 (coefficients)'!$L$7)^3)/1000</f>
        <v>-2.085999999999995E-3</v>
      </c>
      <c r="X544" s="36">
        <f t="shared" si="146"/>
        <v>-1.7134832066147965E-3</v>
      </c>
      <c r="Y544" s="32">
        <f t="shared" si="147"/>
        <v>25.516102147235458</v>
      </c>
      <c r="Z544" s="92">
        <v>6.0000000000000001E-3</v>
      </c>
    </row>
    <row r="545" spans="1:26" s="37" customFormat="1">
      <c r="A545" s="76">
        <v>35</v>
      </c>
      <c r="B545" s="30">
        <v>25</v>
      </c>
      <c r="C545" s="55">
        <v>52</v>
      </c>
      <c r="D545" s="32">
        <v>1019.25276844</v>
      </c>
      <c r="E545" s="32">
        <f t="shared" si="151"/>
        <v>1.5288791526599999E-2</v>
      </c>
      <c r="F545" s="54" t="s">
        <v>17</v>
      </c>
      <c r="G545" s="33">
        <v>1044.5930799766861</v>
      </c>
      <c r="H545" s="32">
        <v>1.6476367108567248E-2</v>
      </c>
      <c r="I545" s="62">
        <v>529.77417525416081</v>
      </c>
      <c r="J545" s="33">
        <f t="shared" si="139"/>
        <v>25.340311536686158</v>
      </c>
      <c r="K545" s="32">
        <f t="shared" si="140"/>
        <v>6.1419481235549921E-3</v>
      </c>
      <c r="L545" s="50">
        <f t="shared" si="138"/>
        <v>10.229855999520357</v>
      </c>
      <c r="M545" s="35">
        <f t="shared" si="141"/>
        <v>16.5</v>
      </c>
      <c r="N545" s="66">
        <f t="shared" si="142"/>
        <v>1.6500000000000001</v>
      </c>
      <c r="O545" s="70" t="s">
        <v>17</v>
      </c>
      <c r="P545" s="32">
        <f>('Sect. 4 (coefficients)'!$L$3+'Sect. 4 (coefficients)'!$L$4*(B545+'Sect. 4 (coefficients)'!$L$7)^-2.5+'Sect. 4 (coefficients)'!$L$5*(B545+'Sect. 4 (coefficients)'!$L$7)^3)/1000</f>
        <v>-2.085999999999995E-3</v>
      </c>
      <c r="Q545" s="32">
        <f t="shared" si="143"/>
        <v>25.342397536686157</v>
      </c>
      <c r="R545" s="32">
        <f>LOOKUP(B545,'Sect. 4 (data)'!$B$54:$B$60,'Sect. 4 (data)'!$R$54:$R$60)</f>
        <v>26.281269646312957</v>
      </c>
      <c r="S545" s="36">
        <f t="shared" si="144"/>
        <v>-0.93887210962680001</v>
      </c>
      <c r="T545" s="32">
        <f>'Sect. 4 (coefficients)'!$C$7 * ( A545 / 'Sect. 4 (coefficients)'!$C$3 )*
  (
                                                        ( 'Sect. 4 (coefficients)'!$F$3   + 'Sect. 4 (coefficients)'!$F$4  *(A545/'Sect. 4 (coefficients)'!$C$3)^1 + 'Sect. 4 (coefficients)'!$F$5  *(A545/'Sect. 4 (coefficients)'!$C$3)^2 + 'Sect. 4 (coefficients)'!$F$6   *(A545/'Sect. 4 (coefficients)'!$C$3)^3 + 'Sect. 4 (coefficients)'!$F$7  *(A545/'Sect. 4 (coefficients)'!$C$3)^4 + 'Sect. 4 (coefficients)'!$F$8*(A545/'Sect. 4 (coefficients)'!$C$3)^5 ) +
    ( (B545+273.15) / 'Sect. 4 (coefficients)'!$C$4 )^1 * ( 'Sect. 4 (coefficients)'!$F$9   + 'Sect. 4 (coefficients)'!$F$10*(A545/'Sect. 4 (coefficients)'!$C$3)^1 + 'Sect. 4 (coefficients)'!$F$11*(A545/'Sect. 4 (coefficients)'!$C$3)^2 + 'Sect. 4 (coefficients)'!$F$12*(A545/'Sect. 4 (coefficients)'!$C$3)^3 + 'Sect. 4 (coefficients)'!$F$13*(A545/'Sect. 4 (coefficients)'!$C$3)^4 ) +
    ( (B545+273.15) / 'Sect. 4 (coefficients)'!$C$4 )^2 * ( 'Sect. 4 (coefficients)'!$F$14 + 'Sect. 4 (coefficients)'!$F$15*(A545/'Sect. 4 (coefficients)'!$C$3)^1 + 'Sect. 4 (coefficients)'!$F$16*(A545/'Sect. 4 (coefficients)'!$C$3)^2 + 'Sect. 4 (coefficients)'!$F$17*(A545/'Sect. 4 (coefficients)'!$C$3)^3 ) +
    ( (B545+273.15) / 'Sect. 4 (coefficients)'!$C$4 )^3 * ( 'Sect. 4 (coefficients)'!$F$18 + 'Sect. 4 (coefficients)'!$F$19*(A545/'Sect. 4 (coefficients)'!$C$3)^1 + 'Sect. 4 (coefficients)'!$F$20*(A545/'Sect. 4 (coefficients)'!$C$3)^2 ) +
    ( (B545+273.15) / 'Sect. 4 (coefficients)'!$C$4 )^4 * ( 'Sect. 4 (coefficients)'!$F$21 +'Sect. 4 (coefficients)'!$F$22*(A545/'Sect. 4 (coefficients)'!$C$3)^1 ) +
    ( (B545+273.15) / 'Sect. 4 (coefficients)'!$C$4 )^5 * ( 'Sect. 4 (coefficients)'!$F$23 )
  )</f>
        <v>26.280266868997444</v>
      </c>
      <c r="U545" s="91">
        <f xml:space="preserve"> 'Sect. 4 (coefficients)'!$C$8 * ( (C545/'Sect. 4 (coefficients)'!$C$5-1)/'Sect. 4 (coefficients)'!$C$6 ) * ( A545/'Sect. 4 (coefficients)'!$C$3 ) *
(                                                       ( 'Sect. 4 (coefficients)'!$J$3   + 'Sect. 4 (coefficients)'!$J$4  *((C545/'Sect. 4 (coefficients)'!$C$5-1)/'Sect. 4 (coefficients)'!$C$6)  + 'Sect. 4 (coefficients)'!$J$5  *((C545/'Sect. 4 (coefficients)'!$C$5-1)/'Sect. 4 (coefficients)'!$C$6)^2 + 'Sect. 4 (coefficients)'!$J$6   *((C545/'Sect. 4 (coefficients)'!$C$5-1)/'Sect. 4 (coefficients)'!$C$6)^3 + 'Sect. 4 (coefficients)'!$J$7*((C545/'Sect. 4 (coefficients)'!$C$5-1)/'Sect. 4 (coefficients)'!$C$6)^4 ) +
    ( A545/'Sect. 4 (coefficients)'!$C$3 )^1 * ( 'Sect. 4 (coefficients)'!$J$8   + 'Sect. 4 (coefficients)'!$J$9  *((C545/'Sect. 4 (coefficients)'!$C$5-1)/'Sect. 4 (coefficients)'!$C$6)  + 'Sect. 4 (coefficients)'!$J$10*((C545/'Sect. 4 (coefficients)'!$C$5-1)/'Sect. 4 (coefficients)'!$C$6)^2 + 'Sect. 4 (coefficients)'!$J$11 *((C545/'Sect. 4 (coefficients)'!$C$5-1)/'Sect. 4 (coefficients)'!$C$6)^3 ) +
    ( A545/'Sect. 4 (coefficients)'!$C$3 )^2 * ( 'Sect. 4 (coefficients)'!$J$12 + 'Sect. 4 (coefficients)'!$J$13*((C545/'Sect. 4 (coefficients)'!$C$5-1)/'Sect. 4 (coefficients)'!$C$6) + 'Sect. 4 (coefficients)'!$J$14*((C545/'Sect. 4 (coefficients)'!$C$5-1)/'Sect. 4 (coefficients)'!$C$6)^2 ) +
    ( A545/'Sect. 4 (coefficients)'!$C$3 )^3 * ( 'Sect. 4 (coefficients)'!$J$15 + 'Sect. 4 (coefficients)'!$J$16*((C545/'Sect. 4 (coefficients)'!$C$5-1)/'Sect. 4 (coefficients)'!$C$6) ) +
    ( A545/'Sect. 4 (coefficients)'!$C$3 )^4 * ( 'Sect. 4 (coefficients)'!$J$17 ) +
( (B545+273.15) / 'Sect. 4 (coefficients)'!$C$4 )^1*
    (                                                   ( 'Sect. 4 (coefficients)'!$J$18 + 'Sect. 4 (coefficients)'!$J$19*((C545/'Sect. 4 (coefficients)'!$C$5-1)/'Sect. 4 (coefficients)'!$C$6) + 'Sect. 4 (coefficients)'!$J$20*((C545/'Sect. 4 (coefficients)'!$C$5-1)/'Sect. 4 (coefficients)'!$C$6)^2 + 'Sect. 4 (coefficients)'!$J$21 * ((C545/'Sect. 4 (coefficients)'!$C$5-1)/'Sect. 4 (coefficients)'!$C$6)^3 ) +
    ( A545/'Sect. 4 (coefficients)'!$C$3 )^1 * ( 'Sect. 4 (coefficients)'!$J$22 + 'Sect. 4 (coefficients)'!$J$23*((C545/'Sect. 4 (coefficients)'!$C$5-1)/'Sect. 4 (coefficients)'!$C$6) + 'Sect. 4 (coefficients)'!$J$24*((C545/'Sect. 4 (coefficients)'!$C$5-1)/'Sect. 4 (coefficients)'!$C$6)^2 ) +
    ( A545/'Sect. 4 (coefficients)'!$C$3 )^2 * ( 'Sect. 4 (coefficients)'!$J$25 + 'Sect. 4 (coefficients)'!$J$26*((C545/'Sect. 4 (coefficients)'!$C$5-1)/'Sect. 4 (coefficients)'!$C$6) ) +
    ( A545/'Sect. 4 (coefficients)'!$C$3 )^3 * ( 'Sect. 4 (coefficients)'!$J$27 ) ) +
( (B545+273.15) / 'Sect. 4 (coefficients)'!$C$4 )^2*
    (                                                   ( 'Sect. 4 (coefficients)'!$J$28 + 'Sect. 4 (coefficients)'!$J$29*((C545/'Sect. 4 (coefficients)'!$C$5-1)/'Sect. 4 (coefficients)'!$C$6) + 'Sect. 4 (coefficients)'!$J$30*((C545/'Sect. 4 (coefficients)'!$C$5-1)/'Sect. 4 (coefficients)'!$C$6)^2 ) +
    ( A545/'Sect. 4 (coefficients)'!$C$3 )^1 * ( 'Sect. 4 (coefficients)'!$J$31 + 'Sect. 4 (coefficients)'!$J$32*((C545/'Sect. 4 (coefficients)'!$C$5-1)/'Sect. 4 (coefficients)'!$C$6) ) +
    ( A545/'Sect. 4 (coefficients)'!$C$3 )^2 * ( 'Sect. 4 (coefficients)'!$J$33 ) ) +
( (B545+273.15) / 'Sect. 4 (coefficients)'!$C$4 )^3*
    (                                                   ( 'Sect. 4 (coefficients)'!$J$34 + 'Sect. 4 (coefficients)'!$J$35*((C545/'Sect. 4 (coefficients)'!$C$5-1)/'Sect. 4 (coefficients)'!$C$6) ) +
    ( A545/'Sect. 4 (coefficients)'!$C$3 )^1 * ( 'Sect. 4 (coefficients)'!$J$36 ) ) +
( (B545+273.15) / 'Sect. 4 (coefficients)'!$C$4 )^4*
    (                                                   ( 'Sect. 4 (coefficients)'!$J$37 ) ) )</f>
        <v>-0.93750486125959143</v>
      </c>
      <c r="V545" s="32">
        <f t="shared" si="145"/>
        <v>25.342762007737853</v>
      </c>
      <c r="W545" s="36">
        <f>('Sect. 4 (coefficients)'!$L$3+'Sect. 4 (coefficients)'!$L$4*(B545+'Sect. 4 (coefficients)'!$L$7)^-2.5+'Sect. 4 (coefficients)'!$L$5*(B545+'Sect. 4 (coefficients)'!$L$7)^3)/1000</f>
        <v>-2.085999999999995E-3</v>
      </c>
      <c r="X545" s="36">
        <f t="shared" si="146"/>
        <v>-3.6447105169656879E-4</v>
      </c>
      <c r="Y545" s="32">
        <f t="shared" si="147"/>
        <v>25.340676007737855</v>
      </c>
      <c r="Z545" s="92">
        <v>6.0000000000000001E-3</v>
      </c>
    </row>
    <row r="546" spans="1:26" s="46" customFormat="1">
      <c r="A546" s="82">
        <v>35</v>
      </c>
      <c r="B546" s="38">
        <v>25</v>
      </c>
      <c r="C546" s="57">
        <v>65</v>
      </c>
      <c r="D546" s="40">
        <v>1024.4643511100001</v>
      </c>
      <c r="E546" s="40">
        <f t="shared" si="151"/>
        <v>1.536696526665E-2</v>
      </c>
      <c r="F546" s="56" t="s">
        <v>17</v>
      </c>
      <c r="G546" s="42">
        <v>1049.5953801261187</v>
      </c>
      <c r="H546" s="40">
        <v>1.6790883122662029E-2</v>
      </c>
      <c r="I546" s="63">
        <v>260.15970363062564</v>
      </c>
      <c r="J546" s="42">
        <f t="shared" si="139"/>
        <v>25.131029016118646</v>
      </c>
      <c r="K546" s="40">
        <f t="shared" si="140"/>
        <v>6.7668408088611817E-3</v>
      </c>
      <c r="L546" s="53">
        <f t="shared" si="138"/>
        <v>6.862616240587303</v>
      </c>
      <c r="M546" s="44">
        <f t="shared" si="141"/>
        <v>16.5</v>
      </c>
      <c r="N546" s="67">
        <f t="shared" si="142"/>
        <v>1.6500000000000001</v>
      </c>
      <c r="O546" s="71" t="s">
        <v>17</v>
      </c>
      <c r="P546" s="40">
        <f>('Sect. 4 (coefficients)'!$L$3+'Sect. 4 (coefficients)'!$L$4*(B546+'Sect. 4 (coefficients)'!$L$7)^-2.5+'Sect. 4 (coefficients)'!$L$5*(B546+'Sect. 4 (coefficients)'!$L$7)^3)/1000</f>
        <v>-2.085999999999995E-3</v>
      </c>
      <c r="Q546" s="40">
        <f t="shared" si="143"/>
        <v>25.133115016118644</v>
      </c>
      <c r="R546" s="40">
        <f>LOOKUP(B546,'Sect. 4 (data)'!$B$54:$B$60,'Sect. 4 (data)'!$R$54:$R$60)</f>
        <v>26.281269646312957</v>
      </c>
      <c r="S546" s="45">
        <f t="shared" si="144"/>
        <v>-1.1481546301943126</v>
      </c>
      <c r="T546" s="40">
        <f>'Sect. 4 (coefficients)'!$C$7 * ( A546 / 'Sect. 4 (coefficients)'!$C$3 )*
  (
                                                        ( 'Sect. 4 (coefficients)'!$F$3   + 'Sect. 4 (coefficients)'!$F$4  *(A546/'Sect. 4 (coefficients)'!$C$3)^1 + 'Sect. 4 (coefficients)'!$F$5  *(A546/'Sect. 4 (coefficients)'!$C$3)^2 + 'Sect. 4 (coefficients)'!$F$6   *(A546/'Sect. 4 (coefficients)'!$C$3)^3 + 'Sect. 4 (coefficients)'!$F$7  *(A546/'Sect. 4 (coefficients)'!$C$3)^4 + 'Sect. 4 (coefficients)'!$F$8*(A546/'Sect. 4 (coefficients)'!$C$3)^5 ) +
    ( (B546+273.15) / 'Sect. 4 (coefficients)'!$C$4 )^1 * ( 'Sect. 4 (coefficients)'!$F$9   + 'Sect. 4 (coefficients)'!$F$10*(A546/'Sect. 4 (coefficients)'!$C$3)^1 + 'Sect. 4 (coefficients)'!$F$11*(A546/'Sect. 4 (coefficients)'!$C$3)^2 + 'Sect. 4 (coefficients)'!$F$12*(A546/'Sect. 4 (coefficients)'!$C$3)^3 + 'Sect. 4 (coefficients)'!$F$13*(A546/'Sect. 4 (coefficients)'!$C$3)^4 ) +
    ( (B546+273.15) / 'Sect. 4 (coefficients)'!$C$4 )^2 * ( 'Sect. 4 (coefficients)'!$F$14 + 'Sect. 4 (coefficients)'!$F$15*(A546/'Sect. 4 (coefficients)'!$C$3)^1 + 'Sect. 4 (coefficients)'!$F$16*(A546/'Sect. 4 (coefficients)'!$C$3)^2 + 'Sect. 4 (coefficients)'!$F$17*(A546/'Sect. 4 (coefficients)'!$C$3)^3 ) +
    ( (B546+273.15) / 'Sect. 4 (coefficients)'!$C$4 )^3 * ( 'Sect. 4 (coefficients)'!$F$18 + 'Sect. 4 (coefficients)'!$F$19*(A546/'Sect. 4 (coefficients)'!$C$3)^1 + 'Sect. 4 (coefficients)'!$F$20*(A546/'Sect. 4 (coefficients)'!$C$3)^2 ) +
    ( (B546+273.15) / 'Sect. 4 (coefficients)'!$C$4 )^4 * ( 'Sect. 4 (coefficients)'!$F$21 +'Sect. 4 (coefficients)'!$F$22*(A546/'Sect. 4 (coefficients)'!$C$3)^1 ) +
    ( (B546+273.15) / 'Sect. 4 (coefficients)'!$C$4 )^5 * ( 'Sect. 4 (coefficients)'!$F$23 )
  )</f>
        <v>26.280266868997444</v>
      </c>
      <c r="U546" s="93">
        <f xml:space="preserve"> 'Sect. 4 (coefficients)'!$C$8 * ( (C546/'Sect. 4 (coefficients)'!$C$5-1)/'Sect. 4 (coefficients)'!$C$6 ) * ( A546/'Sect. 4 (coefficients)'!$C$3 ) *
(                                                       ( 'Sect. 4 (coefficients)'!$J$3   + 'Sect. 4 (coefficients)'!$J$4  *((C546/'Sect. 4 (coefficients)'!$C$5-1)/'Sect. 4 (coefficients)'!$C$6)  + 'Sect. 4 (coefficients)'!$J$5  *((C546/'Sect. 4 (coefficients)'!$C$5-1)/'Sect. 4 (coefficients)'!$C$6)^2 + 'Sect. 4 (coefficients)'!$J$6   *((C546/'Sect. 4 (coefficients)'!$C$5-1)/'Sect. 4 (coefficients)'!$C$6)^3 + 'Sect. 4 (coefficients)'!$J$7*((C546/'Sect. 4 (coefficients)'!$C$5-1)/'Sect. 4 (coefficients)'!$C$6)^4 ) +
    ( A546/'Sect. 4 (coefficients)'!$C$3 )^1 * ( 'Sect. 4 (coefficients)'!$J$8   + 'Sect. 4 (coefficients)'!$J$9  *((C546/'Sect. 4 (coefficients)'!$C$5-1)/'Sect. 4 (coefficients)'!$C$6)  + 'Sect. 4 (coefficients)'!$J$10*((C546/'Sect. 4 (coefficients)'!$C$5-1)/'Sect. 4 (coefficients)'!$C$6)^2 + 'Sect. 4 (coefficients)'!$J$11 *((C546/'Sect. 4 (coefficients)'!$C$5-1)/'Sect. 4 (coefficients)'!$C$6)^3 ) +
    ( A546/'Sect. 4 (coefficients)'!$C$3 )^2 * ( 'Sect. 4 (coefficients)'!$J$12 + 'Sect. 4 (coefficients)'!$J$13*((C546/'Sect. 4 (coefficients)'!$C$5-1)/'Sect. 4 (coefficients)'!$C$6) + 'Sect. 4 (coefficients)'!$J$14*((C546/'Sect. 4 (coefficients)'!$C$5-1)/'Sect. 4 (coefficients)'!$C$6)^2 ) +
    ( A546/'Sect. 4 (coefficients)'!$C$3 )^3 * ( 'Sect. 4 (coefficients)'!$J$15 + 'Sect. 4 (coefficients)'!$J$16*((C546/'Sect. 4 (coefficients)'!$C$5-1)/'Sect. 4 (coefficients)'!$C$6) ) +
    ( A546/'Sect. 4 (coefficients)'!$C$3 )^4 * ( 'Sect. 4 (coefficients)'!$J$17 ) +
( (B546+273.15) / 'Sect. 4 (coefficients)'!$C$4 )^1*
    (                                                   ( 'Sect. 4 (coefficients)'!$J$18 + 'Sect. 4 (coefficients)'!$J$19*((C546/'Sect. 4 (coefficients)'!$C$5-1)/'Sect. 4 (coefficients)'!$C$6) + 'Sect. 4 (coefficients)'!$J$20*((C546/'Sect. 4 (coefficients)'!$C$5-1)/'Sect. 4 (coefficients)'!$C$6)^2 + 'Sect. 4 (coefficients)'!$J$21 * ((C546/'Sect. 4 (coefficients)'!$C$5-1)/'Sect. 4 (coefficients)'!$C$6)^3 ) +
    ( A546/'Sect. 4 (coefficients)'!$C$3 )^1 * ( 'Sect. 4 (coefficients)'!$J$22 + 'Sect. 4 (coefficients)'!$J$23*((C546/'Sect. 4 (coefficients)'!$C$5-1)/'Sect. 4 (coefficients)'!$C$6) + 'Sect. 4 (coefficients)'!$J$24*((C546/'Sect. 4 (coefficients)'!$C$5-1)/'Sect. 4 (coefficients)'!$C$6)^2 ) +
    ( A546/'Sect. 4 (coefficients)'!$C$3 )^2 * ( 'Sect. 4 (coefficients)'!$J$25 + 'Sect. 4 (coefficients)'!$J$26*((C546/'Sect. 4 (coefficients)'!$C$5-1)/'Sect. 4 (coefficients)'!$C$6) ) +
    ( A546/'Sect. 4 (coefficients)'!$C$3 )^3 * ( 'Sect. 4 (coefficients)'!$J$27 ) ) +
( (B546+273.15) / 'Sect. 4 (coefficients)'!$C$4 )^2*
    (                                                   ( 'Sect. 4 (coefficients)'!$J$28 + 'Sect. 4 (coefficients)'!$J$29*((C546/'Sect. 4 (coefficients)'!$C$5-1)/'Sect. 4 (coefficients)'!$C$6) + 'Sect. 4 (coefficients)'!$J$30*((C546/'Sect. 4 (coefficients)'!$C$5-1)/'Sect. 4 (coefficients)'!$C$6)^2 ) +
    ( A546/'Sect. 4 (coefficients)'!$C$3 )^1 * ( 'Sect. 4 (coefficients)'!$J$31 + 'Sect. 4 (coefficients)'!$J$32*((C546/'Sect. 4 (coefficients)'!$C$5-1)/'Sect. 4 (coefficients)'!$C$6) ) +
    ( A546/'Sect. 4 (coefficients)'!$C$3 )^2 * ( 'Sect. 4 (coefficients)'!$J$33 ) ) +
( (B546+273.15) / 'Sect. 4 (coefficients)'!$C$4 )^3*
    (                                                   ( 'Sect. 4 (coefficients)'!$J$34 + 'Sect. 4 (coefficients)'!$J$35*((C546/'Sect. 4 (coefficients)'!$C$5-1)/'Sect. 4 (coefficients)'!$C$6) ) +
    ( A546/'Sect. 4 (coefficients)'!$C$3 )^1 * ( 'Sect. 4 (coefficients)'!$J$36 ) ) +
( (B546+273.15) / 'Sect. 4 (coefficients)'!$C$4 )^4*
    (                                                   ( 'Sect. 4 (coefficients)'!$J$37 ) ) )</f>
        <v>-1.1452751080374022</v>
      </c>
      <c r="V546" s="40">
        <f t="shared" si="145"/>
        <v>25.134991760960041</v>
      </c>
      <c r="W546" s="45">
        <f>('Sect. 4 (coefficients)'!$L$3+'Sect. 4 (coefficients)'!$L$4*(B546+'Sect. 4 (coefficients)'!$L$7)^-2.5+'Sect. 4 (coefficients)'!$L$5*(B546+'Sect. 4 (coefficients)'!$L$7)^3)/1000</f>
        <v>-2.085999999999995E-3</v>
      </c>
      <c r="X546" s="45">
        <f t="shared" si="146"/>
        <v>-1.8767448413967713E-3</v>
      </c>
      <c r="Y546" s="40">
        <f t="shared" si="147"/>
        <v>25.132905760960043</v>
      </c>
      <c r="Z546" s="94">
        <v>6.0000000000000001E-3</v>
      </c>
    </row>
    <row r="547" spans="1:26" s="37" customFormat="1">
      <c r="A547" s="76">
        <v>35</v>
      </c>
      <c r="B547" s="30">
        <v>30</v>
      </c>
      <c r="C547" s="55">
        <v>5</v>
      </c>
      <c r="D547" s="32">
        <v>997.82170622900003</v>
      </c>
      <c r="E547" s="32">
        <f>0.001/100*D547/2</f>
        <v>4.9891085311450003E-3</v>
      </c>
      <c r="F547" s="54" t="s">
        <v>17</v>
      </c>
      <c r="G547" s="33">
        <v>1023.7908041073275</v>
      </c>
      <c r="H547" s="32">
        <v>7.0153281852475893E-3</v>
      </c>
      <c r="I547" s="62">
        <v>136.7811680828936</v>
      </c>
      <c r="J547" s="33">
        <f t="shared" si="139"/>
        <v>25.969097878327489</v>
      </c>
      <c r="K547" s="32">
        <f t="shared" si="140"/>
        <v>4.9318987835503493E-3</v>
      </c>
      <c r="L547" s="50">
        <f t="shared" si="138"/>
        <v>33.411114130205497</v>
      </c>
      <c r="M547" s="35">
        <f t="shared" si="141"/>
        <v>16.5</v>
      </c>
      <c r="N547" s="66">
        <f t="shared" si="142"/>
        <v>1.6500000000000001</v>
      </c>
      <c r="O547" s="70" t="s">
        <v>17</v>
      </c>
      <c r="P547" s="32">
        <f>('Sect. 4 (coefficients)'!$L$3+'Sect. 4 (coefficients)'!$L$4*(B547+'Sect. 4 (coefficients)'!$L$7)^-2.5+'Sect. 4 (coefficients)'!$L$5*(B547+'Sect. 4 (coefficients)'!$L$7)^3)/1000</f>
        <v>-1.7850506381732198E-3</v>
      </c>
      <c r="Q547" s="32">
        <f t="shared" si="143"/>
        <v>25.970882928965661</v>
      </c>
      <c r="R547" s="32">
        <f>LOOKUP(B547,'Sect. 4 (data)'!$B$54:$B$60,'Sect. 4 (data)'!$R$54:$R$60)</f>
        <v>26.060205793332411</v>
      </c>
      <c r="S547" s="36">
        <f t="shared" si="144"/>
        <v>-8.9322864366749855E-2</v>
      </c>
      <c r="T547" s="32">
        <f>'Sect. 4 (coefficients)'!$C$7 * ( A547 / 'Sect. 4 (coefficients)'!$C$3 )*
  (
                                                        ( 'Sect. 4 (coefficients)'!$F$3   + 'Sect. 4 (coefficients)'!$F$4  *(A547/'Sect. 4 (coefficients)'!$C$3)^1 + 'Sect. 4 (coefficients)'!$F$5  *(A547/'Sect. 4 (coefficients)'!$C$3)^2 + 'Sect. 4 (coefficients)'!$F$6   *(A547/'Sect. 4 (coefficients)'!$C$3)^3 + 'Sect. 4 (coefficients)'!$F$7  *(A547/'Sect. 4 (coefficients)'!$C$3)^4 + 'Sect. 4 (coefficients)'!$F$8*(A547/'Sect. 4 (coefficients)'!$C$3)^5 ) +
    ( (B547+273.15) / 'Sect. 4 (coefficients)'!$C$4 )^1 * ( 'Sect. 4 (coefficients)'!$F$9   + 'Sect. 4 (coefficients)'!$F$10*(A547/'Sect. 4 (coefficients)'!$C$3)^1 + 'Sect. 4 (coefficients)'!$F$11*(A547/'Sect. 4 (coefficients)'!$C$3)^2 + 'Sect. 4 (coefficients)'!$F$12*(A547/'Sect. 4 (coefficients)'!$C$3)^3 + 'Sect. 4 (coefficients)'!$F$13*(A547/'Sect. 4 (coefficients)'!$C$3)^4 ) +
    ( (B547+273.15) / 'Sect. 4 (coefficients)'!$C$4 )^2 * ( 'Sect. 4 (coefficients)'!$F$14 + 'Sect. 4 (coefficients)'!$F$15*(A547/'Sect. 4 (coefficients)'!$C$3)^1 + 'Sect. 4 (coefficients)'!$F$16*(A547/'Sect. 4 (coefficients)'!$C$3)^2 + 'Sect. 4 (coefficients)'!$F$17*(A547/'Sect. 4 (coefficients)'!$C$3)^3 ) +
    ( (B547+273.15) / 'Sect. 4 (coefficients)'!$C$4 )^3 * ( 'Sect. 4 (coefficients)'!$F$18 + 'Sect. 4 (coefficients)'!$F$19*(A547/'Sect. 4 (coefficients)'!$C$3)^1 + 'Sect. 4 (coefficients)'!$F$20*(A547/'Sect. 4 (coefficients)'!$C$3)^2 ) +
    ( (B547+273.15) / 'Sect. 4 (coefficients)'!$C$4 )^4 * ( 'Sect. 4 (coefficients)'!$F$21 +'Sect. 4 (coefficients)'!$F$22*(A547/'Sect. 4 (coefficients)'!$C$3)^1 ) +
    ( (B547+273.15) / 'Sect. 4 (coefficients)'!$C$4 )^5 * ( 'Sect. 4 (coefficients)'!$F$23 )
  )</f>
        <v>26.061774931816331</v>
      </c>
      <c r="U547" s="91">
        <f xml:space="preserve"> 'Sect. 4 (coefficients)'!$C$8 * ( (C547/'Sect. 4 (coefficients)'!$C$5-1)/'Sect. 4 (coefficients)'!$C$6 ) * ( A547/'Sect. 4 (coefficients)'!$C$3 ) *
(                                                       ( 'Sect. 4 (coefficients)'!$J$3   + 'Sect. 4 (coefficients)'!$J$4  *((C547/'Sect. 4 (coefficients)'!$C$5-1)/'Sect. 4 (coefficients)'!$C$6)  + 'Sect. 4 (coefficients)'!$J$5  *((C547/'Sect. 4 (coefficients)'!$C$5-1)/'Sect. 4 (coefficients)'!$C$6)^2 + 'Sect. 4 (coefficients)'!$J$6   *((C547/'Sect. 4 (coefficients)'!$C$5-1)/'Sect. 4 (coefficients)'!$C$6)^3 + 'Sect. 4 (coefficients)'!$J$7*((C547/'Sect. 4 (coefficients)'!$C$5-1)/'Sect. 4 (coefficients)'!$C$6)^4 ) +
    ( A547/'Sect. 4 (coefficients)'!$C$3 )^1 * ( 'Sect. 4 (coefficients)'!$J$8   + 'Sect. 4 (coefficients)'!$J$9  *((C547/'Sect. 4 (coefficients)'!$C$5-1)/'Sect. 4 (coefficients)'!$C$6)  + 'Sect. 4 (coefficients)'!$J$10*((C547/'Sect. 4 (coefficients)'!$C$5-1)/'Sect. 4 (coefficients)'!$C$6)^2 + 'Sect. 4 (coefficients)'!$J$11 *((C547/'Sect. 4 (coefficients)'!$C$5-1)/'Sect. 4 (coefficients)'!$C$6)^3 ) +
    ( A547/'Sect. 4 (coefficients)'!$C$3 )^2 * ( 'Sect. 4 (coefficients)'!$J$12 + 'Sect. 4 (coefficients)'!$J$13*((C547/'Sect. 4 (coefficients)'!$C$5-1)/'Sect. 4 (coefficients)'!$C$6) + 'Sect. 4 (coefficients)'!$J$14*((C547/'Sect. 4 (coefficients)'!$C$5-1)/'Sect. 4 (coefficients)'!$C$6)^2 ) +
    ( A547/'Sect. 4 (coefficients)'!$C$3 )^3 * ( 'Sect. 4 (coefficients)'!$J$15 + 'Sect. 4 (coefficients)'!$J$16*((C547/'Sect. 4 (coefficients)'!$C$5-1)/'Sect. 4 (coefficients)'!$C$6) ) +
    ( A547/'Sect. 4 (coefficients)'!$C$3 )^4 * ( 'Sect. 4 (coefficients)'!$J$17 ) +
( (B547+273.15) / 'Sect. 4 (coefficients)'!$C$4 )^1*
    (                                                   ( 'Sect. 4 (coefficients)'!$J$18 + 'Sect. 4 (coefficients)'!$J$19*((C547/'Sect. 4 (coefficients)'!$C$5-1)/'Sect. 4 (coefficients)'!$C$6) + 'Sect. 4 (coefficients)'!$J$20*((C547/'Sect. 4 (coefficients)'!$C$5-1)/'Sect. 4 (coefficients)'!$C$6)^2 + 'Sect. 4 (coefficients)'!$J$21 * ((C547/'Sect. 4 (coefficients)'!$C$5-1)/'Sect. 4 (coefficients)'!$C$6)^3 ) +
    ( A547/'Sect. 4 (coefficients)'!$C$3 )^1 * ( 'Sect. 4 (coefficients)'!$J$22 + 'Sect. 4 (coefficients)'!$J$23*((C547/'Sect. 4 (coefficients)'!$C$5-1)/'Sect. 4 (coefficients)'!$C$6) + 'Sect. 4 (coefficients)'!$J$24*((C547/'Sect. 4 (coefficients)'!$C$5-1)/'Sect. 4 (coefficients)'!$C$6)^2 ) +
    ( A547/'Sect. 4 (coefficients)'!$C$3 )^2 * ( 'Sect. 4 (coefficients)'!$J$25 + 'Sect. 4 (coefficients)'!$J$26*((C547/'Sect. 4 (coefficients)'!$C$5-1)/'Sect. 4 (coefficients)'!$C$6) ) +
    ( A547/'Sect. 4 (coefficients)'!$C$3 )^3 * ( 'Sect. 4 (coefficients)'!$J$27 ) ) +
( (B547+273.15) / 'Sect. 4 (coefficients)'!$C$4 )^2*
    (                                                   ( 'Sect. 4 (coefficients)'!$J$28 + 'Sect. 4 (coefficients)'!$J$29*((C547/'Sect. 4 (coefficients)'!$C$5-1)/'Sect. 4 (coefficients)'!$C$6) + 'Sect. 4 (coefficients)'!$J$30*((C547/'Sect. 4 (coefficients)'!$C$5-1)/'Sect. 4 (coefficients)'!$C$6)^2 ) +
    ( A547/'Sect. 4 (coefficients)'!$C$3 )^1 * ( 'Sect. 4 (coefficients)'!$J$31 + 'Sect. 4 (coefficients)'!$J$32*((C547/'Sect. 4 (coefficients)'!$C$5-1)/'Sect. 4 (coefficients)'!$C$6) ) +
    ( A547/'Sect. 4 (coefficients)'!$C$3 )^2 * ( 'Sect. 4 (coefficients)'!$J$33 ) ) +
( (B547+273.15) / 'Sect. 4 (coefficients)'!$C$4 )^3*
    (                                                   ( 'Sect. 4 (coefficients)'!$J$34 + 'Sect. 4 (coefficients)'!$J$35*((C547/'Sect. 4 (coefficients)'!$C$5-1)/'Sect. 4 (coefficients)'!$C$6) ) +
    ( A547/'Sect. 4 (coefficients)'!$C$3 )^1 * ( 'Sect. 4 (coefficients)'!$J$36 ) ) +
( (B547+273.15) / 'Sect. 4 (coefficients)'!$C$4 )^4*
    (                                                   ( 'Sect. 4 (coefficients)'!$J$37 ) ) )</f>
        <v>-9.013924522211092E-2</v>
      </c>
      <c r="V547" s="32">
        <f t="shared" si="145"/>
        <v>25.971635686594219</v>
      </c>
      <c r="W547" s="36">
        <f>('Sect. 4 (coefficients)'!$L$3+'Sect. 4 (coefficients)'!$L$4*(B547+'Sect. 4 (coefficients)'!$L$7)^-2.5+'Sect. 4 (coefficients)'!$L$5*(B547+'Sect. 4 (coefficients)'!$L$7)^3)/1000</f>
        <v>-1.7850506381732198E-3</v>
      </c>
      <c r="X547" s="36">
        <f t="shared" si="146"/>
        <v>-7.5275762855753214E-4</v>
      </c>
      <c r="Y547" s="32">
        <f t="shared" si="147"/>
        <v>25.969850635956046</v>
      </c>
      <c r="Z547" s="92">
        <v>6.0000000000000001E-3</v>
      </c>
    </row>
    <row r="548" spans="1:26" s="37" customFormat="1">
      <c r="A548" s="76">
        <v>35</v>
      </c>
      <c r="B548" s="30">
        <v>30</v>
      </c>
      <c r="C548" s="55">
        <v>10</v>
      </c>
      <c r="D548" s="32">
        <v>1000.015889</v>
      </c>
      <c r="E548" s="32">
        <f>0.001/100*D548/2</f>
        <v>5.0000794450000005E-3</v>
      </c>
      <c r="F548" s="54" t="s">
        <v>17</v>
      </c>
      <c r="G548" s="33">
        <v>1025.893073441031</v>
      </c>
      <c r="H548" s="32">
        <v>7.0539041229639192E-3</v>
      </c>
      <c r="I548" s="62">
        <v>138.50164241265469</v>
      </c>
      <c r="J548" s="33">
        <f t="shared" si="139"/>
        <v>25.877184441030977</v>
      </c>
      <c r="K548" s="32">
        <f t="shared" si="140"/>
        <v>4.9756174410474788E-3</v>
      </c>
      <c r="L548" s="50">
        <f t="shared" si="138"/>
        <v>34.286617283307372</v>
      </c>
      <c r="M548" s="35">
        <f t="shared" si="141"/>
        <v>16.5</v>
      </c>
      <c r="N548" s="66">
        <f t="shared" si="142"/>
        <v>1.6500000000000001</v>
      </c>
      <c r="O548" s="70" t="s">
        <v>17</v>
      </c>
      <c r="P548" s="32">
        <f>('Sect. 4 (coefficients)'!$L$3+'Sect. 4 (coefficients)'!$L$4*(B548+'Sect. 4 (coefficients)'!$L$7)^-2.5+'Sect. 4 (coefficients)'!$L$5*(B548+'Sect. 4 (coefficients)'!$L$7)^3)/1000</f>
        <v>-1.7850506381732198E-3</v>
      </c>
      <c r="Q548" s="32">
        <f t="shared" si="143"/>
        <v>25.87896949166915</v>
      </c>
      <c r="R548" s="32">
        <f>LOOKUP(B548,'Sect. 4 (data)'!$B$54:$B$60,'Sect. 4 (data)'!$R$54:$R$60)</f>
        <v>26.060205793332411</v>
      </c>
      <c r="S548" s="36">
        <f t="shared" si="144"/>
        <v>-0.18123630166326166</v>
      </c>
      <c r="T548" s="32">
        <f>'Sect. 4 (coefficients)'!$C$7 * ( A548 / 'Sect. 4 (coefficients)'!$C$3 )*
  (
                                                        ( 'Sect. 4 (coefficients)'!$F$3   + 'Sect. 4 (coefficients)'!$F$4  *(A548/'Sect. 4 (coefficients)'!$C$3)^1 + 'Sect. 4 (coefficients)'!$F$5  *(A548/'Sect. 4 (coefficients)'!$C$3)^2 + 'Sect. 4 (coefficients)'!$F$6   *(A548/'Sect. 4 (coefficients)'!$C$3)^3 + 'Sect. 4 (coefficients)'!$F$7  *(A548/'Sect. 4 (coefficients)'!$C$3)^4 + 'Sect. 4 (coefficients)'!$F$8*(A548/'Sect. 4 (coefficients)'!$C$3)^5 ) +
    ( (B548+273.15) / 'Sect. 4 (coefficients)'!$C$4 )^1 * ( 'Sect. 4 (coefficients)'!$F$9   + 'Sect. 4 (coefficients)'!$F$10*(A548/'Sect. 4 (coefficients)'!$C$3)^1 + 'Sect. 4 (coefficients)'!$F$11*(A548/'Sect. 4 (coefficients)'!$C$3)^2 + 'Sect. 4 (coefficients)'!$F$12*(A548/'Sect. 4 (coefficients)'!$C$3)^3 + 'Sect. 4 (coefficients)'!$F$13*(A548/'Sect. 4 (coefficients)'!$C$3)^4 ) +
    ( (B548+273.15) / 'Sect. 4 (coefficients)'!$C$4 )^2 * ( 'Sect. 4 (coefficients)'!$F$14 + 'Sect. 4 (coefficients)'!$F$15*(A548/'Sect. 4 (coefficients)'!$C$3)^1 + 'Sect. 4 (coefficients)'!$F$16*(A548/'Sect. 4 (coefficients)'!$C$3)^2 + 'Sect. 4 (coefficients)'!$F$17*(A548/'Sect. 4 (coefficients)'!$C$3)^3 ) +
    ( (B548+273.15) / 'Sect. 4 (coefficients)'!$C$4 )^3 * ( 'Sect. 4 (coefficients)'!$F$18 + 'Sect. 4 (coefficients)'!$F$19*(A548/'Sect. 4 (coefficients)'!$C$3)^1 + 'Sect. 4 (coefficients)'!$F$20*(A548/'Sect. 4 (coefficients)'!$C$3)^2 ) +
    ( (B548+273.15) / 'Sect. 4 (coefficients)'!$C$4 )^4 * ( 'Sect. 4 (coefficients)'!$F$21 +'Sect. 4 (coefficients)'!$F$22*(A548/'Sect. 4 (coefficients)'!$C$3)^1 ) +
    ( (B548+273.15) / 'Sect. 4 (coefficients)'!$C$4 )^5 * ( 'Sect. 4 (coefficients)'!$F$23 )
  )</f>
        <v>26.061774931816331</v>
      </c>
      <c r="U548" s="91">
        <f xml:space="preserve"> 'Sect. 4 (coefficients)'!$C$8 * ( (C548/'Sect. 4 (coefficients)'!$C$5-1)/'Sect. 4 (coefficients)'!$C$6 ) * ( A548/'Sect. 4 (coefficients)'!$C$3 ) *
(                                                       ( 'Sect. 4 (coefficients)'!$J$3   + 'Sect. 4 (coefficients)'!$J$4  *((C548/'Sect. 4 (coefficients)'!$C$5-1)/'Sect. 4 (coefficients)'!$C$6)  + 'Sect. 4 (coefficients)'!$J$5  *((C548/'Sect. 4 (coefficients)'!$C$5-1)/'Sect. 4 (coefficients)'!$C$6)^2 + 'Sect. 4 (coefficients)'!$J$6   *((C548/'Sect. 4 (coefficients)'!$C$5-1)/'Sect. 4 (coefficients)'!$C$6)^3 + 'Sect. 4 (coefficients)'!$J$7*((C548/'Sect. 4 (coefficients)'!$C$5-1)/'Sect. 4 (coefficients)'!$C$6)^4 ) +
    ( A548/'Sect. 4 (coefficients)'!$C$3 )^1 * ( 'Sect. 4 (coefficients)'!$J$8   + 'Sect. 4 (coefficients)'!$J$9  *((C548/'Sect. 4 (coefficients)'!$C$5-1)/'Sect. 4 (coefficients)'!$C$6)  + 'Sect. 4 (coefficients)'!$J$10*((C548/'Sect. 4 (coefficients)'!$C$5-1)/'Sect. 4 (coefficients)'!$C$6)^2 + 'Sect. 4 (coefficients)'!$J$11 *((C548/'Sect. 4 (coefficients)'!$C$5-1)/'Sect. 4 (coefficients)'!$C$6)^3 ) +
    ( A548/'Sect. 4 (coefficients)'!$C$3 )^2 * ( 'Sect. 4 (coefficients)'!$J$12 + 'Sect. 4 (coefficients)'!$J$13*((C548/'Sect. 4 (coefficients)'!$C$5-1)/'Sect. 4 (coefficients)'!$C$6) + 'Sect. 4 (coefficients)'!$J$14*((C548/'Sect. 4 (coefficients)'!$C$5-1)/'Sect. 4 (coefficients)'!$C$6)^2 ) +
    ( A548/'Sect. 4 (coefficients)'!$C$3 )^3 * ( 'Sect. 4 (coefficients)'!$J$15 + 'Sect. 4 (coefficients)'!$J$16*((C548/'Sect. 4 (coefficients)'!$C$5-1)/'Sect. 4 (coefficients)'!$C$6) ) +
    ( A548/'Sect. 4 (coefficients)'!$C$3 )^4 * ( 'Sect. 4 (coefficients)'!$J$17 ) +
( (B548+273.15) / 'Sect. 4 (coefficients)'!$C$4 )^1*
    (                                                   ( 'Sect. 4 (coefficients)'!$J$18 + 'Sect. 4 (coefficients)'!$J$19*((C548/'Sect. 4 (coefficients)'!$C$5-1)/'Sect. 4 (coefficients)'!$C$6) + 'Sect. 4 (coefficients)'!$J$20*((C548/'Sect. 4 (coefficients)'!$C$5-1)/'Sect. 4 (coefficients)'!$C$6)^2 + 'Sect. 4 (coefficients)'!$J$21 * ((C548/'Sect. 4 (coefficients)'!$C$5-1)/'Sect. 4 (coefficients)'!$C$6)^3 ) +
    ( A548/'Sect. 4 (coefficients)'!$C$3 )^1 * ( 'Sect. 4 (coefficients)'!$J$22 + 'Sect. 4 (coefficients)'!$J$23*((C548/'Sect. 4 (coefficients)'!$C$5-1)/'Sect. 4 (coefficients)'!$C$6) + 'Sect. 4 (coefficients)'!$J$24*((C548/'Sect. 4 (coefficients)'!$C$5-1)/'Sect. 4 (coefficients)'!$C$6)^2 ) +
    ( A548/'Sect. 4 (coefficients)'!$C$3 )^2 * ( 'Sect. 4 (coefficients)'!$J$25 + 'Sect. 4 (coefficients)'!$J$26*((C548/'Sect. 4 (coefficients)'!$C$5-1)/'Sect. 4 (coefficients)'!$C$6) ) +
    ( A548/'Sect. 4 (coefficients)'!$C$3 )^3 * ( 'Sect. 4 (coefficients)'!$J$27 ) ) +
( (B548+273.15) / 'Sect. 4 (coefficients)'!$C$4 )^2*
    (                                                   ( 'Sect. 4 (coefficients)'!$J$28 + 'Sect. 4 (coefficients)'!$J$29*((C548/'Sect. 4 (coefficients)'!$C$5-1)/'Sect. 4 (coefficients)'!$C$6) + 'Sect. 4 (coefficients)'!$J$30*((C548/'Sect. 4 (coefficients)'!$C$5-1)/'Sect. 4 (coefficients)'!$C$6)^2 ) +
    ( A548/'Sect. 4 (coefficients)'!$C$3 )^1 * ( 'Sect. 4 (coefficients)'!$J$31 + 'Sect. 4 (coefficients)'!$J$32*((C548/'Sect. 4 (coefficients)'!$C$5-1)/'Sect. 4 (coefficients)'!$C$6) ) +
    ( A548/'Sect. 4 (coefficients)'!$C$3 )^2 * ( 'Sect. 4 (coefficients)'!$J$33 ) ) +
( (B548+273.15) / 'Sect. 4 (coefficients)'!$C$4 )^3*
    (                                                   ( 'Sect. 4 (coefficients)'!$J$34 + 'Sect. 4 (coefficients)'!$J$35*((C548/'Sect. 4 (coefficients)'!$C$5-1)/'Sect. 4 (coefficients)'!$C$6) ) +
    ( A548/'Sect. 4 (coefficients)'!$C$3 )^1 * ( 'Sect. 4 (coefficients)'!$J$36 ) ) +
( (B548+273.15) / 'Sect. 4 (coefficients)'!$C$4 )^4*
    (                                                   ( 'Sect. 4 (coefficients)'!$J$37 ) ) )</f>
        <v>-0.18091225178841153</v>
      </c>
      <c r="V548" s="32">
        <f t="shared" si="145"/>
        <v>25.880862680027921</v>
      </c>
      <c r="W548" s="36">
        <f>('Sect. 4 (coefficients)'!$L$3+'Sect. 4 (coefficients)'!$L$4*(B548+'Sect. 4 (coefficients)'!$L$7)^-2.5+'Sect. 4 (coefficients)'!$L$5*(B548+'Sect. 4 (coefficients)'!$L$7)^3)/1000</f>
        <v>-1.7850506381732198E-3</v>
      </c>
      <c r="X548" s="36">
        <f t="shared" si="146"/>
        <v>-1.8931883587711695E-3</v>
      </c>
      <c r="Y548" s="32">
        <f t="shared" si="147"/>
        <v>25.879077629389748</v>
      </c>
      <c r="Z548" s="92">
        <v>6.0000000000000001E-3</v>
      </c>
    </row>
    <row r="549" spans="1:26" s="37" customFormat="1">
      <c r="A549" s="76">
        <v>35</v>
      </c>
      <c r="B549" s="30">
        <v>30</v>
      </c>
      <c r="C549" s="55">
        <v>15</v>
      </c>
      <c r="D549" s="32">
        <v>1002.18729905</v>
      </c>
      <c r="E549" s="32">
        <f t="shared" ref="E549:E555" si="152">0.003/100*D549/2</f>
        <v>1.503280948575E-2</v>
      </c>
      <c r="F549" s="54" t="s">
        <v>17</v>
      </c>
      <c r="G549" s="33">
        <v>1027.976301153202</v>
      </c>
      <c r="H549" s="32">
        <v>1.5836346758237477E-2</v>
      </c>
      <c r="I549" s="62">
        <v>3381.1173959922585</v>
      </c>
      <c r="J549" s="33">
        <f t="shared" si="139"/>
        <v>25.789002103202051</v>
      </c>
      <c r="K549" s="32">
        <f t="shared" si="140"/>
        <v>4.9804133977294981E-3</v>
      </c>
      <c r="L549" s="50">
        <f t="shared" si="138"/>
        <v>33.075149094545004</v>
      </c>
      <c r="M549" s="35">
        <f t="shared" si="141"/>
        <v>16.5</v>
      </c>
      <c r="N549" s="66">
        <f t="shared" si="142"/>
        <v>1.6500000000000001</v>
      </c>
      <c r="O549" s="70" t="s">
        <v>17</v>
      </c>
      <c r="P549" s="32">
        <f>('Sect. 4 (coefficients)'!$L$3+'Sect. 4 (coefficients)'!$L$4*(B549+'Sect. 4 (coefficients)'!$L$7)^-2.5+'Sect. 4 (coefficients)'!$L$5*(B549+'Sect. 4 (coefficients)'!$L$7)^3)/1000</f>
        <v>-1.7850506381732198E-3</v>
      </c>
      <c r="Q549" s="32">
        <f t="shared" si="143"/>
        <v>25.790787153840224</v>
      </c>
      <c r="R549" s="32">
        <f>LOOKUP(B549,'Sect. 4 (data)'!$B$54:$B$60,'Sect. 4 (data)'!$R$54:$R$60)</f>
        <v>26.060205793332411</v>
      </c>
      <c r="S549" s="36">
        <f t="shared" si="144"/>
        <v>-0.26941863949218714</v>
      </c>
      <c r="T549" s="32">
        <f>'Sect. 4 (coefficients)'!$C$7 * ( A549 / 'Sect. 4 (coefficients)'!$C$3 )*
  (
                                                        ( 'Sect. 4 (coefficients)'!$F$3   + 'Sect. 4 (coefficients)'!$F$4  *(A549/'Sect. 4 (coefficients)'!$C$3)^1 + 'Sect. 4 (coefficients)'!$F$5  *(A549/'Sect. 4 (coefficients)'!$C$3)^2 + 'Sect. 4 (coefficients)'!$F$6   *(A549/'Sect. 4 (coefficients)'!$C$3)^3 + 'Sect. 4 (coefficients)'!$F$7  *(A549/'Sect. 4 (coefficients)'!$C$3)^4 + 'Sect. 4 (coefficients)'!$F$8*(A549/'Sect. 4 (coefficients)'!$C$3)^5 ) +
    ( (B549+273.15) / 'Sect. 4 (coefficients)'!$C$4 )^1 * ( 'Sect. 4 (coefficients)'!$F$9   + 'Sect. 4 (coefficients)'!$F$10*(A549/'Sect. 4 (coefficients)'!$C$3)^1 + 'Sect. 4 (coefficients)'!$F$11*(A549/'Sect. 4 (coefficients)'!$C$3)^2 + 'Sect. 4 (coefficients)'!$F$12*(A549/'Sect. 4 (coefficients)'!$C$3)^3 + 'Sect. 4 (coefficients)'!$F$13*(A549/'Sect. 4 (coefficients)'!$C$3)^4 ) +
    ( (B549+273.15) / 'Sect. 4 (coefficients)'!$C$4 )^2 * ( 'Sect. 4 (coefficients)'!$F$14 + 'Sect. 4 (coefficients)'!$F$15*(A549/'Sect. 4 (coefficients)'!$C$3)^1 + 'Sect. 4 (coefficients)'!$F$16*(A549/'Sect. 4 (coefficients)'!$C$3)^2 + 'Sect. 4 (coefficients)'!$F$17*(A549/'Sect. 4 (coefficients)'!$C$3)^3 ) +
    ( (B549+273.15) / 'Sect. 4 (coefficients)'!$C$4 )^3 * ( 'Sect. 4 (coefficients)'!$F$18 + 'Sect. 4 (coefficients)'!$F$19*(A549/'Sect. 4 (coefficients)'!$C$3)^1 + 'Sect. 4 (coefficients)'!$F$20*(A549/'Sect. 4 (coefficients)'!$C$3)^2 ) +
    ( (B549+273.15) / 'Sect. 4 (coefficients)'!$C$4 )^4 * ( 'Sect. 4 (coefficients)'!$F$21 +'Sect. 4 (coefficients)'!$F$22*(A549/'Sect. 4 (coefficients)'!$C$3)^1 ) +
    ( (B549+273.15) / 'Sect. 4 (coefficients)'!$C$4 )^5 * ( 'Sect. 4 (coefficients)'!$F$23 )
  )</f>
        <v>26.061774931816331</v>
      </c>
      <c r="U549" s="91">
        <f xml:space="preserve"> 'Sect. 4 (coefficients)'!$C$8 * ( (C549/'Sect. 4 (coefficients)'!$C$5-1)/'Sect. 4 (coefficients)'!$C$6 ) * ( A549/'Sect. 4 (coefficients)'!$C$3 ) *
(                                                       ( 'Sect. 4 (coefficients)'!$J$3   + 'Sect. 4 (coefficients)'!$J$4  *((C549/'Sect. 4 (coefficients)'!$C$5-1)/'Sect. 4 (coefficients)'!$C$6)  + 'Sect. 4 (coefficients)'!$J$5  *((C549/'Sect. 4 (coefficients)'!$C$5-1)/'Sect. 4 (coefficients)'!$C$6)^2 + 'Sect. 4 (coefficients)'!$J$6   *((C549/'Sect. 4 (coefficients)'!$C$5-1)/'Sect. 4 (coefficients)'!$C$6)^3 + 'Sect. 4 (coefficients)'!$J$7*((C549/'Sect. 4 (coefficients)'!$C$5-1)/'Sect. 4 (coefficients)'!$C$6)^4 ) +
    ( A549/'Sect. 4 (coefficients)'!$C$3 )^1 * ( 'Sect. 4 (coefficients)'!$J$8   + 'Sect. 4 (coefficients)'!$J$9  *((C549/'Sect. 4 (coefficients)'!$C$5-1)/'Sect. 4 (coefficients)'!$C$6)  + 'Sect. 4 (coefficients)'!$J$10*((C549/'Sect. 4 (coefficients)'!$C$5-1)/'Sect. 4 (coefficients)'!$C$6)^2 + 'Sect. 4 (coefficients)'!$J$11 *((C549/'Sect. 4 (coefficients)'!$C$5-1)/'Sect. 4 (coefficients)'!$C$6)^3 ) +
    ( A549/'Sect. 4 (coefficients)'!$C$3 )^2 * ( 'Sect. 4 (coefficients)'!$J$12 + 'Sect. 4 (coefficients)'!$J$13*((C549/'Sect. 4 (coefficients)'!$C$5-1)/'Sect. 4 (coefficients)'!$C$6) + 'Sect. 4 (coefficients)'!$J$14*((C549/'Sect. 4 (coefficients)'!$C$5-1)/'Sect. 4 (coefficients)'!$C$6)^2 ) +
    ( A549/'Sect. 4 (coefficients)'!$C$3 )^3 * ( 'Sect. 4 (coefficients)'!$J$15 + 'Sect. 4 (coefficients)'!$J$16*((C549/'Sect. 4 (coefficients)'!$C$5-1)/'Sect. 4 (coefficients)'!$C$6) ) +
    ( A549/'Sect. 4 (coefficients)'!$C$3 )^4 * ( 'Sect. 4 (coefficients)'!$J$17 ) +
( (B549+273.15) / 'Sect. 4 (coefficients)'!$C$4 )^1*
    (                                                   ( 'Sect. 4 (coefficients)'!$J$18 + 'Sect. 4 (coefficients)'!$J$19*((C549/'Sect. 4 (coefficients)'!$C$5-1)/'Sect. 4 (coefficients)'!$C$6) + 'Sect. 4 (coefficients)'!$J$20*((C549/'Sect. 4 (coefficients)'!$C$5-1)/'Sect. 4 (coefficients)'!$C$6)^2 + 'Sect. 4 (coefficients)'!$J$21 * ((C549/'Sect. 4 (coefficients)'!$C$5-1)/'Sect. 4 (coefficients)'!$C$6)^3 ) +
    ( A549/'Sect. 4 (coefficients)'!$C$3 )^1 * ( 'Sect. 4 (coefficients)'!$J$22 + 'Sect. 4 (coefficients)'!$J$23*((C549/'Sect. 4 (coefficients)'!$C$5-1)/'Sect. 4 (coefficients)'!$C$6) + 'Sect. 4 (coefficients)'!$J$24*((C549/'Sect. 4 (coefficients)'!$C$5-1)/'Sect. 4 (coefficients)'!$C$6)^2 ) +
    ( A549/'Sect. 4 (coefficients)'!$C$3 )^2 * ( 'Sect. 4 (coefficients)'!$J$25 + 'Sect. 4 (coefficients)'!$J$26*((C549/'Sect. 4 (coefficients)'!$C$5-1)/'Sect. 4 (coefficients)'!$C$6) ) +
    ( A549/'Sect. 4 (coefficients)'!$C$3 )^3 * ( 'Sect. 4 (coefficients)'!$J$27 ) ) +
( (B549+273.15) / 'Sect. 4 (coefficients)'!$C$4 )^2*
    (                                                   ( 'Sect. 4 (coefficients)'!$J$28 + 'Sect. 4 (coefficients)'!$J$29*((C549/'Sect. 4 (coefficients)'!$C$5-1)/'Sect. 4 (coefficients)'!$C$6) + 'Sect. 4 (coefficients)'!$J$30*((C549/'Sect. 4 (coefficients)'!$C$5-1)/'Sect. 4 (coefficients)'!$C$6)^2 ) +
    ( A549/'Sect. 4 (coefficients)'!$C$3 )^1 * ( 'Sect. 4 (coefficients)'!$J$31 + 'Sect. 4 (coefficients)'!$J$32*((C549/'Sect. 4 (coefficients)'!$C$5-1)/'Sect. 4 (coefficients)'!$C$6) ) +
    ( A549/'Sect. 4 (coefficients)'!$C$3 )^2 * ( 'Sect. 4 (coefficients)'!$J$33 ) ) +
( (B549+273.15) / 'Sect. 4 (coefficients)'!$C$4 )^3*
    (                                                   ( 'Sect. 4 (coefficients)'!$J$34 + 'Sect. 4 (coefficients)'!$J$35*((C549/'Sect. 4 (coefficients)'!$C$5-1)/'Sect. 4 (coefficients)'!$C$6) ) +
    ( A549/'Sect. 4 (coefficients)'!$C$3 )^1 * ( 'Sect. 4 (coefficients)'!$J$36 ) ) +
( (B549+273.15) / 'Sect. 4 (coefficients)'!$C$4 )^4*
    (                                                   ( 'Sect. 4 (coefficients)'!$J$37 ) ) )</f>
        <v>-0.27028859757772145</v>
      </c>
      <c r="V549" s="32">
        <f t="shared" si="145"/>
        <v>25.791486334238609</v>
      </c>
      <c r="W549" s="36">
        <f>('Sect. 4 (coefficients)'!$L$3+'Sect. 4 (coefficients)'!$L$4*(B549+'Sect. 4 (coefficients)'!$L$7)^-2.5+'Sect. 4 (coefficients)'!$L$5*(B549+'Sect. 4 (coefficients)'!$L$7)^3)/1000</f>
        <v>-1.7850506381732198E-3</v>
      </c>
      <c r="X549" s="36">
        <f t="shared" si="146"/>
        <v>-6.9918039838512414E-4</v>
      </c>
      <c r="Y549" s="32">
        <f t="shared" si="147"/>
        <v>25.789701283600436</v>
      </c>
      <c r="Z549" s="92">
        <v>6.0000000000000001E-3</v>
      </c>
    </row>
    <row r="550" spans="1:26" s="37" customFormat="1">
      <c r="A550" s="76">
        <v>35</v>
      </c>
      <c r="B550" s="30">
        <v>30</v>
      </c>
      <c r="C550" s="55">
        <v>20</v>
      </c>
      <c r="D550" s="32">
        <v>1004.3363831299999</v>
      </c>
      <c r="E550" s="32">
        <f t="shared" si="152"/>
        <v>1.5065045746949999E-2</v>
      </c>
      <c r="F550" s="54" t="s">
        <v>17</v>
      </c>
      <c r="G550" s="33">
        <v>1030.0369817334715</v>
      </c>
      <c r="H550" s="32">
        <v>1.5898185218058886E-2</v>
      </c>
      <c r="I550" s="62">
        <v>3110.3424405238925</v>
      </c>
      <c r="J550" s="33">
        <f t="shared" si="139"/>
        <v>25.700598603471576</v>
      </c>
      <c r="K550" s="32">
        <f t="shared" si="140"/>
        <v>5.0790441886254378E-3</v>
      </c>
      <c r="L550" s="50">
        <f t="shared" si="138"/>
        <v>32.400071022282759</v>
      </c>
      <c r="M550" s="35">
        <f t="shared" si="141"/>
        <v>16.5</v>
      </c>
      <c r="N550" s="66">
        <f t="shared" si="142"/>
        <v>1.6500000000000001</v>
      </c>
      <c r="O550" s="70" t="s">
        <v>17</v>
      </c>
      <c r="P550" s="32">
        <f>('Sect. 4 (coefficients)'!$L$3+'Sect. 4 (coefficients)'!$L$4*(B550+'Sect. 4 (coefficients)'!$L$7)^-2.5+'Sect. 4 (coefficients)'!$L$5*(B550+'Sect. 4 (coefficients)'!$L$7)^3)/1000</f>
        <v>-1.7850506381732198E-3</v>
      </c>
      <c r="Q550" s="32">
        <f t="shared" si="143"/>
        <v>25.702383654109749</v>
      </c>
      <c r="R550" s="32">
        <f>LOOKUP(B550,'Sect. 4 (data)'!$B$54:$B$60,'Sect. 4 (data)'!$R$54:$R$60)</f>
        <v>26.060205793332411</v>
      </c>
      <c r="S550" s="36">
        <f t="shared" si="144"/>
        <v>-0.35782213922266237</v>
      </c>
      <c r="T550" s="32">
        <f>'Sect. 4 (coefficients)'!$C$7 * ( A550 / 'Sect. 4 (coefficients)'!$C$3 )*
  (
                                                        ( 'Sect. 4 (coefficients)'!$F$3   + 'Sect. 4 (coefficients)'!$F$4  *(A550/'Sect. 4 (coefficients)'!$C$3)^1 + 'Sect. 4 (coefficients)'!$F$5  *(A550/'Sect. 4 (coefficients)'!$C$3)^2 + 'Sect. 4 (coefficients)'!$F$6   *(A550/'Sect. 4 (coefficients)'!$C$3)^3 + 'Sect. 4 (coefficients)'!$F$7  *(A550/'Sect. 4 (coefficients)'!$C$3)^4 + 'Sect. 4 (coefficients)'!$F$8*(A550/'Sect. 4 (coefficients)'!$C$3)^5 ) +
    ( (B550+273.15) / 'Sect. 4 (coefficients)'!$C$4 )^1 * ( 'Sect. 4 (coefficients)'!$F$9   + 'Sect. 4 (coefficients)'!$F$10*(A550/'Sect. 4 (coefficients)'!$C$3)^1 + 'Sect. 4 (coefficients)'!$F$11*(A550/'Sect. 4 (coefficients)'!$C$3)^2 + 'Sect. 4 (coefficients)'!$F$12*(A550/'Sect. 4 (coefficients)'!$C$3)^3 + 'Sect. 4 (coefficients)'!$F$13*(A550/'Sect. 4 (coefficients)'!$C$3)^4 ) +
    ( (B550+273.15) / 'Sect. 4 (coefficients)'!$C$4 )^2 * ( 'Sect. 4 (coefficients)'!$F$14 + 'Sect. 4 (coefficients)'!$F$15*(A550/'Sect. 4 (coefficients)'!$C$3)^1 + 'Sect. 4 (coefficients)'!$F$16*(A550/'Sect. 4 (coefficients)'!$C$3)^2 + 'Sect. 4 (coefficients)'!$F$17*(A550/'Sect. 4 (coefficients)'!$C$3)^3 ) +
    ( (B550+273.15) / 'Sect. 4 (coefficients)'!$C$4 )^3 * ( 'Sect. 4 (coefficients)'!$F$18 + 'Sect. 4 (coefficients)'!$F$19*(A550/'Sect. 4 (coefficients)'!$C$3)^1 + 'Sect. 4 (coefficients)'!$F$20*(A550/'Sect. 4 (coefficients)'!$C$3)^2 ) +
    ( (B550+273.15) / 'Sect. 4 (coefficients)'!$C$4 )^4 * ( 'Sect. 4 (coefficients)'!$F$21 +'Sect. 4 (coefficients)'!$F$22*(A550/'Sect. 4 (coefficients)'!$C$3)^1 ) +
    ( (B550+273.15) / 'Sect. 4 (coefficients)'!$C$4 )^5 * ( 'Sect. 4 (coefficients)'!$F$23 )
  )</f>
        <v>26.061774931816331</v>
      </c>
      <c r="U550" s="91">
        <f xml:space="preserve"> 'Sect. 4 (coefficients)'!$C$8 * ( (C550/'Sect. 4 (coefficients)'!$C$5-1)/'Sect. 4 (coefficients)'!$C$6 ) * ( A550/'Sect. 4 (coefficients)'!$C$3 ) *
(                                                       ( 'Sect. 4 (coefficients)'!$J$3   + 'Sect. 4 (coefficients)'!$J$4  *((C550/'Sect. 4 (coefficients)'!$C$5-1)/'Sect. 4 (coefficients)'!$C$6)  + 'Sect. 4 (coefficients)'!$J$5  *((C550/'Sect. 4 (coefficients)'!$C$5-1)/'Sect. 4 (coefficients)'!$C$6)^2 + 'Sect. 4 (coefficients)'!$J$6   *((C550/'Sect. 4 (coefficients)'!$C$5-1)/'Sect. 4 (coefficients)'!$C$6)^3 + 'Sect. 4 (coefficients)'!$J$7*((C550/'Sect. 4 (coefficients)'!$C$5-1)/'Sect. 4 (coefficients)'!$C$6)^4 ) +
    ( A550/'Sect. 4 (coefficients)'!$C$3 )^1 * ( 'Sect. 4 (coefficients)'!$J$8   + 'Sect. 4 (coefficients)'!$J$9  *((C550/'Sect. 4 (coefficients)'!$C$5-1)/'Sect. 4 (coefficients)'!$C$6)  + 'Sect. 4 (coefficients)'!$J$10*((C550/'Sect. 4 (coefficients)'!$C$5-1)/'Sect. 4 (coefficients)'!$C$6)^2 + 'Sect. 4 (coefficients)'!$J$11 *((C550/'Sect. 4 (coefficients)'!$C$5-1)/'Sect. 4 (coefficients)'!$C$6)^3 ) +
    ( A550/'Sect. 4 (coefficients)'!$C$3 )^2 * ( 'Sect. 4 (coefficients)'!$J$12 + 'Sect. 4 (coefficients)'!$J$13*((C550/'Sect. 4 (coefficients)'!$C$5-1)/'Sect. 4 (coefficients)'!$C$6) + 'Sect. 4 (coefficients)'!$J$14*((C550/'Sect. 4 (coefficients)'!$C$5-1)/'Sect. 4 (coefficients)'!$C$6)^2 ) +
    ( A550/'Sect. 4 (coefficients)'!$C$3 )^3 * ( 'Sect. 4 (coefficients)'!$J$15 + 'Sect. 4 (coefficients)'!$J$16*((C550/'Sect. 4 (coefficients)'!$C$5-1)/'Sect. 4 (coefficients)'!$C$6) ) +
    ( A550/'Sect. 4 (coefficients)'!$C$3 )^4 * ( 'Sect. 4 (coefficients)'!$J$17 ) +
( (B550+273.15) / 'Sect. 4 (coefficients)'!$C$4 )^1*
    (                                                   ( 'Sect. 4 (coefficients)'!$J$18 + 'Sect. 4 (coefficients)'!$J$19*((C550/'Sect. 4 (coefficients)'!$C$5-1)/'Sect. 4 (coefficients)'!$C$6) + 'Sect. 4 (coefficients)'!$J$20*((C550/'Sect. 4 (coefficients)'!$C$5-1)/'Sect. 4 (coefficients)'!$C$6)^2 + 'Sect. 4 (coefficients)'!$J$21 * ((C550/'Sect. 4 (coefficients)'!$C$5-1)/'Sect. 4 (coefficients)'!$C$6)^3 ) +
    ( A550/'Sect. 4 (coefficients)'!$C$3 )^1 * ( 'Sect. 4 (coefficients)'!$J$22 + 'Sect. 4 (coefficients)'!$J$23*((C550/'Sect. 4 (coefficients)'!$C$5-1)/'Sect. 4 (coefficients)'!$C$6) + 'Sect. 4 (coefficients)'!$J$24*((C550/'Sect. 4 (coefficients)'!$C$5-1)/'Sect. 4 (coefficients)'!$C$6)^2 ) +
    ( A550/'Sect. 4 (coefficients)'!$C$3 )^2 * ( 'Sect. 4 (coefficients)'!$J$25 + 'Sect. 4 (coefficients)'!$J$26*((C550/'Sect. 4 (coefficients)'!$C$5-1)/'Sect. 4 (coefficients)'!$C$6) ) +
    ( A550/'Sect. 4 (coefficients)'!$C$3 )^3 * ( 'Sect. 4 (coefficients)'!$J$27 ) ) +
( (B550+273.15) / 'Sect. 4 (coefficients)'!$C$4 )^2*
    (                                                   ( 'Sect. 4 (coefficients)'!$J$28 + 'Sect. 4 (coefficients)'!$J$29*((C550/'Sect. 4 (coefficients)'!$C$5-1)/'Sect. 4 (coefficients)'!$C$6) + 'Sect. 4 (coefficients)'!$J$30*((C550/'Sect. 4 (coefficients)'!$C$5-1)/'Sect. 4 (coefficients)'!$C$6)^2 ) +
    ( A550/'Sect. 4 (coefficients)'!$C$3 )^1 * ( 'Sect. 4 (coefficients)'!$J$31 + 'Sect. 4 (coefficients)'!$J$32*((C550/'Sect. 4 (coefficients)'!$C$5-1)/'Sect. 4 (coefficients)'!$C$6) ) +
    ( A550/'Sect. 4 (coefficients)'!$C$3 )^2 * ( 'Sect. 4 (coefficients)'!$J$33 ) ) +
( (B550+273.15) / 'Sect. 4 (coefficients)'!$C$4 )^3*
    (                                                   ( 'Sect. 4 (coefficients)'!$J$34 + 'Sect. 4 (coefficients)'!$J$35*((C550/'Sect. 4 (coefficients)'!$C$5-1)/'Sect. 4 (coefficients)'!$C$6) ) +
    ( A550/'Sect. 4 (coefficients)'!$C$3 )^1 * ( 'Sect. 4 (coefficients)'!$J$36 ) ) +
( (B550+273.15) / 'Sect. 4 (coefficients)'!$C$4 )^4*
    (                                                   ( 'Sect. 4 (coefficients)'!$J$37 ) ) )</f>
        <v>-0.35815485042009854</v>
      </c>
      <c r="V550" s="32">
        <f t="shared" si="145"/>
        <v>25.703620081396231</v>
      </c>
      <c r="W550" s="36">
        <f>('Sect. 4 (coefficients)'!$L$3+'Sect. 4 (coefficients)'!$L$4*(B550+'Sect. 4 (coefficients)'!$L$7)^-2.5+'Sect. 4 (coefficients)'!$L$5*(B550+'Sect. 4 (coefficients)'!$L$7)^3)/1000</f>
        <v>-1.7850506381732198E-3</v>
      </c>
      <c r="X550" s="36">
        <f t="shared" si="146"/>
        <v>-1.2364272864822112E-3</v>
      </c>
      <c r="Y550" s="32">
        <f t="shared" si="147"/>
        <v>25.701835030758058</v>
      </c>
      <c r="Z550" s="92">
        <v>6.0000000000000001E-3</v>
      </c>
    </row>
    <row r="551" spans="1:26" s="37" customFormat="1">
      <c r="A551" s="76">
        <v>35</v>
      </c>
      <c r="B551" s="30">
        <v>30</v>
      </c>
      <c r="C551" s="55">
        <v>26</v>
      </c>
      <c r="D551" s="32">
        <v>1006.88641632</v>
      </c>
      <c r="E551" s="32">
        <f t="shared" si="152"/>
        <v>1.51032962448E-2</v>
      </c>
      <c r="F551" s="54" t="s">
        <v>17</v>
      </c>
      <c r="G551" s="33">
        <v>1032.4826707192483</v>
      </c>
      <c r="H551" s="32">
        <v>1.5983146331450857E-2</v>
      </c>
      <c r="I551" s="62">
        <v>2536.6390985825255</v>
      </c>
      <c r="J551" s="33">
        <f t="shared" si="139"/>
        <v>25.596254399248323</v>
      </c>
      <c r="K551" s="32">
        <f t="shared" si="140"/>
        <v>5.2298574736202117E-3</v>
      </c>
      <c r="L551" s="50">
        <f t="shared" si="138"/>
        <v>29.078298709925377</v>
      </c>
      <c r="M551" s="35">
        <f t="shared" si="141"/>
        <v>16.5</v>
      </c>
      <c r="N551" s="66">
        <f t="shared" si="142"/>
        <v>1.6500000000000001</v>
      </c>
      <c r="O551" s="70" t="s">
        <v>17</v>
      </c>
      <c r="P551" s="32">
        <f>('Sect. 4 (coefficients)'!$L$3+'Sect. 4 (coefficients)'!$L$4*(B551+'Sect. 4 (coefficients)'!$L$7)^-2.5+'Sect. 4 (coefficients)'!$L$5*(B551+'Sect. 4 (coefficients)'!$L$7)^3)/1000</f>
        <v>-1.7850506381732198E-3</v>
      </c>
      <c r="Q551" s="32">
        <f t="shared" si="143"/>
        <v>25.598039449886496</v>
      </c>
      <c r="R551" s="32">
        <f>LOOKUP(B551,'Sect. 4 (data)'!$B$54:$B$60,'Sect. 4 (data)'!$R$54:$R$60)</f>
        <v>26.060205793332411</v>
      </c>
      <c r="S551" s="36">
        <f t="shared" si="144"/>
        <v>-0.46216634344591512</v>
      </c>
      <c r="T551" s="32">
        <f>'Sect. 4 (coefficients)'!$C$7 * ( A551 / 'Sect. 4 (coefficients)'!$C$3 )*
  (
                                                        ( 'Sect. 4 (coefficients)'!$F$3   + 'Sect. 4 (coefficients)'!$F$4  *(A551/'Sect. 4 (coefficients)'!$C$3)^1 + 'Sect. 4 (coefficients)'!$F$5  *(A551/'Sect. 4 (coefficients)'!$C$3)^2 + 'Sect. 4 (coefficients)'!$F$6   *(A551/'Sect. 4 (coefficients)'!$C$3)^3 + 'Sect. 4 (coefficients)'!$F$7  *(A551/'Sect. 4 (coefficients)'!$C$3)^4 + 'Sect. 4 (coefficients)'!$F$8*(A551/'Sect. 4 (coefficients)'!$C$3)^5 ) +
    ( (B551+273.15) / 'Sect. 4 (coefficients)'!$C$4 )^1 * ( 'Sect. 4 (coefficients)'!$F$9   + 'Sect. 4 (coefficients)'!$F$10*(A551/'Sect. 4 (coefficients)'!$C$3)^1 + 'Sect. 4 (coefficients)'!$F$11*(A551/'Sect. 4 (coefficients)'!$C$3)^2 + 'Sect. 4 (coefficients)'!$F$12*(A551/'Sect. 4 (coefficients)'!$C$3)^3 + 'Sect. 4 (coefficients)'!$F$13*(A551/'Sect. 4 (coefficients)'!$C$3)^4 ) +
    ( (B551+273.15) / 'Sect. 4 (coefficients)'!$C$4 )^2 * ( 'Sect. 4 (coefficients)'!$F$14 + 'Sect. 4 (coefficients)'!$F$15*(A551/'Sect. 4 (coefficients)'!$C$3)^1 + 'Sect. 4 (coefficients)'!$F$16*(A551/'Sect. 4 (coefficients)'!$C$3)^2 + 'Sect. 4 (coefficients)'!$F$17*(A551/'Sect. 4 (coefficients)'!$C$3)^3 ) +
    ( (B551+273.15) / 'Sect. 4 (coefficients)'!$C$4 )^3 * ( 'Sect. 4 (coefficients)'!$F$18 + 'Sect. 4 (coefficients)'!$F$19*(A551/'Sect. 4 (coefficients)'!$C$3)^1 + 'Sect. 4 (coefficients)'!$F$20*(A551/'Sect. 4 (coefficients)'!$C$3)^2 ) +
    ( (B551+273.15) / 'Sect. 4 (coefficients)'!$C$4 )^4 * ( 'Sect. 4 (coefficients)'!$F$21 +'Sect. 4 (coefficients)'!$F$22*(A551/'Sect. 4 (coefficients)'!$C$3)^1 ) +
    ( (B551+273.15) / 'Sect. 4 (coefficients)'!$C$4 )^5 * ( 'Sect. 4 (coefficients)'!$F$23 )
  )</f>
        <v>26.061774931816331</v>
      </c>
      <c r="U551" s="91">
        <f xml:space="preserve"> 'Sect. 4 (coefficients)'!$C$8 * ( (C551/'Sect. 4 (coefficients)'!$C$5-1)/'Sect. 4 (coefficients)'!$C$6 ) * ( A551/'Sect. 4 (coefficients)'!$C$3 ) *
(                                                       ( 'Sect. 4 (coefficients)'!$J$3   + 'Sect. 4 (coefficients)'!$J$4  *((C551/'Sect. 4 (coefficients)'!$C$5-1)/'Sect. 4 (coefficients)'!$C$6)  + 'Sect. 4 (coefficients)'!$J$5  *((C551/'Sect. 4 (coefficients)'!$C$5-1)/'Sect. 4 (coefficients)'!$C$6)^2 + 'Sect. 4 (coefficients)'!$J$6   *((C551/'Sect. 4 (coefficients)'!$C$5-1)/'Sect. 4 (coefficients)'!$C$6)^3 + 'Sect. 4 (coefficients)'!$J$7*((C551/'Sect. 4 (coefficients)'!$C$5-1)/'Sect. 4 (coefficients)'!$C$6)^4 ) +
    ( A551/'Sect. 4 (coefficients)'!$C$3 )^1 * ( 'Sect. 4 (coefficients)'!$J$8   + 'Sect. 4 (coefficients)'!$J$9  *((C551/'Sect. 4 (coefficients)'!$C$5-1)/'Sect. 4 (coefficients)'!$C$6)  + 'Sect. 4 (coefficients)'!$J$10*((C551/'Sect. 4 (coefficients)'!$C$5-1)/'Sect. 4 (coefficients)'!$C$6)^2 + 'Sect. 4 (coefficients)'!$J$11 *((C551/'Sect. 4 (coefficients)'!$C$5-1)/'Sect. 4 (coefficients)'!$C$6)^3 ) +
    ( A551/'Sect. 4 (coefficients)'!$C$3 )^2 * ( 'Sect. 4 (coefficients)'!$J$12 + 'Sect. 4 (coefficients)'!$J$13*((C551/'Sect. 4 (coefficients)'!$C$5-1)/'Sect. 4 (coefficients)'!$C$6) + 'Sect. 4 (coefficients)'!$J$14*((C551/'Sect. 4 (coefficients)'!$C$5-1)/'Sect. 4 (coefficients)'!$C$6)^2 ) +
    ( A551/'Sect. 4 (coefficients)'!$C$3 )^3 * ( 'Sect. 4 (coefficients)'!$J$15 + 'Sect. 4 (coefficients)'!$J$16*((C551/'Sect. 4 (coefficients)'!$C$5-1)/'Sect. 4 (coefficients)'!$C$6) ) +
    ( A551/'Sect. 4 (coefficients)'!$C$3 )^4 * ( 'Sect. 4 (coefficients)'!$J$17 ) +
( (B551+273.15) / 'Sect. 4 (coefficients)'!$C$4 )^1*
    (                                                   ( 'Sect. 4 (coefficients)'!$J$18 + 'Sect. 4 (coefficients)'!$J$19*((C551/'Sect. 4 (coefficients)'!$C$5-1)/'Sect. 4 (coefficients)'!$C$6) + 'Sect. 4 (coefficients)'!$J$20*((C551/'Sect. 4 (coefficients)'!$C$5-1)/'Sect. 4 (coefficients)'!$C$6)^2 + 'Sect. 4 (coefficients)'!$J$21 * ((C551/'Sect. 4 (coefficients)'!$C$5-1)/'Sect. 4 (coefficients)'!$C$6)^3 ) +
    ( A551/'Sect. 4 (coefficients)'!$C$3 )^1 * ( 'Sect. 4 (coefficients)'!$J$22 + 'Sect. 4 (coefficients)'!$J$23*((C551/'Sect. 4 (coefficients)'!$C$5-1)/'Sect. 4 (coefficients)'!$C$6) + 'Sect. 4 (coefficients)'!$J$24*((C551/'Sect. 4 (coefficients)'!$C$5-1)/'Sect. 4 (coefficients)'!$C$6)^2 ) +
    ( A551/'Sect. 4 (coefficients)'!$C$3 )^2 * ( 'Sect. 4 (coefficients)'!$J$25 + 'Sect. 4 (coefficients)'!$J$26*((C551/'Sect. 4 (coefficients)'!$C$5-1)/'Sect. 4 (coefficients)'!$C$6) ) +
    ( A551/'Sect. 4 (coefficients)'!$C$3 )^3 * ( 'Sect. 4 (coefficients)'!$J$27 ) ) +
( (B551+273.15) / 'Sect. 4 (coefficients)'!$C$4 )^2*
    (                                                   ( 'Sect. 4 (coefficients)'!$J$28 + 'Sect. 4 (coefficients)'!$J$29*((C551/'Sect. 4 (coefficients)'!$C$5-1)/'Sect. 4 (coefficients)'!$C$6) + 'Sect. 4 (coefficients)'!$J$30*((C551/'Sect. 4 (coefficients)'!$C$5-1)/'Sect. 4 (coefficients)'!$C$6)^2 ) +
    ( A551/'Sect. 4 (coefficients)'!$C$3 )^1 * ( 'Sect. 4 (coefficients)'!$J$31 + 'Sect. 4 (coefficients)'!$J$32*((C551/'Sect. 4 (coefficients)'!$C$5-1)/'Sect. 4 (coefficients)'!$C$6) ) +
    ( A551/'Sect. 4 (coefficients)'!$C$3 )^2 * ( 'Sect. 4 (coefficients)'!$J$33 ) ) +
( (B551+273.15) / 'Sect. 4 (coefficients)'!$C$4 )^3*
    (                                                   ( 'Sect. 4 (coefficients)'!$J$34 + 'Sect. 4 (coefficients)'!$J$35*((C551/'Sect. 4 (coefficients)'!$C$5-1)/'Sect. 4 (coefficients)'!$C$6) ) +
    ( A551/'Sect. 4 (coefficients)'!$C$3 )^1 * ( 'Sect. 4 (coefficients)'!$J$36 ) ) +
( (B551+273.15) / 'Sect. 4 (coefficients)'!$C$4 )^4*
    (                                                   ( 'Sect. 4 (coefficients)'!$J$37 ) ) )</f>
        <v>-0.46149578646208395</v>
      </c>
      <c r="V551" s="32">
        <f t="shared" si="145"/>
        <v>25.600279145354246</v>
      </c>
      <c r="W551" s="36">
        <f>('Sect. 4 (coefficients)'!$L$3+'Sect. 4 (coefficients)'!$L$4*(B551+'Sect. 4 (coefficients)'!$L$7)^-2.5+'Sect. 4 (coefficients)'!$L$5*(B551+'Sect. 4 (coefficients)'!$L$7)^3)/1000</f>
        <v>-1.7850506381732198E-3</v>
      </c>
      <c r="X551" s="36">
        <f t="shared" si="146"/>
        <v>-2.23969546775038E-3</v>
      </c>
      <c r="Y551" s="32">
        <f t="shared" si="147"/>
        <v>25.598494094716074</v>
      </c>
      <c r="Z551" s="92">
        <v>6.0000000000000001E-3</v>
      </c>
    </row>
    <row r="552" spans="1:26" s="37" customFormat="1">
      <c r="A552" s="76">
        <v>35</v>
      </c>
      <c r="B552" s="30">
        <v>30</v>
      </c>
      <c r="C552" s="55">
        <v>33</v>
      </c>
      <c r="D552" s="32">
        <v>1009.82254744</v>
      </c>
      <c r="E552" s="32">
        <f t="shared" si="152"/>
        <v>1.5147338211599999E-2</v>
      </c>
      <c r="F552" s="54" t="s">
        <v>17</v>
      </c>
      <c r="G552" s="33">
        <v>1035.3024929694755</v>
      </c>
      <c r="H552" s="32">
        <v>1.6096525220454291E-2</v>
      </c>
      <c r="I552" s="62">
        <v>1755.6485044199812</v>
      </c>
      <c r="J552" s="33">
        <f t="shared" si="139"/>
        <v>25.479945529475458</v>
      </c>
      <c r="K552" s="32">
        <f t="shared" si="140"/>
        <v>5.4457569975278567E-3</v>
      </c>
      <c r="L552" s="50">
        <f t="shared" si="138"/>
        <v>23.000753629717472</v>
      </c>
      <c r="M552" s="35">
        <f t="shared" si="141"/>
        <v>16.5</v>
      </c>
      <c r="N552" s="66">
        <f t="shared" si="142"/>
        <v>1.6500000000000001</v>
      </c>
      <c r="O552" s="70" t="s">
        <v>17</v>
      </c>
      <c r="P552" s="32">
        <f>('Sect. 4 (coefficients)'!$L$3+'Sect. 4 (coefficients)'!$L$4*(B552+'Sect. 4 (coefficients)'!$L$7)^-2.5+'Sect. 4 (coefficients)'!$L$5*(B552+'Sect. 4 (coefficients)'!$L$7)^3)/1000</f>
        <v>-1.7850506381732198E-3</v>
      </c>
      <c r="Q552" s="32">
        <f t="shared" si="143"/>
        <v>25.481730580113631</v>
      </c>
      <c r="R552" s="32">
        <f>LOOKUP(B552,'Sect. 4 (data)'!$B$54:$B$60,'Sect. 4 (data)'!$R$54:$R$60)</f>
        <v>26.060205793332411</v>
      </c>
      <c r="S552" s="36">
        <f t="shared" si="144"/>
        <v>-0.57847521321878048</v>
      </c>
      <c r="T552" s="32">
        <f>'Sect. 4 (coefficients)'!$C$7 * ( A552 / 'Sect. 4 (coefficients)'!$C$3 )*
  (
                                                        ( 'Sect. 4 (coefficients)'!$F$3   + 'Sect. 4 (coefficients)'!$F$4  *(A552/'Sect. 4 (coefficients)'!$C$3)^1 + 'Sect. 4 (coefficients)'!$F$5  *(A552/'Sect. 4 (coefficients)'!$C$3)^2 + 'Sect. 4 (coefficients)'!$F$6   *(A552/'Sect. 4 (coefficients)'!$C$3)^3 + 'Sect. 4 (coefficients)'!$F$7  *(A552/'Sect. 4 (coefficients)'!$C$3)^4 + 'Sect. 4 (coefficients)'!$F$8*(A552/'Sect. 4 (coefficients)'!$C$3)^5 ) +
    ( (B552+273.15) / 'Sect. 4 (coefficients)'!$C$4 )^1 * ( 'Sect. 4 (coefficients)'!$F$9   + 'Sect. 4 (coefficients)'!$F$10*(A552/'Sect. 4 (coefficients)'!$C$3)^1 + 'Sect. 4 (coefficients)'!$F$11*(A552/'Sect. 4 (coefficients)'!$C$3)^2 + 'Sect. 4 (coefficients)'!$F$12*(A552/'Sect. 4 (coefficients)'!$C$3)^3 + 'Sect. 4 (coefficients)'!$F$13*(A552/'Sect. 4 (coefficients)'!$C$3)^4 ) +
    ( (B552+273.15) / 'Sect. 4 (coefficients)'!$C$4 )^2 * ( 'Sect. 4 (coefficients)'!$F$14 + 'Sect. 4 (coefficients)'!$F$15*(A552/'Sect. 4 (coefficients)'!$C$3)^1 + 'Sect. 4 (coefficients)'!$F$16*(A552/'Sect. 4 (coefficients)'!$C$3)^2 + 'Sect. 4 (coefficients)'!$F$17*(A552/'Sect. 4 (coefficients)'!$C$3)^3 ) +
    ( (B552+273.15) / 'Sect. 4 (coefficients)'!$C$4 )^3 * ( 'Sect. 4 (coefficients)'!$F$18 + 'Sect. 4 (coefficients)'!$F$19*(A552/'Sect. 4 (coefficients)'!$C$3)^1 + 'Sect. 4 (coefficients)'!$F$20*(A552/'Sect. 4 (coefficients)'!$C$3)^2 ) +
    ( (B552+273.15) / 'Sect. 4 (coefficients)'!$C$4 )^4 * ( 'Sect. 4 (coefficients)'!$F$21 +'Sect. 4 (coefficients)'!$F$22*(A552/'Sect. 4 (coefficients)'!$C$3)^1 ) +
    ( (B552+273.15) / 'Sect. 4 (coefficients)'!$C$4 )^5 * ( 'Sect. 4 (coefficients)'!$F$23 )
  )</f>
        <v>26.061774931816331</v>
      </c>
      <c r="U552" s="91">
        <f xml:space="preserve"> 'Sect. 4 (coefficients)'!$C$8 * ( (C552/'Sect. 4 (coefficients)'!$C$5-1)/'Sect. 4 (coefficients)'!$C$6 ) * ( A552/'Sect. 4 (coefficients)'!$C$3 ) *
(                                                       ( 'Sect. 4 (coefficients)'!$J$3   + 'Sect. 4 (coefficients)'!$J$4  *((C552/'Sect. 4 (coefficients)'!$C$5-1)/'Sect. 4 (coefficients)'!$C$6)  + 'Sect. 4 (coefficients)'!$J$5  *((C552/'Sect. 4 (coefficients)'!$C$5-1)/'Sect. 4 (coefficients)'!$C$6)^2 + 'Sect. 4 (coefficients)'!$J$6   *((C552/'Sect. 4 (coefficients)'!$C$5-1)/'Sect. 4 (coefficients)'!$C$6)^3 + 'Sect. 4 (coefficients)'!$J$7*((C552/'Sect. 4 (coefficients)'!$C$5-1)/'Sect. 4 (coefficients)'!$C$6)^4 ) +
    ( A552/'Sect. 4 (coefficients)'!$C$3 )^1 * ( 'Sect. 4 (coefficients)'!$J$8   + 'Sect. 4 (coefficients)'!$J$9  *((C552/'Sect. 4 (coefficients)'!$C$5-1)/'Sect. 4 (coefficients)'!$C$6)  + 'Sect. 4 (coefficients)'!$J$10*((C552/'Sect. 4 (coefficients)'!$C$5-1)/'Sect. 4 (coefficients)'!$C$6)^2 + 'Sect. 4 (coefficients)'!$J$11 *((C552/'Sect. 4 (coefficients)'!$C$5-1)/'Sect. 4 (coefficients)'!$C$6)^3 ) +
    ( A552/'Sect. 4 (coefficients)'!$C$3 )^2 * ( 'Sect. 4 (coefficients)'!$J$12 + 'Sect. 4 (coefficients)'!$J$13*((C552/'Sect. 4 (coefficients)'!$C$5-1)/'Sect. 4 (coefficients)'!$C$6) + 'Sect. 4 (coefficients)'!$J$14*((C552/'Sect. 4 (coefficients)'!$C$5-1)/'Sect. 4 (coefficients)'!$C$6)^2 ) +
    ( A552/'Sect. 4 (coefficients)'!$C$3 )^3 * ( 'Sect. 4 (coefficients)'!$J$15 + 'Sect. 4 (coefficients)'!$J$16*((C552/'Sect. 4 (coefficients)'!$C$5-1)/'Sect. 4 (coefficients)'!$C$6) ) +
    ( A552/'Sect. 4 (coefficients)'!$C$3 )^4 * ( 'Sect. 4 (coefficients)'!$J$17 ) +
( (B552+273.15) / 'Sect. 4 (coefficients)'!$C$4 )^1*
    (                                                   ( 'Sect. 4 (coefficients)'!$J$18 + 'Sect. 4 (coefficients)'!$J$19*((C552/'Sect. 4 (coefficients)'!$C$5-1)/'Sect. 4 (coefficients)'!$C$6) + 'Sect. 4 (coefficients)'!$J$20*((C552/'Sect. 4 (coefficients)'!$C$5-1)/'Sect. 4 (coefficients)'!$C$6)^2 + 'Sect. 4 (coefficients)'!$J$21 * ((C552/'Sect. 4 (coefficients)'!$C$5-1)/'Sect. 4 (coefficients)'!$C$6)^3 ) +
    ( A552/'Sect. 4 (coefficients)'!$C$3 )^1 * ( 'Sect. 4 (coefficients)'!$J$22 + 'Sect. 4 (coefficients)'!$J$23*((C552/'Sect. 4 (coefficients)'!$C$5-1)/'Sect. 4 (coefficients)'!$C$6) + 'Sect. 4 (coefficients)'!$J$24*((C552/'Sect. 4 (coefficients)'!$C$5-1)/'Sect. 4 (coefficients)'!$C$6)^2 ) +
    ( A552/'Sect. 4 (coefficients)'!$C$3 )^2 * ( 'Sect. 4 (coefficients)'!$J$25 + 'Sect. 4 (coefficients)'!$J$26*((C552/'Sect. 4 (coefficients)'!$C$5-1)/'Sect. 4 (coefficients)'!$C$6) ) +
    ( A552/'Sect. 4 (coefficients)'!$C$3 )^3 * ( 'Sect. 4 (coefficients)'!$J$27 ) ) +
( (B552+273.15) / 'Sect. 4 (coefficients)'!$C$4 )^2*
    (                                                   ( 'Sect. 4 (coefficients)'!$J$28 + 'Sect. 4 (coefficients)'!$J$29*((C552/'Sect. 4 (coefficients)'!$C$5-1)/'Sect. 4 (coefficients)'!$C$6) + 'Sect. 4 (coefficients)'!$J$30*((C552/'Sect. 4 (coefficients)'!$C$5-1)/'Sect. 4 (coefficients)'!$C$6)^2 ) +
    ( A552/'Sect. 4 (coefficients)'!$C$3 )^1 * ( 'Sect. 4 (coefficients)'!$J$31 + 'Sect. 4 (coefficients)'!$J$32*((C552/'Sect. 4 (coefficients)'!$C$5-1)/'Sect. 4 (coefficients)'!$C$6) ) +
    ( A552/'Sect. 4 (coefficients)'!$C$3 )^2 * ( 'Sect. 4 (coefficients)'!$J$33 ) ) +
( (B552+273.15) / 'Sect. 4 (coefficients)'!$C$4 )^3*
    (                                                   ( 'Sect. 4 (coefficients)'!$J$34 + 'Sect. 4 (coefficients)'!$J$35*((C552/'Sect. 4 (coefficients)'!$C$5-1)/'Sect. 4 (coefficients)'!$C$6) ) +
    ( A552/'Sect. 4 (coefficients)'!$C$3 )^1 * ( 'Sect. 4 (coefficients)'!$J$36 ) ) +
( (B552+273.15) / 'Sect. 4 (coefficients)'!$C$4 )^4*
    (                                                   ( 'Sect. 4 (coefficients)'!$J$37 ) ) )</f>
        <v>-0.57908421435261703</v>
      </c>
      <c r="V552" s="32">
        <f t="shared" si="145"/>
        <v>25.482690717463715</v>
      </c>
      <c r="W552" s="36">
        <f>('Sect. 4 (coefficients)'!$L$3+'Sect. 4 (coefficients)'!$L$4*(B552+'Sect. 4 (coefficients)'!$L$7)^-2.5+'Sect. 4 (coefficients)'!$L$5*(B552+'Sect. 4 (coefficients)'!$L$7)^3)/1000</f>
        <v>-1.7850506381732198E-3</v>
      </c>
      <c r="X552" s="36">
        <f t="shared" si="146"/>
        <v>-9.6013735008426693E-4</v>
      </c>
      <c r="Y552" s="32">
        <f t="shared" si="147"/>
        <v>25.480905666825542</v>
      </c>
      <c r="Z552" s="92">
        <v>6.0000000000000001E-3</v>
      </c>
    </row>
    <row r="553" spans="1:26" s="37" customFormat="1">
      <c r="A553" s="76">
        <v>35</v>
      </c>
      <c r="B553" s="30">
        <v>30</v>
      </c>
      <c r="C553" s="55">
        <v>41.5</v>
      </c>
      <c r="D553" s="32">
        <v>1013.33299674</v>
      </c>
      <c r="E553" s="32">
        <f t="shared" si="152"/>
        <v>1.51999949511E-2</v>
      </c>
      <c r="F553" s="54" t="s">
        <v>17</v>
      </c>
      <c r="G553" s="33">
        <v>1038.6747322468059</v>
      </c>
      <c r="H553" s="32">
        <v>1.625384699131455E-2</v>
      </c>
      <c r="I553" s="62">
        <v>1024.5106875589595</v>
      </c>
      <c r="J553" s="33">
        <f t="shared" si="139"/>
        <v>25.34173550680589</v>
      </c>
      <c r="K553" s="32">
        <f t="shared" si="140"/>
        <v>5.7574035383668879E-3</v>
      </c>
      <c r="L553" s="50">
        <f t="shared" si="138"/>
        <v>16.128668147353775</v>
      </c>
      <c r="M553" s="35">
        <f t="shared" si="141"/>
        <v>16.5</v>
      </c>
      <c r="N553" s="66">
        <f t="shared" si="142"/>
        <v>1.6500000000000001</v>
      </c>
      <c r="O553" s="70" t="s">
        <v>17</v>
      </c>
      <c r="P553" s="32">
        <f>('Sect. 4 (coefficients)'!$L$3+'Sect. 4 (coefficients)'!$L$4*(B553+'Sect. 4 (coefficients)'!$L$7)^-2.5+'Sect. 4 (coefficients)'!$L$5*(B553+'Sect. 4 (coefficients)'!$L$7)^3)/1000</f>
        <v>-1.7850506381732198E-3</v>
      </c>
      <c r="Q553" s="32">
        <f t="shared" si="143"/>
        <v>25.343520557444062</v>
      </c>
      <c r="R553" s="32">
        <f>LOOKUP(B553,'Sect. 4 (data)'!$B$54:$B$60,'Sect. 4 (data)'!$R$54:$R$60)</f>
        <v>26.060205793332411</v>
      </c>
      <c r="S553" s="36">
        <f t="shared" si="144"/>
        <v>-0.71668523588834887</v>
      </c>
      <c r="T553" s="32">
        <f>'Sect. 4 (coefficients)'!$C$7 * ( A553 / 'Sect. 4 (coefficients)'!$C$3 )*
  (
                                                        ( 'Sect. 4 (coefficients)'!$F$3   + 'Sect. 4 (coefficients)'!$F$4  *(A553/'Sect. 4 (coefficients)'!$C$3)^1 + 'Sect. 4 (coefficients)'!$F$5  *(A553/'Sect. 4 (coefficients)'!$C$3)^2 + 'Sect. 4 (coefficients)'!$F$6   *(A553/'Sect. 4 (coefficients)'!$C$3)^3 + 'Sect. 4 (coefficients)'!$F$7  *(A553/'Sect. 4 (coefficients)'!$C$3)^4 + 'Sect. 4 (coefficients)'!$F$8*(A553/'Sect. 4 (coefficients)'!$C$3)^5 ) +
    ( (B553+273.15) / 'Sect. 4 (coefficients)'!$C$4 )^1 * ( 'Sect. 4 (coefficients)'!$F$9   + 'Sect. 4 (coefficients)'!$F$10*(A553/'Sect. 4 (coefficients)'!$C$3)^1 + 'Sect. 4 (coefficients)'!$F$11*(A553/'Sect. 4 (coefficients)'!$C$3)^2 + 'Sect. 4 (coefficients)'!$F$12*(A553/'Sect. 4 (coefficients)'!$C$3)^3 + 'Sect. 4 (coefficients)'!$F$13*(A553/'Sect. 4 (coefficients)'!$C$3)^4 ) +
    ( (B553+273.15) / 'Sect. 4 (coefficients)'!$C$4 )^2 * ( 'Sect. 4 (coefficients)'!$F$14 + 'Sect. 4 (coefficients)'!$F$15*(A553/'Sect. 4 (coefficients)'!$C$3)^1 + 'Sect. 4 (coefficients)'!$F$16*(A553/'Sect. 4 (coefficients)'!$C$3)^2 + 'Sect. 4 (coefficients)'!$F$17*(A553/'Sect. 4 (coefficients)'!$C$3)^3 ) +
    ( (B553+273.15) / 'Sect. 4 (coefficients)'!$C$4 )^3 * ( 'Sect. 4 (coefficients)'!$F$18 + 'Sect. 4 (coefficients)'!$F$19*(A553/'Sect. 4 (coefficients)'!$C$3)^1 + 'Sect. 4 (coefficients)'!$F$20*(A553/'Sect. 4 (coefficients)'!$C$3)^2 ) +
    ( (B553+273.15) / 'Sect. 4 (coefficients)'!$C$4 )^4 * ( 'Sect. 4 (coefficients)'!$F$21 +'Sect. 4 (coefficients)'!$F$22*(A553/'Sect. 4 (coefficients)'!$C$3)^1 ) +
    ( (B553+273.15) / 'Sect. 4 (coefficients)'!$C$4 )^5 * ( 'Sect. 4 (coefficients)'!$F$23 )
  )</f>
        <v>26.061774931816331</v>
      </c>
      <c r="U553" s="91">
        <f xml:space="preserve"> 'Sect. 4 (coefficients)'!$C$8 * ( (C553/'Sect. 4 (coefficients)'!$C$5-1)/'Sect. 4 (coefficients)'!$C$6 ) * ( A553/'Sect. 4 (coefficients)'!$C$3 ) *
(                                                       ( 'Sect. 4 (coefficients)'!$J$3   + 'Sect. 4 (coefficients)'!$J$4  *((C553/'Sect. 4 (coefficients)'!$C$5-1)/'Sect. 4 (coefficients)'!$C$6)  + 'Sect. 4 (coefficients)'!$J$5  *((C553/'Sect. 4 (coefficients)'!$C$5-1)/'Sect. 4 (coefficients)'!$C$6)^2 + 'Sect. 4 (coefficients)'!$J$6   *((C553/'Sect. 4 (coefficients)'!$C$5-1)/'Sect. 4 (coefficients)'!$C$6)^3 + 'Sect. 4 (coefficients)'!$J$7*((C553/'Sect. 4 (coefficients)'!$C$5-1)/'Sect. 4 (coefficients)'!$C$6)^4 ) +
    ( A553/'Sect. 4 (coefficients)'!$C$3 )^1 * ( 'Sect. 4 (coefficients)'!$J$8   + 'Sect. 4 (coefficients)'!$J$9  *((C553/'Sect. 4 (coefficients)'!$C$5-1)/'Sect. 4 (coefficients)'!$C$6)  + 'Sect. 4 (coefficients)'!$J$10*((C553/'Sect. 4 (coefficients)'!$C$5-1)/'Sect. 4 (coefficients)'!$C$6)^2 + 'Sect. 4 (coefficients)'!$J$11 *((C553/'Sect. 4 (coefficients)'!$C$5-1)/'Sect. 4 (coefficients)'!$C$6)^3 ) +
    ( A553/'Sect. 4 (coefficients)'!$C$3 )^2 * ( 'Sect. 4 (coefficients)'!$J$12 + 'Sect. 4 (coefficients)'!$J$13*((C553/'Sect. 4 (coefficients)'!$C$5-1)/'Sect. 4 (coefficients)'!$C$6) + 'Sect. 4 (coefficients)'!$J$14*((C553/'Sect. 4 (coefficients)'!$C$5-1)/'Sect. 4 (coefficients)'!$C$6)^2 ) +
    ( A553/'Sect. 4 (coefficients)'!$C$3 )^3 * ( 'Sect. 4 (coefficients)'!$J$15 + 'Sect. 4 (coefficients)'!$J$16*((C553/'Sect. 4 (coefficients)'!$C$5-1)/'Sect. 4 (coefficients)'!$C$6) ) +
    ( A553/'Sect. 4 (coefficients)'!$C$3 )^4 * ( 'Sect. 4 (coefficients)'!$J$17 ) +
( (B553+273.15) / 'Sect. 4 (coefficients)'!$C$4 )^1*
    (                                                   ( 'Sect. 4 (coefficients)'!$J$18 + 'Sect. 4 (coefficients)'!$J$19*((C553/'Sect. 4 (coefficients)'!$C$5-1)/'Sect. 4 (coefficients)'!$C$6) + 'Sect. 4 (coefficients)'!$J$20*((C553/'Sect. 4 (coefficients)'!$C$5-1)/'Sect. 4 (coefficients)'!$C$6)^2 + 'Sect. 4 (coefficients)'!$J$21 * ((C553/'Sect. 4 (coefficients)'!$C$5-1)/'Sect. 4 (coefficients)'!$C$6)^3 ) +
    ( A553/'Sect. 4 (coefficients)'!$C$3 )^1 * ( 'Sect. 4 (coefficients)'!$J$22 + 'Sect. 4 (coefficients)'!$J$23*((C553/'Sect. 4 (coefficients)'!$C$5-1)/'Sect. 4 (coefficients)'!$C$6) + 'Sect. 4 (coefficients)'!$J$24*((C553/'Sect. 4 (coefficients)'!$C$5-1)/'Sect. 4 (coefficients)'!$C$6)^2 ) +
    ( A553/'Sect. 4 (coefficients)'!$C$3 )^2 * ( 'Sect. 4 (coefficients)'!$J$25 + 'Sect. 4 (coefficients)'!$J$26*((C553/'Sect. 4 (coefficients)'!$C$5-1)/'Sect. 4 (coefficients)'!$C$6) ) +
    ( A553/'Sect. 4 (coefficients)'!$C$3 )^3 * ( 'Sect. 4 (coefficients)'!$J$27 ) ) +
( (B553+273.15) / 'Sect. 4 (coefficients)'!$C$4 )^2*
    (                                                   ( 'Sect. 4 (coefficients)'!$J$28 + 'Sect. 4 (coefficients)'!$J$29*((C553/'Sect. 4 (coefficients)'!$C$5-1)/'Sect. 4 (coefficients)'!$C$6) + 'Sect. 4 (coefficients)'!$J$30*((C553/'Sect. 4 (coefficients)'!$C$5-1)/'Sect. 4 (coefficients)'!$C$6)^2 ) +
    ( A553/'Sect. 4 (coefficients)'!$C$3 )^1 * ( 'Sect. 4 (coefficients)'!$J$31 + 'Sect. 4 (coefficients)'!$J$32*((C553/'Sect. 4 (coefficients)'!$C$5-1)/'Sect. 4 (coefficients)'!$C$6) ) +
    ( A553/'Sect. 4 (coefficients)'!$C$3 )^2 * ( 'Sect. 4 (coefficients)'!$J$33 ) ) +
( (B553+273.15) / 'Sect. 4 (coefficients)'!$C$4 )^3*
    (                                                   ( 'Sect. 4 (coefficients)'!$J$34 + 'Sect. 4 (coefficients)'!$J$35*((C553/'Sect. 4 (coefficients)'!$C$5-1)/'Sect. 4 (coefficients)'!$C$6) ) +
    ( A553/'Sect. 4 (coefficients)'!$C$3 )^1 * ( 'Sect. 4 (coefficients)'!$J$36 ) ) +
( (B553+273.15) / 'Sect. 4 (coefficients)'!$C$4 )^4*
    (                                                   ( 'Sect. 4 (coefficients)'!$J$37 ) ) )</f>
        <v>-0.71755320387227162</v>
      </c>
      <c r="V553" s="32">
        <f t="shared" si="145"/>
        <v>25.34422172794406</v>
      </c>
      <c r="W553" s="36">
        <f>('Sect. 4 (coefficients)'!$L$3+'Sect. 4 (coefficients)'!$L$4*(B553+'Sect. 4 (coefficients)'!$L$7)^-2.5+'Sect. 4 (coefficients)'!$L$5*(B553+'Sect. 4 (coefficients)'!$L$7)^3)/1000</f>
        <v>-1.7850506381732198E-3</v>
      </c>
      <c r="X553" s="36">
        <f t="shared" si="146"/>
        <v>-7.0117049999751657E-4</v>
      </c>
      <c r="Y553" s="32">
        <f t="shared" si="147"/>
        <v>25.342436677305887</v>
      </c>
      <c r="Z553" s="92">
        <v>6.0000000000000001E-3</v>
      </c>
    </row>
    <row r="554" spans="1:26" s="37" customFormat="1">
      <c r="A554" s="76">
        <v>35</v>
      </c>
      <c r="B554" s="30">
        <v>30</v>
      </c>
      <c r="C554" s="55">
        <v>52</v>
      </c>
      <c r="D554" s="32">
        <v>1017.58894688</v>
      </c>
      <c r="E554" s="32">
        <f t="shared" si="152"/>
        <v>1.5263834203200001E-2</v>
      </c>
      <c r="F554" s="54" t="s">
        <v>17</v>
      </c>
      <c r="G554" s="33">
        <v>1042.76695394797</v>
      </c>
      <c r="H554" s="32">
        <v>1.6476109018703517E-2</v>
      </c>
      <c r="I554" s="62">
        <v>529.74098198256422</v>
      </c>
      <c r="J554" s="33">
        <f t="shared" si="139"/>
        <v>25.178007067970043</v>
      </c>
      <c r="K554" s="32">
        <f t="shared" si="140"/>
        <v>6.2030261819071173E-3</v>
      </c>
      <c r="L554" s="50">
        <f t="shared" si="138"/>
        <v>10.642885786506024</v>
      </c>
      <c r="M554" s="35">
        <f t="shared" si="141"/>
        <v>16.5</v>
      </c>
      <c r="N554" s="66">
        <f t="shared" si="142"/>
        <v>1.6500000000000001</v>
      </c>
      <c r="O554" s="70" t="s">
        <v>17</v>
      </c>
      <c r="P554" s="32">
        <f>('Sect. 4 (coefficients)'!$L$3+'Sect. 4 (coefficients)'!$L$4*(B554+'Sect. 4 (coefficients)'!$L$7)^-2.5+'Sect. 4 (coefficients)'!$L$5*(B554+'Sect. 4 (coefficients)'!$L$7)^3)/1000</f>
        <v>-1.7850506381732198E-3</v>
      </c>
      <c r="Q554" s="32">
        <f t="shared" si="143"/>
        <v>25.179792118608216</v>
      </c>
      <c r="R554" s="32">
        <f>LOOKUP(B554,'Sect. 4 (data)'!$B$54:$B$60,'Sect. 4 (data)'!$R$54:$R$60)</f>
        <v>26.060205793332411</v>
      </c>
      <c r="S554" s="36">
        <f t="shared" si="144"/>
        <v>-0.88041367472419552</v>
      </c>
      <c r="T554" s="32">
        <f>'Sect. 4 (coefficients)'!$C$7 * ( A554 / 'Sect. 4 (coefficients)'!$C$3 )*
  (
                                                        ( 'Sect. 4 (coefficients)'!$F$3   + 'Sect. 4 (coefficients)'!$F$4  *(A554/'Sect. 4 (coefficients)'!$C$3)^1 + 'Sect. 4 (coefficients)'!$F$5  *(A554/'Sect. 4 (coefficients)'!$C$3)^2 + 'Sect. 4 (coefficients)'!$F$6   *(A554/'Sect. 4 (coefficients)'!$C$3)^3 + 'Sect. 4 (coefficients)'!$F$7  *(A554/'Sect. 4 (coefficients)'!$C$3)^4 + 'Sect. 4 (coefficients)'!$F$8*(A554/'Sect. 4 (coefficients)'!$C$3)^5 ) +
    ( (B554+273.15) / 'Sect. 4 (coefficients)'!$C$4 )^1 * ( 'Sect. 4 (coefficients)'!$F$9   + 'Sect. 4 (coefficients)'!$F$10*(A554/'Sect. 4 (coefficients)'!$C$3)^1 + 'Sect. 4 (coefficients)'!$F$11*(A554/'Sect. 4 (coefficients)'!$C$3)^2 + 'Sect. 4 (coefficients)'!$F$12*(A554/'Sect. 4 (coefficients)'!$C$3)^3 + 'Sect. 4 (coefficients)'!$F$13*(A554/'Sect. 4 (coefficients)'!$C$3)^4 ) +
    ( (B554+273.15) / 'Sect. 4 (coefficients)'!$C$4 )^2 * ( 'Sect. 4 (coefficients)'!$F$14 + 'Sect. 4 (coefficients)'!$F$15*(A554/'Sect. 4 (coefficients)'!$C$3)^1 + 'Sect. 4 (coefficients)'!$F$16*(A554/'Sect. 4 (coefficients)'!$C$3)^2 + 'Sect. 4 (coefficients)'!$F$17*(A554/'Sect. 4 (coefficients)'!$C$3)^3 ) +
    ( (B554+273.15) / 'Sect. 4 (coefficients)'!$C$4 )^3 * ( 'Sect. 4 (coefficients)'!$F$18 + 'Sect. 4 (coefficients)'!$F$19*(A554/'Sect. 4 (coefficients)'!$C$3)^1 + 'Sect. 4 (coefficients)'!$F$20*(A554/'Sect. 4 (coefficients)'!$C$3)^2 ) +
    ( (B554+273.15) / 'Sect. 4 (coefficients)'!$C$4 )^4 * ( 'Sect. 4 (coefficients)'!$F$21 +'Sect. 4 (coefficients)'!$F$22*(A554/'Sect. 4 (coefficients)'!$C$3)^1 ) +
    ( (B554+273.15) / 'Sect. 4 (coefficients)'!$C$4 )^5 * ( 'Sect. 4 (coefficients)'!$F$23 )
  )</f>
        <v>26.061774931816331</v>
      </c>
      <c r="U554" s="91">
        <f xml:space="preserve"> 'Sect. 4 (coefficients)'!$C$8 * ( (C554/'Sect. 4 (coefficients)'!$C$5-1)/'Sect. 4 (coefficients)'!$C$6 ) * ( A554/'Sect. 4 (coefficients)'!$C$3 ) *
(                                                       ( 'Sect. 4 (coefficients)'!$J$3   + 'Sect. 4 (coefficients)'!$J$4  *((C554/'Sect. 4 (coefficients)'!$C$5-1)/'Sect. 4 (coefficients)'!$C$6)  + 'Sect. 4 (coefficients)'!$J$5  *((C554/'Sect. 4 (coefficients)'!$C$5-1)/'Sect. 4 (coefficients)'!$C$6)^2 + 'Sect. 4 (coefficients)'!$J$6   *((C554/'Sect. 4 (coefficients)'!$C$5-1)/'Sect. 4 (coefficients)'!$C$6)^3 + 'Sect. 4 (coefficients)'!$J$7*((C554/'Sect. 4 (coefficients)'!$C$5-1)/'Sect. 4 (coefficients)'!$C$6)^4 ) +
    ( A554/'Sect. 4 (coefficients)'!$C$3 )^1 * ( 'Sect. 4 (coefficients)'!$J$8   + 'Sect. 4 (coefficients)'!$J$9  *((C554/'Sect. 4 (coefficients)'!$C$5-1)/'Sect. 4 (coefficients)'!$C$6)  + 'Sect. 4 (coefficients)'!$J$10*((C554/'Sect. 4 (coefficients)'!$C$5-1)/'Sect. 4 (coefficients)'!$C$6)^2 + 'Sect. 4 (coefficients)'!$J$11 *((C554/'Sect. 4 (coefficients)'!$C$5-1)/'Sect. 4 (coefficients)'!$C$6)^3 ) +
    ( A554/'Sect. 4 (coefficients)'!$C$3 )^2 * ( 'Sect. 4 (coefficients)'!$J$12 + 'Sect. 4 (coefficients)'!$J$13*((C554/'Sect. 4 (coefficients)'!$C$5-1)/'Sect. 4 (coefficients)'!$C$6) + 'Sect. 4 (coefficients)'!$J$14*((C554/'Sect. 4 (coefficients)'!$C$5-1)/'Sect. 4 (coefficients)'!$C$6)^2 ) +
    ( A554/'Sect. 4 (coefficients)'!$C$3 )^3 * ( 'Sect. 4 (coefficients)'!$J$15 + 'Sect. 4 (coefficients)'!$J$16*((C554/'Sect. 4 (coefficients)'!$C$5-1)/'Sect. 4 (coefficients)'!$C$6) ) +
    ( A554/'Sect. 4 (coefficients)'!$C$3 )^4 * ( 'Sect. 4 (coefficients)'!$J$17 ) +
( (B554+273.15) / 'Sect. 4 (coefficients)'!$C$4 )^1*
    (                                                   ( 'Sect. 4 (coefficients)'!$J$18 + 'Sect. 4 (coefficients)'!$J$19*((C554/'Sect. 4 (coefficients)'!$C$5-1)/'Sect. 4 (coefficients)'!$C$6) + 'Sect. 4 (coefficients)'!$J$20*((C554/'Sect. 4 (coefficients)'!$C$5-1)/'Sect. 4 (coefficients)'!$C$6)^2 + 'Sect. 4 (coefficients)'!$J$21 * ((C554/'Sect. 4 (coefficients)'!$C$5-1)/'Sect. 4 (coefficients)'!$C$6)^3 ) +
    ( A554/'Sect. 4 (coefficients)'!$C$3 )^1 * ( 'Sect. 4 (coefficients)'!$J$22 + 'Sect. 4 (coefficients)'!$J$23*((C554/'Sect. 4 (coefficients)'!$C$5-1)/'Sect. 4 (coefficients)'!$C$6) + 'Sect. 4 (coefficients)'!$J$24*((C554/'Sect. 4 (coefficients)'!$C$5-1)/'Sect. 4 (coefficients)'!$C$6)^2 ) +
    ( A554/'Sect. 4 (coefficients)'!$C$3 )^2 * ( 'Sect. 4 (coefficients)'!$J$25 + 'Sect. 4 (coefficients)'!$J$26*((C554/'Sect. 4 (coefficients)'!$C$5-1)/'Sect. 4 (coefficients)'!$C$6) ) +
    ( A554/'Sect. 4 (coefficients)'!$C$3 )^3 * ( 'Sect. 4 (coefficients)'!$J$27 ) ) +
( (B554+273.15) / 'Sect. 4 (coefficients)'!$C$4 )^2*
    (                                                   ( 'Sect. 4 (coefficients)'!$J$28 + 'Sect. 4 (coefficients)'!$J$29*((C554/'Sect. 4 (coefficients)'!$C$5-1)/'Sect. 4 (coefficients)'!$C$6) + 'Sect. 4 (coefficients)'!$J$30*((C554/'Sect. 4 (coefficients)'!$C$5-1)/'Sect. 4 (coefficients)'!$C$6)^2 ) +
    ( A554/'Sect. 4 (coefficients)'!$C$3 )^1 * ( 'Sect. 4 (coefficients)'!$J$31 + 'Sect. 4 (coefficients)'!$J$32*((C554/'Sect. 4 (coefficients)'!$C$5-1)/'Sect. 4 (coefficients)'!$C$6) ) +
    ( A554/'Sect. 4 (coefficients)'!$C$3 )^2 * ( 'Sect. 4 (coefficients)'!$J$33 ) ) +
( (B554+273.15) / 'Sect. 4 (coefficients)'!$C$4 )^3*
    (                                                   ( 'Sect. 4 (coefficients)'!$J$34 + 'Sect. 4 (coefficients)'!$J$35*((C554/'Sect. 4 (coefficients)'!$C$5-1)/'Sect. 4 (coefficients)'!$C$6) ) +
    ( A554/'Sect. 4 (coefficients)'!$C$3 )^1 * ( 'Sect. 4 (coefficients)'!$J$36 ) ) +
( (B554+273.15) / 'Sect. 4 (coefficients)'!$C$4 )^4*
    (                                                   ( 'Sect. 4 (coefficients)'!$J$37 ) ) )</f>
        <v>-0.88227952004576071</v>
      </c>
      <c r="V554" s="32">
        <f t="shared" si="145"/>
        <v>25.179495411770571</v>
      </c>
      <c r="W554" s="36">
        <f>('Sect. 4 (coefficients)'!$L$3+'Sect. 4 (coefficients)'!$L$4*(B554+'Sect. 4 (coefficients)'!$L$7)^-2.5+'Sect. 4 (coefficients)'!$L$5*(B554+'Sect. 4 (coefficients)'!$L$7)^3)/1000</f>
        <v>-1.7850506381732198E-3</v>
      </c>
      <c r="X554" s="36">
        <f t="shared" si="146"/>
        <v>2.9670683764493333E-4</v>
      </c>
      <c r="Y554" s="32">
        <f t="shared" si="147"/>
        <v>25.177710361132398</v>
      </c>
      <c r="Z554" s="92">
        <v>6.0000000000000001E-3</v>
      </c>
    </row>
    <row r="555" spans="1:26" s="46" customFormat="1">
      <c r="A555" s="82">
        <v>35</v>
      </c>
      <c r="B555" s="38">
        <v>30</v>
      </c>
      <c r="C555" s="57">
        <v>65</v>
      </c>
      <c r="D555" s="40">
        <v>1022.73955471</v>
      </c>
      <c r="E555" s="40">
        <f t="shared" si="152"/>
        <v>1.534109332065E-2</v>
      </c>
      <c r="F555" s="56" t="s">
        <v>17</v>
      </c>
      <c r="G555" s="42">
        <v>1047.7200266888983</v>
      </c>
      <c r="H555" s="40">
        <v>1.6790627390626901E-2</v>
      </c>
      <c r="I555" s="63">
        <v>260.14385463684692</v>
      </c>
      <c r="J555" s="42">
        <f t="shared" si="139"/>
        <v>24.980471978898322</v>
      </c>
      <c r="K555" s="40">
        <f t="shared" si="140"/>
        <v>6.8246629146045219E-3</v>
      </c>
      <c r="L555" s="53">
        <f t="shared" si="138"/>
        <v>7.1002018698598945</v>
      </c>
      <c r="M555" s="44">
        <f t="shared" si="141"/>
        <v>16.5</v>
      </c>
      <c r="N555" s="67">
        <f t="shared" si="142"/>
        <v>1.6500000000000001</v>
      </c>
      <c r="O555" s="71" t="s">
        <v>17</v>
      </c>
      <c r="P555" s="40">
        <f>('Sect. 4 (coefficients)'!$L$3+'Sect. 4 (coefficients)'!$L$4*(B555+'Sect. 4 (coefficients)'!$L$7)^-2.5+'Sect. 4 (coefficients)'!$L$5*(B555+'Sect. 4 (coefficients)'!$L$7)^3)/1000</f>
        <v>-1.7850506381732198E-3</v>
      </c>
      <c r="Q555" s="40">
        <f t="shared" si="143"/>
        <v>24.982257029536495</v>
      </c>
      <c r="R555" s="40">
        <f>LOOKUP(B555,'Sect. 4 (data)'!$B$54:$B$60,'Sect. 4 (data)'!$R$54:$R$60)</f>
        <v>26.060205793332411</v>
      </c>
      <c r="S555" s="45">
        <f t="shared" si="144"/>
        <v>-1.0779487637959164</v>
      </c>
      <c r="T555" s="40">
        <f>'Sect. 4 (coefficients)'!$C$7 * ( A555 / 'Sect. 4 (coefficients)'!$C$3 )*
  (
                                                        ( 'Sect. 4 (coefficients)'!$F$3   + 'Sect. 4 (coefficients)'!$F$4  *(A555/'Sect. 4 (coefficients)'!$C$3)^1 + 'Sect. 4 (coefficients)'!$F$5  *(A555/'Sect. 4 (coefficients)'!$C$3)^2 + 'Sect. 4 (coefficients)'!$F$6   *(A555/'Sect. 4 (coefficients)'!$C$3)^3 + 'Sect. 4 (coefficients)'!$F$7  *(A555/'Sect. 4 (coefficients)'!$C$3)^4 + 'Sect. 4 (coefficients)'!$F$8*(A555/'Sect. 4 (coefficients)'!$C$3)^5 ) +
    ( (B555+273.15) / 'Sect. 4 (coefficients)'!$C$4 )^1 * ( 'Sect. 4 (coefficients)'!$F$9   + 'Sect. 4 (coefficients)'!$F$10*(A555/'Sect. 4 (coefficients)'!$C$3)^1 + 'Sect. 4 (coefficients)'!$F$11*(A555/'Sect. 4 (coefficients)'!$C$3)^2 + 'Sect. 4 (coefficients)'!$F$12*(A555/'Sect. 4 (coefficients)'!$C$3)^3 + 'Sect. 4 (coefficients)'!$F$13*(A555/'Sect. 4 (coefficients)'!$C$3)^4 ) +
    ( (B555+273.15) / 'Sect. 4 (coefficients)'!$C$4 )^2 * ( 'Sect. 4 (coefficients)'!$F$14 + 'Sect. 4 (coefficients)'!$F$15*(A555/'Sect. 4 (coefficients)'!$C$3)^1 + 'Sect. 4 (coefficients)'!$F$16*(A555/'Sect. 4 (coefficients)'!$C$3)^2 + 'Sect. 4 (coefficients)'!$F$17*(A555/'Sect. 4 (coefficients)'!$C$3)^3 ) +
    ( (B555+273.15) / 'Sect. 4 (coefficients)'!$C$4 )^3 * ( 'Sect. 4 (coefficients)'!$F$18 + 'Sect. 4 (coefficients)'!$F$19*(A555/'Sect. 4 (coefficients)'!$C$3)^1 + 'Sect. 4 (coefficients)'!$F$20*(A555/'Sect. 4 (coefficients)'!$C$3)^2 ) +
    ( (B555+273.15) / 'Sect. 4 (coefficients)'!$C$4 )^4 * ( 'Sect. 4 (coefficients)'!$F$21 +'Sect. 4 (coefficients)'!$F$22*(A555/'Sect. 4 (coefficients)'!$C$3)^1 ) +
    ( (B555+273.15) / 'Sect. 4 (coefficients)'!$C$4 )^5 * ( 'Sect. 4 (coefficients)'!$F$23 )
  )</f>
        <v>26.061774931816331</v>
      </c>
      <c r="U555" s="93">
        <f xml:space="preserve"> 'Sect. 4 (coefficients)'!$C$8 * ( (C555/'Sect. 4 (coefficients)'!$C$5-1)/'Sect. 4 (coefficients)'!$C$6 ) * ( A555/'Sect. 4 (coefficients)'!$C$3 ) *
(                                                       ( 'Sect. 4 (coefficients)'!$J$3   + 'Sect. 4 (coefficients)'!$J$4  *((C555/'Sect. 4 (coefficients)'!$C$5-1)/'Sect. 4 (coefficients)'!$C$6)  + 'Sect. 4 (coefficients)'!$J$5  *((C555/'Sect. 4 (coefficients)'!$C$5-1)/'Sect. 4 (coefficients)'!$C$6)^2 + 'Sect. 4 (coefficients)'!$J$6   *((C555/'Sect. 4 (coefficients)'!$C$5-1)/'Sect. 4 (coefficients)'!$C$6)^3 + 'Sect. 4 (coefficients)'!$J$7*((C555/'Sect. 4 (coefficients)'!$C$5-1)/'Sect. 4 (coefficients)'!$C$6)^4 ) +
    ( A555/'Sect. 4 (coefficients)'!$C$3 )^1 * ( 'Sect. 4 (coefficients)'!$J$8   + 'Sect. 4 (coefficients)'!$J$9  *((C555/'Sect. 4 (coefficients)'!$C$5-1)/'Sect. 4 (coefficients)'!$C$6)  + 'Sect. 4 (coefficients)'!$J$10*((C555/'Sect. 4 (coefficients)'!$C$5-1)/'Sect. 4 (coefficients)'!$C$6)^2 + 'Sect. 4 (coefficients)'!$J$11 *((C555/'Sect. 4 (coefficients)'!$C$5-1)/'Sect. 4 (coefficients)'!$C$6)^3 ) +
    ( A555/'Sect. 4 (coefficients)'!$C$3 )^2 * ( 'Sect. 4 (coefficients)'!$J$12 + 'Sect. 4 (coefficients)'!$J$13*((C555/'Sect. 4 (coefficients)'!$C$5-1)/'Sect. 4 (coefficients)'!$C$6) + 'Sect. 4 (coefficients)'!$J$14*((C555/'Sect. 4 (coefficients)'!$C$5-1)/'Sect. 4 (coefficients)'!$C$6)^2 ) +
    ( A555/'Sect. 4 (coefficients)'!$C$3 )^3 * ( 'Sect. 4 (coefficients)'!$J$15 + 'Sect. 4 (coefficients)'!$J$16*((C555/'Sect. 4 (coefficients)'!$C$5-1)/'Sect. 4 (coefficients)'!$C$6) ) +
    ( A555/'Sect. 4 (coefficients)'!$C$3 )^4 * ( 'Sect. 4 (coefficients)'!$J$17 ) +
( (B555+273.15) / 'Sect. 4 (coefficients)'!$C$4 )^1*
    (                                                   ( 'Sect. 4 (coefficients)'!$J$18 + 'Sect. 4 (coefficients)'!$J$19*((C555/'Sect. 4 (coefficients)'!$C$5-1)/'Sect. 4 (coefficients)'!$C$6) + 'Sect. 4 (coefficients)'!$J$20*((C555/'Sect. 4 (coefficients)'!$C$5-1)/'Sect. 4 (coefficients)'!$C$6)^2 + 'Sect. 4 (coefficients)'!$J$21 * ((C555/'Sect. 4 (coefficients)'!$C$5-1)/'Sect. 4 (coefficients)'!$C$6)^3 ) +
    ( A555/'Sect. 4 (coefficients)'!$C$3 )^1 * ( 'Sect. 4 (coefficients)'!$J$22 + 'Sect. 4 (coefficients)'!$J$23*((C555/'Sect. 4 (coefficients)'!$C$5-1)/'Sect. 4 (coefficients)'!$C$6) + 'Sect. 4 (coefficients)'!$J$24*((C555/'Sect. 4 (coefficients)'!$C$5-1)/'Sect. 4 (coefficients)'!$C$6)^2 ) +
    ( A555/'Sect. 4 (coefficients)'!$C$3 )^2 * ( 'Sect. 4 (coefficients)'!$J$25 + 'Sect. 4 (coefficients)'!$J$26*((C555/'Sect. 4 (coefficients)'!$C$5-1)/'Sect. 4 (coefficients)'!$C$6) ) +
    ( A555/'Sect. 4 (coefficients)'!$C$3 )^3 * ( 'Sect. 4 (coefficients)'!$J$27 ) ) +
( (B555+273.15) / 'Sect. 4 (coefficients)'!$C$4 )^2*
    (                                                   ( 'Sect. 4 (coefficients)'!$J$28 + 'Sect. 4 (coefficients)'!$J$29*((C555/'Sect. 4 (coefficients)'!$C$5-1)/'Sect. 4 (coefficients)'!$C$6) + 'Sect. 4 (coefficients)'!$J$30*((C555/'Sect. 4 (coefficients)'!$C$5-1)/'Sect. 4 (coefficients)'!$C$6)^2 ) +
    ( A555/'Sect. 4 (coefficients)'!$C$3 )^1 * ( 'Sect. 4 (coefficients)'!$J$31 + 'Sect. 4 (coefficients)'!$J$32*((C555/'Sect. 4 (coefficients)'!$C$5-1)/'Sect. 4 (coefficients)'!$C$6) ) +
    ( A555/'Sect. 4 (coefficients)'!$C$3 )^2 * ( 'Sect. 4 (coefficients)'!$J$33 ) ) +
( (B555+273.15) / 'Sect. 4 (coefficients)'!$C$4 )^3*
    (                                                   ( 'Sect. 4 (coefficients)'!$J$34 + 'Sect. 4 (coefficients)'!$J$35*((C555/'Sect. 4 (coefficients)'!$C$5-1)/'Sect. 4 (coefficients)'!$C$6) ) +
    ( A555/'Sect. 4 (coefficients)'!$C$3 )^1 * ( 'Sect. 4 (coefficients)'!$J$36 ) ) +
( (B555+273.15) / 'Sect. 4 (coefficients)'!$C$4 )^4*
    (                                                   ( 'Sect. 4 (coefficients)'!$J$37 ) ) )</f>
        <v>-1.0772776209514126</v>
      </c>
      <c r="V555" s="40">
        <f t="shared" si="145"/>
        <v>24.984497310864917</v>
      </c>
      <c r="W555" s="45">
        <f>('Sect. 4 (coefficients)'!$L$3+'Sect. 4 (coefficients)'!$L$4*(B555+'Sect. 4 (coefficients)'!$L$7)^-2.5+'Sect. 4 (coefficients)'!$L$5*(B555+'Sect. 4 (coefficients)'!$L$7)^3)/1000</f>
        <v>-1.7850506381732198E-3</v>
      </c>
      <c r="X555" s="45">
        <f t="shared" si="146"/>
        <v>-2.2402813284223555E-3</v>
      </c>
      <c r="Y555" s="40">
        <f t="shared" si="147"/>
        <v>24.982712260226744</v>
      </c>
      <c r="Z555" s="94">
        <v>6.0000000000000001E-3</v>
      </c>
    </row>
    <row r="556" spans="1:26" s="37" customFormat="1">
      <c r="A556" s="76">
        <v>35</v>
      </c>
      <c r="B556" s="30">
        <v>35</v>
      </c>
      <c r="C556" s="55">
        <v>5</v>
      </c>
      <c r="D556" s="32">
        <v>996.18593282400002</v>
      </c>
      <c r="E556" s="32">
        <f>0.001/100*D556/2</f>
        <v>4.9809296641200006E-3</v>
      </c>
      <c r="F556" s="54" t="s">
        <v>17</v>
      </c>
      <c r="G556" s="33">
        <v>1021.982492854596</v>
      </c>
      <c r="H556" s="32">
        <v>7.0155408360733145E-3</v>
      </c>
      <c r="I556" s="62">
        <v>136.79775345145777</v>
      </c>
      <c r="J556" s="33">
        <f t="shared" si="139"/>
        <v>25.79656003059597</v>
      </c>
      <c r="K556" s="32">
        <f t="shared" si="140"/>
        <v>4.9404607987212773E-3</v>
      </c>
      <c r="L556" s="50">
        <f t="shared" si="138"/>
        <v>33.643732258881059</v>
      </c>
      <c r="M556" s="35">
        <f t="shared" si="141"/>
        <v>16.5</v>
      </c>
      <c r="N556" s="66">
        <f t="shared" si="142"/>
        <v>1.6500000000000001</v>
      </c>
      <c r="O556" s="70" t="s">
        <v>17</v>
      </c>
      <c r="P556" s="32">
        <f>('Sect. 4 (coefficients)'!$L$3+'Sect. 4 (coefficients)'!$L$4*(B556+'Sect. 4 (coefficients)'!$L$7)^-2.5+'Sect. 4 (coefficients)'!$L$5*(B556+'Sect. 4 (coefficients)'!$L$7)^3)/1000</f>
        <v>-1.5230718835547918E-3</v>
      </c>
      <c r="Q556" s="32">
        <f t="shared" si="143"/>
        <v>25.798083102479524</v>
      </c>
      <c r="R556" s="32">
        <f>LOOKUP(B556,'Sect. 4 (data)'!$B$54:$B$60,'Sect. 4 (data)'!$R$54:$R$60)</f>
        <v>25.882713317151371</v>
      </c>
      <c r="S556" s="36">
        <f t="shared" si="144"/>
        <v>-8.463021467184717E-2</v>
      </c>
      <c r="T556" s="32">
        <f>'Sect. 4 (coefficients)'!$C$7 * ( A556 / 'Sect. 4 (coefficients)'!$C$3 )*
  (
                                                        ( 'Sect. 4 (coefficients)'!$F$3   + 'Sect. 4 (coefficients)'!$F$4  *(A556/'Sect. 4 (coefficients)'!$C$3)^1 + 'Sect. 4 (coefficients)'!$F$5  *(A556/'Sect. 4 (coefficients)'!$C$3)^2 + 'Sect. 4 (coefficients)'!$F$6   *(A556/'Sect. 4 (coefficients)'!$C$3)^3 + 'Sect. 4 (coefficients)'!$F$7  *(A556/'Sect. 4 (coefficients)'!$C$3)^4 + 'Sect. 4 (coefficients)'!$F$8*(A556/'Sect. 4 (coefficients)'!$C$3)^5 ) +
    ( (B556+273.15) / 'Sect. 4 (coefficients)'!$C$4 )^1 * ( 'Sect. 4 (coefficients)'!$F$9   + 'Sect. 4 (coefficients)'!$F$10*(A556/'Sect. 4 (coefficients)'!$C$3)^1 + 'Sect. 4 (coefficients)'!$F$11*(A556/'Sect. 4 (coefficients)'!$C$3)^2 + 'Sect. 4 (coefficients)'!$F$12*(A556/'Sect. 4 (coefficients)'!$C$3)^3 + 'Sect. 4 (coefficients)'!$F$13*(A556/'Sect. 4 (coefficients)'!$C$3)^4 ) +
    ( (B556+273.15) / 'Sect. 4 (coefficients)'!$C$4 )^2 * ( 'Sect. 4 (coefficients)'!$F$14 + 'Sect. 4 (coefficients)'!$F$15*(A556/'Sect. 4 (coefficients)'!$C$3)^1 + 'Sect. 4 (coefficients)'!$F$16*(A556/'Sect. 4 (coefficients)'!$C$3)^2 + 'Sect. 4 (coefficients)'!$F$17*(A556/'Sect. 4 (coefficients)'!$C$3)^3 ) +
    ( (B556+273.15) / 'Sect. 4 (coefficients)'!$C$4 )^3 * ( 'Sect. 4 (coefficients)'!$F$18 + 'Sect. 4 (coefficients)'!$F$19*(A556/'Sect. 4 (coefficients)'!$C$3)^1 + 'Sect. 4 (coefficients)'!$F$20*(A556/'Sect. 4 (coefficients)'!$C$3)^2 ) +
    ( (B556+273.15) / 'Sect. 4 (coefficients)'!$C$4 )^4 * ( 'Sect. 4 (coefficients)'!$F$21 +'Sect. 4 (coefficients)'!$F$22*(A556/'Sect. 4 (coefficients)'!$C$3)^1 ) +
    ( (B556+273.15) / 'Sect. 4 (coefficients)'!$C$4 )^5 * ( 'Sect. 4 (coefficients)'!$F$23 )
  )</f>
        <v>25.8817548709942</v>
      </c>
      <c r="U556" s="91">
        <f xml:space="preserve"> 'Sect. 4 (coefficients)'!$C$8 * ( (C556/'Sect. 4 (coefficients)'!$C$5-1)/'Sect. 4 (coefficients)'!$C$6 ) * ( A556/'Sect. 4 (coefficients)'!$C$3 ) *
(                                                       ( 'Sect. 4 (coefficients)'!$J$3   + 'Sect. 4 (coefficients)'!$J$4  *((C556/'Sect. 4 (coefficients)'!$C$5-1)/'Sect. 4 (coefficients)'!$C$6)  + 'Sect. 4 (coefficients)'!$J$5  *((C556/'Sect. 4 (coefficients)'!$C$5-1)/'Sect. 4 (coefficients)'!$C$6)^2 + 'Sect. 4 (coefficients)'!$J$6   *((C556/'Sect. 4 (coefficients)'!$C$5-1)/'Sect. 4 (coefficients)'!$C$6)^3 + 'Sect. 4 (coefficients)'!$J$7*((C556/'Sect. 4 (coefficients)'!$C$5-1)/'Sect. 4 (coefficients)'!$C$6)^4 ) +
    ( A556/'Sect. 4 (coefficients)'!$C$3 )^1 * ( 'Sect. 4 (coefficients)'!$J$8   + 'Sect. 4 (coefficients)'!$J$9  *((C556/'Sect. 4 (coefficients)'!$C$5-1)/'Sect. 4 (coefficients)'!$C$6)  + 'Sect. 4 (coefficients)'!$J$10*((C556/'Sect. 4 (coefficients)'!$C$5-1)/'Sect. 4 (coefficients)'!$C$6)^2 + 'Sect. 4 (coefficients)'!$J$11 *((C556/'Sect. 4 (coefficients)'!$C$5-1)/'Sect. 4 (coefficients)'!$C$6)^3 ) +
    ( A556/'Sect. 4 (coefficients)'!$C$3 )^2 * ( 'Sect. 4 (coefficients)'!$J$12 + 'Sect. 4 (coefficients)'!$J$13*((C556/'Sect. 4 (coefficients)'!$C$5-1)/'Sect. 4 (coefficients)'!$C$6) + 'Sect. 4 (coefficients)'!$J$14*((C556/'Sect. 4 (coefficients)'!$C$5-1)/'Sect. 4 (coefficients)'!$C$6)^2 ) +
    ( A556/'Sect. 4 (coefficients)'!$C$3 )^3 * ( 'Sect. 4 (coefficients)'!$J$15 + 'Sect. 4 (coefficients)'!$J$16*((C556/'Sect. 4 (coefficients)'!$C$5-1)/'Sect. 4 (coefficients)'!$C$6) ) +
    ( A556/'Sect. 4 (coefficients)'!$C$3 )^4 * ( 'Sect. 4 (coefficients)'!$J$17 ) +
( (B556+273.15) / 'Sect. 4 (coefficients)'!$C$4 )^1*
    (                                                   ( 'Sect. 4 (coefficients)'!$J$18 + 'Sect. 4 (coefficients)'!$J$19*((C556/'Sect. 4 (coefficients)'!$C$5-1)/'Sect. 4 (coefficients)'!$C$6) + 'Sect. 4 (coefficients)'!$J$20*((C556/'Sect. 4 (coefficients)'!$C$5-1)/'Sect. 4 (coefficients)'!$C$6)^2 + 'Sect. 4 (coefficients)'!$J$21 * ((C556/'Sect. 4 (coefficients)'!$C$5-1)/'Sect. 4 (coefficients)'!$C$6)^3 ) +
    ( A556/'Sect. 4 (coefficients)'!$C$3 )^1 * ( 'Sect. 4 (coefficients)'!$J$22 + 'Sect. 4 (coefficients)'!$J$23*((C556/'Sect. 4 (coefficients)'!$C$5-1)/'Sect. 4 (coefficients)'!$C$6) + 'Sect. 4 (coefficients)'!$J$24*((C556/'Sect. 4 (coefficients)'!$C$5-1)/'Sect. 4 (coefficients)'!$C$6)^2 ) +
    ( A556/'Sect. 4 (coefficients)'!$C$3 )^2 * ( 'Sect. 4 (coefficients)'!$J$25 + 'Sect. 4 (coefficients)'!$J$26*((C556/'Sect. 4 (coefficients)'!$C$5-1)/'Sect. 4 (coefficients)'!$C$6) ) +
    ( A556/'Sect. 4 (coefficients)'!$C$3 )^3 * ( 'Sect. 4 (coefficients)'!$J$27 ) ) +
( (B556+273.15) / 'Sect. 4 (coefficients)'!$C$4 )^2*
    (                                                   ( 'Sect. 4 (coefficients)'!$J$28 + 'Sect. 4 (coefficients)'!$J$29*((C556/'Sect. 4 (coefficients)'!$C$5-1)/'Sect. 4 (coefficients)'!$C$6) + 'Sect. 4 (coefficients)'!$J$30*((C556/'Sect. 4 (coefficients)'!$C$5-1)/'Sect. 4 (coefficients)'!$C$6)^2 ) +
    ( A556/'Sect. 4 (coefficients)'!$C$3 )^1 * ( 'Sect. 4 (coefficients)'!$J$31 + 'Sect. 4 (coefficients)'!$J$32*((C556/'Sect. 4 (coefficients)'!$C$5-1)/'Sect. 4 (coefficients)'!$C$6) ) +
    ( A556/'Sect. 4 (coefficients)'!$C$3 )^2 * ( 'Sect. 4 (coefficients)'!$J$33 ) ) +
( (B556+273.15) / 'Sect. 4 (coefficients)'!$C$4 )^3*
    (                                                   ( 'Sect. 4 (coefficients)'!$J$34 + 'Sect. 4 (coefficients)'!$J$35*((C556/'Sect. 4 (coefficients)'!$C$5-1)/'Sect. 4 (coefficients)'!$C$6) ) +
    ( A556/'Sect. 4 (coefficients)'!$C$3 )^1 * ( 'Sect. 4 (coefficients)'!$J$36 ) ) +
( (B556+273.15) / 'Sect. 4 (coefficients)'!$C$4 )^4*
    (                                                   ( 'Sect. 4 (coefficients)'!$J$37 ) ) )</f>
        <v>-8.6003850484006231E-2</v>
      </c>
      <c r="V556" s="32">
        <f t="shared" si="145"/>
        <v>25.795751020510195</v>
      </c>
      <c r="W556" s="36">
        <f>('Sect. 4 (coefficients)'!$L$3+'Sect. 4 (coefficients)'!$L$4*(B556+'Sect. 4 (coefficients)'!$L$7)^-2.5+'Sect. 4 (coefficients)'!$L$5*(B556+'Sect. 4 (coefficients)'!$L$7)^3)/1000</f>
        <v>-1.5230718835547918E-3</v>
      </c>
      <c r="X556" s="36">
        <f t="shared" si="146"/>
        <v>2.3320819693282147E-3</v>
      </c>
      <c r="Y556" s="32">
        <f t="shared" si="147"/>
        <v>25.794227948626641</v>
      </c>
      <c r="Z556" s="92">
        <v>6.0000000000000001E-3</v>
      </c>
    </row>
    <row r="557" spans="1:26" s="37" customFormat="1">
      <c r="A557" s="76">
        <v>35</v>
      </c>
      <c r="B557" s="30">
        <v>35</v>
      </c>
      <c r="C557" s="55">
        <v>10</v>
      </c>
      <c r="D557" s="32">
        <v>998.36010543999998</v>
      </c>
      <c r="E557" s="32">
        <f>0.001/100*D557/2</f>
        <v>4.9918005272E-3</v>
      </c>
      <c r="F557" s="54" t="s">
        <v>17</v>
      </c>
      <c r="G557" s="33">
        <v>1024.0688938470794</v>
      </c>
      <c r="H557" s="32">
        <v>7.0541164660924702E-3</v>
      </c>
      <c r="I557" s="62">
        <v>138.51832038250399</v>
      </c>
      <c r="J557" s="33">
        <f t="shared" si="139"/>
        <v>25.708788407079396</v>
      </c>
      <c r="K557" s="32">
        <f t="shared" si="140"/>
        <v>4.9842237724486973E-3</v>
      </c>
      <c r="L557" s="50">
        <f t="shared" si="138"/>
        <v>34.524455889836503</v>
      </c>
      <c r="M557" s="35">
        <f t="shared" si="141"/>
        <v>16.5</v>
      </c>
      <c r="N557" s="66">
        <f t="shared" si="142"/>
        <v>1.6500000000000001</v>
      </c>
      <c r="O557" s="70" t="s">
        <v>17</v>
      </c>
      <c r="P557" s="32">
        <f>('Sect. 4 (coefficients)'!$L$3+'Sect. 4 (coefficients)'!$L$4*(B557+'Sect. 4 (coefficients)'!$L$7)^-2.5+'Sect. 4 (coefficients)'!$L$5*(B557+'Sect. 4 (coefficients)'!$L$7)^3)/1000</f>
        <v>-1.5230718835547918E-3</v>
      </c>
      <c r="Q557" s="32">
        <f t="shared" si="143"/>
        <v>25.71031147896295</v>
      </c>
      <c r="R557" s="32">
        <f>LOOKUP(B557,'Sect. 4 (data)'!$B$54:$B$60,'Sect. 4 (data)'!$R$54:$R$60)</f>
        <v>25.882713317151371</v>
      </c>
      <c r="S557" s="36">
        <f t="shared" si="144"/>
        <v>-0.1724018381884207</v>
      </c>
      <c r="T557" s="32">
        <f>'Sect. 4 (coefficients)'!$C$7 * ( A557 / 'Sect. 4 (coefficients)'!$C$3 )*
  (
                                                        ( 'Sect. 4 (coefficients)'!$F$3   + 'Sect. 4 (coefficients)'!$F$4  *(A557/'Sect. 4 (coefficients)'!$C$3)^1 + 'Sect. 4 (coefficients)'!$F$5  *(A557/'Sect. 4 (coefficients)'!$C$3)^2 + 'Sect. 4 (coefficients)'!$F$6   *(A557/'Sect. 4 (coefficients)'!$C$3)^3 + 'Sect. 4 (coefficients)'!$F$7  *(A557/'Sect. 4 (coefficients)'!$C$3)^4 + 'Sect. 4 (coefficients)'!$F$8*(A557/'Sect. 4 (coefficients)'!$C$3)^5 ) +
    ( (B557+273.15) / 'Sect. 4 (coefficients)'!$C$4 )^1 * ( 'Sect. 4 (coefficients)'!$F$9   + 'Sect. 4 (coefficients)'!$F$10*(A557/'Sect. 4 (coefficients)'!$C$3)^1 + 'Sect. 4 (coefficients)'!$F$11*(A557/'Sect. 4 (coefficients)'!$C$3)^2 + 'Sect. 4 (coefficients)'!$F$12*(A557/'Sect. 4 (coefficients)'!$C$3)^3 + 'Sect. 4 (coefficients)'!$F$13*(A557/'Sect. 4 (coefficients)'!$C$3)^4 ) +
    ( (B557+273.15) / 'Sect. 4 (coefficients)'!$C$4 )^2 * ( 'Sect. 4 (coefficients)'!$F$14 + 'Sect. 4 (coefficients)'!$F$15*(A557/'Sect. 4 (coefficients)'!$C$3)^1 + 'Sect. 4 (coefficients)'!$F$16*(A557/'Sect. 4 (coefficients)'!$C$3)^2 + 'Sect. 4 (coefficients)'!$F$17*(A557/'Sect. 4 (coefficients)'!$C$3)^3 ) +
    ( (B557+273.15) / 'Sect. 4 (coefficients)'!$C$4 )^3 * ( 'Sect. 4 (coefficients)'!$F$18 + 'Sect. 4 (coefficients)'!$F$19*(A557/'Sect. 4 (coefficients)'!$C$3)^1 + 'Sect. 4 (coefficients)'!$F$20*(A557/'Sect. 4 (coefficients)'!$C$3)^2 ) +
    ( (B557+273.15) / 'Sect. 4 (coefficients)'!$C$4 )^4 * ( 'Sect. 4 (coefficients)'!$F$21 +'Sect. 4 (coefficients)'!$F$22*(A557/'Sect. 4 (coefficients)'!$C$3)^1 ) +
    ( (B557+273.15) / 'Sect. 4 (coefficients)'!$C$4 )^5 * ( 'Sect. 4 (coefficients)'!$F$23 )
  )</f>
        <v>25.8817548709942</v>
      </c>
      <c r="U557" s="91">
        <f xml:space="preserve"> 'Sect. 4 (coefficients)'!$C$8 * ( (C557/'Sect. 4 (coefficients)'!$C$5-1)/'Sect. 4 (coefficients)'!$C$6 ) * ( A557/'Sect. 4 (coefficients)'!$C$3 ) *
(                                                       ( 'Sect. 4 (coefficients)'!$J$3   + 'Sect. 4 (coefficients)'!$J$4  *((C557/'Sect. 4 (coefficients)'!$C$5-1)/'Sect. 4 (coefficients)'!$C$6)  + 'Sect. 4 (coefficients)'!$J$5  *((C557/'Sect. 4 (coefficients)'!$C$5-1)/'Sect. 4 (coefficients)'!$C$6)^2 + 'Sect. 4 (coefficients)'!$J$6   *((C557/'Sect. 4 (coefficients)'!$C$5-1)/'Sect. 4 (coefficients)'!$C$6)^3 + 'Sect. 4 (coefficients)'!$J$7*((C557/'Sect. 4 (coefficients)'!$C$5-1)/'Sect. 4 (coefficients)'!$C$6)^4 ) +
    ( A557/'Sect. 4 (coefficients)'!$C$3 )^1 * ( 'Sect. 4 (coefficients)'!$J$8   + 'Sect. 4 (coefficients)'!$J$9  *((C557/'Sect. 4 (coefficients)'!$C$5-1)/'Sect. 4 (coefficients)'!$C$6)  + 'Sect. 4 (coefficients)'!$J$10*((C557/'Sect. 4 (coefficients)'!$C$5-1)/'Sect. 4 (coefficients)'!$C$6)^2 + 'Sect. 4 (coefficients)'!$J$11 *((C557/'Sect. 4 (coefficients)'!$C$5-1)/'Sect. 4 (coefficients)'!$C$6)^3 ) +
    ( A557/'Sect. 4 (coefficients)'!$C$3 )^2 * ( 'Sect. 4 (coefficients)'!$J$12 + 'Sect. 4 (coefficients)'!$J$13*((C557/'Sect. 4 (coefficients)'!$C$5-1)/'Sect. 4 (coefficients)'!$C$6) + 'Sect. 4 (coefficients)'!$J$14*((C557/'Sect. 4 (coefficients)'!$C$5-1)/'Sect. 4 (coefficients)'!$C$6)^2 ) +
    ( A557/'Sect. 4 (coefficients)'!$C$3 )^3 * ( 'Sect. 4 (coefficients)'!$J$15 + 'Sect. 4 (coefficients)'!$J$16*((C557/'Sect. 4 (coefficients)'!$C$5-1)/'Sect. 4 (coefficients)'!$C$6) ) +
    ( A557/'Sect. 4 (coefficients)'!$C$3 )^4 * ( 'Sect. 4 (coefficients)'!$J$17 ) +
( (B557+273.15) / 'Sect. 4 (coefficients)'!$C$4 )^1*
    (                                                   ( 'Sect. 4 (coefficients)'!$J$18 + 'Sect. 4 (coefficients)'!$J$19*((C557/'Sect. 4 (coefficients)'!$C$5-1)/'Sect. 4 (coefficients)'!$C$6) + 'Sect. 4 (coefficients)'!$J$20*((C557/'Sect. 4 (coefficients)'!$C$5-1)/'Sect. 4 (coefficients)'!$C$6)^2 + 'Sect. 4 (coefficients)'!$J$21 * ((C557/'Sect. 4 (coefficients)'!$C$5-1)/'Sect. 4 (coefficients)'!$C$6)^3 ) +
    ( A557/'Sect. 4 (coefficients)'!$C$3 )^1 * ( 'Sect. 4 (coefficients)'!$J$22 + 'Sect. 4 (coefficients)'!$J$23*((C557/'Sect. 4 (coefficients)'!$C$5-1)/'Sect. 4 (coefficients)'!$C$6) + 'Sect. 4 (coefficients)'!$J$24*((C557/'Sect. 4 (coefficients)'!$C$5-1)/'Sect. 4 (coefficients)'!$C$6)^2 ) +
    ( A557/'Sect. 4 (coefficients)'!$C$3 )^2 * ( 'Sect. 4 (coefficients)'!$J$25 + 'Sect. 4 (coefficients)'!$J$26*((C557/'Sect. 4 (coefficients)'!$C$5-1)/'Sect. 4 (coefficients)'!$C$6) ) +
    ( A557/'Sect. 4 (coefficients)'!$C$3 )^3 * ( 'Sect. 4 (coefficients)'!$J$27 ) ) +
( (B557+273.15) / 'Sect. 4 (coefficients)'!$C$4 )^2*
    (                                                   ( 'Sect. 4 (coefficients)'!$J$28 + 'Sect. 4 (coefficients)'!$J$29*((C557/'Sect. 4 (coefficients)'!$C$5-1)/'Sect. 4 (coefficients)'!$C$6) + 'Sect. 4 (coefficients)'!$J$30*((C557/'Sect. 4 (coefficients)'!$C$5-1)/'Sect. 4 (coefficients)'!$C$6)^2 ) +
    ( A557/'Sect. 4 (coefficients)'!$C$3 )^1 * ( 'Sect. 4 (coefficients)'!$J$31 + 'Sect. 4 (coefficients)'!$J$32*((C557/'Sect. 4 (coefficients)'!$C$5-1)/'Sect. 4 (coefficients)'!$C$6) ) +
    ( A557/'Sect. 4 (coefficients)'!$C$3 )^2 * ( 'Sect. 4 (coefficients)'!$J$33 ) ) +
( (B557+273.15) / 'Sect. 4 (coefficients)'!$C$4 )^3*
    (                                                   ( 'Sect. 4 (coefficients)'!$J$34 + 'Sect. 4 (coefficients)'!$J$35*((C557/'Sect. 4 (coefficients)'!$C$5-1)/'Sect. 4 (coefficients)'!$C$6) ) +
    ( A557/'Sect. 4 (coefficients)'!$C$3 )^1 * ( 'Sect. 4 (coefficients)'!$J$36 ) ) +
( (B557+273.15) / 'Sect. 4 (coefficients)'!$C$4 )^4*
    (                                                   ( 'Sect. 4 (coefficients)'!$J$37 ) ) )</f>
        <v>-0.17250362039522898</v>
      </c>
      <c r="V557" s="32">
        <f t="shared" si="145"/>
        <v>25.709251250598971</v>
      </c>
      <c r="W557" s="36">
        <f>('Sect. 4 (coefficients)'!$L$3+'Sect. 4 (coefficients)'!$L$4*(B557+'Sect. 4 (coefficients)'!$L$7)^-2.5+'Sect. 4 (coefficients)'!$L$5*(B557+'Sect. 4 (coefficients)'!$L$7)^3)/1000</f>
        <v>-1.5230718835547918E-3</v>
      </c>
      <c r="X557" s="36">
        <f t="shared" si="146"/>
        <v>1.060228363979121E-3</v>
      </c>
      <c r="Y557" s="32">
        <f t="shared" si="147"/>
        <v>25.707728178715417</v>
      </c>
      <c r="Z557" s="92">
        <v>6.0000000000000001E-3</v>
      </c>
    </row>
    <row r="558" spans="1:26" s="37" customFormat="1">
      <c r="A558" s="76">
        <v>35</v>
      </c>
      <c r="B558" s="30">
        <v>35</v>
      </c>
      <c r="C558" s="55">
        <v>15</v>
      </c>
      <c r="D558" s="32">
        <v>1000.51156263</v>
      </c>
      <c r="E558" s="32">
        <f t="shared" ref="E558:E564" si="153">0.003/100*D558/2</f>
        <v>1.500767343945E-2</v>
      </c>
      <c r="F558" s="54" t="s">
        <v>17</v>
      </c>
      <c r="G558" s="33">
        <v>1026.1355932886552</v>
      </c>
      <c r="H558" s="32">
        <v>1.5836441719995063E-2</v>
      </c>
      <c r="I558" s="62">
        <v>3381.1984954385944</v>
      </c>
      <c r="J558" s="33">
        <f t="shared" si="139"/>
        <v>25.624030658655215</v>
      </c>
      <c r="K558" s="32">
        <f t="shared" si="140"/>
        <v>5.0559493950817222E-3</v>
      </c>
      <c r="L558" s="50">
        <f t="shared" si="138"/>
        <v>35.127813098813242</v>
      </c>
      <c r="M558" s="35">
        <f t="shared" si="141"/>
        <v>16.5</v>
      </c>
      <c r="N558" s="66">
        <f t="shared" si="142"/>
        <v>1.6500000000000001</v>
      </c>
      <c r="O558" s="70" t="s">
        <v>17</v>
      </c>
      <c r="P558" s="32">
        <f>('Sect. 4 (coefficients)'!$L$3+'Sect. 4 (coefficients)'!$L$4*(B558+'Sect. 4 (coefficients)'!$L$7)^-2.5+'Sect. 4 (coefficients)'!$L$5*(B558+'Sect. 4 (coefficients)'!$L$7)^3)/1000</f>
        <v>-1.5230718835547918E-3</v>
      </c>
      <c r="Q558" s="32">
        <f t="shared" si="143"/>
        <v>25.625553730538769</v>
      </c>
      <c r="R558" s="32">
        <f>LOOKUP(B558,'Sect. 4 (data)'!$B$54:$B$60,'Sect. 4 (data)'!$R$54:$R$60)</f>
        <v>25.882713317151371</v>
      </c>
      <c r="S558" s="36">
        <f t="shared" si="144"/>
        <v>-0.25715958661260174</v>
      </c>
      <c r="T558" s="32">
        <f>'Sect. 4 (coefficients)'!$C$7 * ( A558 / 'Sect. 4 (coefficients)'!$C$3 )*
  (
                                                        ( 'Sect. 4 (coefficients)'!$F$3   + 'Sect. 4 (coefficients)'!$F$4  *(A558/'Sect. 4 (coefficients)'!$C$3)^1 + 'Sect. 4 (coefficients)'!$F$5  *(A558/'Sect. 4 (coefficients)'!$C$3)^2 + 'Sect. 4 (coefficients)'!$F$6   *(A558/'Sect. 4 (coefficients)'!$C$3)^3 + 'Sect. 4 (coefficients)'!$F$7  *(A558/'Sect. 4 (coefficients)'!$C$3)^4 + 'Sect. 4 (coefficients)'!$F$8*(A558/'Sect. 4 (coefficients)'!$C$3)^5 ) +
    ( (B558+273.15) / 'Sect. 4 (coefficients)'!$C$4 )^1 * ( 'Sect. 4 (coefficients)'!$F$9   + 'Sect. 4 (coefficients)'!$F$10*(A558/'Sect. 4 (coefficients)'!$C$3)^1 + 'Sect. 4 (coefficients)'!$F$11*(A558/'Sect. 4 (coefficients)'!$C$3)^2 + 'Sect. 4 (coefficients)'!$F$12*(A558/'Sect. 4 (coefficients)'!$C$3)^3 + 'Sect. 4 (coefficients)'!$F$13*(A558/'Sect. 4 (coefficients)'!$C$3)^4 ) +
    ( (B558+273.15) / 'Sect. 4 (coefficients)'!$C$4 )^2 * ( 'Sect. 4 (coefficients)'!$F$14 + 'Sect. 4 (coefficients)'!$F$15*(A558/'Sect. 4 (coefficients)'!$C$3)^1 + 'Sect. 4 (coefficients)'!$F$16*(A558/'Sect. 4 (coefficients)'!$C$3)^2 + 'Sect. 4 (coefficients)'!$F$17*(A558/'Sect. 4 (coefficients)'!$C$3)^3 ) +
    ( (B558+273.15) / 'Sect. 4 (coefficients)'!$C$4 )^3 * ( 'Sect. 4 (coefficients)'!$F$18 + 'Sect. 4 (coefficients)'!$F$19*(A558/'Sect. 4 (coefficients)'!$C$3)^1 + 'Sect. 4 (coefficients)'!$F$20*(A558/'Sect. 4 (coefficients)'!$C$3)^2 ) +
    ( (B558+273.15) / 'Sect. 4 (coefficients)'!$C$4 )^4 * ( 'Sect. 4 (coefficients)'!$F$21 +'Sect. 4 (coefficients)'!$F$22*(A558/'Sect. 4 (coefficients)'!$C$3)^1 ) +
    ( (B558+273.15) / 'Sect. 4 (coefficients)'!$C$4 )^5 * ( 'Sect. 4 (coefficients)'!$F$23 )
  )</f>
        <v>25.8817548709942</v>
      </c>
      <c r="U558" s="91">
        <f xml:space="preserve"> 'Sect. 4 (coefficients)'!$C$8 * ( (C558/'Sect. 4 (coefficients)'!$C$5-1)/'Sect. 4 (coefficients)'!$C$6 ) * ( A558/'Sect. 4 (coefficients)'!$C$3 ) *
(                                                       ( 'Sect. 4 (coefficients)'!$J$3   + 'Sect. 4 (coefficients)'!$J$4  *((C558/'Sect. 4 (coefficients)'!$C$5-1)/'Sect. 4 (coefficients)'!$C$6)  + 'Sect. 4 (coefficients)'!$J$5  *((C558/'Sect. 4 (coefficients)'!$C$5-1)/'Sect. 4 (coefficients)'!$C$6)^2 + 'Sect. 4 (coefficients)'!$J$6   *((C558/'Sect. 4 (coefficients)'!$C$5-1)/'Sect. 4 (coefficients)'!$C$6)^3 + 'Sect. 4 (coefficients)'!$J$7*((C558/'Sect. 4 (coefficients)'!$C$5-1)/'Sect. 4 (coefficients)'!$C$6)^4 ) +
    ( A558/'Sect. 4 (coefficients)'!$C$3 )^1 * ( 'Sect. 4 (coefficients)'!$J$8   + 'Sect. 4 (coefficients)'!$J$9  *((C558/'Sect. 4 (coefficients)'!$C$5-1)/'Sect. 4 (coefficients)'!$C$6)  + 'Sect. 4 (coefficients)'!$J$10*((C558/'Sect. 4 (coefficients)'!$C$5-1)/'Sect. 4 (coefficients)'!$C$6)^2 + 'Sect. 4 (coefficients)'!$J$11 *((C558/'Sect. 4 (coefficients)'!$C$5-1)/'Sect. 4 (coefficients)'!$C$6)^3 ) +
    ( A558/'Sect. 4 (coefficients)'!$C$3 )^2 * ( 'Sect. 4 (coefficients)'!$J$12 + 'Sect. 4 (coefficients)'!$J$13*((C558/'Sect. 4 (coefficients)'!$C$5-1)/'Sect. 4 (coefficients)'!$C$6) + 'Sect. 4 (coefficients)'!$J$14*((C558/'Sect. 4 (coefficients)'!$C$5-1)/'Sect. 4 (coefficients)'!$C$6)^2 ) +
    ( A558/'Sect. 4 (coefficients)'!$C$3 )^3 * ( 'Sect. 4 (coefficients)'!$J$15 + 'Sect. 4 (coefficients)'!$J$16*((C558/'Sect. 4 (coefficients)'!$C$5-1)/'Sect. 4 (coefficients)'!$C$6) ) +
    ( A558/'Sect. 4 (coefficients)'!$C$3 )^4 * ( 'Sect. 4 (coefficients)'!$J$17 ) +
( (B558+273.15) / 'Sect. 4 (coefficients)'!$C$4 )^1*
    (                                                   ( 'Sect. 4 (coefficients)'!$J$18 + 'Sect. 4 (coefficients)'!$J$19*((C558/'Sect. 4 (coefficients)'!$C$5-1)/'Sect. 4 (coefficients)'!$C$6) + 'Sect. 4 (coefficients)'!$J$20*((C558/'Sect. 4 (coefficients)'!$C$5-1)/'Sect. 4 (coefficients)'!$C$6)^2 + 'Sect. 4 (coefficients)'!$J$21 * ((C558/'Sect. 4 (coefficients)'!$C$5-1)/'Sect. 4 (coefficients)'!$C$6)^3 ) +
    ( A558/'Sect. 4 (coefficients)'!$C$3 )^1 * ( 'Sect. 4 (coefficients)'!$J$22 + 'Sect. 4 (coefficients)'!$J$23*((C558/'Sect. 4 (coefficients)'!$C$5-1)/'Sect. 4 (coefficients)'!$C$6) + 'Sect. 4 (coefficients)'!$J$24*((C558/'Sect. 4 (coefficients)'!$C$5-1)/'Sect. 4 (coefficients)'!$C$6)^2 ) +
    ( A558/'Sect. 4 (coefficients)'!$C$3 )^2 * ( 'Sect. 4 (coefficients)'!$J$25 + 'Sect. 4 (coefficients)'!$J$26*((C558/'Sect. 4 (coefficients)'!$C$5-1)/'Sect. 4 (coefficients)'!$C$6) ) +
    ( A558/'Sect. 4 (coefficients)'!$C$3 )^3 * ( 'Sect. 4 (coefficients)'!$J$27 ) ) +
( (B558+273.15) / 'Sect. 4 (coefficients)'!$C$4 )^2*
    (                                                   ( 'Sect. 4 (coefficients)'!$J$28 + 'Sect. 4 (coefficients)'!$J$29*((C558/'Sect. 4 (coefficients)'!$C$5-1)/'Sect. 4 (coefficients)'!$C$6) + 'Sect. 4 (coefficients)'!$J$30*((C558/'Sect. 4 (coefficients)'!$C$5-1)/'Sect. 4 (coefficients)'!$C$6)^2 ) +
    ( A558/'Sect. 4 (coefficients)'!$C$3 )^1 * ( 'Sect. 4 (coefficients)'!$J$31 + 'Sect. 4 (coefficients)'!$J$32*((C558/'Sect. 4 (coefficients)'!$C$5-1)/'Sect. 4 (coefficients)'!$C$6) ) +
    ( A558/'Sect. 4 (coefficients)'!$C$3 )^2 * ( 'Sect. 4 (coefficients)'!$J$33 ) ) +
( (B558+273.15) / 'Sect. 4 (coefficients)'!$C$4 )^3*
    (                                                   ( 'Sect. 4 (coefficients)'!$J$34 + 'Sect. 4 (coefficients)'!$J$35*((C558/'Sect. 4 (coefficients)'!$C$5-1)/'Sect. 4 (coefficients)'!$C$6) ) +
    ( A558/'Sect. 4 (coefficients)'!$C$3 )^1 * ( 'Sect. 4 (coefficients)'!$J$36 ) ) +
( (B558+273.15) / 'Sect. 4 (coefficients)'!$C$4 )^4*
    (                                                   ( 'Sect. 4 (coefficients)'!$J$37 ) ) )</f>
        <v>-0.25757366806061532</v>
      </c>
      <c r="V558" s="32">
        <f t="shared" si="145"/>
        <v>25.624181202933585</v>
      </c>
      <c r="W558" s="36">
        <f>('Sect. 4 (coefficients)'!$L$3+'Sect. 4 (coefficients)'!$L$4*(B558+'Sect. 4 (coefficients)'!$L$7)^-2.5+'Sect. 4 (coefficients)'!$L$5*(B558+'Sect. 4 (coefficients)'!$L$7)^3)/1000</f>
        <v>-1.5230718835547918E-3</v>
      </c>
      <c r="X558" s="36">
        <f t="shared" si="146"/>
        <v>1.3725276051843593E-3</v>
      </c>
      <c r="Y558" s="32">
        <f t="shared" si="147"/>
        <v>25.622658131050031</v>
      </c>
      <c r="Z558" s="92">
        <v>6.0000000000000001E-3</v>
      </c>
    </row>
    <row r="559" spans="1:26" s="37" customFormat="1">
      <c r="A559" s="76">
        <v>35</v>
      </c>
      <c r="B559" s="30">
        <v>35</v>
      </c>
      <c r="C559" s="55">
        <v>20</v>
      </c>
      <c r="D559" s="32">
        <v>1002.64077651</v>
      </c>
      <c r="E559" s="32">
        <f t="shared" si="153"/>
        <v>1.5039611647650001E-2</v>
      </c>
      <c r="F559" s="54" t="s">
        <v>17</v>
      </c>
      <c r="G559" s="33">
        <v>1028.182261013462</v>
      </c>
      <c r="H559" s="32">
        <v>1.5898280183377942E-2</v>
      </c>
      <c r="I559" s="62">
        <v>3110.4167577631902</v>
      </c>
      <c r="J559" s="33">
        <f t="shared" si="139"/>
        <v>25.541484503462016</v>
      </c>
      <c r="K559" s="32">
        <f t="shared" si="140"/>
        <v>5.1541628104919456E-3</v>
      </c>
      <c r="L559" s="50">
        <f t="shared" si="138"/>
        <v>34.359792228857131</v>
      </c>
      <c r="M559" s="35">
        <f t="shared" si="141"/>
        <v>16.5</v>
      </c>
      <c r="N559" s="66">
        <f t="shared" si="142"/>
        <v>1.6500000000000001</v>
      </c>
      <c r="O559" s="70" t="s">
        <v>17</v>
      </c>
      <c r="P559" s="32">
        <f>('Sect. 4 (coefficients)'!$L$3+'Sect. 4 (coefficients)'!$L$4*(B559+'Sect. 4 (coefficients)'!$L$7)^-2.5+'Sect. 4 (coefficients)'!$L$5*(B559+'Sect. 4 (coefficients)'!$L$7)^3)/1000</f>
        <v>-1.5230718835547918E-3</v>
      </c>
      <c r="Q559" s="32">
        <f t="shared" si="143"/>
        <v>25.54300757534557</v>
      </c>
      <c r="R559" s="32">
        <f>LOOKUP(B559,'Sect. 4 (data)'!$B$54:$B$60,'Sect. 4 (data)'!$R$54:$R$60)</f>
        <v>25.882713317151371</v>
      </c>
      <c r="S559" s="36">
        <f t="shared" si="144"/>
        <v>-0.33970574180580115</v>
      </c>
      <c r="T559" s="32">
        <f>'Sect. 4 (coefficients)'!$C$7 * ( A559 / 'Sect. 4 (coefficients)'!$C$3 )*
  (
                                                        ( 'Sect. 4 (coefficients)'!$F$3   + 'Sect. 4 (coefficients)'!$F$4  *(A559/'Sect. 4 (coefficients)'!$C$3)^1 + 'Sect. 4 (coefficients)'!$F$5  *(A559/'Sect. 4 (coefficients)'!$C$3)^2 + 'Sect. 4 (coefficients)'!$F$6   *(A559/'Sect. 4 (coefficients)'!$C$3)^3 + 'Sect. 4 (coefficients)'!$F$7  *(A559/'Sect. 4 (coefficients)'!$C$3)^4 + 'Sect. 4 (coefficients)'!$F$8*(A559/'Sect. 4 (coefficients)'!$C$3)^5 ) +
    ( (B559+273.15) / 'Sect. 4 (coefficients)'!$C$4 )^1 * ( 'Sect. 4 (coefficients)'!$F$9   + 'Sect. 4 (coefficients)'!$F$10*(A559/'Sect. 4 (coefficients)'!$C$3)^1 + 'Sect. 4 (coefficients)'!$F$11*(A559/'Sect. 4 (coefficients)'!$C$3)^2 + 'Sect. 4 (coefficients)'!$F$12*(A559/'Sect. 4 (coefficients)'!$C$3)^3 + 'Sect. 4 (coefficients)'!$F$13*(A559/'Sect. 4 (coefficients)'!$C$3)^4 ) +
    ( (B559+273.15) / 'Sect. 4 (coefficients)'!$C$4 )^2 * ( 'Sect. 4 (coefficients)'!$F$14 + 'Sect. 4 (coefficients)'!$F$15*(A559/'Sect. 4 (coefficients)'!$C$3)^1 + 'Sect. 4 (coefficients)'!$F$16*(A559/'Sect. 4 (coefficients)'!$C$3)^2 + 'Sect. 4 (coefficients)'!$F$17*(A559/'Sect. 4 (coefficients)'!$C$3)^3 ) +
    ( (B559+273.15) / 'Sect. 4 (coefficients)'!$C$4 )^3 * ( 'Sect. 4 (coefficients)'!$F$18 + 'Sect. 4 (coefficients)'!$F$19*(A559/'Sect. 4 (coefficients)'!$C$3)^1 + 'Sect. 4 (coefficients)'!$F$20*(A559/'Sect. 4 (coefficients)'!$C$3)^2 ) +
    ( (B559+273.15) / 'Sect. 4 (coefficients)'!$C$4 )^4 * ( 'Sect. 4 (coefficients)'!$F$21 +'Sect. 4 (coefficients)'!$F$22*(A559/'Sect. 4 (coefficients)'!$C$3)^1 ) +
    ( (B559+273.15) / 'Sect. 4 (coefficients)'!$C$4 )^5 * ( 'Sect. 4 (coefficients)'!$F$23 )
  )</f>
        <v>25.8817548709942</v>
      </c>
      <c r="U559" s="91">
        <f xml:space="preserve"> 'Sect. 4 (coefficients)'!$C$8 * ( (C559/'Sect. 4 (coefficients)'!$C$5-1)/'Sect. 4 (coefficients)'!$C$6 ) * ( A559/'Sect. 4 (coefficients)'!$C$3 ) *
(                                                       ( 'Sect. 4 (coefficients)'!$J$3   + 'Sect. 4 (coefficients)'!$J$4  *((C559/'Sect. 4 (coefficients)'!$C$5-1)/'Sect. 4 (coefficients)'!$C$6)  + 'Sect. 4 (coefficients)'!$J$5  *((C559/'Sect. 4 (coefficients)'!$C$5-1)/'Sect. 4 (coefficients)'!$C$6)^2 + 'Sect. 4 (coefficients)'!$J$6   *((C559/'Sect. 4 (coefficients)'!$C$5-1)/'Sect. 4 (coefficients)'!$C$6)^3 + 'Sect. 4 (coefficients)'!$J$7*((C559/'Sect. 4 (coefficients)'!$C$5-1)/'Sect. 4 (coefficients)'!$C$6)^4 ) +
    ( A559/'Sect. 4 (coefficients)'!$C$3 )^1 * ( 'Sect. 4 (coefficients)'!$J$8   + 'Sect. 4 (coefficients)'!$J$9  *((C559/'Sect. 4 (coefficients)'!$C$5-1)/'Sect. 4 (coefficients)'!$C$6)  + 'Sect. 4 (coefficients)'!$J$10*((C559/'Sect. 4 (coefficients)'!$C$5-1)/'Sect. 4 (coefficients)'!$C$6)^2 + 'Sect. 4 (coefficients)'!$J$11 *((C559/'Sect. 4 (coefficients)'!$C$5-1)/'Sect. 4 (coefficients)'!$C$6)^3 ) +
    ( A559/'Sect. 4 (coefficients)'!$C$3 )^2 * ( 'Sect. 4 (coefficients)'!$J$12 + 'Sect. 4 (coefficients)'!$J$13*((C559/'Sect. 4 (coefficients)'!$C$5-1)/'Sect. 4 (coefficients)'!$C$6) + 'Sect. 4 (coefficients)'!$J$14*((C559/'Sect. 4 (coefficients)'!$C$5-1)/'Sect. 4 (coefficients)'!$C$6)^2 ) +
    ( A559/'Sect. 4 (coefficients)'!$C$3 )^3 * ( 'Sect. 4 (coefficients)'!$J$15 + 'Sect. 4 (coefficients)'!$J$16*((C559/'Sect. 4 (coefficients)'!$C$5-1)/'Sect. 4 (coefficients)'!$C$6) ) +
    ( A559/'Sect. 4 (coefficients)'!$C$3 )^4 * ( 'Sect. 4 (coefficients)'!$J$17 ) +
( (B559+273.15) / 'Sect. 4 (coefficients)'!$C$4 )^1*
    (                                                   ( 'Sect. 4 (coefficients)'!$J$18 + 'Sect. 4 (coefficients)'!$J$19*((C559/'Sect. 4 (coefficients)'!$C$5-1)/'Sect. 4 (coefficients)'!$C$6) + 'Sect. 4 (coefficients)'!$J$20*((C559/'Sect. 4 (coefficients)'!$C$5-1)/'Sect. 4 (coefficients)'!$C$6)^2 + 'Sect. 4 (coefficients)'!$J$21 * ((C559/'Sect. 4 (coefficients)'!$C$5-1)/'Sect. 4 (coefficients)'!$C$6)^3 ) +
    ( A559/'Sect. 4 (coefficients)'!$C$3 )^1 * ( 'Sect. 4 (coefficients)'!$J$22 + 'Sect. 4 (coefficients)'!$J$23*((C559/'Sect. 4 (coefficients)'!$C$5-1)/'Sect. 4 (coefficients)'!$C$6) + 'Sect. 4 (coefficients)'!$J$24*((C559/'Sect. 4 (coefficients)'!$C$5-1)/'Sect. 4 (coefficients)'!$C$6)^2 ) +
    ( A559/'Sect. 4 (coefficients)'!$C$3 )^2 * ( 'Sect. 4 (coefficients)'!$J$25 + 'Sect. 4 (coefficients)'!$J$26*((C559/'Sect. 4 (coefficients)'!$C$5-1)/'Sect. 4 (coefficients)'!$C$6) ) +
    ( A559/'Sect. 4 (coefficients)'!$C$3 )^3 * ( 'Sect. 4 (coefficients)'!$J$27 ) ) +
( (B559+273.15) / 'Sect. 4 (coefficients)'!$C$4 )^2*
    (                                                   ( 'Sect. 4 (coefficients)'!$J$28 + 'Sect. 4 (coefficients)'!$J$29*((C559/'Sect. 4 (coefficients)'!$C$5-1)/'Sect. 4 (coefficients)'!$C$6) + 'Sect. 4 (coefficients)'!$J$30*((C559/'Sect. 4 (coefficients)'!$C$5-1)/'Sect. 4 (coefficients)'!$C$6)^2 ) +
    ( A559/'Sect. 4 (coefficients)'!$C$3 )^1 * ( 'Sect. 4 (coefficients)'!$J$31 + 'Sect. 4 (coefficients)'!$J$32*((C559/'Sect. 4 (coefficients)'!$C$5-1)/'Sect. 4 (coefficients)'!$C$6) ) +
    ( A559/'Sect. 4 (coefficients)'!$C$3 )^2 * ( 'Sect. 4 (coefficients)'!$J$33 ) ) +
( (B559+273.15) / 'Sect. 4 (coefficients)'!$C$4 )^3*
    (                                                   ( 'Sect. 4 (coefficients)'!$J$34 + 'Sect. 4 (coefficients)'!$J$35*((C559/'Sect. 4 (coefficients)'!$C$5-1)/'Sect. 4 (coefficients)'!$C$6) ) +
    ( A559/'Sect. 4 (coefficients)'!$C$3 )^1 * ( 'Sect. 4 (coefficients)'!$J$36 ) ) +
( (B559+273.15) / 'Sect. 4 (coefficients)'!$C$4 )^4*
    (                                                   ( 'Sect. 4 (coefficients)'!$J$37 ) ) )</f>
        <v>-0.34111860412465517</v>
      </c>
      <c r="V559" s="32">
        <f t="shared" si="145"/>
        <v>25.540636266869544</v>
      </c>
      <c r="W559" s="36">
        <f>('Sect. 4 (coefficients)'!$L$3+'Sect. 4 (coefficients)'!$L$4*(B559+'Sect. 4 (coefficients)'!$L$7)^-2.5+'Sect. 4 (coefficients)'!$L$5*(B559+'Sect. 4 (coefficients)'!$L$7)^3)/1000</f>
        <v>-1.5230718835547918E-3</v>
      </c>
      <c r="X559" s="36">
        <f t="shared" si="146"/>
        <v>2.3713084760252912E-3</v>
      </c>
      <c r="Y559" s="32">
        <f t="shared" si="147"/>
        <v>25.53911319498599</v>
      </c>
      <c r="Z559" s="92">
        <v>6.0000000000000001E-3</v>
      </c>
    </row>
    <row r="560" spans="1:26" s="37" customFormat="1">
      <c r="A560" s="76">
        <v>35</v>
      </c>
      <c r="B560" s="30">
        <v>35</v>
      </c>
      <c r="C560" s="55">
        <v>26</v>
      </c>
      <c r="D560" s="32">
        <v>1005.16710813</v>
      </c>
      <c r="E560" s="32">
        <f t="shared" si="153"/>
        <v>1.5077506621949999E-2</v>
      </c>
      <c r="F560" s="54" t="s">
        <v>17</v>
      </c>
      <c r="G560" s="33">
        <v>1030.6109556535969</v>
      </c>
      <c r="H560" s="32">
        <v>1.5983241232724248E-2</v>
      </c>
      <c r="I560" s="62">
        <v>2536.6993451496633</v>
      </c>
      <c r="J560" s="33">
        <f t="shared" si="139"/>
        <v>25.443847523596901</v>
      </c>
      <c r="K560" s="32">
        <f t="shared" si="140"/>
        <v>5.3040356681031513E-3</v>
      </c>
      <c r="L560" s="50">
        <f t="shared" si="138"/>
        <v>30.763470199539107</v>
      </c>
      <c r="M560" s="35">
        <f t="shared" si="141"/>
        <v>16.5</v>
      </c>
      <c r="N560" s="66">
        <f t="shared" si="142"/>
        <v>1.6500000000000001</v>
      </c>
      <c r="O560" s="70" t="s">
        <v>17</v>
      </c>
      <c r="P560" s="32">
        <f>('Sect. 4 (coefficients)'!$L$3+'Sect. 4 (coefficients)'!$L$4*(B560+'Sect. 4 (coefficients)'!$L$7)^-2.5+'Sect. 4 (coefficients)'!$L$5*(B560+'Sect. 4 (coefficients)'!$L$7)^3)/1000</f>
        <v>-1.5230718835547918E-3</v>
      </c>
      <c r="Q560" s="32">
        <f t="shared" si="143"/>
        <v>25.445370595480455</v>
      </c>
      <c r="R560" s="32">
        <f>LOOKUP(B560,'Sect. 4 (data)'!$B$54:$B$60,'Sect. 4 (data)'!$R$54:$R$60)</f>
        <v>25.882713317151371</v>
      </c>
      <c r="S560" s="36">
        <f t="shared" si="144"/>
        <v>-0.43734272167091603</v>
      </c>
      <c r="T560" s="32">
        <f>'Sect. 4 (coefficients)'!$C$7 * ( A560 / 'Sect. 4 (coefficients)'!$C$3 )*
  (
                                                        ( 'Sect. 4 (coefficients)'!$F$3   + 'Sect. 4 (coefficients)'!$F$4  *(A560/'Sect. 4 (coefficients)'!$C$3)^1 + 'Sect. 4 (coefficients)'!$F$5  *(A560/'Sect. 4 (coefficients)'!$C$3)^2 + 'Sect. 4 (coefficients)'!$F$6   *(A560/'Sect. 4 (coefficients)'!$C$3)^3 + 'Sect. 4 (coefficients)'!$F$7  *(A560/'Sect. 4 (coefficients)'!$C$3)^4 + 'Sect. 4 (coefficients)'!$F$8*(A560/'Sect. 4 (coefficients)'!$C$3)^5 ) +
    ( (B560+273.15) / 'Sect. 4 (coefficients)'!$C$4 )^1 * ( 'Sect. 4 (coefficients)'!$F$9   + 'Sect. 4 (coefficients)'!$F$10*(A560/'Sect. 4 (coefficients)'!$C$3)^1 + 'Sect. 4 (coefficients)'!$F$11*(A560/'Sect. 4 (coefficients)'!$C$3)^2 + 'Sect. 4 (coefficients)'!$F$12*(A560/'Sect. 4 (coefficients)'!$C$3)^3 + 'Sect. 4 (coefficients)'!$F$13*(A560/'Sect. 4 (coefficients)'!$C$3)^4 ) +
    ( (B560+273.15) / 'Sect. 4 (coefficients)'!$C$4 )^2 * ( 'Sect. 4 (coefficients)'!$F$14 + 'Sect. 4 (coefficients)'!$F$15*(A560/'Sect. 4 (coefficients)'!$C$3)^1 + 'Sect. 4 (coefficients)'!$F$16*(A560/'Sect. 4 (coefficients)'!$C$3)^2 + 'Sect. 4 (coefficients)'!$F$17*(A560/'Sect. 4 (coefficients)'!$C$3)^3 ) +
    ( (B560+273.15) / 'Sect. 4 (coefficients)'!$C$4 )^3 * ( 'Sect. 4 (coefficients)'!$F$18 + 'Sect. 4 (coefficients)'!$F$19*(A560/'Sect. 4 (coefficients)'!$C$3)^1 + 'Sect. 4 (coefficients)'!$F$20*(A560/'Sect. 4 (coefficients)'!$C$3)^2 ) +
    ( (B560+273.15) / 'Sect. 4 (coefficients)'!$C$4 )^4 * ( 'Sect. 4 (coefficients)'!$F$21 +'Sect. 4 (coefficients)'!$F$22*(A560/'Sect. 4 (coefficients)'!$C$3)^1 ) +
    ( (B560+273.15) / 'Sect. 4 (coefficients)'!$C$4 )^5 * ( 'Sect. 4 (coefficients)'!$F$23 )
  )</f>
        <v>25.8817548709942</v>
      </c>
      <c r="U560" s="91">
        <f xml:space="preserve"> 'Sect. 4 (coefficients)'!$C$8 * ( (C560/'Sect. 4 (coefficients)'!$C$5-1)/'Sect. 4 (coefficients)'!$C$6 ) * ( A560/'Sect. 4 (coefficients)'!$C$3 ) *
(                                                       ( 'Sect. 4 (coefficients)'!$J$3   + 'Sect. 4 (coefficients)'!$J$4  *((C560/'Sect. 4 (coefficients)'!$C$5-1)/'Sect. 4 (coefficients)'!$C$6)  + 'Sect. 4 (coefficients)'!$J$5  *((C560/'Sect. 4 (coefficients)'!$C$5-1)/'Sect. 4 (coefficients)'!$C$6)^2 + 'Sect. 4 (coefficients)'!$J$6   *((C560/'Sect. 4 (coefficients)'!$C$5-1)/'Sect. 4 (coefficients)'!$C$6)^3 + 'Sect. 4 (coefficients)'!$J$7*((C560/'Sect. 4 (coefficients)'!$C$5-1)/'Sect. 4 (coefficients)'!$C$6)^4 ) +
    ( A560/'Sect. 4 (coefficients)'!$C$3 )^1 * ( 'Sect. 4 (coefficients)'!$J$8   + 'Sect. 4 (coefficients)'!$J$9  *((C560/'Sect. 4 (coefficients)'!$C$5-1)/'Sect. 4 (coefficients)'!$C$6)  + 'Sect. 4 (coefficients)'!$J$10*((C560/'Sect. 4 (coefficients)'!$C$5-1)/'Sect. 4 (coefficients)'!$C$6)^2 + 'Sect. 4 (coefficients)'!$J$11 *((C560/'Sect. 4 (coefficients)'!$C$5-1)/'Sect. 4 (coefficients)'!$C$6)^3 ) +
    ( A560/'Sect. 4 (coefficients)'!$C$3 )^2 * ( 'Sect. 4 (coefficients)'!$J$12 + 'Sect. 4 (coefficients)'!$J$13*((C560/'Sect. 4 (coefficients)'!$C$5-1)/'Sect. 4 (coefficients)'!$C$6) + 'Sect. 4 (coefficients)'!$J$14*((C560/'Sect. 4 (coefficients)'!$C$5-1)/'Sect. 4 (coefficients)'!$C$6)^2 ) +
    ( A560/'Sect. 4 (coefficients)'!$C$3 )^3 * ( 'Sect. 4 (coefficients)'!$J$15 + 'Sect. 4 (coefficients)'!$J$16*((C560/'Sect. 4 (coefficients)'!$C$5-1)/'Sect. 4 (coefficients)'!$C$6) ) +
    ( A560/'Sect. 4 (coefficients)'!$C$3 )^4 * ( 'Sect. 4 (coefficients)'!$J$17 ) +
( (B560+273.15) / 'Sect. 4 (coefficients)'!$C$4 )^1*
    (                                                   ( 'Sect. 4 (coefficients)'!$J$18 + 'Sect. 4 (coefficients)'!$J$19*((C560/'Sect. 4 (coefficients)'!$C$5-1)/'Sect. 4 (coefficients)'!$C$6) + 'Sect. 4 (coefficients)'!$J$20*((C560/'Sect. 4 (coefficients)'!$C$5-1)/'Sect. 4 (coefficients)'!$C$6)^2 + 'Sect. 4 (coefficients)'!$J$21 * ((C560/'Sect. 4 (coefficients)'!$C$5-1)/'Sect. 4 (coefficients)'!$C$6)^3 ) +
    ( A560/'Sect. 4 (coefficients)'!$C$3 )^1 * ( 'Sect. 4 (coefficients)'!$J$22 + 'Sect. 4 (coefficients)'!$J$23*((C560/'Sect. 4 (coefficients)'!$C$5-1)/'Sect. 4 (coefficients)'!$C$6) + 'Sect. 4 (coefficients)'!$J$24*((C560/'Sect. 4 (coefficients)'!$C$5-1)/'Sect. 4 (coefficients)'!$C$6)^2 ) +
    ( A560/'Sect. 4 (coefficients)'!$C$3 )^2 * ( 'Sect. 4 (coefficients)'!$J$25 + 'Sect. 4 (coefficients)'!$J$26*((C560/'Sect. 4 (coefficients)'!$C$5-1)/'Sect. 4 (coefficients)'!$C$6) ) +
    ( A560/'Sect. 4 (coefficients)'!$C$3 )^3 * ( 'Sect. 4 (coefficients)'!$J$27 ) ) +
( (B560+273.15) / 'Sect. 4 (coefficients)'!$C$4 )^2*
    (                                                   ( 'Sect. 4 (coefficients)'!$J$28 + 'Sect. 4 (coefficients)'!$J$29*((C560/'Sect. 4 (coefficients)'!$C$5-1)/'Sect. 4 (coefficients)'!$C$6) + 'Sect. 4 (coefficients)'!$J$30*((C560/'Sect. 4 (coefficients)'!$C$5-1)/'Sect. 4 (coefficients)'!$C$6)^2 ) +
    ( A560/'Sect. 4 (coefficients)'!$C$3 )^1 * ( 'Sect. 4 (coefficients)'!$J$31 + 'Sect. 4 (coefficients)'!$J$32*((C560/'Sect. 4 (coefficients)'!$C$5-1)/'Sect. 4 (coefficients)'!$C$6) ) +
    ( A560/'Sect. 4 (coefficients)'!$C$3 )^2 * ( 'Sect. 4 (coefficients)'!$J$33 ) ) +
( (B560+273.15) / 'Sect. 4 (coefficients)'!$C$4 )^3*
    (                                                   ( 'Sect. 4 (coefficients)'!$J$34 + 'Sect. 4 (coefficients)'!$J$35*((C560/'Sect. 4 (coefficients)'!$C$5-1)/'Sect. 4 (coefficients)'!$C$6) ) +
    ( A560/'Sect. 4 (coefficients)'!$C$3 )^1 * ( 'Sect. 4 (coefficients)'!$J$36 ) ) +
( (B560+273.15) / 'Sect. 4 (coefficients)'!$C$4 )^4*
    (                                                   ( 'Sect. 4 (coefficients)'!$J$37 ) ) )</f>
        <v>-0.43927676046692066</v>
      </c>
      <c r="V560" s="32">
        <f t="shared" si="145"/>
        <v>25.442478110527279</v>
      </c>
      <c r="W560" s="36">
        <f>('Sect. 4 (coefficients)'!$L$3+'Sect. 4 (coefficients)'!$L$4*(B560+'Sect. 4 (coefficients)'!$L$7)^-2.5+'Sect. 4 (coefficients)'!$L$5*(B560+'Sect. 4 (coefficients)'!$L$7)^3)/1000</f>
        <v>-1.5230718835547918E-3</v>
      </c>
      <c r="X560" s="36">
        <f t="shared" si="146"/>
        <v>2.8924849531755115E-3</v>
      </c>
      <c r="Y560" s="32">
        <f t="shared" si="147"/>
        <v>25.440955038643725</v>
      </c>
      <c r="Z560" s="92">
        <v>6.0000000000000001E-3</v>
      </c>
    </row>
    <row r="561" spans="1:26" s="37" customFormat="1">
      <c r="A561" s="76">
        <v>35</v>
      </c>
      <c r="B561" s="30">
        <v>35</v>
      </c>
      <c r="C561" s="55">
        <v>33</v>
      </c>
      <c r="D561" s="32">
        <v>1008.0758325</v>
      </c>
      <c r="E561" s="32">
        <f t="shared" si="153"/>
        <v>1.5121137487500002E-2</v>
      </c>
      <c r="F561" s="54" t="s">
        <v>17</v>
      </c>
      <c r="G561" s="33">
        <v>1033.4079749632285</v>
      </c>
      <c r="H561" s="32">
        <v>1.6096619957811177E-2</v>
      </c>
      <c r="I561" s="62">
        <v>1755.6898368106779</v>
      </c>
      <c r="J561" s="33">
        <f t="shared" si="139"/>
        <v>25.332142463228479</v>
      </c>
      <c r="K561" s="32">
        <f t="shared" si="140"/>
        <v>5.5183670728148589E-3</v>
      </c>
      <c r="L561" s="50">
        <f t="shared" si="138"/>
        <v>24.252213118669257</v>
      </c>
      <c r="M561" s="35">
        <f t="shared" si="141"/>
        <v>16.5</v>
      </c>
      <c r="N561" s="66">
        <f t="shared" si="142"/>
        <v>1.6500000000000001</v>
      </c>
      <c r="O561" s="70" t="s">
        <v>17</v>
      </c>
      <c r="P561" s="32">
        <f>('Sect. 4 (coefficients)'!$L$3+'Sect. 4 (coefficients)'!$L$4*(B561+'Sect. 4 (coefficients)'!$L$7)^-2.5+'Sect. 4 (coefficients)'!$L$5*(B561+'Sect. 4 (coefficients)'!$L$7)^3)/1000</f>
        <v>-1.5230718835547918E-3</v>
      </c>
      <c r="Q561" s="32">
        <f t="shared" si="143"/>
        <v>25.333665535112033</v>
      </c>
      <c r="R561" s="32">
        <f>LOOKUP(B561,'Sect. 4 (data)'!$B$54:$B$60,'Sect. 4 (data)'!$R$54:$R$60)</f>
        <v>25.882713317151371</v>
      </c>
      <c r="S561" s="36">
        <f t="shared" si="144"/>
        <v>-0.54904778203933802</v>
      </c>
      <c r="T561" s="32">
        <f>'Sect. 4 (coefficients)'!$C$7 * ( A561 / 'Sect. 4 (coefficients)'!$C$3 )*
  (
                                                        ( 'Sect. 4 (coefficients)'!$F$3   + 'Sect. 4 (coefficients)'!$F$4  *(A561/'Sect. 4 (coefficients)'!$C$3)^1 + 'Sect. 4 (coefficients)'!$F$5  *(A561/'Sect. 4 (coefficients)'!$C$3)^2 + 'Sect. 4 (coefficients)'!$F$6   *(A561/'Sect. 4 (coefficients)'!$C$3)^3 + 'Sect. 4 (coefficients)'!$F$7  *(A561/'Sect. 4 (coefficients)'!$C$3)^4 + 'Sect. 4 (coefficients)'!$F$8*(A561/'Sect. 4 (coefficients)'!$C$3)^5 ) +
    ( (B561+273.15) / 'Sect. 4 (coefficients)'!$C$4 )^1 * ( 'Sect. 4 (coefficients)'!$F$9   + 'Sect. 4 (coefficients)'!$F$10*(A561/'Sect. 4 (coefficients)'!$C$3)^1 + 'Sect. 4 (coefficients)'!$F$11*(A561/'Sect. 4 (coefficients)'!$C$3)^2 + 'Sect. 4 (coefficients)'!$F$12*(A561/'Sect. 4 (coefficients)'!$C$3)^3 + 'Sect. 4 (coefficients)'!$F$13*(A561/'Sect. 4 (coefficients)'!$C$3)^4 ) +
    ( (B561+273.15) / 'Sect. 4 (coefficients)'!$C$4 )^2 * ( 'Sect. 4 (coefficients)'!$F$14 + 'Sect. 4 (coefficients)'!$F$15*(A561/'Sect. 4 (coefficients)'!$C$3)^1 + 'Sect. 4 (coefficients)'!$F$16*(A561/'Sect. 4 (coefficients)'!$C$3)^2 + 'Sect. 4 (coefficients)'!$F$17*(A561/'Sect. 4 (coefficients)'!$C$3)^3 ) +
    ( (B561+273.15) / 'Sect. 4 (coefficients)'!$C$4 )^3 * ( 'Sect. 4 (coefficients)'!$F$18 + 'Sect. 4 (coefficients)'!$F$19*(A561/'Sect. 4 (coefficients)'!$C$3)^1 + 'Sect. 4 (coefficients)'!$F$20*(A561/'Sect. 4 (coefficients)'!$C$3)^2 ) +
    ( (B561+273.15) / 'Sect. 4 (coefficients)'!$C$4 )^4 * ( 'Sect. 4 (coefficients)'!$F$21 +'Sect. 4 (coefficients)'!$F$22*(A561/'Sect. 4 (coefficients)'!$C$3)^1 ) +
    ( (B561+273.15) / 'Sect. 4 (coefficients)'!$C$4 )^5 * ( 'Sect. 4 (coefficients)'!$F$23 )
  )</f>
        <v>25.8817548709942</v>
      </c>
      <c r="U561" s="91">
        <f xml:space="preserve"> 'Sect. 4 (coefficients)'!$C$8 * ( (C561/'Sect. 4 (coefficients)'!$C$5-1)/'Sect. 4 (coefficients)'!$C$6 ) * ( A561/'Sect. 4 (coefficients)'!$C$3 ) *
(                                                       ( 'Sect. 4 (coefficients)'!$J$3   + 'Sect. 4 (coefficients)'!$J$4  *((C561/'Sect. 4 (coefficients)'!$C$5-1)/'Sect. 4 (coefficients)'!$C$6)  + 'Sect. 4 (coefficients)'!$J$5  *((C561/'Sect. 4 (coefficients)'!$C$5-1)/'Sect. 4 (coefficients)'!$C$6)^2 + 'Sect. 4 (coefficients)'!$J$6   *((C561/'Sect. 4 (coefficients)'!$C$5-1)/'Sect. 4 (coefficients)'!$C$6)^3 + 'Sect. 4 (coefficients)'!$J$7*((C561/'Sect. 4 (coefficients)'!$C$5-1)/'Sect. 4 (coefficients)'!$C$6)^4 ) +
    ( A561/'Sect. 4 (coefficients)'!$C$3 )^1 * ( 'Sect. 4 (coefficients)'!$J$8   + 'Sect. 4 (coefficients)'!$J$9  *((C561/'Sect. 4 (coefficients)'!$C$5-1)/'Sect. 4 (coefficients)'!$C$6)  + 'Sect. 4 (coefficients)'!$J$10*((C561/'Sect. 4 (coefficients)'!$C$5-1)/'Sect. 4 (coefficients)'!$C$6)^2 + 'Sect. 4 (coefficients)'!$J$11 *((C561/'Sect. 4 (coefficients)'!$C$5-1)/'Sect. 4 (coefficients)'!$C$6)^3 ) +
    ( A561/'Sect. 4 (coefficients)'!$C$3 )^2 * ( 'Sect. 4 (coefficients)'!$J$12 + 'Sect. 4 (coefficients)'!$J$13*((C561/'Sect. 4 (coefficients)'!$C$5-1)/'Sect. 4 (coefficients)'!$C$6) + 'Sect. 4 (coefficients)'!$J$14*((C561/'Sect. 4 (coefficients)'!$C$5-1)/'Sect. 4 (coefficients)'!$C$6)^2 ) +
    ( A561/'Sect. 4 (coefficients)'!$C$3 )^3 * ( 'Sect. 4 (coefficients)'!$J$15 + 'Sect. 4 (coefficients)'!$J$16*((C561/'Sect. 4 (coefficients)'!$C$5-1)/'Sect. 4 (coefficients)'!$C$6) ) +
    ( A561/'Sect. 4 (coefficients)'!$C$3 )^4 * ( 'Sect. 4 (coefficients)'!$J$17 ) +
( (B561+273.15) / 'Sect. 4 (coefficients)'!$C$4 )^1*
    (                                                   ( 'Sect. 4 (coefficients)'!$J$18 + 'Sect. 4 (coefficients)'!$J$19*((C561/'Sect. 4 (coefficients)'!$C$5-1)/'Sect. 4 (coefficients)'!$C$6) + 'Sect. 4 (coefficients)'!$J$20*((C561/'Sect. 4 (coefficients)'!$C$5-1)/'Sect. 4 (coefficients)'!$C$6)^2 + 'Sect. 4 (coefficients)'!$J$21 * ((C561/'Sect. 4 (coefficients)'!$C$5-1)/'Sect. 4 (coefficients)'!$C$6)^3 ) +
    ( A561/'Sect. 4 (coefficients)'!$C$3 )^1 * ( 'Sect. 4 (coefficients)'!$J$22 + 'Sect. 4 (coefficients)'!$J$23*((C561/'Sect. 4 (coefficients)'!$C$5-1)/'Sect. 4 (coefficients)'!$C$6) + 'Sect. 4 (coefficients)'!$J$24*((C561/'Sect. 4 (coefficients)'!$C$5-1)/'Sect. 4 (coefficients)'!$C$6)^2 ) +
    ( A561/'Sect. 4 (coefficients)'!$C$3 )^2 * ( 'Sect. 4 (coefficients)'!$J$25 + 'Sect. 4 (coefficients)'!$J$26*((C561/'Sect. 4 (coefficients)'!$C$5-1)/'Sect. 4 (coefficients)'!$C$6) ) +
    ( A561/'Sect. 4 (coefficients)'!$C$3 )^3 * ( 'Sect. 4 (coefficients)'!$J$27 ) ) +
( (B561+273.15) / 'Sect. 4 (coefficients)'!$C$4 )^2*
    (                                                   ( 'Sect. 4 (coefficients)'!$J$28 + 'Sect. 4 (coefficients)'!$J$29*((C561/'Sect. 4 (coefficients)'!$C$5-1)/'Sect. 4 (coefficients)'!$C$6) + 'Sect. 4 (coefficients)'!$J$30*((C561/'Sect. 4 (coefficients)'!$C$5-1)/'Sect. 4 (coefficients)'!$C$6)^2 ) +
    ( A561/'Sect. 4 (coefficients)'!$C$3 )^1 * ( 'Sect. 4 (coefficients)'!$J$31 + 'Sect. 4 (coefficients)'!$J$32*((C561/'Sect. 4 (coefficients)'!$C$5-1)/'Sect. 4 (coefficients)'!$C$6) ) +
    ( A561/'Sect. 4 (coefficients)'!$C$3 )^2 * ( 'Sect. 4 (coefficients)'!$J$33 ) ) +
( (B561+273.15) / 'Sect. 4 (coefficients)'!$C$4 )^3*
    (                                                   ( 'Sect. 4 (coefficients)'!$J$34 + 'Sect. 4 (coefficients)'!$J$35*((C561/'Sect. 4 (coefficients)'!$C$5-1)/'Sect. 4 (coefficients)'!$C$6) ) +
    ( A561/'Sect. 4 (coefficients)'!$C$3 )^1 * ( 'Sect. 4 (coefficients)'!$J$36 ) ) +
( (B561+273.15) / 'Sect. 4 (coefficients)'!$C$4 )^4*
    (                                                   ( 'Sect. 4 (coefficients)'!$J$37 ) ) )</f>
        <v>-0.55085284626484099</v>
      </c>
      <c r="V561" s="32">
        <f t="shared" si="145"/>
        <v>25.330902024729358</v>
      </c>
      <c r="W561" s="36">
        <f>('Sect. 4 (coefficients)'!$L$3+'Sect. 4 (coefficients)'!$L$4*(B561+'Sect. 4 (coefficients)'!$L$7)^-2.5+'Sect. 4 (coefficients)'!$L$5*(B561+'Sect. 4 (coefficients)'!$L$7)^3)/1000</f>
        <v>-1.5230718835547918E-3</v>
      </c>
      <c r="X561" s="36">
        <f t="shared" si="146"/>
        <v>2.7635103826746388E-3</v>
      </c>
      <c r="Y561" s="32">
        <f t="shared" si="147"/>
        <v>25.329378952845804</v>
      </c>
      <c r="Z561" s="92">
        <v>6.0000000000000001E-3</v>
      </c>
    </row>
    <row r="562" spans="1:26" s="37" customFormat="1">
      <c r="A562" s="76">
        <v>35</v>
      </c>
      <c r="B562" s="30">
        <v>35</v>
      </c>
      <c r="C562" s="55">
        <v>41.5</v>
      </c>
      <c r="D562" s="32">
        <v>1011.55343319</v>
      </c>
      <c r="E562" s="32">
        <f t="shared" si="153"/>
        <v>1.5173301497849999E-2</v>
      </c>
      <c r="F562" s="54" t="s">
        <v>17</v>
      </c>
      <c r="G562" s="33">
        <v>1036.7545700923256</v>
      </c>
      <c r="H562" s="32">
        <v>1.6253941409692375E-2</v>
      </c>
      <c r="I562" s="62">
        <v>1024.5344932414212</v>
      </c>
      <c r="J562" s="33">
        <f t="shared" si="139"/>
        <v>25.201136902325629</v>
      </c>
      <c r="K562" s="32">
        <f t="shared" si="140"/>
        <v>5.827652443742292E-3</v>
      </c>
      <c r="L562" s="50">
        <f t="shared" si="138"/>
        <v>16.93036793603104</v>
      </c>
      <c r="M562" s="35">
        <f t="shared" si="141"/>
        <v>16.5</v>
      </c>
      <c r="N562" s="66">
        <f t="shared" si="142"/>
        <v>1.6500000000000001</v>
      </c>
      <c r="O562" s="70" t="s">
        <v>17</v>
      </c>
      <c r="P562" s="32">
        <f>('Sect. 4 (coefficients)'!$L$3+'Sect. 4 (coefficients)'!$L$4*(B562+'Sect. 4 (coefficients)'!$L$7)^-2.5+'Sect. 4 (coefficients)'!$L$5*(B562+'Sect. 4 (coefficients)'!$L$7)^3)/1000</f>
        <v>-1.5230718835547918E-3</v>
      </c>
      <c r="Q562" s="32">
        <f t="shared" si="143"/>
        <v>25.202659974209183</v>
      </c>
      <c r="R562" s="32">
        <f>LOOKUP(B562,'Sect. 4 (data)'!$B$54:$B$60,'Sect. 4 (data)'!$R$54:$R$60)</f>
        <v>25.882713317151371</v>
      </c>
      <c r="S562" s="36">
        <f t="shared" si="144"/>
        <v>-0.68005334294218756</v>
      </c>
      <c r="T562" s="32">
        <f>'Sect. 4 (coefficients)'!$C$7 * ( A562 / 'Sect. 4 (coefficients)'!$C$3 )*
  (
                                                        ( 'Sect. 4 (coefficients)'!$F$3   + 'Sect. 4 (coefficients)'!$F$4  *(A562/'Sect. 4 (coefficients)'!$C$3)^1 + 'Sect. 4 (coefficients)'!$F$5  *(A562/'Sect. 4 (coefficients)'!$C$3)^2 + 'Sect. 4 (coefficients)'!$F$6   *(A562/'Sect. 4 (coefficients)'!$C$3)^3 + 'Sect. 4 (coefficients)'!$F$7  *(A562/'Sect. 4 (coefficients)'!$C$3)^4 + 'Sect. 4 (coefficients)'!$F$8*(A562/'Sect. 4 (coefficients)'!$C$3)^5 ) +
    ( (B562+273.15) / 'Sect. 4 (coefficients)'!$C$4 )^1 * ( 'Sect. 4 (coefficients)'!$F$9   + 'Sect. 4 (coefficients)'!$F$10*(A562/'Sect. 4 (coefficients)'!$C$3)^1 + 'Sect. 4 (coefficients)'!$F$11*(A562/'Sect. 4 (coefficients)'!$C$3)^2 + 'Sect. 4 (coefficients)'!$F$12*(A562/'Sect. 4 (coefficients)'!$C$3)^3 + 'Sect. 4 (coefficients)'!$F$13*(A562/'Sect. 4 (coefficients)'!$C$3)^4 ) +
    ( (B562+273.15) / 'Sect. 4 (coefficients)'!$C$4 )^2 * ( 'Sect. 4 (coefficients)'!$F$14 + 'Sect. 4 (coefficients)'!$F$15*(A562/'Sect. 4 (coefficients)'!$C$3)^1 + 'Sect. 4 (coefficients)'!$F$16*(A562/'Sect. 4 (coefficients)'!$C$3)^2 + 'Sect. 4 (coefficients)'!$F$17*(A562/'Sect. 4 (coefficients)'!$C$3)^3 ) +
    ( (B562+273.15) / 'Sect. 4 (coefficients)'!$C$4 )^3 * ( 'Sect. 4 (coefficients)'!$F$18 + 'Sect. 4 (coefficients)'!$F$19*(A562/'Sect. 4 (coefficients)'!$C$3)^1 + 'Sect. 4 (coefficients)'!$F$20*(A562/'Sect. 4 (coefficients)'!$C$3)^2 ) +
    ( (B562+273.15) / 'Sect. 4 (coefficients)'!$C$4 )^4 * ( 'Sect. 4 (coefficients)'!$F$21 +'Sect. 4 (coefficients)'!$F$22*(A562/'Sect. 4 (coefficients)'!$C$3)^1 ) +
    ( (B562+273.15) / 'Sect. 4 (coefficients)'!$C$4 )^5 * ( 'Sect. 4 (coefficients)'!$F$23 )
  )</f>
        <v>25.8817548709942</v>
      </c>
      <c r="U562" s="91">
        <f xml:space="preserve"> 'Sect. 4 (coefficients)'!$C$8 * ( (C562/'Sect. 4 (coefficients)'!$C$5-1)/'Sect. 4 (coefficients)'!$C$6 ) * ( A562/'Sect. 4 (coefficients)'!$C$3 ) *
(                                                       ( 'Sect. 4 (coefficients)'!$J$3   + 'Sect. 4 (coefficients)'!$J$4  *((C562/'Sect. 4 (coefficients)'!$C$5-1)/'Sect. 4 (coefficients)'!$C$6)  + 'Sect. 4 (coefficients)'!$J$5  *((C562/'Sect. 4 (coefficients)'!$C$5-1)/'Sect. 4 (coefficients)'!$C$6)^2 + 'Sect. 4 (coefficients)'!$J$6   *((C562/'Sect. 4 (coefficients)'!$C$5-1)/'Sect. 4 (coefficients)'!$C$6)^3 + 'Sect. 4 (coefficients)'!$J$7*((C562/'Sect. 4 (coefficients)'!$C$5-1)/'Sect. 4 (coefficients)'!$C$6)^4 ) +
    ( A562/'Sect. 4 (coefficients)'!$C$3 )^1 * ( 'Sect. 4 (coefficients)'!$J$8   + 'Sect. 4 (coefficients)'!$J$9  *((C562/'Sect. 4 (coefficients)'!$C$5-1)/'Sect. 4 (coefficients)'!$C$6)  + 'Sect. 4 (coefficients)'!$J$10*((C562/'Sect. 4 (coefficients)'!$C$5-1)/'Sect. 4 (coefficients)'!$C$6)^2 + 'Sect. 4 (coefficients)'!$J$11 *((C562/'Sect. 4 (coefficients)'!$C$5-1)/'Sect. 4 (coefficients)'!$C$6)^3 ) +
    ( A562/'Sect. 4 (coefficients)'!$C$3 )^2 * ( 'Sect. 4 (coefficients)'!$J$12 + 'Sect. 4 (coefficients)'!$J$13*((C562/'Sect. 4 (coefficients)'!$C$5-1)/'Sect. 4 (coefficients)'!$C$6) + 'Sect. 4 (coefficients)'!$J$14*((C562/'Sect. 4 (coefficients)'!$C$5-1)/'Sect. 4 (coefficients)'!$C$6)^2 ) +
    ( A562/'Sect. 4 (coefficients)'!$C$3 )^3 * ( 'Sect. 4 (coefficients)'!$J$15 + 'Sect. 4 (coefficients)'!$J$16*((C562/'Sect. 4 (coefficients)'!$C$5-1)/'Sect. 4 (coefficients)'!$C$6) ) +
    ( A562/'Sect. 4 (coefficients)'!$C$3 )^4 * ( 'Sect. 4 (coefficients)'!$J$17 ) +
( (B562+273.15) / 'Sect. 4 (coefficients)'!$C$4 )^1*
    (                                                   ( 'Sect. 4 (coefficients)'!$J$18 + 'Sect. 4 (coefficients)'!$J$19*((C562/'Sect. 4 (coefficients)'!$C$5-1)/'Sect. 4 (coefficients)'!$C$6) + 'Sect. 4 (coefficients)'!$J$20*((C562/'Sect. 4 (coefficients)'!$C$5-1)/'Sect. 4 (coefficients)'!$C$6)^2 + 'Sect. 4 (coefficients)'!$J$21 * ((C562/'Sect. 4 (coefficients)'!$C$5-1)/'Sect. 4 (coefficients)'!$C$6)^3 ) +
    ( A562/'Sect. 4 (coefficients)'!$C$3 )^1 * ( 'Sect. 4 (coefficients)'!$J$22 + 'Sect. 4 (coefficients)'!$J$23*((C562/'Sect. 4 (coefficients)'!$C$5-1)/'Sect. 4 (coefficients)'!$C$6) + 'Sect. 4 (coefficients)'!$J$24*((C562/'Sect. 4 (coefficients)'!$C$5-1)/'Sect. 4 (coefficients)'!$C$6)^2 ) +
    ( A562/'Sect. 4 (coefficients)'!$C$3 )^2 * ( 'Sect. 4 (coefficients)'!$J$25 + 'Sect. 4 (coefficients)'!$J$26*((C562/'Sect. 4 (coefficients)'!$C$5-1)/'Sect. 4 (coefficients)'!$C$6) ) +
    ( A562/'Sect. 4 (coefficients)'!$C$3 )^3 * ( 'Sect. 4 (coefficients)'!$J$27 ) ) +
( (B562+273.15) / 'Sect. 4 (coefficients)'!$C$4 )^2*
    (                                                   ( 'Sect. 4 (coefficients)'!$J$28 + 'Sect. 4 (coefficients)'!$J$29*((C562/'Sect. 4 (coefficients)'!$C$5-1)/'Sect. 4 (coefficients)'!$C$6) + 'Sect. 4 (coefficients)'!$J$30*((C562/'Sect. 4 (coefficients)'!$C$5-1)/'Sect. 4 (coefficients)'!$C$6)^2 ) +
    ( A562/'Sect. 4 (coefficients)'!$C$3 )^1 * ( 'Sect. 4 (coefficients)'!$J$31 + 'Sect. 4 (coefficients)'!$J$32*((C562/'Sect. 4 (coefficients)'!$C$5-1)/'Sect. 4 (coefficients)'!$C$6) ) +
    ( A562/'Sect. 4 (coefficients)'!$C$3 )^2 * ( 'Sect. 4 (coefficients)'!$J$33 ) ) +
( (B562+273.15) / 'Sect. 4 (coefficients)'!$C$4 )^3*
    (                                                   ( 'Sect. 4 (coefficients)'!$J$34 + 'Sect. 4 (coefficients)'!$J$35*((C562/'Sect. 4 (coefficients)'!$C$5-1)/'Sect. 4 (coefficients)'!$C$6) ) +
    ( A562/'Sect. 4 (coefficients)'!$C$3 )^1 * ( 'Sect. 4 (coefficients)'!$J$36 ) ) +
( (B562+273.15) / 'Sect. 4 (coefficients)'!$C$4 )^4*
    (                                                   ( 'Sect. 4 (coefficients)'!$J$37 ) ) )</f>
        <v>-0.68211381617638178</v>
      </c>
      <c r="V562" s="32">
        <f t="shared" si="145"/>
        <v>25.199641054817818</v>
      </c>
      <c r="W562" s="36">
        <f>('Sect. 4 (coefficients)'!$L$3+'Sect. 4 (coefficients)'!$L$4*(B562+'Sect. 4 (coefficients)'!$L$7)^-2.5+'Sect. 4 (coefficients)'!$L$5*(B562+'Sect. 4 (coefficients)'!$L$7)^3)/1000</f>
        <v>-1.5230718835547918E-3</v>
      </c>
      <c r="X562" s="36">
        <f t="shared" si="146"/>
        <v>3.0189193913656709E-3</v>
      </c>
      <c r="Y562" s="32">
        <f t="shared" si="147"/>
        <v>25.198117982934264</v>
      </c>
      <c r="Z562" s="92">
        <v>6.0000000000000001E-3</v>
      </c>
    </row>
    <row r="563" spans="1:26" s="37" customFormat="1">
      <c r="A563" s="76">
        <v>35</v>
      </c>
      <c r="B563" s="30">
        <v>35</v>
      </c>
      <c r="C563" s="55">
        <v>52</v>
      </c>
      <c r="D563" s="32">
        <v>1015.76958172</v>
      </c>
      <c r="E563" s="32">
        <f t="shared" si="153"/>
        <v>1.52365437258E-2</v>
      </c>
      <c r="F563" s="54" t="s">
        <v>17</v>
      </c>
      <c r="G563" s="33">
        <v>1040.8136773327362</v>
      </c>
      <c r="H563" s="32">
        <v>1.6476202879106734E-2</v>
      </c>
      <c r="I563" s="62">
        <v>529.75305331008292</v>
      </c>
      <c r="J563" s="33">
        <f t="shared" si="139"/>
        <v>25.044095612736214</v>
      </c>
      <c r="K563" s="32">
        <f t="shared" si="140"/>
        <v>6.270007703764781E-3</v>
      </c>
      <c r="L563" s="50">
        <f t="shared" si="138"/>
        <v>11.110081436281636</v>
      </c>
      <c r="M563" s="35">
        <f t="shared" si="141"/>
        <v>16.5</v>
      </c>
      <c r="N563" s="66">
        <f t="shared" si="142"/>
        <v>1.6500000000000001</v>
      </c>
      <c r="O563" s="70" t="s">
        <v>17</v>
      </c>
      <c r="P563" s="32">
        <f>('Sect. 4 (coefficients)'!$L$3+'Sect. 4 (coefficients)'!$L$4*(B563+'Sect. 4 (coefficients)'!$L$7)^-2.5+'Sect. 4 (coefficients)'!$L$5*(B563+'Sect. 4 (coefficients)'!$L$7)^3)/1000</f>
        <v>-1.5230718835547918E-3</v>
      </c>
      <c r="Q563" s="32">
        <f t="shared" si="143"/>
        <v>25.045618684619768</v>
      </c>
      <c r="R563" s="32">
        <f>LOOKUP(B563,'Sect. 4 (data)'!$B$54:$B$60,'Sect. 4 (data)'!$R$54:$R$60)</f>
        <v>25.882713317151371</v>
      </c>
      <c r="S563" s="36">
        <f t="shared" si="144"/>
        <v>-0.83709463253160266</v>
      </c>
      <c r="T563" s="32">
        <f>'Sect. 4 (coefficients)'!$C$7 * ( A563 / 'Sect. 4 (coefficients)'!$C$3 )*
  (
                                                        ( 'Sect. 4 (coefficients)'!$F$3   + 'Sect. 4 (coefficients)'!$F$4  *(A563/'Sect. 4 (coefficients)'!$C$3)^1 + 'Sect. 4 (coefficients)'!$F$5  *(A563/'Sect. 4 (coefficients)'!$C$3)^2 + 'Sect. 4 (coefficients)'!$F$6   *(A563/'Sect. 4 (coefficients)'!$C$3)^3 + 'Sect. 4 (coefficients)'!$F$7  *(A563/'Sect. 4 (coefficients)'!$C$3)^4 + 'Sect. 4 (coefficients)'!$F$8*(A563/'Sect. 4 (coefficients)'!$C$3)^5 ) +
    ( (B563+273.15) / 'Sect. 4 (coefficients)'!$C$4 )^1 * ( 'Sect. 4 (coefficients)'!$F$9   + 'Sect. 4 (coefficients)'!$F$10*(A563/'Sect. 4 (coefficients)'!$C$3)^1 + 'Sect. 4 (coefficients)'!$F$11*(A563/'Sect. 4 (coefficients)'!$C$3)^2 + 'Sect. 4 (coefficients)'!$F$12*(A563/'Sect. 4 (coefficients)'!$C$3)^3 + 'Sect. 4 (coefficients)'!$F$13*(A563/'Sect. 4 (coefficients)'!$C$3)^4 ) +
    ( (B563+273.15) / 'Sect. 4 (coefficients)'!$C$4 )^2 * ( 'Sect. 4 (coefficients)'!$F$14 + 'Sect. 4 (coefficients)'!$F$15*(A563/'Sect. 4 (coefficients)'!$C$3)^1 + 'Sect. 4 (coefficients)'!$F$16*(A563/'Sect. 4 (coefficients)'!$C$3)^2 + 'Sect. 4 (coefficients)'!$F$17*(A563/'Sect. 4 (coefficients)'!$C$3)^3 ) +
    ( (B563+273.15) / 'Sect. 4 (coefficients)'!$C$4 )^3 * ( 'Sect. 4 (coefficients)'!$F$18 + 'Sect. 4 (coefficients)'!$F$19*(A563/'Sect. 4 (coefficients)'!$C$3)^1 + 'Sect. 4 (coefficients)'!$F$20*(A563/'Sect. 4 (coefficients)'!$C$3)^2 ) +
    ( (B563+273.15) / 'Sect. 4 (coefficients)'!$C$4 )^4 * ( 'Sect. 4 (coefficients)'!$F$21 +'Sect. 4 (coefficients)'!$F$22*(A563/'Sect. 4 (coefficients)'!$C$3)^1 ) +
    ( (B563+273.15) / 'Sect. 4 (coefficients)'!$C$4 )^5 * ( 'Sect. 4 (coefficients)'!$F$23 )
  )</f>
        <v>25.8817548709942</v>
      </c>
      <c r="U563" s="91">
        <f xml:space="preserve"> 'Sect. 4 (coefficients)'!$C$8 * ( (C563/'Sect. 4 (coefficients)'!$C$5-1)/'Sect. 4 (coefficients)'!$C$6 ) * ( A563/'Sect. 4 (coefficients)'!$C$3 ) *
(                                                       ( 'Sect. 4 (coefficients)'!$J$3   + 'Sect. 4 (coefficients)'!$J$4  *((C563/'Sect. 4 (coefficients)'!$C$5-1)/'Sect. 4 (coefficients)'!$C$6)  + 'Sect. 4 (coefficients)'!$J$5  *((C563/'Sect. 4 (coefficients)'!$C$5-1)/'Sect. 4 (coefficients)'!$C$6)^2 + 'Sect. 4 (coefficients)'!$J$6   *((C563/'Sect. 4 (coefficients)'!$C$5-1)/'Sect. 4 (coefficients)'!$C$6)^3 + 'Sect. 4 (coefficients)'!$J$7*((C563/'Sect. 4 (coefficients)'!$C$5-1)/'Sect. 4 (coefficients)'!$C$6)^4 ) +
    ( A563/'Sect. 4 (coefficients)'!$C$3 )^1 * ( 'Sect. 4 (coefficients)'!$J$8   + 'Sect. 4 (coefficients)'!$J$9  *((C563/'Sect. 4 (coefficients)'!$C$5-1)/'Sect. 4 (coefficients)'!$C$6)  + 'Sect. 4 (coefficients)'!$J$10*((C563/'Sect. 4 (coefficients)'!$C$5-1)/'Sect. 4 (coefficients)'!$C$6)^2 + 'Sect. 4 (coefficients)'!$J$11 *((C563/'Sect. 4 (coefficients)'!$C$5-1)/'Sect. 4 (coefficients)'!$C$6)^3 ) +
    ( A563/'Sect. 4 (coefficients)'!$C$3 )^2 * ( 'Sect. 4 (coefficients)'!$J$12 + 'Sect. 4 (coefficients)'!$J$13*((C563/'Sect. 4 (coefficients)'!$C$5-1)/'Sect. 4 (coefficients)'!$C$6) + 'Sect. 4 (coefficients)'!$J$14*((C563/'Sect. 4 (coefficients)'!$C$5-1)/'Sect. 4 (coefficients)'!$C$6)^2 ) +
    ( A563/'Sect. 4 (coefficients)'!$C$3 )^3 * ( 'Sect. 4 (coefficients)'!$J$15 + 'Sect. 4 (coefficients)'!$J$16*((C563/'Sect. 4 (coefficients)'!$C$5-1)/'Sect. 4 (coefficients)'!$C$6) ) +
    ( A563/'Sect. 4 (coefficients)'!$C$3 )^4 * ( 'Sect. 4 (coefficients)'!$J$17 ) +
( (B563+273.15) / 'Sect. 4 (coefficients)'!$C$4 )^1*
    (                                                   ( 'Sect. 4 (coefficients)'!$J$18 + 'Sect. 4 (coefficients)'!$J$19*((C563/'Sect. 4 (coefficients)'!$C$5-1)/'Sect. 4 (coefficients)'!$C$6) + 'Sect. 4 (coefficients)'!$J$20*((C563/'Sect. 4 (coefficients)'!$C$5-1)/'Sect. 4 (coefficients)'!$C$6)^2 + 'Sect. 4 (coefficients)'!$J$21 * ((C563/'Sect. 4 (coefficients)'!$C$5-1)/'Sect. 4 (coefficients)'!$C$6)^3 ) +
    ( A563/'Sect. 4 (coefficients)'!$C$3 )^1 * ( 'Sect. 4 (coefficients)'!$J$22 + 'Sect. 4 (coefficients)'!$J$23*((C563/'Sect. 4 (coefficients)'!$C$5-1)/'Sect. 4 (coefficients)'!$C$6) + 'Sect. 4 (coefficients)'!$J$24*((C563/'Sect. 4 (coefficients)'!$C$5-1)/'Sect. 4 (coefficients)'!$C$6)^2 ) +
    ( A563/'Sect. 4 (coefficients)'!$C$3 )^2 * ( 'Sect. 4 (coefficients)'!$J$25 + 'Sect. 4 (coefficients)'!$J$26*((C563/'Sect. 4 (coefficients)'!$C$5-1)/'Sect. 4 (coefficients)'!$C$6) ) +
    ( A563/'Sect. 4 (coefficients)'!$C$3 )^3 * ( 'Sect. 4 (coefficients)'!$J$27 ) ) +
( (B563+273.15) / 'Sect. 4 (coefficients)'!$C$4 )^2*
    (                                                   ( 'Sect. 4 (coefficients)'!$J$28 + 'Sect. 4 (coefficients)'!$J$29*((C563/'Sect. 4 (coefficients)'!$C$5-1)/'Sect. 4 (coefficients)'!$C$6) + 'Sect. 4 (coefficients)'!$J$30*((C563/'Sect. 4 (coefficients)'!$C$5-1)/'Sect. 4 (coefficients)'!$C$6)^2 ) +
    ( A563/'Sect. 4 (coefficients)'!$C$3 )^1 * ( 'Sect. 4 (coefficients)'!$J$31 + 'Sect. 4 (coefficients)'!$J$32*((C563/'Sect. 4 (coefficients)'!$C$5-1)/'Sect. 4 (coefficients)'!$C$6) ) +
    ( A563/'Sect. 4 (coefficients)'!$C$3 )^2 * ( 'Sect. 4 (coefficients)'!$J$33 ) ) +
( (B563+273.15) / 'Sect. 4 (coefficients)'!$C$4 )^3*
    (                                                   ( 'Sect. 4 (coefficients)'!$J$34 + 'Sect. 4 (coefficients)'!$J$35*((C563/'Sect. 4 (coefficients)'!$C$5-1)/'Sect. 4 (coefficients)'!$C$6) ) +
    ( A563/'Sect. 4 (coefficients)'!$C$3 )^1 * ( 'Sect. 4 (coefficients)'!$J$36 ) ) +
( (B563+273.15) / 'Sect. 4 (coefficients)'!$C$4 )^4*
    (                                                   ( 'Sect. 4 (coefficients)'!$J$37 ) ) )</f>
        <v>-0.83813460179024835</v>
      </c>
      <c r="V563" s="32">
        <f t="shared" si="145"/>
        <v>25.043620269203952</v>
      </c>
      <c r="W563" s="36">
        <f>('Sect. 4 (coefficients)'!$L$3+'Sect. 4 (coefficients)'!$L$4*(B563+'Sect. 4 (coefficients)'!$L$7)^-2.5+'Sect. 4 (coefficients)'!$L$5*(B563+'Sect. 4 (coefficients)'!$L$7)^3)/1000</f>
        <v>-1.5230718835547918E-3</v>
      </c>
      <c r="X563" s="36">
        <f t="shared" si="146"/>
        <v>1.9984154158159129E-3</v>
      </c>
      <c r="Y563" s="32">
        <f t="shared" si="147"/>
        <v>25.042097197320398</v>
      </c>
      <c r="Z563" s="92">
        <v>6.0000000000000001E-3</v>
      </c>
    </row>
    <row r="564" spans="1:26" s="29" customFormat="1" ht="15.75" thickBot="1">
      <c r="A564" s="99">
        <v>35</v>
      </c>
      <c r="B564" s="20">
        <v>35</v>
      </c>
      <c r="C564" s="59">
        <v>65</v>
      </c>
      <c r="D564" s="22">
        <v>1020.87229655</v>
      </c>
      <c r="E564" s="22">
        <f t="shared" si="153"/>
        <v>1.5313084448250001E-2</v>
      </c>
      <c r="F564" s="58" t="s">
        <v>17</v>
      </c>
      <c r="G564" s="24">
        <v>1045.7320834209072</v>
      </c>
      <c r="H564" s="22">
        <v>1.6790720343282779E-2</v>
      </c>
      <c r="I564" s="64">
        <v>260.14961529425079</v>
      </c>
      <c r="J564" s="24">
        <f t="shared" si="139"/>
        <v>24.859786870907215</v>
      </c>
      <c r="K564" s="22">
        <f t="shared" si="140"/>
        <v>6.8875056680262805E-3</v>
      </c>
      <c r="L564" s="65">
        <f t="shared" si="138"/>
        <v>7.3653561475643246</v>
      </c>
      <c r="M564" s="60">
        <f t="shared" si="141"/>
        <v>16.5</v>
      </c>
      <c r="N564" s="72">
        <f t="shared" si="142"/>
        <v>1.6500000000000001</v>
      </c>
      <c r="O564" s="73" t="s">
        <v>17</v>
      </c>
      <c r="P564" s="22">
        <f>('Sect. 4 (coefficients)'!$L$3+'Sect. 4 (coefficients)'!$L$4*(B564+'Sect. 4 (coefficients)'!$L$7)^-2.5+'Sect. 4 (coefficients)'!$L$5*(B564+'Sect. 4 (coefficients)'!$L$7)^3)/1000</f>
        <v>-1.5230718835547918E-3</v>
      </c>
      <c r="Q564" s="22">
        <f t="shared" si="143"/>
        <v>24.861309942790768</v>
      </c>
      <c r="R564" s="22">
        <f>LOOKUP(B564,'Sect. 4 (data)'!$B$54:$B$60,'Sect. 4 (data)'!$R$54:$R$60)</f>
        <v>25.882713317151371</v>
      </c>
      <c r="S564" s="27">
        <f t="shared" si="144"/>
        <v>-1.0214033743606024</v>
      </c>
      <c r="T564" s="22">
        <f>'Sect. 4 (coefficients)'!$C$7 * ( A564 / 'Sect. 4 (coefficients)'!$C$3 )*
  (
                                                        ( 'Sect. 4 (coefficients)'!$F$3   + 'Sect. 4 (coefficients)'!$F$4  *(A564/'Sect. 4 (coefficients)'!$C$3)^1 + 'Sect. 4 (coefficients)'!$F$5  *(A564/'Sect. 4 (coefficients)'!$C$3)^2 + 'Sect. 4 (coefficients)'!$F$6   *(A564/'Sect. 4 (coefficients)'!$C$3)^3 + 'Sect. 4 (coefficients)'!$F$7  *(A564/'Sect. 4 (coefficients)'!$C$3)^4 + 'Sect. 4 (coefficients)'!$F$8*(A564/'Sect. 4 (coefficients)'!$C$3)^5 ) +
    ( (B564+273.15) / 'Sect. 4 (coefficients)'!$C$4 )^1 * ( 'Sect. 4 (coefficients)'!$F$9   + 'Sect. 4 (coefficients)'!$F$10*(A564/'Sect. 4 (coefficients)'!$C$3)^1 + 'Sect. 4 (coefficients)'!$F$11*(A564/'Sect. 4 (coefficients)'!$C$3)^2 + 'Sect. 4 (coefficients)'!$F$12*(A564/'Sect. 4 (coefficients)'!$C$3)^3 + 'Sect. 4 (coefficients)'!$F$13*(A564/'Sect. 4 (coefficients)'!$C$3)^4 ) +
    ( (B564+273.15) / 'Sect. 4 (coefficients)'!$C$4 )^2 * ( 'Sect. 4 (coefficients)'!$F$14 + 'Sect. 4 (coefficients)'!$F$15*(A564/'Sect. 4 (coefficients)'!$C$3)^1 + 'Sect. 4 (coefficients)'!$F$16*(A564/'Sect. 4 (coefficients)'!$C$3)^2 + 'Sect. 4 (coefficients)'!$F$17*(A564/'Sect. 4 (coefficients)'!$C$3)^3 ) +
    ( (B564+273.15) / 'Sect. 4 (coefficients)'!$C$4 )^3 * ( 'Sect. 4 (coefficients)'!$F$18 + 'Sect. 4 (coefficients)'!$F$19*(A564/'Sect. 4 (coefficients)'!$C$3)^1 + 'Sect. 4 (coefficients)'!$F$20*(A564/'Sect. 4 (coefficients)'!$C$3)^2 ) +
    ( (B564+273.15) / 'Sect. 4 (coefficients)'!$C$4 )^4 * ( 'Sect. 4 (coefficients)'!$F$21 +'Sect. 4 (coefficients)'!$F$22*(A564/'Sect. 4 (coefficients)'!$C$3)^1 ) +
    ( (B564+273.15) / 'Sect. 4 (coefficients)'!$C$4 )^5 * ( 'Sect. 4 (coefficients)'!$F$23 )
  )</f>
        <v>25.8817548709942</v>
      </c>
      <c r="U564" s="95">
        <f xml:space="preserve"> 'Sect. 4 (coefficients)'!$C$8 * ( (C564/'Sect. 4 (coefficients)'!$C$5-1)/'Sect. 4 (coefficients)'!$C$6 ) * ( A564/'Sect. 4 (coefficients)'!$C$3 ) *
(                                                       ( 'Sect. 4 (coefficients)'!$J$3   + 'Sect. 4 (coefficients)'!$J$4  *((C564/'Sect. 4 (coefficients)'!$C$5-1)/'Sect. 4 (coefficients)'!$C$6)  + 'Sect. 4 (coefficients)'!$J$5  *((C564/'Sect. 4 (coefficients)'!$C$5-1)/'Sect. 4 (coefficients)'!$C$6)^2 + 'Sect. 4 (coefficients)'!$J$6   *((C564/'Sect. 4 (coefficients)'!$C$5-1)/'Sect. 4 (coefficients)'!$C$6)^3 + 'Sect. 4 (coefficients)'!$J$7*((C564/'Sect. 4 (coefficients)'!$C$5-1)/'Sect. 4 (coefficients)'!$C$6)^4 ) +
    ( A564/'Sect. 4 (coefficients)'!$C$3 )^1 * ( 'Sect. 4 (coefficients)'!$J$8   + 'Sect. 4 (coefficients)'!$J$9  *((C564/'Sect. 4 (coefficients)'!$C$5-1)/'Sect. 4 (coefficients)'!$C$6)  + 'Sect. 4 (coefficients)'!$J$10*((C564/'Sect. 4 (coefficients)'!$C$5-1)/'Sect. 4 (coefficients)'!$C$6)^2 + 'Sect. 4 (coefficients)'!$J$11 *((C564/'Sect. 4 (coefficients)'!$C$5-1)/'Sect. 4 (coefficients)'!$C$6)^3 ) +
    ( A564/'Sect. 4 (coefficients)'!$C$3 )^2 * ( 'Sect. 4 (coefficients)'!$J$12 + 'Sect. 4 (coefficients)'!$J$13*((C564/'Sect. 4 (coefficients)'!$C$5-1)/'Sect. 4 (coefficients)'!$C$6) + 'Sect. 4 (coefficients)'!$J$14*((C564/'Sect. 4 (coefficients)'!$C$5-1)/'Sect. 4 (coefficients)'!$C$6)^2 ) +
    ( A564/'Sect. 4 (coefficients)'!$C$3 )^3 * ( 'Sect. 4 (coefficients)'!$J$15 + 'Sect. 4 (coefficients)'!$J$16*((C564/'Sect. 4 (coefficients)'!$C$5-1)/'Sect. 4 (coefficients)'!$C$6) ) +
    ( A564/'Sect. 4 (coefficients)'!$C$3 )^4 * ( 'Sect. 4 (coefficients)'!$J$17 ) +
( (B564+273.15) / 'Sect. 4 (coefficients)'!$C$4 )^1*
    (                                                   ( 'Sect. 4 (coefficients)'!$J$18 + 'Sect. 4 (coefficients)'!$J$19*((C564/'Sect. 4 (coefficients)'!$C$5-1)/'Sect. 4 (coefficients)'!$C$6) + 'Sect. 4 (coefficients)'!$J$20*((C564/'Sect. 4 (coefficients)'!$C$5-1)/'Sect. 4 (coefficients)'!$C$6)^2 + 'Sect. 4 (coefficients)'!$J$21 * ((C564/'Sect. 4 (coefficients)'!$C$5-1)/'Sect. 4 (coefficients)'!$C$6)^3 ) +
    ( A564/'Sect. 4 (coefficients)'!$C$3 )^1 * ( 'Sect. 4 (coefficients)'!$J$22 + 'Sect. 4 (coefficients)'!$J$23*((C564/'Sect. 4 (coefficients)'!$C$5-1)/'Sect. 4 (coefficients)'!$C$6) + 'Sect. 4 (coefficients)'!$J$24*((C564/'Sect. 4 (coefficients)'!$C$5-1)/'Sect. 4 (coefficients)'!$C$6)^2 ) +
    ( A564/'Sect. 4 (coefficients)'!$C$3 )^2 * ( 'Sect. 4 (coefficients)'!$J$25 + 'Sect. 4 (coefficients)'!$J$26*((C564/'Sect. 4 (coefficients)'!$C$5-1)/'Sect. 4 (coefficients)'!$C$6) ) +
    ( A564/'Sect. 4 (coefficients)'!$C$3 )^3 * ( 'Sect. 4 (coefficients)'!$J$27 ) ) +
( (B564+273.15) / 'Sect. 4 (coefficients)'!$C$4 )^2*
    (                                                   ( 'Sect. 4 (coefficients)'!$J$28 + 'Sect. 4 (coefficients)'!$J$29*((C564/'Sect. 4 (coefficients)'!$C$5-1)/'Sect. 4 (coefficients)'!$C$6) + 'Sect. 4 (coefficients)'!$J$30*((C564/'Sect. 4 (coefficients)'!$C$5-1)/'Sect. 4 (coefficients)'!$C$6)^2 ) +
    ( A564/'Sect. 4 (coefficients)'!$C$3 )^1 * ( 'Sect. 4 (coefficients)'!$J$31 + 'Sect. 4 (coefficients)'!$J$32*((C564/'Sect. 4 (coefficients)'!$C$5-1)/'Sect. 4 (coefficients)'!$C$6) ) +
    ( A564/'Sect. 4 (coefficients)'!$C$3 )^2 * ( 'Sect. 4 (coefficients)'!$J$33 ) ) +
( (B564+273.15) / 'Sect. 4 (coefficients)'!$C$4 )^3*
    (                                                   ( 'Sect. 4 (coefficients)'!$J$34 + 'Sect. 4 (coefficients)'!$J$35*((C564/'Sect. 4 (coefficients)'!$C$5-1)/'Sect. 4 (coefficients)'!$C$6) ) +
    ( A564/'Sect. 4 (coefficients)'!$C$3 )^1 * ( 'Sect. 4 (coefficients)'!$J$36 ) ) +
( (B564+273.15) / 'Sect. 4 (coefficients)'!$C$4 )^4*
    (                                                   ( 'Sect. 4 (coefficients)'!$J$37 ) ) )</f>
        <v>-1.0227202040214547</v>
      </c>
      <c r="V564" s="22">
        <f t="shared" si="145"/>
        <v>24.859034666972747</v>
      </c>
      <c r="W564" s="27">
        <f>('Sect. 4 (coefficients)'!$L$3+'Sect. 4 (coefficients)'!$L$4*(B564+'Sect. 4 (coefficients)'!$L$7)^-2.5+'Sect. 4 (coefficients)'!$L$5*(B564+'Sect. 4 (coefficients)'!$L$7)^3)/1000</f>
        <v>-1.5230718835547918E-3</v>
      </c>
      <c r="X564" s="27">
        <f t="shared" si="146"/>
        <v>2.2752758180217825E-3</v>
      </c>
      <c r="Y564" s="22">
        <f t="shared" si="147"/>
        <v>24.857511595089193</v>
      </c>
      <c r="Z564" s="28">
        <v>6.0000000000000001E-3</v>
      </c>
    </row>
  </sheetData>
  <mergeCells count="11">
    <mergeCell ref="A1:A2"/>
    <mergeCell ref="B1:B2"/>
    <mergeCell ref="C1:C2"/>
    <mergeCell ref="D1:F2"/>
    <mergeCell ref="G1:I2"/>
    <mergeCell ref="M1:Z1"/>
    <mergeCell ref="J1:L2"/>
    <mergeCell ref="M2:O2"/>
    <mergeCell ref="Y2:Z2"/>
    <mergeCell ref="T2:V2"/>
    <mergeCell ref="Q2:S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13" orientation="portrait" horizontalDpi="1200" verticalDpi="1200" r:id="rId1"/>
  <headerFooter scaleWithDoc="0">
    <oddHeader>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zoomScaleNormal="100" workbookViewId="0">
      <selection sqref="A1:C1"/>
    </sheetView>
  </sheetViews>
  <sheetFormatPr baseColWidth="10" defaultColWidth="11.5703125" defaultRowHeight="15"/>
  <cols>
    <col min="1" max="1" width="9.5703125" style="6" customWidth="1"/>
    <col min="2" max="2" width="7" style="6" customWidth="1"/>
    <col min="3" max="3" width="9" style="6" bestFit="1" customWidth="1"/>
    <col min="4" max="5" width="5.7109375" style="4" customWidth="1"/>
    <col min="6" max="6" width="17.5703125" style="15" bestFit="1" customWidth="1"/>
    <col min="7" max="9" width="5.7109375" style="4" customWidth="1"/>
    <col min="10" max="10" width="16.42578125" style="15" bestFit="1" customWidth="1"/>
    <col min="11" max="11" width="5.7109375" style="6" customWidth="1"/>
    <col min="12" max="12" width="16.42578125" style="6" customWidth="1"/>
    <col min="13" max="13" width="14.28515625" style="6" bestFit="1" customWidth="1"/>
    <col min="14" max="16384" width="11.5703125" style="6"/>
  </cols>
  <sheetData>
    <row r="1" spans="1:13" s="12" customFormat="1" ht="48" customHeight="1">
      <c r="A1" s="286" t="s">
        <v>9</v>
      </c>
      <c r="B1" s="262"/>
      <c r="C1" s="284"/>
      <c r="D1" s="282" t="s">
        <v>81</v>
      </c>
      <c r="E1" s="260"/>
      <c r="F1" s="261"/>
      <c r="G1" s="282" t="s">
        <v>80</v>
      </c>
      <c r="H1" s="262"/>
      <c r="I1" s="262"/>
      <c r="J1" s="284"/>
      <c r="K1" s="282" t="s">
        <v>78</v>
      </c>
      <c r="L1" s="284"/>
      <c r="M1" s="97"/>
    </row>
    <row r="2" spans="1:13" s="37" customFormat="1" ht="17.25" thickBot="1">
      <c r="A2" s="99" t="s">
        <v>10</v>
      </c>
      <c r="B2" s="20" t="s">
        <v>11</v>
      </c>
      <c r="C2" s="21" t="s">
        <v>12</v>
      </c>
      <c r="D2" s="20" t="s">
        <v>6</v>
      </c>
      <c r="E2" s="20" t="s">
        <v>7</v>
      </c>
      <c r="F2" s="21" t="s">
        <v>76</v>
      </c>
      <c r="G2" s="99" t="s">
        <v>6</v>
      </c>
      <c r="H2" s="20" t="s">
        <v>7</v>
      </c>
      <c r="I2" s="20" t="s">
        <v>8</v>
      </c>
      <c r="J2" s="21" t="s">
        <v>77</v>
      </c>
      <c r="K2" s="99" t="s">
        <v>6</v>
      </c>
      <c r="L2" s="21" t="s">
        <v>27</v>
      </c>
    </row>
    <row r="3" spans="1:13" ht="16.5">
      <c r="A3" s="76" t="s">
        <v>70</v>
      </c>
      <c r="B3" s="74" t="s">
        <v>0</v>
      </c>
      <c r="C3" s="31">
        <v>35</v>
      </c>
      <c r="D3" s="30">
        <v>0</v>
      </c>
      <c r="E3" s="30">
        <v>0</v>
      </c>
      <c r="F3" s="75">
        <v>265.62713300000001</v>
      </c>
      <c r="G3" s="76">
        <v>0</v>
      </c>
      <c r="H3" s="30">
        <v>0</v>
      </c>
      <c r="I3" s="30">
        <v>0</v>
      </c>
      <c r="J3" s="77">
        <v>-773.94820000000004</v>
      </c>
      <c r="K3" s="100">
        <v>0</v>
      </c>
      <c r="L3" s="101">
        <v>0.10299999999999999</v>
      </c>
      <c r="M3" s="11"/>
    </row>
    <row r="4" spans="1:13" ht="16.5">
      <c r="A4" s="76" t="s">
        <v>71</v>
      </c>
      <c r="B4" s="30" t="s">
        <v>13</v>
      </c>
      <c r="C4" s="31">
        <v>288.14999999999998</v>
      </c>
      <c r="D4" s="30">
        <v>0</v>
      </c>
      <c r="E4" s="30">
        <v>1</v>
      </c>
      <c r="F4" s="77">
        <v>-22.724620000000002</v>
      </c>
      <c r="G4" s="76">
        <v>0</v>
      </c>
      <c r="H4" s="30">
        <v>0</v>
      </c>
      <c r="I4" s="30">
        <v>1</v>
      </c>
      <c r="J4" s="77">
        <v>76.212239999999994</v>
      </c>
      <c r="K4" s="100">
        <v>1</v>
      </c>
      <c r="L4" s="80">
        <v>-237100</v>
      </c>
      <c r="M4" s="11"/>
    </row>
    <row r="5" spans="1:13" ht="16.5">
      <c r="A5" s="76" t="s">
        <v>72</v>
      </c>
      <c r="B5" s="30" t="s">
        <v>14</v>
      </c>
      <c r="C5" s="78">
        <v>0.101325</v>
      </c>
      <c r="D5" s="30">
        <v>0</v>
      </c>
      <c r="E5" s="30">
        <v>2</v>
      </c>
      <c r="F5" s="79">
        <v>3.1793200000000001</v>
      </c>
      <c r="G5" s="76">
        <v>0</v>
      </c>
      <c r="H5" s="30">
        <v>0</v>
      </c>
      <c r="I5" s="30">
        <v>2</v>
      </c>
      <c r="J5" s="79">
        <v>-2.47174</v>
      </c>
      <c r="K5" s="100">
        <v>2</v>
      </c>
      <c r="L5" s="101">
        <v>1.8199999999999999E-7</v>
      </c>
      <c r="M5" s="11"/>
    </row>
    <row r="6" spans="1:13" ht="16.5">
      <c r="A6" s="76" t="s">
        <v>73</v>
      </c>
      <c r="B6" s="74" t="s">
        <v>0</v>
      </c>
      <c r="C6" s="31">
        <v>1000</v>
      </c>
      <c r="D6" s="30">
        <v>0</v>
      </c>
      <c r="E6" s="30">
        <v>3</v>
      </c>
      <c r="F6" s="79">
        <v>-0.27807599999999999</v>
      </c>
      <c r="G6" s="76">
        <v>0</v>
      </c>
      <c r="H6" s="30">
        <v>0</v>
      </c>
      <c r="I6" s="30">
        <v>3</v>
      </c>
      <c r="J6" s="80">
        <v>-0.51090000000000002</v>
      </c>
      <c r="K6" s="37"/>
      <c r="L6" s="102"/>
      <c r="M6" s="11"/>
    </row>
    <row r="7" spans="1:13" ht="19.5" thickBot="1">
      <c r="A7" s="76" t="s">
        <v>74</v>
      </c>
      <c r="B7" s="30" t="s">
        <v>19</v>
      </c>
      <c r="C7" s="31">
        <v>30</v>
      </c>
      <c r="D7" s="30">
        <v>0</v>
      </c>
      <c r="E7" s="30">
        <v>4</v>
      </c>
      <c r="F7" s="81">
        <v>-3.7051000000000001E-2</v>
      </c>
      <c r="G7" s="76">
        <v>0</v>
      </c>
      <c r="H7" s="30">
        <v>0</v>
      </c>
      <c r="I7" s="30">
        <v>4</v>
      </c>
      <c r="J7" s="80">
        <v>5.9749999999999998E-2</v>
      </c>
      <c r="K7" s="99" t="s">
        <v>79</v>
      </c>
      <c r="L7" s="127">
        <v>75</v>
      </c>
      <c r="M7" s="11"/>
    </row>
    <row r="8" spans="1:13" ht="19.5" thickBot="1">
      <c r="A8" s="99" t="s">
        <v>75</v>
      </c>
      <c r="B8" s="20" t="s">
        <v>19</v>
      </c>
      <c r="C8" s="21">
        <v>2</v>
      </c>
      <c r="D8" s="82">
        <v>0</v>
      </c>
      <c r="E8" s="38">
        <v>5</v>
      </c>
      <c r="F8" s="83">
        <v>-6.6480000000000003E-3</v>
      </c>
      <c r="G8" s="76">
        <v>0</v>
      </c>
      <c r="H8" s="30">
        <v>1</v>
      </c>
      <c r="I8" s="30">
        <v>0</v>
      </c>
      <c r="J8" s="79">
        <v>2.95926</v>
      </c>
      <c r="K8" s="104"/>
      <c r="L8" s="105"/>
      <c r="M8" s="11"/>
    </row>
    <row r="9" spans="1:13">
      <c r="A9" s="37"/>
      <c r="B9" s="37"/>
      <c r="C9" s="84"/>
      <c r="D9" s="30">
        <v>1</v>
      </c>
      <c r="E9" s="30">
        <v>0</v>
      </c>
      <c r="F9" s="85">
        <v>-1198.6404970000001</v>
      </c>
      <c r="G9" s="76">
        <v>0</v>
      </c>
      <c r="H9" s="30">
        <v>1</v>
      </c>
      <c r="I9" s="30">
        <v>1</v>
      </c>
      <c r="J9" s="79">
        <v>-1.98326</v>
      </c>
      <c r="K9" s="104"/>
      <c r="L9" s="105"/>
      <c r="M9" s="11"/>
    </row>
    <row r="10" spans="1:13">
      <c r="A10" s="37"/>
      <c r="B10" s="37"/>
      <c r="C10" s="84"/>
      <c r="D10" s="30">
        <v>1</v>
      </c>
      <c r="E10" s="30">
        <v>1</v>
      </c>
      <c r="F10" s="86">
        <v>80.658117000000004</v>
      </c>
      <c r="G10" s="76">
        <v>0</v>
      </c>
      <c r="H10" s="30">
        <v>1</v>
      </c>
      <c r="I10" s="30">
        <v>2</v>
      </c>
      <c r="J10" s="81">
        <v>0.50082000000000004</v>
      </c>
      <c r="K10" s="14"/>
      <c r="L10" s="11"/>
      <c r="M10" s="11"/>
    </row>
    <row r="11" spans="1:13">
      <c r="A11" s="37"/>
      <c r="B11" s="37"/>
      <c r="C11" s="84"/>
      <c r="D11" s="30">
        <v>1</v>
      </c>
      <c r="E11" s="30">
        <v>2</v>
      </c>
      <c r="F11" s="79">
        <v>-8.6210699999999996</v>
      </c>
      <c r="G11" s="76">
        <v>0</v>
      </c>
      <c r="H11" s="30">
        <v>1</v>
      </c>
      <c r="I11" s="30">
        <v>3</v>
      </c>
      <c r="J11" s="80">
        <v>-6.3530000000000003E-2</v>
      </c>
      <c r="K11" s="14"/>
      <c r="L11" s="11"/>
      <c r="M11" s="11"/>
    </row>
    <row r="12" spans="1:13">
      <c r="A12" s="37"/>
      <c r="B12" s="37"/>
      <c r="C12" s="84"/>
      <c r="D12" s="30">
        <v>1</v>
      </c>
      <c r="E12" s="30">
        <v>3</v>
      </c>
      <c r="F12" s="81">
        <v>0.63512999999999997</v>
      </c>
      <c r="G12" s="76">
        <v>0</v>
      </c>
      <c r="H12" s="30">
        <v>2</v>
      </c>
      <c r="I12" s="30">
        <v>0</v>
      </c>
      <c r="J12" s="79">
        <v>-4.7303199999999999</v>
      </c>
      <c r="K12" s="14"/>
      <c r="L12" s="11"/>
      <c r="M12" s="11"/>
    </row>
    <row r="13" spans="1:13">
      <c r="A13" s="37"/>
      <c r="B13" s="37"/>
      <c r="C13" s="84"/>
      <c r="D13" s="82">
        <v>1</v>
      </c>
      <c r="E13" s="38">
        <v>4</v>
      </c>
      <c r="F13" s="87">
        <v>6.7777000000000004E-2</v>
      </c>
      <c r="G13" s="76">
        <v>0</v>
      </c>
      <c r="H13" s="30">
        <v>2</v>
      </c>
      <c r="I13" s="30">
        <v>1</v>
      </c>
      <c r="J13" s="81">
        <v>-1.2834000000000001</v>
      </c>
      <c r="K13" s="14"/>
      <c r="L13" s="11"/>
      <c r="M13" s="11"/>
    </row>
    <row r="14" spans="1:13">
      <c r="A14" s="37"/>
      <c r="B14" s="37"/>
      <c r="C14" s="84"/>
      <c r="D14" s="30">
        <v>2</v>
      </c>
      <c r="E14" s="30">
        <v>0</v>
      </c>
      <c r="F14" s="85">
        <v>2182.680018</v>
      </c>
      <c r="G14" s="76">
        <v>0</v>
      </c>
      <c r="H14" s="30">
        <v>2</v>
      </c>
      <c r="I14" s="30">
        <v>2</v>
      </c>
      <c r="J14" s="80">
        <v>-7.8630000000000005E-2</v>
      </c>
      <c r="K14" s="14"/>
      <c r="L14" s="11"/>
      <c r="M14" s="11"/>
    </row>
    <row r="15" spans="1:13">
      <c r="A15" s="37"/>
      <c r="B15" s="37"/>
      <c r="C15" s="84"/>
      <c r="D15" s="30">
        <v>2</v>
      </c>
      <c r="E15" s="30">
        <v>1</v>
      </c>
      <c r="F15" s="86">
        <v>-107.24787000000001</v>
      </c>
      <c r="G15" s="76">
        <v>0</v>
      </c>
      <c r="H15" s="30">
        <v>3</v>
      </c>
      <c r="I15" s="30">
        <v>0</v>
      </c>
      <c r="J15" s="81">
        <v>0.49265999999999999</v>
      </c>
      <c r="K15" s="14"/>
      <c r="L15" s="11"/>
      <c r="M15" s="11"/>
    </row>
    <row r="16" spans="1:13">
      <c r="A16" s="37"/>
      <c r="B16" s="37"/>
      <c r="C16" s="84"/>
      <c r="D16" s="30">
        <v>2</v>
      </c>
      <c r="E16" s="30">
        <v>2</v>
      </c>
      <c r="F16" s="77">
        <v>7.6863159999999997</v>
      </c>
      <c r="G16" s="76">
        <v>0</v>
      </c>
      <c r="H16" s="30">
        <v>3</v>
      </c>
      <c r="I16" s="30">
        <v>1</v>
      </c>
      <c r="J16" s="81">
        <v>-0.19761999999999999</v>
      </c>
      <c r="K16" s="14"/>
      <c r="L16" s="11"/>
      <c r="M16" s="11"/>
    </row>
    <row r="17" spans="1:13">
      <c r="A17" s="37"/>
      <c r="B17" s="37"/>
      <c r="C17" s="84"/>
      <c r="D17" s="82">
        <v>2</v>
      </c>
      <c r="E17" s="38">
        <v>3</v>
      </c>
      <c r="F17" s="87">
        <v>-0.41658000000000001</v>
      </c>
      <c r="G17" s="82">
        <v>0</v>
      </c>
      <c r="H17" s="38">
        <v>4</v>
      </c>
      <c r="I17" s="38">
        <v>0</v>
      </c>
      <c r="J17" s="83">
        <v>-5.466E-2</v>
      </c>
      <c r="K17" s="14"/>
      <c r="L17" s="11"/>
      <c r="M17" s="11"/>
    </row>
    <row r="18" spans="1:13">
      <c r="A18" s="37"/>
      <c r="B18" s="37"/>
      <c r="C18" s="84"/>
      <c r="D18" s="30">
        <v>3</v>
      </c>
      <c r="E18" s="30">
        <v>0</v>
      </c>
      <c r="F18" s="85">
        <v>-1996.3541560000001</v>
      </c>
      <c r="G18" s="76">
        <v>1</v>
      </c>
      <c r="H18" s="30">
        <v>0</v>
      </c>
      <c r="I18" s="30">
        <v>0</v>
      </c>
      <c r="J18" s="86">
        <v>2762.3136</v>
      </c>
      <c r="K18" s="14"/>
      <c r="L18" s="11"/>
      <c r="M18" s="11"/>
    </row>
    <row r="19" spans="1:13">
      <c r="A19" s="37"/>
      <c r="B19" s="37"/>
      <c r="C19" s="84"/>
      <c r="D19" s="30">
        <v>3</v>
      </c>
      <c r="E19" s="30">
        <v>1</v>
      </c>
      <c r="F19" s="77">
        <v>63.32479</v>
      </c>
      <c r="G19" s="76">
        <v>1</v>
      </c>
      <c r="H19" s="30">
        <v>0</v>
      </c>
      <c r="I19" s="30">
        <v>1</v>
      </c>
      <c r="J19" s="77">
        <v>-206.1301</v>
      </c>
      <c r="K19" s="14"/>
      <c r="L19" s="11"/>
      <c r="M19" s="11"/>
    </row>
    <row r="20" spans="1:13">
      <c r="A20" s="37"/>
      <c r="B20" s="37"/>
      <c r="C20" s="84"/>
      <c r="D20" s="82">
        <v>3</v>
      </c>
      <c r="E20" s="38">
        <v>2</v>
      </c>
      <c r="F20" s="88">
        <v>-2.1821079999999999</v>
      </c>
      <c r="G20" s="76">
        <v>1</v>
      </c>
      <c r="H20" s="30">
        <v>0</v>
      </c>
      <c r="I20" s="30">
        <v>2</v>
      </c>
      <c r="J20" s="79">
        <v>5.3005500000000003</v>
      </c>
      <c r="K20" s="14"/>
      <c r="L20" s="11"/>
      <c r="M20" s="11"/>
    </row>
    <row r="21" spans="1:13">
      <c r="A21" s="37"/>
      <c r="B21" s="37"/>
      <c r="C21" s="84"/>
      <c r="D21" s="30">
        <v>4</v>
      </c>
      <c r="E21" s="30">
        <v>0</v>
      </c>
      <c r="F21" s="75">
        <v>916.30165499999998</v>
      </c>
      <c r="G21" s="76">
        <v>1</v>
      </c>
      <c r="H21" s="30">
        <v>0</v>
      </c>
      <c r="I21" s="30">
        <v>3</v>
      </c>
      <c r="J21" s="81">
        <v>0.38064999999999999</v>
      </c>
      <c r="K21" s="14"/>
      <c r="L21" s="11"/>
      <c r="M21" s="11"/>
    </row>
    <row r="22" spans="1:13">
      <c r="A22" s="37"/>
      <c r="B22" s="37"/>
      <c r="C22" s="84"/>
      <c r="D22" s="76">
        <v>4</v>
      </c>
      <c r="E22" s="30">
        <v>1</v>
      </c>
      <c r="F22" s="86">
        <v>-14.043174</v>
      </c>
      <c r="G22" s="76">
        <v>1</v>
      </c>
      <c r="H22" s="30">
        <v>1</v>
      </c>
      <c r="I22" s="30">
        <v>0</v>
      </c>
      <c r="J22" s="79">
        <v>2.0978599999999998</v>
      </c>
      <c r="K22" s="14"/>
      <c r="L22" s="11"/>
      <c r="M22" s="11"/>
    </row>
    <row r="23" spans="1:13" ht="15.75" thickBot="1">
      <c r="A23" s="37"/>
      <c r="B23" s="37"/>
      <c r="C23" s="84"/>
      <c r="D23" s="99">
        <v>5</v>
      </c>
      <c r="E23" s="20">
        <v>0</v>
      </c>
      <c r="F23" s="176">
        <v>-168.71311399999999</v>
      </c>
      <c r="G23" s="76">
        <v>1</v>
      </c>
      <c r="H23" s="30">
        <v>1</v>
      </c>
      <c r="I23" s="30">
        <v>1</v>
      </c>
      <c r="J23" s="79">
        <v>4.3804699999999999</v>
      </c>
      <c r="K23" s="14"/>
      <c r="L23" s="11"/>
      <c r="M23" s="11"/>
    </row>
    <row r="24" spans="1:13">
      <c r="A24" s="37"/>
      <c r="B24" s="37"/>
      <c r="C24" s="37"/>
      <c r="D24" s="30"/>
      <c r="E24" s="30"/>
      <c r="F24" s="89"/>
      <c r="G24" s="76">
        <v>1</v>
      </c>
      <c r="H24" s="30">
        <v>1</v>
      </c>
      <c r="I24" s="30">
        <v>2</v>
      </c>
      <c r="J24" s="81">
        <v>-0.25183</v>
      </c>
      <c r="K24" s="14"/>
      <c r="M24" s="11"/>
    </row>
    <row r="25" spans="1:13">
      <c r="A25" s="37"/>
      <c r="B25" s="37"/>
      <c r="C25" s="37"/>
      <c r="D25" s="30"/>
      <c r="E25" s="30"/>
      <c r="F25" s="89"/>
      <c r="G25" s="76">
        <v>1</v>
      </c>
      <c r="H25" s="30">
        <v>2</v>
      </c>
      <c r="I25" s="30">
        <v>0</v>
      </c>
      <c r="J25" s="79">
        <v>8.7238399999999992</v>
      </c>
      <c r="K25" s="14"/>
      <c r="M25" s="11"/>
    </row>
    <row r="26" spans="1:13">
      <c r="A26" s="37"/>
      <c r="B26" s="37"/>
      <c r="C26" s="37"/>
      <c r="D26" s="30"/>
      <c r="E26" s="30"/>
      <c r="F26" s="89"/>
      <c r="G26" s="76">
        <v>1</v>
      </c>
      <c r="H26" s="30">
        <v>2</v>
      </c>
      <c r="I26" s="30">
        <v>1</v>
      </c>
      <c r="J26" s="81">
        <v>1.7845</v>
      </c>
      <c r="K26" s="14"/>
      <c r="M26" s="11"/>
    </row>
    <row r="27" spans="1:13">
      <c r="A27" s="37"/>
      <c r="B27" s="37"/>
      <c r="C27" s="37"/>
      <c r="D27" s="30"/>
      <c r="E27" s="30"/>
      <c r="F27" s="89"/>
      <c r="G27" s="82">
        <v>1</v>
      </c>
      <c r="H27" s="38">
        <v>3</v>
      </c>
      <c r="I27" s="38">
        <v>0</v>
      </c>
      <c r="J27" s="87">
        <v>-0.12343999999999999</v>
      </c>
      <c r="K27" s="14"/>
      <c r="M27" s="11"/>
    </row>
    <row r="28" spans="1:13">
      <c r="A28" s="37"/>
      <c r="B28" s="37"/>
      <c r="C28" s="37"/>
      <c r="D28" s="30"/>
      <c r="E28" s="30"/>
      <c r="F28" s="89"/>
      <c r="G28" s="76">
        <v>2</v>
      </c>
      <c r="H28" s="30">
        <v>0</v>
      </c>
      <c r="I28" s="30">
        <v>0</v>
      </c>
      <c r="J28" s="75">
        <v>-3722.41428</v>
      </c>
      <c r="K28" s="14"/>
      <c r="M28" s="11"/>
    </row>
    <row r="29" spans="1:13">
      <c r="A29" s="37"/>
      <c r="B29" s="37"/>
      <c r="C29" s="37"/>
      <c r="D29" s="30"/>
      <c r="E29" s="30"/>
      <c r="F29" s="89"/>
      <c r="G29" s="76">
        <v>2</v>
      </c>
      <c r="H29" s="30">
        <v>0</v>
      </c>
      <c r="I29" s="30">
        <v>1</v>
      </c>
      <c r="J29" s="86">
        <v>185.87744000000001</v>
      </c>
      <c r="K29" s="14"/>
      <c r="M29" s="11"/>
    </row>
    <row r="30" spans="1:13">
      <c r="A30" s="37"/>
      <c r="B30" s="37"/>
      <c r="C30" s="37"/>
      <c r="D30" s="30"/>
      <c r="E30" s="30"/>
      <c r="F30" s="89"/>
      <c r="G30" s="76">
        <v>2</v>
      </c>
      <c r="H30" s="30">
        <v>0</v>
      </c>
      <c r="I30" s="30">
        <v>2</v>
      </c>
      <c r="J30" s="79">
        <v>-2.8075700000000001</v>
      </c>
      <c r="K30" s="14"/>
      <c r="M30" s="11"/>
    </row>
    <row r="31" spans="1:13">
      <c r="A31" s="37"/>
      <c r="B31" s="37"/>
      <c r="C31" s="37"/>
      <c r="D31" s="30"/>
      <c r="E31" s="30"/>
      <c r="F31" s="89"/>
      <c r="G31" s="76">
        <v>2</v>
      </c>
      <c r="H31" s="30">
        <v>1</v>
      </c>
      <c r="I31" s="30">
        <v>0</v>
      </c>
      <c r="J31" s="77">
        <v>-11.47437</v>
      </c>
      <c r="K31" s="14"/>
      <c r="M31" s="11"/>
    </row>
    <row r="32" spans="1:13">
      <c r="A32" s="37"/>
      <c r="B32" s="37"/>
      <c r="C32" s="37"/>
      <c r="D32" s="30"/>
      <c r="E32" s="30"/>
      <c r="F32" s="89"/>
      <c r="G32" s="76">
        <v>2</v>
      </c>
      <c r="H32" s="30">
        <v>1</v>
      </c>
      <c r="I32" s="30">
        <v>1</v>
      </c>
      <c r="J32" s="81">
        <v>-2.9344999999999999</v>
      </c>
      <c r="K32" s="14"/>
      <c r="M32" s="11"/>
    </row>
    <row r="33" spans="1:13">
      <c r="A33" s="37"/>
      <c r="B33" s="37"/>
      <c r="C33" s="37"/>
      <c r="D33" s="30"/>
      <c r="E33" s="30"/>
      <c r="F33" s="89"/>
      <c r="G33" s="82">
        <v>2</v>
      </c>
      <c r="H33" s="38">
        <v>2</v>
      </c>
      <c r="I33" s="38">
        <v>0</v>
      </c>
      <c r="J33" s="90">
        <v>-4.66432</v>
      </c>
      <c r="K33" s="14"/>
      <c r="M33" s="11"/>
    </row>
    <row r="34" spans="1:13">
      <c r="A34" s="37"/>
      <c r="B34" s="37"/>
      <c r="C34" s="37"/>
      <c r="D34" s="30"/>
      <c r="E34" s="30"/>
      <c r="F34" s="89"/>
      <c r="G34" s="76">
        <v>3</v>
      </c>
      <c r="H34" s="30">
        <v>0</v>
      </c>
      <c r="I34" s="30">
        <v>0</v>
      </c>
      <c r="J34" s="86">
        <v>2241.4666000000002</v>
      </c>
      <c r="K34" s="14"/>
      <c r="M34" s="11"/>
    </row>
    <row r="35" spans="1:13">
      <c r="A35" s="37"/>
      <c r="B35" s="37"/>
      <c r="C35" s="37"/>
      <c r="D35" s="30"/>
      <c r="E35" s="30"/>
      <c r="F35" s="89"/>
      <c r="G35" s="76">
        <v>3</v>
      </c>
      <c r="H35" s="30">
        <v>0</v>
      </c>
      <c r="I35" s="30">
        <v>1</v>
      </c>
      <c r="J35" s="79">
        <v>-55.606900000000003</v>
      </c>
      <c r="K35" s="14"/>
      <c r="M35" s="11"/>
    </row>
    <row r="36" spans="1:13">
      <c r="A36" s="37"/>
      <c r="B36" s="37"/>
      <c r="C36" s="37"/>
      <c r="D36" s="30"/>
      <c r="E36" s="30"/>
      <c r="F36" s="89"/>
      <c r="G36" s="76">
        <v>3</v>
      </c>
      <c r="H36" s="30">
        <v>1</v>
      </c>
      <c r="I36" s="30">
        <v>0</v>
      </c>
      <c r="J36" s="79">
        <v>6.9850199999999996</v>
      </c>
      <c r="K36" s="14"/>
      <c r="M36" s="11"/>
    </row>
    <row r="37" spans="1:13" ht="15.75" thickBot="1">
      <c r="A37" s="37"/>
      <c r="B37" s="37"/>
      <c r="C37" s="37"/>
      <c r="D37" s="30"/>
      <c r="E37" s="30"/>
      <c r="F37" s="89"/>
      <c r="G37" s="99">
        <v>4</v>
      </c>
      <c r="H37" s="20">
        <v>0</v>
      </c>
      <c r="I37" s="20">
        <v>0</v>
      </c>
      <c r="J37" s="175">
        <v>-508.78712999999999</v>
      </c>
      <c r="K37" s="14"/>
      <c r="M37" s="11"/>
    </row>
    <row r="38" spans="1:13">
      <c r="G38" s="16"/>
      <c r="H38" s="16"/>
      <c r="I38" s="16"/>
    </row>
  </sheetData>
  <mergeCells count="4">
    <mergeCell ref="D1:F1"/>
    <mergeCell ref="G1:J1"/>
    <mergeCell ref="A1:C1"/>
    <mergeCell ref="K1:L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horizontalDpi="1200" verticalDpi="1200" r:id="rId1"/>
  <headerFooter scaleWithDoc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664"/>
  <sheetViews>
    <sheetView zoomScaleNormal="100" zoomScalePageLayoutView="55" workbookViewId="0">
      <pane ySplit="3" topLeftCell="A4" activePane="bottomLeft" state="frozen"/>
      <selection pane="bottomLeft"/>
    </sheetView>
  </sheetViews>
  <sheetFormatPr baseColWidth="10" defaultColWidth="8.85546875" defaultRowHeight="15"/>
  <cols>
    <col min="1" max="1" width="13.28515625" style="161" customWidth="1"/>
    <col min="2" max="5" width="8.85546875" style="16" customWidth="1"/>
    <col min="6" max="6" width="5.5703125" style="1" customWidth="1"/>
    <col min="7" max="7" width="11.140625" style="2" customWidth="1"/>
    <col min="8" max="8" width="11.140625" style="8" customWidth="1"/>
    <col min="9" max="9" width="13.28515625" style="162" customWidth="1"/>
    <col min="10" max="10" width="11.5703125" style="163" customWidth="1"/>
    <col min="11" max="11" width="8.7109375" style="163" customWidth="1"/>
    <col min="12" max="12" width="6.85546875" style="164" customWidth="1"/>
    <col min="13" max="13" width="9.5703125" style="2" customWidth="1"/>
    <col min="14" max="14" width="8.5703125" style="3" customWidth="1"/>
    <col min="15" max="15" width="7" style="1" customWidth="1"/>
    <col min="16" max="16" width="8.85546875" style="2" customWidth="1"/>
    <col min="17" max="17" width="8.85546875" style="165" customWidth="1"/>
    <col min="18" max="18" width="8.85546875" style="166" customWidth="1"/>
    <col min="19" max="19" width="6.140625" style="1" customWidth="1"/>
    <col min="20" max="20" width="9.7109375" style="2" customWidth="1"/>
    <col min="21" max="21" width="8.5703125" style="16" customWidth="1"/>
    <col min="22" max="22" width="6.85546875" style="1" customWidth="1"/>
    <col min="23" max="23" width="9.140625" style="5" customWidth="1"/>
    <col min="24" max="25" width="8.85546875" style="6"/>
    <col min="26" max="26" width="11.140625" style="167" customWidth="1"/>
    <col min="27" max="27" width="11.140625" style="16" customWidth="1"/>
    <col min="28" max="28" width="11.140625" style="166" customWidth="1"/>
    <col min="29" max="29" width="11.140625" style="167" customWidth="1"/>
    <col min="30" max="30" width="11.140625" style="6" customWidth="1"/>
    <col min="31" max="31" width="11.140625" style="7" customWidth="1"/>
    <col min="32" max="32" width="11.140625" style="5" customWidth="1"/>
    <col min="33" max="33" width="11.140625" style="6" customWidth="1"/>
    <col min="34" max="34" width="11.140625" style="7" customWidth="1"/>
    <col min="35" max="35" width="11.28515625" style="5" customWidth="1"/>
    <col min="36" max="36" width="11.28515625" style="6" customWidth="1"/>
    <col min="37" max="37" width="11.28515625" style="9" customWidth="1"/>
    <col min="38" max="40" width="11.28515625" customWidth="1"/>
    <col min="41" max="41" width="11.140625" customWidth="1"/>
    <col min="42" max="44" width="11.28515625" customWidth="1"/>
    <col min="45" max="45" width="11.28515625" style="9" customWidth="1"/>
    <col min="46" max="46" width="10.28515625" customWidth="1"/>
  </cols>
  <sheetData>
    <row r="1" spans="1:45" s="200" customFormat="1" ht="48" customHeight="1">
      <c r="A1" s="107" t="s">
        <v>29</v>
      </c>
      <c r="B1" s="260" t="s">
        <v>30</v>
      </c>
      <c r="C1" s="262"/>
      <c r="D1" s="262"/>
      <c r="E1" s="262"/>
      <c r="F1" s="263"/>
      <c r="G1" s="108" t="s">
        <v>2</v>
      </c>
      <c r="H1" s="109" t="s">
        <v>3</v>
      </c>
      <c r="I1" s="215" t="s">
        <v>31</v>
      </c>
      <c r="J1" s="264" t="s">
        <v>32</v>
      </c>
      <c r="K1" s="262"/>
      <c r="L1" s="263"/>
      <c r="M1" s="259" t="s">
        <v>33</v>
      </c>
      <c r="N1" s="262"/>
      <c r="O1" s="263"/>
      <c r="P1" s="259" t="s">
        <v>34</v>
      </c>
      <c r="Q1" s="260"/>
      <c r="R1" s="260"/>
      <c r="S1" s="265"/>
      <c r="T1" s="264" t="s">
        <v>35</v>
      </c>
      <c r="U1" s="262"/>
      <c r="V1" s="263"/>
      <c r="W1" s="259" t="s">
        <v>36</v>
      </c>
      <c r="X1" s="260"/>
      <c r="Y1" s="265"/>
      <c r="Z1" s="216" t="s">
        <v>4</v>
      </c>
      <c r="AA1" s="214" t="s">
        <v>2</v>
      </c>
      <c r="AB1" s="201" t="s">
        <v>3</v>
      </c>
      <c r="AC1" s="282" t="s">
        <v>5</v>
      </c>
      <c r="AD1" s="260"/>
      <c r="AE1" s="265"/>
      <c r="AF1" s="259" t="s">
        <v>37</v>
      </c>
      <c r="AG1" s="260"/>
      <c r="AH1" s="265"/>
      <c r="AI1" s="259" t="s">
        <v>16</v>
      </c>
      <c r="AJ1" s="260"/>
      <c r="AK1" s="261"/>
      <c r="AL1" s="286" t="s">
        <v>21</v>
      </c>
      <c r="AM1" s="262"/>
      <c r="AN1" s="263"/>
      <c r="AO1" s="245" t="s">
        <v>28</v>
      </c>
      <c r="AP1" s="287" t="s">
        <v>22</v>
      </c>
      <c r="AQ1" s="287"/>
      <c r="AR1" s="287"/>
      <c r="AS1" s="246" t="s">
        <v>82</v>
      </c>
    </row>
    <row r="2" spans="1:45" s="37" customFormat="1" ht="17.25">
      <c r="A2" s="114" t="s">
        <v>18</v>
      </c>
      <c r="B2" s="121" t="s">
        <v>46</v>
      </c>
      <c r="C2" s="17" t="s">
        <v>47</v>
      </c>
      <c r="D2" s="32" t="s">
        <v>48</v>
      </c>
      <c r="E2" s="17" t="s">
        <v>49</v>
      </c>
      <c r="F2" s="18" t="s">
        <v>50</v>
      </c>
      <c r="G2" s="115" t="s">
        <v>51</v>
      </c>
      <c r="H2" s="116" t="s">
        <v>52</v>
      </c>
      <c r="I2" s="117" t="s">
        <v>18</v>
      </c>
      <c r="J2" s="17" t="s">
        <v>53</v>
      </c>
      <c r="K2" s="17" t="s">
        <v>54</v>
      </c>
      <c r="L2" s="18" t="s">
        <v>55</v>
      </c>
      <c r="M2" s="118" t="s">
        <v>56</v>
      </c>
      <c r="N2" s="17" t="s">
        <v>54</v>
      </c>
      <c r="O2" s="18" t="s">
        <v>55</v>
      </c>
      <c r="P2" s="118" t="s">
        <v>57</v>
      </c>
      <c r="Q2" s="30" t="s">
        <v>58</v>
      </c>
      <c r="R2" s="17" t="s">
        <v>54</v>
      </c>
      <c r="S2" s="18" t="s">
        <v>55</v>
      </c>
      <c r="T2" s="118" t="s">
        <v>59</v>
      </c>
      <c r="U2" s="17" t="s">
        <v>54</v>
      </c>
      <c r="V2" s="18" t="s">
        <v>55</v>
      </c>
      <c r="W2" s="118" t="s">
        <v>83</v>
      </c>
      <c r="X2" s="17" t="s">
        <v>54</v>
      </c>
      <c r="Y2" s="18" t="s">
        <v>55</v>
      </c>
      <c r="Z2" s="120" t="s">
        <v>46</v>
      </c>
      <c r="AA2" s="121" t="s">
        <v>51</v>
      </c>
      <c r="AB2" s="121" t="s">
        <v>52</v>
      </c>
      <c r="AC2" s="202" t="s">
        <v>63</v>
      </c>
      <c r="AD2" s="17" t="s">
        <v>54</v>
      </c>
      <c r="AE2" s="18" t="s">
        <v>55</v>
      </c>
      <c r="AF2" s="119" t="s">
        <v>60</v>
      </c>
      <c r="AG2" s="17" t="s">
        <v>54</v>
      </c>
      <c r="AH2" s="18" t="s">
        <v>55</v>
      </c>
      <c r="AI2" s="119" t="s">
        <v>61</v>
      </c>
      <c r="AJ2" s="17" t="s">
        <v>54</v>
      </c>
      <c r="AK2" s="122" t="s">
        <v>55</v>
      </c>
      <c r="AL2" s="100" t="s">
        <v>62</v>
      </c>
      <c r="AM2" s="17" t="s">
        <v>54</v>
      </c>
      <c r="AN2" s="18" t="s">
        <v>55</v>
      </c>
      <c r="AO2" s="194" t="s">
        <v>65</v>
      </c>
      <c r="AP2" s="195" t="s">
        <v>64</v>
      </c>
      <c r="AQ2" s="195" t="s">
        <v>66</v>
      </c>
      <c r="AR2" s="219" t="s">
        <v>67</v>
      </c>
      <c r="AS2" s="243" t="s">
        <v>68</v>
      </c>
    </row>
    <row r="3" spans="1:45" s="29" customFormat="1" ht="18.75" thickBot="1">
      <c r="A3" s="123" t="s">
        <v>18</v>
      </c>
      <c r="B3" s="124" t="s">
        <v>38</v>
      </c>
      <c r="C3" s="124" t="s">
        <v>18</v>
      </c>
      <c r="D3" s="22" t="s">
        <v>19</v>
      </c>
      <c r="E3" s="22" t="s">
        <v>19</v>
      </c>
      <c r="F3" s="125" t="s">
        <v>38</v>
      </c>
      <c r="G3" s="126" t="s">
        <v>1</v>
      </c>
      <c r="H3" s="127" t="s">
        <v>14</v>
      </c>
      <c r="I3" s="128" t="s">
        <v>18</v>
      </c>
      <c r="J3" s="24" t="s">
        <v>19</v>
      </c>
      <c r="K3" s="22" t="s">
        <v>19</v>
      </c>
      <c r="L3" s="23" t="s">
        <v>18</v>
      </c>
      <c r="M3" s="24" t="s">
        <v>19</v>
      </c>
      <c r="N3" s="22" t="s">
        <v>19</v>
      </c>
      <c r="O3" s="23" t="s">
        <v>18</v>
      </c>
      <c r="P3" s="24" t="s">
        <v>19</v>
      </c>
      <c r="Q3" s="22" t="s">
        <v>19</v>
      </c>
      <c r="R3" s="22" t="s">
        <v>19</v>
      </c>
      <c r="S3" s="23" t="s">
        <v>18</v>
      </c>
      <c r="T3" s="24" t="s">
        <v>19</v>
      </c>
      <c r="U3" s="22" t="s">
        <v>19</v>
      </c>
      <c r="V3" s="23" t="s">
        <v>18</v>
      </c>
      <c r="W3" s="24" t="s">
        <v>19</v>
      </c>
      <c r="X3" s="22" t="s">
        <v>19</v>
      </c>
      <c r="Y3" s="129" t="s">
        <v>18</v>
      </c>
      <c r="Z3" s="130" t="s">
        <v>18</v>
      </c>
      <c r="AA3" s="20" t="s">
        <v>1</v>
      </c>
      <c r="AB3" s="64" t="s">
        <v>14</v>
      </c>
      <c r="AC3" s="185" t="s">
        <v>19</v>
      </c>
      <c r="AD3" s="22" t="s">
        <v>19</v>
      </c>
      <c r="AE3" s="23" t="s">
        <v>18</v>
      </c>
      <c r="AF3" s="24" t="s">
        <v>19</v>
      </c>
      <c r="AG3" s="22" t="s">
        <v>19</v>
      </c>
      <c r="AH3" s="23" t="s">
        <v>18</v>
      </c>
      <c r="AI3" s="24" t="s">
        <v>19</v>
      </c>
      <c r="AJ3" s="22" t="s">
        <v>19</v>
      </c>
      <c r="AK3" s="68" t="s">
        <v>18</v>
      </c>
      <c r="AL3" s="26" t="s">
        <v>20</v>
      </c>
      <c r="AM3" s="58" t="s">
        <v>20</v>
      </c>
      <c r="AN3" s="69" t="s">
        <v>18</v>
      </c>
      <c r="AO3" s="24" t="s">
        <v>19</v>
      </c>
      <c r="AP3" s="22" t="s">
        <v>19</v>
      </c>
      <c r="AQ3" s="22" t="s">
        <v>19</v>
      </c>
      <c r="AR3" s="22" t="s">
        <v>19</v>
      </c>
      <c r="AS3" s="244" t="s">
        <v>19</v>
      </c>
    </row>
    <row r="4" spans="1:45" s="137" customFormat="1" ht="15" customHeight="1">
      <c r="A4" s="132" t="s">
        <v>39</v>
      </c>
      <c r="B4" s="32">
        <v>2.0009999999999999</v>
      </c>
      <c r="C4" s="30">
        <v>1.1000000000000001E-3</v>
      </c>
      <c r="D4" s="133">
        <f>(180933049598656000-70217404855.3724*B4^(3/2)-2411496819706270*(273.15+G4)+12133507562259.2*(273.15+G4)^2-27213992297.7291*(273.15+G4)^3+22948343.3209092*(273.15+G4)^4+B4*(-986223018279.287+5588298236.68746*(273.15+G4))+H4^4*(4.14228669971578E-18-2.84030880139861E-20*(273.15+G4)+4.88118864268547E-23*(273.15+G4)^2)+H4^3*(-4.60634713142169E-09+6.38477966854137E-13*B4^(1/2)+4.32453227698831E-11*(273.15+G4)-1.34218004872788E-13*(273.15+G4)^2+1.37169433780665E-16*(273.15+G4)^3)+B4^(1/2)*(-31615794934111600+431007926946557*(273.15+G4)-2205502533336.5*(273.15+G4)^2+5019118813.35267*(273.15+G4)^3-4285824.63256474*(273.15+G4)^4)+H4^2*(7.38339902048758+0.0000892679242246957*B4-0.096042820483349*(273.15+G4)+0.000470171646450579*(273.15+G4)^2-1.02639472453813E-06*(273.15+G4)^3+8.43281282661061E-10*(273.15+G4)^4+B4^(1/2)*(-0.0205578045636448+0.000133188310047582*(273.15+G4)-2.24867936653958E-07*(273.15+G4)^2))+H4*(-972628294.966113+786.947400129572*B4+12720147.8550018*(273.15+G4)-62817.2657452456*(273.15+G4)^2+138.633438438488*(273.15+G4)^3-0.115307153207807*(273.15+G4)^4+B4^(1/2)*(2948588.31630423-19282.1584177255*(273.15+G4)+31.7305761235273*(273.15+G4)^2)))/(4847359709.68344-9.20851008396336E-38*H4^5+1*B4^(5/2)+B4^2*(17.5565983304036-0.0994820701540762*(273.15+G4))-107008975.310052*(273.15+G4)+1022309.86798468*(273.15+G4)^2-5442.77481585981*(273.15+G4)^3+17.4281345323534*(273.15+G4)^4-0.033546222870963*(273.15+G4)^5+0.0000359270580846177*(273.15+G4)^6-1.65104865052154E-08*(273.15+G4)^7+B4*(-6441887.51960168+85858.2293333562*(273.15+G4)-431.997863893246*(273.15+G4)^2+0.968919043425989*(273.15+G4)^3-0.00081704612154836*(273.15+G4)^4)+B4^(3/2)*(750426.360321704-10230.3203371089*(273.15+G4)+52.3493792334251*(273.15+G4)^2-0.119132828099875*(273.15+G4)^3+0.000101727500026342*(273.15+G4)^4)+H4^4*(1.05457104339275E-26-1.03261725441393E-28*(273.15+G4)+3.37169024124539E-31*(273.15+G4)^2-3.64926668949088E-34*(273.15+G4)^3+B4*(-1.47480767348483E-28+1.01125526044747E-30*(273.15+G4)-1.73788416587714E-33*(273.15+G4)^2))+H4^3*(-1.93205295772041E-16-1.51547888582424E-23*B4^(3/2)+3.13693952646223E-18*(273.15+G4)-2.04162339636161E-20*(273.15+G4)^2+6.65638151180278E-23*(273.15+G4)^3-1.08701562791094E-25*(273.15+G4)^4+7.11160414975473E-29*(273.15+G4)^5+B4*(1.64003039592158E-19-1.5396938572052E-21*(273.15+G4)+4.77865869399613E-24*(273.15+G4)^2-4.8837405078981E-27*(273.15+G4)^3))+H4^2*(1.74553499428988E-07-1.58913456728716E-15*B4^2-3.2876024514833E-09*(273.15+G4)+2.58258276033744E-11*(273.15+G4)^2-1.08253012780061E-13*(273.15+G4)^3+2.55269599678852E-16*(273.15+G4)^4-3.20972019258198E-19*(273.15+G4)^5+1.68081652867846E-22*(273.15+G4)^6+B4^(3/2)*(4.87956051304468E-13-3.16133182653483E-15*(273.15+G4)+5.33742161498565E-18*(273.15+G4)^2)+B4*(-2.62876384982301E-10+3.41948056472499E-12*(273.15+G4)-1.67398541507977E-14*(273.15+G4)^2+3.654345837233E-17*(273.15+G4)^3-3.00239408020695E-20*(273.15+G4)^4))+H4*(-27.6073273980211-1.40091228405275E-08*B4^2+0.528940190260874*(273.15+G4)-0.00424025071791743*(273.15+G4)^2+0.000018182085052347*(273.15+G4)^3-4.39551726846363E-08*(273.15+G4)^4+5.67758383987514E-11*(273.15+G4)^5-3.0602950731846E-14*(273.15+G4)^6+B4^(3/2)*(-0.0000699871188721533+4.57677562456233E-07*(273.15+G4)-7.53150784312503E-10*(273.15+G4)^2)+B4*(0.0346291740975562-0.000452884433752633*(273.15+G4)+2.23652760574928E-06*(273.15+G4)^2-4.93586450268395E-09*(273.15+G4)^3+4.10536224762602E-12*(273.15+G4)^4)))^2</f>
        <v>0.79632446790428346</v>
      </c>
      <c r="E4" s="32">
        <f>C4*D4</f>
        <v>8.759569146947119E-4</v>
      </c>
      <c r="F4" s="19">
        <v>2</v>
      </c>
      <c r="G4" s="118">
        <v>5</v>
      </c>
      <c r="H4" s="31">
        <v>0.101325</v>
      </c>
      <c r="I4" s="134">
        <v>41897</v>
      </c>
      <c r="J4" s="205">
        <v>1001.5577845548163</v>
      </c>
      <c r="K4" s="205">
        <v>8.3299999999999997E-4</v>
      </c>
      <c r="L4" s="203">
        <v>60</v>
      </c>
      <c r="M4" s="204">
        <f>(Z4-B4)*D4</f>
        <v>-7.963244679041958E-4</v>
      </c>
      <c r="N4" s="205">
        <v>0</v>
      </c>
      <c r="O4" s="206" t="s">
        <v>17</v>
      </c>
      <c r="P4" s="204">
        <v>-2.3177140000000002E-3</v>
      </c>
      <c r="Q4" s="205">
        <v>-2.5806706297139232E-4</v>
      </c>
      <c r="R4" s="205">
        <v>1.4999999999999999E-4</v>
      </c>
      <c r="S4" s="206" t="s">
        <v>17</v>
      </c>
      <c r="T4" s="204">
        <v>1.8E-3</v>
      </c>
      <c r="U4" s="205">
        <v>1.5227091785638129E-4</v>
      </c>
      <c r="V4" s="206" t="s">
        <v>17</v>
      </c>
      <c r="W4" s="204">
        <v>-1.049105386645035E-3</v>
      </c>
      <c r="X4" s="205">
        <v>2.0000000000000001E-4</v>
      </c>
      <c r="Y4" s="206" t="s">
        <v>17</v>
      </c>
      <c r="Z4" s="207">
        <v>2</v>
      </c>
      <c r="AA4" s="208">
        <v>5</v>
      </c>
      <c r="AB4" s="208">
        <v>0.101325</v>
      </c>
      <c r="AC4" s="184">
        <v>999.96663354500004</v>
      </c>
      <c r="AD4" s="30">
        <v>5.0000000000000001E-4</v>
      </c>
      <c r="AE4" s="19" t="s">
        <v>17</v>
      </c>
      <c r="AF4" s="204">
        <f>J4-P4-T4+M4+Q4+W4</f>
        <v>1001.5561987718987</v>
      </c>
      <c r="AG4" s="205">
        <f t="shared" ref="AG4:AG59" si="0">SQRT(SUMSQ(E4,K4,R4,U4,N4,X4))</f>
        <v>1.2437346778257426E-3</v>
      </c>
      <c r="AH4" s="203">
        <f t="shared" ref="AH4:AH59" si="1">AG4^4/(E4^4/F4+K4^4/L4)</f>
        <v>7.9127885448182402</v>
      </c>
      <c r="AI4" s="33">
        <f t="shared" ref="AI4:AI59" si="2">AF4-AC4</f>
        <v>1.5895652268986851</v>
      </c>
      <c r="AJ4" s="32">
        <f t="shared" ref="AJ4:AJ59" si="3">SQRT(AG4^2-AD4^2)</f>
        <v>1.1388046139818296E-3</v>
      </c>
      <c r="AK4" s="50">
        <f>AJ4^4/(AG4^4/AH4)</f>
        <v>5.5618011607305835</v>
      </c>
      <c r="AL4" s="35">
        <f t="shared" ref="AL4:AL59" si="4">16.5/35*Z4</f>
        <v>0.94285714285714284</v>
      </c>
      <c r="AM4" s="66">
        <f t="shared" ref="AM4:AM59" si="5">0.1*AL4</f>
        <v>9.4285714285714292E-2</v>
      </c>
      <c r="AN4" s="70" t="s">
        <v>17</v>
      </c>
      <c r="AO4" s="32">
        <f>('Sect. 4 (coefficients)'!$L$3+'Sect. 4 (coefficients)'!$L$4*(AA4+'Sect. 4 (coefficients)'!$L$7)^-2.5+'Sect. 4 (coefficients)'!$L$5*(AA4+'Sect. 4 (coefficients)'!$L$7)^3)/1000</f>
        <v>-3.9457825426968806E-3</v>
      </c>
      <c r="AP4" s="32">
        <f t="shared" ref="AP4:AP59" si="6">AI4-AO4</f>
        <v>1.593511009441382</v>
      </c>
      <c r="AQ4" s="32">
        <f t="shared" ref="AQ4:AQ14" si="7">AI4-AO4</f>
        <v>1.593511009441382</v>
      </c>
      <c r="AR4" s="32">
        <f t="shared" ref="AR4:AR59" si="8">AP4-AQ4</f>
        <v>0</v>
      </c>
      <c r="AS4" s="255">
        <v>-0.27364404911622842</v>
      </c>
    </row>
    <row r="5" spans="1:45" s="137" customFormat="1" ht="15" customHeight="1">
      <c r="A5" s="132" t="s">
        <v>39</v>
      </c>
      <c r="B5" s="32">
        <v>2.0009999999999999</v>
      </c>
      <c r="C5" s="30">
        <v>1.1000000000000001E-3</v>
      </c>
      <c r="D5" s="133">
        <f t="shared" ref="D5:D14" si="9">(180933049598656000-70217404855.3724*B5^(3/2)-2411496819706270*(273.15+G5)+12133507562259.2*(273.15+G5)^2-27213992297.7291*(273.15+G5)^3+22948343.3209092*(273.15+G5)^4+B5*(-986223018279.287+5588298236.68746*(273.15+G5))+H5^4*(4.14228669971578E-18-2.84030880139861E-20*(273.15+G5)+4.88118864268547E-23*(273.15+G5)^2)+H5^3*(-4.60634713142169E-09+6.38477966854137E-13*B5^(1/2)+4.32453227698831E-11*(273.15+G5)-1.34218004872788E-13*(273.15+G5)^2+1.37169433780665E-16*(273.15+G5)^3)+B5^(1/2)*(-31615794934111600+431007926946557*(273.15+G5)-2205502533336.5*(273.15+G5)^2+5019118813.35267*(273.15+G5)^3-4285824.63256474*(273.15+G5)^4)+H5^2*(7.38339902048758+0.0000892679242246957*B5-0.096042820483349*(273.15+G5)+0.000470171646450579*(273.15+G5)^2-1.02639472453813E-06*(273.15+G5)^3+8.43281282661061E-10*(273.15+G5)^4+B5^(1/2)*(-0.0205578045636448+0.000133188310047582*(273.15+G5)-2.24867936653958E-07*(273.15+G5)^2))+H5*(-972628294.966113+786.947400129572*B5+12720147.8550018*(273.15+G5)-62817.2657452456*(273.15+G5)^2+138.633438438488*(273.15+G5)^3-0.115307153207807*(273.15+G5)^4+B5^(1/2)*(2948588.31630423-19282.1584177255*(273.15+G5)+31.7305761235273*(273.15+G5)^2)))/(4847359709.68344-9.20851008396336E-38*H5^5+1*B5^(5/2)+B5^2*(17.5565983304036-0.0994820701540762*(273.15+G5))-107008975.310052*(273.15+G5)+1022309.86798468*(273.15+G5)^2-5442.77481585981*(273.15+G5)^3+17.4281345323534*(273.15+G5)^4-0.033546222870963*(273.15+G5)^5+0.0000359270580846177*(273.15+G5)^6-1.65104865052154E-08*(273.15+G5)^7+B5*(-6441887.51960168+85858.2293333562*(273.15+G5)-431.997863893246*(273.15+G5)^2+0.968919043425989*(273.15+G5)^3-0.00081704612154836*(273.15+G5)^4)+B5^(3/2)*(750426.360321704-10230.3203371089*(273.15+G5)+52.3493792334251*(273.15+G5)^2-0.119132828099875*(273.15+G5)^3+0.000101727500026342*(273.15+G5)^4)+H5^4*(1.05457104339275E-26-1.03261725441393E-28*(273.15+G5)+3.37169024124539E-31*(273.15+G5)^2-3.64926668949088E-34*(273.15+G5)^3+B5*(-1.47480767348483E-28+1.01125526044747E-30*(273.15+G5)-1.73788416587714E-33*(273.15+G5)^2))+H5^3*(-1.93205295772041E-16-1.51547888582424E-23*B5^(3/2)+3.13693952646223E-18*(273.15+G5)-2.04162339636161E-20*(273.15+G5)^2+6.65638151180278E-23*(273.15+G5)^3-1.08701562791094E-25*(273.15+G5)^4+7.11160414975473E-29*(273.15+G5)^5+B5*(1.64003039592158E-19-1.5396938572052E-21*(273.15+G5)+4.77865869399613E-24*(273.15+G5)^2-4.8837405078981E-27*(273.15+G5)^3))+H5^2*(1.74553499428988E-07-1.58913456728716E-15*B5^2-3.2876024514833E-09*(273.15+G5)+2.58258276033744E-11*(273.15+G5)^2-1.08253012780061E-13*(273.15+G5)^3+2.55269599678852E-16*(273.15+G5)^4-3.20972019258198E-19*(273.15+G5)^5+1.68081652867846E-22*(273.15+G5)^6+B5^(3/2)*(4.87956051304468E-13-3.16133182653483E-15*(273.15+G5)+5.33742161498565E-18*(273.15+G5)^2)+B5*(-2.62876384982301E-10+3.41948056472499E-12*(273.15+G5)-1.67398541507977E-14*(273.15+G5)^2+3.654345837233E-17*(273.15+G5)^3-3.00239408020695E-20*(273.15+G5)^4))+H5*(-27.6073273980211-1.40091228405275E-08*B5^2+0.528940190260874*(273.15+G5)-0.00424025071791743*(273.15+G5)^2+0.000018182085052347*(273.15+G5)^3-4.39551726846363E-08*(273.15+G5)^4+5.67758383987514E-11*(273.15+G5)^5-3.0602950731846E-14*(273.15+G5)^6+B5^(3/2)*(-0.0000699871188721533+4.57677562456233E-07*(273.15+G5)-7.53150784312503E-10*(273.15+G5)^2)+B5*(0.0346291740975562-0.000452884433752633*(273.15+G5)+2.23652760574928E-06*(273.15+G5)^2-4.93586450268395E-09*(273.15+G5)^3+4.10536224762602E-12*(273.15+G5)^4)))^2</f>
        <v>0.78187226000096899</v>
      </c>
      <c r="E5" s="32">
        <f t="shared" ref="E5:E14" si="10">C5*D5</f>
        <v>8.6005948600106593E-4</v>
      </c>
      <c r="F5" s="19">
        <v>2</v>
      </c>
      <c r="G5" s="118">
        <v>10</v>
      </c>
      <c r="H5" s="31">
        <v>0.101325</v>
      </c>
      <c r="I5" s="134">
        <v>41905</v>
      </c>
      <c r="J5" s="205">
        <v>1001.2646671696718</v>
      </c>
      <c r="K5" s="205">
        <v>8.3299999999999997E-4</v>
      </c>
      <c r="L5" s="203">
        <v>60</v>
      </c>
      <c r="M5" s="204">
        <f t="shared" ref="M5:M59" si="11">(Z5-B5)*D5</f>
        <v>-7.8187226000088288E-4</v>
      </c>
      <c r="N5" s="205">
        <v>0</v>
      </c>
      <c r="O5" s="206" t="s">
        <v>17</v>
      </c>
      <c r="P5" s="204">
        <v>-2.3177140000000002E-3</v>
      </c>
      <c r="Q5" s="205">
        <v>-2.5798066225737122E-4</v>
      </c>
      <c r="R5" s="205">
        <v>1.4999999999999999E-4</v>
      </c>
      <c r="S5" s="206" t="s">
        <v>17</v>
      </c>
      <c r="T5" s="204">
        <v>1.8E-3</v>
      </c>
      <c r="U5" s="205">
        <v>1.5227091785638129E-4</v>
      </c>
      <c r="V5" s="206" t="s">
        <v>17</v>
      </c>
      <c r="W5" s="204">
        <v>-5.9276917219845378E-4</v>
      </c>
      <c r="X5" s="205">
        <v>2.0000000000000001E-4</v>
      </c>
      <c r="Y5" s="206" t="s">
        <v>17</v>
      </c>
      <c r="Z5" s="207">
        <v>2</v>
      </c>
      <c r="AA5" s="208">
        <v>10</v>
      </c>
      <c r="AB5" s="208">
        <v>0.101325</v>
      </c>
      <c r="AC5" s="184">
        <v>999.70247018700002</v>
      </c>
      <c r="AD5" s="30">
        <v>5.0000000000000001E-4</v>
      </c>
      <c r="AE5" s="19" t="s">
        <v>17</v>
      </c>
      <c r="AF5" s="204">
        <f>J5-P5-T5+M5+Q5+W5</f>
        <v>1001.2635522615775</v>
      </c>
      <c r="AG5" s="205">
        <f t="shared" si="0"/>
        <v>1.2325898555015137E-3</v>
      </c>
      <c r="AH5" s="203">
        <f t="shared" si="1"/>
        <v>8.1966204980567223</v>
      </c>
      <c r="AI5" s="33">
        <f t="shared" si="2"/>
        <v>1.5610820745774845</v>
      </c>
      <c r="AJ5" s="32">
        <f t="shared" si="3"/>
        <v>1.12662227560316E-3</v>
      </c>
      <c r="AK5" s="50">
        <f t="shared" ref="AK5:AK59" si="12">AJ5^4/(AG5^4/AH5)</f>
        <v>5.7210244919128668</v>
      </c>
      <c r="AL5" s="35">
        <f t="shared" si="4"/>
        <v>0.94285714285714284</v>
      </c>
      <c r="AM5" s="66">
        <f t="shared" si="5"/>
        <v>9.4285714285714292E-2</v>
      </c>
      <c r="AN5" s="70" t="s">
        <v>17</v>
      </c>
      <c r="AO5" s="32">
        <f>('Sect. 4 (coefficients)'!$L$3+'Sect. 4 (coefficients)'!$L$4*(AA5+'Sect. 4 (coefficients)'!$L$7)^-2.5+'Sect. 4 (coefficients)'!$L$5*(AA5+'Sect. 4 (coefficients)'!$L$7)^3)/1000</f>
        <v>-3.3446902568376059E-3</v>
      </c>
      <c r="AP5" s="32">
        <f t="shared" si="6"/>
        <v>1.5644267648343222</v>
      </c>
      <c r="AQ5" s="32">
        <f t="shared" si="7"/>
        <v>1.5644267648343222</v>
      </c>
      <c r="AR5" s="32">
        <f t="shared" si="8"/>
        <v>0</v>
      </c>
      <c r="AS5" s="255">
        <v>-0.61176887061265006</v>
      </c>
    </row>
    <row r="6" spans="1:45" s="137" customFormat="1" ht="15" customHeight="1">
      <c r="A6" s="132" t="s">
        <v>39</v>
      </c>
      <c r="B6" s="32">
        <v>2.0009999999999999</v>
      </c>
      <c r="C6" s="30">
        <v>1.1000000000000001E-3</v>
      </c>
      <c r="D6" s="133">
        <f t="shared" si="9"/>
        <v>0.7701632852273429</v>
      </c>
      <c r="E6" s="32">
        <f t="shared" si="10"/>
        <v>8.4717961375007722E-4</v>
      </c>
      <c r="F6" s="19">
        <v>2</v>
      </c>
      <c r="G6" s="118">
        <v>15</v>
      </c>
      <c r="H6" s="31">
        <v>0.101325</v>
      </c>
      <c r="I6" s="134">
        <v>41903</v>
      </c>
      <c r="J6" s="205">
        <v>1000.6426563071282</v>
      </c>
      <c r="K6" s="205">
        <v>8.3299999999999997E-4</v>
      </c>
      <c r="L6" s="203">
        <v>60</v>
      </c>
      <c r="M6" s="204">
        <f t="shared" si="11"/>
        <v>-7.7016328522725808E-4</v>
      </c>
      <c r="N6" s="205">
        <v>0</v>
      </c>
      <c r="O6" s="206" t="s">
        <v>17</v>
      </c>
      <c r="P6" s="204">
        <v>-2.3177140000000002E-3</v>
      </c>
      <c r="Q6" s="205">
        <v>-2.5781146898666931E-4</v>
      </c>
      <c r="R6" s="205">
        <v>1.4999999999999999E-4</v>
      </c>
      <c r="S6" s="206" t="s">
        <v>17</v>
      </c>
      <c r="T6" s="204">
        <v>1.8E-3</v>
      </c>
      <c r="U6" s="205">
        <v>1.5227091785638129E-4</v>
      </c>
      <c r="V6" s="206" t="s">
        <v>17</v>
      </c>
      <c r="W6" s="204">
        <v>-2.5179381636447422E-4</v>
      </c>
      <c r="X6" s="205">
        <v>2.0000000000000001E-4</v>
      </c>
      <c r="Y6" s="206" t="s">
        <v>17</v>
      </c>
      <c r="Z6" s="207">
        <v>2</v>
      </c>
      <c r="AA6" s="208">
        <v>15</v>
      </c>
      <c r="AB6" s="208">
        <v>0.101325</v>
      </c>
      <c r="AC6" s="184">
        <v>999.10262146699995</v>
      </c>
      <c r="AD6" s="30">
        <v>5.0000000000000001E-4</v>
      </c>
      <c r="AE6" s="19" t="s">
        <v>17</v>
      </c>
      <c r="AF6" s="204">
        <f>J6-P6-T6+M6+Q6+W6</f>
        <v>1000.6418942525577</v>
      </c>
      <c r="AG6" s="205">
        <f t="shared" si="0"/>
        <v>1.2236374995800655E-3</v>
      </c>
      <c r="AH6" s="203">
        <f t="shared" si="1"/>
        <v>8.4413963600387802</v>
      </c>
      <c r="AI6" s="33">
        <f t="shared" si="2"/>
        <v>1.5392727855577277</v>
      </c>
      <c r="AJ6" s="32">
        <f t="shared" si="3"/>
        <v>1.1168208139081914E-3</v>
      </c>
      <c r="AK6" s="50">
        <f t="shared" si="12"/>
        <v>5.8578355846632508</v>
      </c>
      <c r="AL6" s="35">
        <f t="shared" si="4"/>
        <v>0.94285714285714284</v>
      </c>
      <c r="AM6" s="66">
        <f t="shared" si="5"/>
        <v>9.4285714285714292E-2</v>
      </c>
      <c r="AN6" s="70" t="s">
        <v>17</v>
      </c>
      <c r="AO6" s="32">
        <f>('Sect. 4 (coefficients)'!$L$3+'Sect. 4 (coefficients)'!$L$4*(AA6+'Sect. 4 (coefficients)'!$L$7)^-2.5+'Sect. 4 (coefficients)'!$L$5*(AA6+'Sect. 4 (coefficients)'!$L$7)^3)/1000</f>
        <v>-2.8498200791190241E-3</v>
      </c>
      <c r="AP6" s="32">
        <f t="shared" si="6"/>
        <v>1.5421226056368467</v>
      </c>
      <c r="AQ6" s="32">
        <f t="shared" si="7"/>
        <v>1.5421226056368467</v>
      </c>
      <c r="AR6" s="32">
        <f t="shared" si="8"/>
        <v>0</v>
      </c>
      <c r="AS6" s="255">
        <v>0.37652451828762423</v>
      </c>
    </row>
    <row r="7" spans="1:45" s="137" customFormat="1" ht="15" customHeight="1">
      <c r="A7" s="132" t="s">
        <v>39</v>
      </c>
      <c r="B7" s="32">
        <v>2.0009999999999999</v>
      </c>
      <c r="C7" s="30">
        <v>1.1000000000000001E-3</v>
      </c>
      <c r="D7" s="133">
        <f t="shared" si="9"/>
        <v>0.76048700839200567</v>
      </c>
      <c r="E7" s="32">
        <f t="shared" si="10"/>
        <v>8.3653570923120633E-4</v>
      </c>
      <c r="F7" s="19">
        <v>2</v>
      </c>
      <c r="G7" s="118">
        <v>20</v>
      </c>
      <c r="H7" s="31">
        <v>0.101325</v>
      </c>
      <c r="I7" s="134">
        <v>41900</v>
      </c>
      <c r="J7" s="205">
        <v>999.72708728806742</v>
      </c>
      <c r="K7" s="205">
        <v>8.3299999999999997E-4</v>
      </c>
      <c r="L7" s="203">
        <v>60</v>
      </c>
      <c r="M7" s="204">
        <f t="shared" si="11"/>
        <v>-7.6048700839192193E-4</v>
      </c>
      <c r="N7" s="205">
        <v>0</v>
      </c>
      <c r="O7" s="206" t="s">
        <v>17</v>
      </c>
      <c r="P7" s="204">
        <v>-2.3177140000000002E-3</v>
      </c>
      <c r="Q7" s="205">
        <v>-2.5756889509973149E-4</v>
      </c>
      <c r="R7" s="205">
        <v>1.4999999999999999E-4</v>
      </c>
      <c r="S7" s="206" t="s">
        <v>17</v>
      </c>
      <c r="T7" s="204">
        <v>1.8E-3</v>
      </c>
      <c r="U7" s="205">
        <v>1.5227091785638129E-4</v>
      </c>
      <c r="V7" s="206" t="s">
        <v>17</v>
      </c>
      <c r="W7" s="204">
        <v>0</v>
      </c>
      <c r="X7" s="205">
        <v>0</v>
      </c>
      <c r="Y7" s="206" t="s">
        <v>17</v>
      </c>
      <c r="Z7" s="207">
        <v>2</v>
      </c>
      <c r="AA7" s="208">
        <v>20</v>
      </c>
      <c r="AB7" s="208">
        <v>0.101325</v>
      </c>
      <c r="AC7" s="184">
        <v>998.20715046700002</v>
      </c>
      <c r="AD7" s="30">
        <v>5.0000000000000001E-4</v>
      </c>
      <c r="AE7" s="19" t="s">
        <v>17</v>
      </c>
      <c r="AF7" s="204">
        <f>J7-P7-T7+M7+Q7+W7</f>
        <v>999.72658694616393</v>
      </c>
      <c r="AG7" s="205">
        <f t="shared" si="0"/>
        <v>1.1997363982324542E-3</v>
      </c>
      <c r="AH7" s="203">
        <f t="shared" si="1"/>
        <v>8.1927626933201925</v>
      </c>
      <c r="AI7" s="33">
        <f t="shared" si="2"/>
        <v>1.5194364791639146</v>
      </c>
      <c r="AJ7" s="32">
        <f t="shared" si="3"/>
        <v>1.0905812327579188E-3</v>
      </c>
      <c r="AK7" s="50">
        <f t="shared" si="12"/>
        <v>5.5939568929365873</v>
      </c>
      <c r="AL7" s="35">
        <f t="shared" si="4"/>
        <v>0.94285714285714284</v>
      </c>
      <c r="AM7" s="66">
        <f t="shared" si="5"/>
        <v>9.4285714285714292E-2</v>
      </c>
      <c r="AN7" s="70" t="s">
        <v>17</v>
      </c>
      <c r="AO7" s="32">
        <f>('Sect. 4 (coefficients)'!$L$3+'Sect. 4 (coefficients)'!$L$4*(AA7+'Sect. 4 (coefficients)'!$L$7)^-2.5+'Sect. 4 (coefficients)'!$L$5*(AA7+'Sect. 4 (coefficients)'!$L$7)^3)/1000</f>
        <v>-2.4363535093284202E-3</v>
      </c>
      <c r="AP7" s="32">
        <f t="shared" si="6"/>
        <v>1.5218728326732429</v>
      </c>
      <c r="AQ7" s="32">
        <f t="shared" si="7"/>
        <v>1.5218728326732429</v>
      </c>
      <c r="AR7" s="32">
        <f t="shared" si="8"/>
        <v>0</v>
      </c>
      <c r="AS7" s="255">
        <v>-0.98635550750714174</v>
      </c>
    </row>
    <row r="8" spans="1:45" s="46" customFormat="1" ht="15" customHeight="1">
      <c r="A8" s="138" t="s">
        <v>39</v>
      </c>
      <c r="B8" s="40">
        <v>2.0009999999999999</v>
      </c>
      <c r="C8" s="38">
        <v>1.1000000000000001E-3</v>
      </c>
      <c r="D8" s="139">
        <f t="shared" si="9"/>
        <v>0.75243443480763306</v>
      </c>
      <c r="E8" s="40">
        <f t="shared" si="10"/>
        <v>8.2767787828839641E-4</v>
      </c>
      <c r="F8" s="41">
        <v>2</v>
      </c>
      <c r="G8" s="140">
        <v>25</v>
      </c>
      <c r="H8" s="39">
        <v>0.101325</v>
      </c>
      <c r="I8" s="141">
        <v>41901</v>
      </c>
      <c r="J8" s="217">
        <v>998.55250402783258</v>
      </c>
      <c r="K8" s="217">
        <v>8.3299999999999997E-4</v>
      </c>
      <c r="L8" s="218">
        <v>60</v>
      </c>
      <c r="M8" s="220">
        <f t="shared" si="11"/>
        <v>-7.5243443480755017E-4</v>
      </c>
      <c r="N8" s="217">
        <v>0</v>
      </c>
      <c r="O8" s="221" t="s">
        <v>17</v>
      </c>
      <c r="P8" s="220">
        <v>-2.3177140000000002E-3</v>
      </c>
      <c r="Q8" s="217">
        <v>-2.5726052788578759E-4</v>
      </c>
      <c r="R8" s="217">
        <v>1.4999999999999999E-4</v>
      </c>
      <c r="S8" s="221" t="s">
        <v>17</v>
      </c>
      <c r="T8" s="220">
        <v>1.8E-3</v>
      </c>
      <c r="U8" s="217">
        <v>1.5227091785638129E-4</v>
      </c>
      <c r="V8" s="221" t="s">
        <v>17</v>
      </c>
      <c r="W8" s="220">
        <v>1.8279901834151297E-4</v>
      </c>
      <c r="X8" s="217">
        <v>2.0000000000000001E-4</v>
      </c>
      <c r="Y8" s="221" t="s">
        <v>17</v>
      </c>
      <c r="Z8" s="222">
        <v>2</v>
      </c>
      <c r="AA8" s="223">
        <v>25</v>
      </c>
      <c r="AB8" s="223">
        <v>0.101325</v>
      </c>
      <c r="AC8" s="209">
        <v>997.04763676000005</v>
      </c>
      <c r="AD8" s="38">
        <v>5.0000000000000001E-4</v>
      </c>
      <c r="AE8" s="41" t="s">
        <v>17</v>
      </c>
      <c r="AF8" s="220">
        <f>J8-P8-T8+M8+Q8+W8</f>
        <v>998.55219484588827</v>
      </c>
      <c r="AG8" s="217">
        <f t="shared" si="0"/>
        <v>1.2102173782559918E-3</v>
      </c>
      <c r="AH8" s="218">
        <f t="shared" si="1"/>
        <v>8.8396288857284837</v>
      </c>
      <c r="AI8" s="42">
        <f t="shared" si="2"/>
        <v>1.5045580858882204</v>
      </c>
      <c r="AJ8" s="40">
        <f t="shared" si="3"/>
        <v>1.1021007679122661E-3</v>
      </c>
      <c r="AK8" s="53">
        <f t="shared" si="12"/>
        <v>6.079469900539773</v>
      </c>
      <c r="AL8" s="44">
        <f t="shared" si="4"/>
        <v>0.94285714285714284</v>
      </c>
      <c r="AM8" s="67">
        <f t="shared" si="5"/>
        <v>9.4285714285714292E-2</v>
      </c>
      <c r="AN8" s="71" t="s">
        <v>17</v>
      </c>
      <c r="AO8" s="40">
        <f>('Sect. 4 (coefficients)'!$L$3+'Sect. 4 (coefficients)'!$L$4*(AA8+'Sect. 4 (coefficients)'!$L$7)^-2.5+'Sect. 4 (coefficients)'!$L$5*(AA8+'Sect. 4 (coefficients)'!$L$7)^3)/1000</f>
        <v>-2.085999999999995E-3</v>
      </c>
      <c r="AP8" s="40">
        <f t="shared" si="6"/>
        <v>1.5066440858882204</v>
      </c>
      <c r="AQ8" s="40">
        <f t="shared" si="7"/>
        <v>1.5066440858882204</v>
      </c>
      <c r="AR8" s="40">
        <f t="shared" si="8"/>
        <v>0</v>
      </c>
      <c r="AS8" s="256">
        <v>-0.8644441440992523</v>
      </c>
    </row>
    <row r="9" spans="1:45" s="37" customFormat="1" ht="15" customHeight="1">
      <c r="A9" s="132" t="s">
        <v>40</v>
      </c>
      <c r="B9" s="32">
        <v>9.9886999999999997</v>
      </c>
      <c r="C9" s="30">
        <v>2.9999999999999997E-4</v>
      </c>
      <c r="D9" s="133">
        <f t="shared" si="9"/>
        <v>0.80344246288468657</v>
      </c>
      <c r="E9" s="32">
        <f t="shared" si="10"/>
        <v>2.4103273886540594E-4</v>
      </c>
      <c r="F9" s="19">
        <v>6</v>
      </c>
      <c r="G9" s="118">
        <v>1</v>
      </c>
      <c r="H9" s="31">
        <v>0.101325</v>
      </c>
      <c r="I9" s="134">
        <v>42263</v>
      </c>
      <c r="J9" s="205">
        <v>1007.9566</v>
      </c>
      <c r="K9" s="205">
        <v>8.5499999999999997E-4</v>
      </c>
      <c r="L9" s="203">
        <v>69.5</v>
      </c>
      <c r="M9" s="204">
        <f t="shared" si="11"/>
        <v>9.078899830597207E-3</v>
      </c>
      <c r="N9" s="205">
        <v>0</v>
      </c>
      <c r="O9" s="206" t="s">
        <v>17</v>
      </c>
      <c r="P9" s="204">
        <v>-1.7586098622637721E-3</v>
      </c>
      <c r="Q9" s="205">
        <v>-2.5806303122546335E-4</v>
      </c>
      <c r="R9" s="205">
        <v>1.4999999999999999E-4</v>
      </c>
      <c r="S9" s="206" t="s">
        <v>17</v>
      </c>
      <c r="T9" s="204">
        <v>3.0000000000000001E-3</v>
      </c>
      <c r="U9" s="205">
        <v>1.5227091785638129E-4</v>
      </c>
      <c r="V9" s="206" t="s">
        <v>17</v>
      </c>
      <c r="W9" s="204">
        <v>-1.5E-3</v>
      </c>
      <c r="X9" s="205">
        <v>2.0000000000000001E-4</v>
      </c>
      <c r="Y9" s="208" t="s">
        <v>17</v>
      </c>
      <c r="Z9" s="207">
        <v>10</v>
      </c>
      <c r="AA9" s="208">
        <v>1</v>
      </c>
      <c r="AB9" s="208">
        <v>0.101325</v>
      </c>
      <c r="AC9" s="184">
        <v>999.90183760000002</v>
      </c>
      <c r="AD9" s="30">
        <v>5.0000000000000001E-4</v>
      </c>
      <c r="AE9" s="30" t="s">
        <v>17</v>
      </c>
      <c r="AF9" s="204">
        <f t="shared" ref="AF9:AF14" si="13">J9-P9-T9+M9+Q9+W9</f>
        <v>1007.9626794466616</v>
      </c>
      <c r="AG9" s="205">
        <f t="shared" si="0"/>
        <v>9.3531182694852298E-4</v>
      </c>
      <c r="AH9" s="203">
        <f t="shared" si="1"/>
        <v>92.743099096750484</v>
      </c>
      <c r="AI9" s="33">
        <f t="shared" si="2"/>
        <v>8.0608418466615603</v>
      </c>
      <c r="AJ9" s="32">
        <f t="shared" si="3"/>
        <v>7.904481093846602E-4</v>
      </c>
      <c r="AK9" s="50">
        <f t="shared" si="12"/>
        <v>47.309609168670391</v>
      </c>
      <c r="AL9" s="35">
        <f t="shared" si="4"/>
        <v>4.7142857142857144</v>
      </c>
      <c r="AM9" s="66">
        <f t="shared" si="5"/>
        <v>0.47142857142857147</v>
      </c>
      <c r="AN9" s="70" t="s">
        <v>17</v>
      </c>
      <c r="AO9" s="32">
        <f>('Sect. 4 (coefficients)'!$L$3+'Sect. 4 (coefficients)'!$L$4*(AA9+'Sect. 4 (coefficients)'!$L$7)^-2.5+'Sect. 4 (coefficients)'!$L$5*(AA9+'Sect. 4 (coefficients)'!$L$7)^3)/1000</f>
        <v>-4.525768980596109E-3</v>
      </c>
      <c r="AP9" s="32">
        <f t="shared" si="6"/>
        <v>8.0653676156421561</v>
      </c>
      <c r="AQ9" s="32">
        <f t="shared" si="7"/>
        <v>8.0653676156421561</v>
      </c>
      <c r="AR9" s="32">
        <f t="shared" si="8"/>
        <v>0</v>
      </c>
      <c r="AS9" s="255">
        <v>-1.9206995599461152</v>
      </c>
    </row>
    <row r="10" spans="1:45" s="37" customFormat="1" ht="15" customHeight="1">
      <c r="A10" s="132" t="s">
        <v>39</v>
      </c>
      <c r="B10" s="32">
        <v>14.9999</v>
      </c>
      <c r="C10" s="32">
        <v>2.2000000000000001E-4</v>
      </c>
      <c r="D10" s="133">
        <f t="shared" si="9"/>
        <v>0.80254909380660044</v>
      </c>
      <c r="E10" s="32">
        <f t="shared" si="10"/>
        <v>1.7656080063745209E-4</v>
      </c>
      <c r="F10" s="19">
        <v>8</v>
      </c>
      <c r="G10" s="118">
        <v>1</v>
      </c>
      <c r="H10" s="31">
        <v>0.101325</v>
      </c>
      <c r="I10" s="134">
        <v>42265</v>
      </c>
      <c r="J10" s="205">
        <v>1011.9786301950437</v>
      </c>
      <c r="K10" s="205">
        <v>8.8400000000000002E-4</v>
      </c>
      <c r="L10" s="203">
        <v>78.900000000000006</v>
      </c>
      <c r="M10" s="204">
        <f t="shared" si="11"/>
        <v>8.0254909380473005E-5</v>
      </c>
      <c r="N10" s="205">
        <v>0</v>
      </c>
      <c r="O10" s="206" t="s">
        <v>17</v>
      </c>
      <c r="P10" s="204">
        <v>-1.4133091881683884E-3</v>
      </c>
      <c r="Q10" s="205">
        <v>-2.5805916831044364E-4</v>
      </c>
      <c r="R10" s="205">
        <v>1.4999999999999999E-4</v>
      </c>
      <c r="S10" s="206" t="s">
        <v>17</v>
      </c>
      <c r="T10" s="204">
        <v>2.2000000000000001E-3</v>
      </c>
      <c r="U10" s="205">
        <v>1.5227091785638129E-4</v>
      </c>
      <c r="V10" s="206" t="s">
        <v>17</v>
      </c>
      <c r="W10" s="204">
        <v>-1.5E-3</v>
      </c>
      <c r="X10" s="205">
        <v>2.0000000000000001E-4</v>
      </c>
      <c r="Y10" s="208" t="s">
        <v>17</v>
      </c>
      <c r="Z10" s="207">
        <v>15</v>
      </c>
      <c r="AA10" s="208">
        <v>1</v>
      </c>
      <c r="AB10" s="208">
        <v>0.101325</v>
      </c>
      <c r="AC10" s="184">
        <v>999.90183760000002</v>
      </c>
      <c r="AD10" s="30">
        <v>5.0000000000000001E-4</v>
      </c>
      <c r="AE10" s="30" t="s">
        <v>17</v>
      </c>
      <c r="AF10" s="204">
        <f t="shared" si="13"/>
        <v>1011.9761656999729</v>
      </c>
      <c r="AG10" s="205">
        <f t="shared" si="0"/>
        <v>9.4779541502718978E-4</v>
      </c>
      <c r="AH10" s="203">
        <f t="shared" si="1"/>
        <v>102.65098909199484</v>
      </c>
      <c r="AI10" s="33">
        <f t="shared" si="2"/>
        <v>12.074328099972831</v>
      </c>
      <c r="AJ10" s="32">
        <f t="shared" si="3"/>
        <v>8.0518081742336788E-4</v>
      </c>
      <c r="AK10" s="50">
        <f t="shared" si="12"/>
        <v>53.46608733468895</v>
      </c>
      <c r="AL10" s="35">
        <f t="shared" si="4"/>
        <v>7.0714285714285712</v>
      </c>
      <c r="AM10" s="66">
        <f t="shared" si="5"/>
        <v>0.70714285714285718</v>
      </c>
      <c r="AN10" s="70" t="s">
        <v>17</v>
      </c>
      <c r="AO10" s="32">
        <f>('Sect. 4 (coefficients)'!$L$3+'Sect. 4 (coefficients)'!$L$4*(AA10+'Sect. 4 (coefficients)'!$L$7)^-2.5+'Sect. 4 (coefficients)'!$L$5*(AA10+'Sect. 4 (coefficients)'!$L$7)^3)/1000</f>
        <v>-4.525768980596109E-3</v>
      </c>
      <c r="AP10" s="32">
        <f t="shared" si="6"/>
        <v>12.078853868953427</v>
      </c>
      <c r="AQ10" s="32">
        <f t="shared" si="7"/>
        <v>12.078853868953427</v>
      </c>
      <c r="AR10" s="32">
        <f t="shared" si="8"/>
        <v>0</v>
      </c>
      <c r="AS10" s="255">
        <v>-1.7919635685075264</v>
      </c>
    </row>
    <row r="11" spans="1:45" s="37" customFormat="1" ht="15" customHeight="1">
      <c r="A11" s="132" t="s">
        <v>39</v>
      </c>
      <c r="B11" s="32">
        <v>20.000900000000001</v>
      </c>
      <c r="C11" s="32">
        <v>2.7999999999999998E-4</v>
      </c>
      <c r="D11" s="133">
        <f t="shared" si="9"/>
        <v>0.80245117018287693</v>
      </c>
      <c r="E11" s="32">
        <f t="shared" si="10"/>
        <v>2.2468632765120552E-4</v>
      </c>
      <c r="F11" s="19">
        <v>7</v>
      </c>
      <c r="G11" s="118">
        <v>1</v>
      </c>
      <c r="H11" s="31">
        <v>0.101325</v>
      </c>
      <c r="I11" s="134">
        <v>42261</v>
      </c>
      <c r="J11" s="205">
        <v>1015.9912405127543</v>
      </c>
      <c r="K11" s="205">
        <v>9.1200000000000005E-4</v>
      </c>
      <c r="L11" s="203">
        <v>88.9</v>
      </c>
      <c r="M11" s="204">
        <f t="shared" si="11"/>
        <v>-7.2220605316575693E-4</v>
      </c>
      <c r="N11" s="205">
        <v>0</v>
      </c>
      <c r="O11" s="206" t="s">
        <v>17</v>
      </c>
      <c r="P11" s="204">
        <v>-1.065185076080346E-3</v>
      </c>
      <c r="Q11" s="205">
        <v>-2.5805546691091042E-4</v>
      </c>
      <c r="R11" s="205">
        <v>1.4999999999999999E-4</v>
      </c>
      <c r="S11" s="206" t="s">
        <v>17</v>
      </c>
      <c r="T11" s="204">
        <v>2.0999999999999999E-3</v>
      </c>
      <c r="U11" s="205">
        <v>1.5227091785638129E-4</v>
      </c>
      <c r="V11" s="206" t="s">
        <v>17</v>
      </c>
      <c r="W11" s="204">
        <v>-1.5E-3</v>
      </c>
      <c r="X11" s="205">
        <v>2.0000000000000001E-4</v>
      </c>
      <c r="Y11" s="208" t="s">
        <v>17</v>
      </c>
      <c r="Z11" s="207">
        <v>20</v>
      </c>
      <c r="AA11" s="208">
        <v>1</v>
      </c>
      <c r="AB11" s="208">
        <v>0.101325</v>
      </c>
      <c r="AC11" s="184">
        <v>999.90183760000002</v>
      </c>
      <c r="AD11" s="30">
        <v>5.0000000000000001E-4</v>
      </c>
      <c r="AE11" s="30" t="s">
        <v>17</v>
      </c>
      <c r="AF11" s="204">
        <f t="shared" si="13"/>
        <v>1015.9877254363103</v>
      </c>
      <c r="AG11" s="205">
        <f t="shared" si="0"/>
        <v>9.8382639640243923E-4</v>
      </c>
      <c r="AH11" s="203">
        <f t="shared" si="1"/>
        <v>115.01055855024991</v>
      </c>
      <c r="AI11" s="33">
        <f t="shared" si="2"/>
        <v>16.085887836310235</v>
      </c>
      <c r="AJ11" s="32">
        <f t="shared" si="3"/>
        <v>8.4729828175100742E-4</v>
      </c>
      <c r="AK11" s="50">
        <f t="shared" si="12"/>
        <v>63.271646013727874</v>
      </c>
      <c r="AL11" s="35">
        <f t="shared" si="4"/>
        <v>9.4285714285714288</v>
      </c>
      <c r="AM11" s="66">
        <f t="shared" si="5"/>
        <v>0.94285714285714295</v>
      </c>
      <c r="AN11" s="70" t="s">
        <v>17</v>
      </c>
      <c r="AO11" s="32">
        <f>('Sect. 4 (coefficients)'!$L$3+'Sect. 4 (coefficients)'!$L$4*(AA11+'Sect. 4 (coefficients)'!$L$7)^-2.5+'Sect. 4 (coefficients)'!$L$5*(AA11+'Sect. 4 (coefficients)'!$L$7)^3)/1000</f>
        <v>-4.525768980596109E-3</v>
      </c>
      <c r="AP11" s="32">
        <f t="shared" si="6"/>
        <v>16.090413605290831</v>
      </c>
      <c r="AQ11" s="32">
        <f t="shared" si="7"/>
        <v>16.090413605290831</v>
      </c>
      <c r="AR11" s="32">
        <f t="shared" si="8"/>
        <v>0</v>
      </c>
      <c r="AS11" s="255">
        <v>-0.73899768074170424</v>
      </c>
    </row>
    <row r="12" spans="1:45" s="37" customFormat="1" ht="15" customHeight="1">
      <c r="A12" s="132" t="s">
        <v>39</v>
      </c>
      <c r="B12" s="32">
        <v>25.0047</v>
      </c>
      <c r="C12" s="32">
        <v>2.2000000000000001E-4</v>
      </c>
      <c r="D12" s="133">
        <f t="shared" si="9"/>
        <v>0.80274681209587195</v>
      </c>
      <c r="E12" s="32">
        <f t="shared" si="10"/>
        <v>1.7660429866109183E-4</v>
      </c>
      <c r="F12" s="19">
        <v>17</v>
      </c>
      <c r="G12" s="118">
        <v>1</v>
      </c>
      <c r="H12" s="31">
        <v>0.101325</v>
      </c>
      <c r="I12" s="134">
        <v>42270</v>
      </c>
      <c r="J12" s="205">
        <v>1020.0045427710456</v>
      </c>
      <c r="K12" s="205">
        <v>9.3999999999999997E-4</v>
      </c>
      <c r="L12" s="203">
        <v>99.2</v>
      </c>
      <c r="M12" s="204">
        <f t="shared" si="11"/>
        <v>-3.7729100168503609E-3</v>
      </c>
      <c r="N12" s="205">
        <v>0</v>
      </c>
      <c r="O12" s="206" t="s">
        <v>17</v>
      </c>
      <c r="P12" s="204">
        <v>-7.1328516407677368E-4</v>
      </c>
      <c r="Q12" s="205">
        <v>-2.5805190046017135E-4</v>
      </c>
      <c r="R12" s="205">
        <v>1.4999999999999999E-4</v>
      </c>
      <c r="S12" s="206" t="s">
        <v>17</v>
      </c>
      <c r="T12" s="204">
        <v>2E-3</v>
      </c>
      <c r="U12" s="205">
        <v>1.5227091785638129E-4</v>
      </c>
      <c r="V12" s="206" t="s">
        <v>17</v>
      </c>
      <c r="W12" s="204">
        <v>-1.5E-3</v>
      </c>
      <c r="X12" s="205">
        <v>0</v>
      </c>
      <c r="Y12" s="208" t="s">
        <v>17</v>
      </c>
      <c r="Z12" s="207">
        <v>25</v>
      </c>
      <c r="AA12" s="208">
        <v>1</v>
      </c>
      <c r="AB12" s="208">
        <v>0.101325</v>
      </c>
      <c r="AC12" s="184">
        <v>999.90183760000002</v>
      </c>
      <c r="AD12" s="30">
        <v>5.0000000000000001E-4</v>
      </c>
      <c r="AE12" s="30" t="s">
        <v>17</v>
      </c>
      <c r="AF12" s="204">
        <f t="shared" si="13"/>
        <v>1019.9977250942925</v>
      </c>
      <c r="AG12" s="205">
        <f t="shared" si="0"/>
        <v>9.800385251256202E-4</v>
      </c>
      <c r="AH12" s="203">
        <f t="shared" si="1"/>
        <v>116.36618375660734</v>
      </c>
      <c r="AI12" s="33">
        <f t="shared" si="2"/>
        <v>20.095887494292469</v>
      </c>
      <c r="AJ12" s="32">
        <f t="shared" si="3"/>
        <v>8.4289709379639036E-4</v>
      </c>
      <c r="AK12" s="50">
        <f t="shared" si="12"/>
        <v>63.672576717513849</v>
      </c>
      <c r="AL12" s="35">
        <f t="shared" si="4"/>
        <v>11.785714285714285</v>
      </c>
      <c r="AM12" s="66">
        <f t="shared" si="5"/>
        <v>1.1785714285714286</v>
      </c>
      <c r="AN12" s="70" t="s">
        <v>17</v>
      </c>
      <c r="AO12" s="32">
        <f>('Sect. 4 (coefficients)'!$L$3+'Sect. 4 (coefficients)'!$L$4*(AA12+'Sect. 4 (coefficients)'!$L$7)^-2.5+'Sect. 4 (coefficients)'!$L$5*(AA12+'Sect. 4 (coefficients)'!$L$7)^3)/1000</f>
        <v>-4.525768980596109E-3</v>
      </c>
      <c r="AP12" s="32">
        <f t="shared" si="6"/>
        <v>20.100413263273065</v>
      </c>
      <c r="AQ12" s="32">
        <f t="shared" si="7"/>
        <v>20.100413263273065</v>
      </c>
      <c r="AR12" s="32">
        <f t="shared" si="8"/>
        <v>0</v>
      </c>
      <c r="AS12" s="255">
        <v>-1.5421627568912299</v>
      </c>
    </row>
    <row r="13" spans="1:45" s="37" customFormat="1" ht="15" customHeight="1">
      <c r="A13" s="132" t="s">
        <v>40</v>
      </c>
      <c r="B13" s="32">
        <v>29.968900000000001</v>
      </c>
      <c r="C13" s="30">
        <v>2.9999999999999997E-4</v>
      </c>
      <c r="D13" s="133">
        <f t="shared" si="9"/>
        <v>0.80323533055310925</v>
      </c>
      <c r="E13" s="32">
        <f t="shared" si="10"/>
        <v>2.4097059916593276E-4</v>
      </c>
      <c r="F13" s="19">
        <v>25</v>
      </c>
      <c r="G13" s="118">
        <v>1</v>
      </c>
      <c r="H13" s="31">
        <v>0.101325</v>
      </c>
      <c r="I13" s="134">
        <v>42271</v>
      </c>
      <c r="J13" s="205">
        <v>1023.9936200277913</v>
      </c>
      <c r="K13" s="205">
        <v>9.68E-4</v>
      </c>
      <c r="L13" s="203">
        <v>110</v>
      </c>
      <c r="M13" s="204">
        <f t="shared" si="11"/>
        <v>2.4980618780200553E-2</v>
      </c>
      <c r="N13" s="205">
        <v>0</v>
      </c>
      <c r="O13" s="206" t="s">
        <v>17</v>
      </c>
      <c r="P13" s="204">
        <v>-3.6057523583667579E-4</v>
      </c>
      <c r="Q13" s="205">
        <v>-2.5804848703569599E-4</v>
      </c>
      <c r="R13" s="205">
        <v>1.4999999999999999E-4</v>
      </c>
      <c r="S13" s="206" t="s">
        <v>17</v>
      </c>
      <c r="T13" s="204">
        <v>3.3E-3</v>
      </c>
      <c r="U13" s="205">
        <v>1.5227091785638129E-4</v>
      </c>
      <c r="V13" s="206" t="s">
        <v>17</v>
      </c>
      <c r="W13" s="204">
        <v>-1.5E-3</v>
      </c>
      <c r="X13" s="205">
        <v>2.0000000000000001E-4</v>
      </c>
      <c r="Y13" s="208" t="s">
        <v>17</v>
      </c>
      <c r="Z13" s="207">
        <v>30</v>
      </c>
      <c r="AA13" s="208">
        <v>1</v>
      </c>
      <c r="AB13" s="208">
        <v>0.101325</v>
      </c>
      <c r="AC13" s="184">
        <v>999.90183760000002</v>
      </c>
      <c r="AD13" s="30">
        <v>5.0000000000000001E-4</v>
      </c>
      <c r="AE13" s="30" t="s">
        <v>17</v>
      </c>
      <c r="AF13" s="204">
        <f t="shared" si="13"/>
        <v>1024.0139031733202</v>
      </c>
      <c r="AG13" s="205">
        <f t="shared" si="0"/>
        <v>1.039604377677977E-3</v>
      </c>
      <c r="AH13" s="203">
        <f t="shared" si="1"/>
        <v>143.90859183908785</v>
      </c>
      <c r="AI13" s="33">
        <f t="shared" si="2"/>
        <v>24.112065573320137</v>
      </c>
      <c r="AJ13" s="32">
        <f t="shared" si="3"/>
        <v>9.1146983608192639E-4</v>
      </c>
      <c r="AK13" s="50">
        <f t="shared" si="12"/>
        <v>85.032222102482137</v>
      </c>
      <c r="AL13" s="35">
        <f t="shared" si="4"/>
        <v>14.142857142857142</v>
      </c>
      <c r="AM13" s="66">
        <f t="shared" si="5"/>
        <v>1.4142857142857144</v>
      </c>
      <c r="AN13" s="70" t="s">
        <v>17</v>
      </c>
      <c r="AO13" s="32">
        <f>('Sect. 4 (coefficients)'!$L$3+'Sect. 4 (coefficients)'!$L$4*(AA13+'Sect. 4 (coefficients)'!$L$7)^-2.5+'Sect. 4 (coefficients)'!$L$5*(AA13+'Sect. 4 (coefficients)'!$L$7)^3)/1000</f>
        <v>-4.525768980596109E-3</v>
      </c>
      <c r="AP13" s="32">
        <f t="shared" si="6"/>
        <v>24.116591342300733</v>
      </c>
      <c r="AQ13" s="32">
        <f t="shared" si="7"/>
        <v>24.116591342300733</v>
      </c>
      <c r="AR13" s="32">
        <f t="shared" si="8"/>
        <v>0</v>
      </c>
      <c r="AS13" s="255">
        <v>2.1139001262326929</v>
      </c>
    </row>
    <row r="14" spans="1:45" s="37" customFormat="1" ht="15" customHeight="1" thickBot="1">
      <c r="A14" s="132" t="s">
        <v>40</v>
      </c>
      <c r="B14" s="32">
        <v>34.991700000000002</v>
      </c>
      <c r="C14" s="30">
        <v>2.0000000000000001E-4</v>
      </c>
      <c r="D14" s="133">
        <f t="shared" si="9"/>
        <v>0.80381469400512762</v>
      </c>
      <c r="E14" s="32">
        <f t="shared" si="10"/>
        <v>1.6076293880102553E-4</v>
      </c>
      <c r="F14" s="19" t="s">
        <v>17</v>
      </c>
      <c r="G14" s="118">
        <v>1</v>
      </c>
      <c r="H14" s="31">
        <v>0.101325</v>
      </c>
      <c r="I14" s="134">
        <v>42275</v>
      </c>
      <c r="J14" s="205">
        <v>1028.0270134509951</v>
      </c>
      <c r="K14" s="205">
        <v>9.9500000000000001E-4</v>
      </c>
      <c r="L14" s="203">
        <v>121</v>
      </c>
      <c r="M14" s="204">
        <f t="shared" si="11"/>
        <v>6.671661960241289E-3</v>
      </c>
      <c r="N14" s="205">
        <v>0</v>
      </c>
      <c r="O14" s="206" t="s">
        <v>17</v>
      </c>
      <c r="P14" s="204">
        <v>0</v>
      </c>
      <c r="Q14" s="205">
        <v>-2.5804515222618976E-4</v>
      </c>
      <c r="R14" s="205">
        <v>0</v>
      </c>
      <c r="S14" s="206" t="s">
        <v>17</v>
      </c>
      <c r="T14" s="204">
        <v>3.3999999999999998E-3</v>
      </c>
      <c r="U14" s="205">
        <v>1.5227091785638129E-4</v>
      </c>
      <c r="V14" s="206" t="s">
        <v>17</v>
      </c>
      <c r="W14" s="204">
        <v>-1.5E-3</v>
      </c>
      <c r="X14" s="205">
        <v>2.0000000000000001E-4</v>
      </c>
      <c r="Y14" s="208" t="s">
        <v>17</v>
      </c>
      <c r="Z14" s="207">
        <v>35</v>
      </c>
      <c r="AA14" s="208">
        <v>1</v>
      </c>
      <c r="AB14" s="208">
        <v>0.101325</v>
      </c>
      <c r="AC14" s="184">
        <v>999.90183760000002</v>
      </c>
      <c r="AD14" s="30">
        <v>5.0000000000000001E-4</v>
      </c>
      <c r="AE14" s="30" t="s">
        <v>17</v>
      </c>
      <c r="AF14" s="204">
        <f t="shared" si="13"/>
        <v>1028.0285270678032</v>
      </c>
      <c r="AG14" s="205">
        <f t="shared" si="0"/>
        <v>1.0387762776058987E-3</v>
      </c>
      <c r="AH14" s="203">
        <f>AG14^4/(K14^4/L14)</f>
        <v>143.7411582123712</v>
      </c>
      <c r="AI14" s="33">
        <f t="shared" si="2"/>
        <v>28.126689467803203</v>
      </c>
      <c r="AJ14" s="32">
        <f t="shared" si="3"/>
        <v>9.1052520828188352E-4</v>
      </c>
      <c r="AK14" s="50">
        <f t="shared" si="12"/>
        <v>84.851777219309923</v>
      </c>
      <c r="AL14" s="35">
        <f t="shared" si="4"/>
        <v>16.5</v>
      </c>
      <c r="AM14" s="66">
        <f t="shared" si="5"/>
        <v>1.6500000000000001</v>
      </c>
      <c r="AN14" s="70" t="s">
        <v>17</v>
      </c>
      <c r="AO14" s="32">
        <f>('Sect. 4 (coefficients)'!$L$3+'Sect. 4 (coefficients)'!$L$4*(AA14+'Sect. 4 (coefficients)'!$L$7)^-2.5+'Sect. 4 (coefficients)'!$L$5*(AA14+'Sect. 4 (coefficients)'!$L$7)^3)/1000</f>
        <v>-4.525768980596109E-3</v>
      </c>
      <c r="AP14" s="32">
        <f t="shared" si="6"/>
        <v>28.131215236783799</v>
      </c>
      <c r="AQ14" s="32">
        <f t="shared" si="7"/>
        <v>28.131215236783799</v>
      </c>
      <c r="AR14" s="32">
        <f t="shared" si="8"/>
        <v>0</v>
      </c>
      <c r="AS14" s="255">
        <v>2.4135392686730484</v>
      </c>
    </row>
    <row r="15" spans="1:45" s="180" customFormat="1">
      <c r="A15" s="224" t="s">
        <v>39</v>
      </c>
      <c r="B15" s="186">
        <v>2.0009999999999999</v>
      </c>
      <c r="C15" s="179">
        <v>1.1000000000000001E-3</v>
      </c>
      <c r="D15" s="225">
        <f>(180933049598656000-70217404855.3724*B15^(3/2)-2411496819706270*(273.15+G15)+12133507562259.2*(273.15+G15)^2-27213992297.7291*(273.15+G15)^3+22948343.3209092*(273.15+G15)^4+B15*(-986223018279.287+5588298236.68746*(273.15+G15))+H15^4*(4.14228669971578E-18-2.84030880139861E-20*(273.15+G15)+4.88118864268547E-23*(273.15+G15)^2)+H15^3*(-4.60634713142169E-09+6.38477966854137E-13*B15^(1/2)+4.32453227698831E-11*(273.15+G15)-1.34218004872788E-13*(273.15+G15)^2+1.37169433780665E-16*(273.15+G15)^3)+B15^(1/2)*(-31615794934111600+431007926946557*(273.15+G15)-2205502533336.5*(273.15+G15)^2+5019118813.35267*(273.15+G15)^3-4285824.63256474*(273.15+G15)^4)+H15^2*(7.38339902048758+0.0000892679242246957*B15-0.096042820483349*(273.15+G15)+0.000470171646450579*(273.15+G15)^2-1.02639472453813E-06*(273.15+G15)^3+8.43281282661061E-10*(273.15+G15)^4+B15^(1/2)*(-0.0205578045636448+0.000133188310047582*(273.15+G15)-2.24867936653958E-07*(273.15+G15)^2))+H15*(-972628294.966113+786.947400129572*B15+12720147.8550018*(273.15+G15)-62817.2657452456*(273.15+G15)^2+138.633438438488*(273.15+G15)^3-0.115307153207807*(273.15+G15)^4+B15^(1/2)*(2948588.31630423-19282.1584177255*(273.15+G15)+31.7305761235273*(273.15+G15)^2)))/(4847359709.68344-9.20851008396336E-38*H15^5+1*B15^(5/2)+B15^2*(17.5565983304036-0.0994820701540762*(273.15+G15))-107008975.310052*(273.15+G15)+1022309.86798468*(273.15+G15)^2-5442.77481585981*(273.15+G15)^3+17.4281345323534*(273.15+G15)^4-0.033546222870963*(273.15+G15)^5+0.0000359270580846177*(273.15+G15)^6-1.65104865052154E-08*(273.15+G15)^7+B15*(-6441887.51960168+85858.2293333562*(273.15+G15)-431.997863893246*(273.15+G15)^2+0.968919043425989*(273.15+G15)^3-0.00081704612154836*(273.15+G15)^4)+B15^(3/2)*(750426.360321704-10230.3203371089*(273.15+G15)+52.3493792334251*(273.15+G15)^2-0.119132828099875*(273.15+G15)^3+0.000101727500026342*(273.15+G15)^4)+H15^4*(1.05457104339275E-26-1.03261725441393E-28*(273.15+G15)+3.37169024124539E-31*(273.15+G15)^2-3.64926668949088E-34*(273.15+G15)^3+B15*(-1.47480767348483E-28+1.01125526044747E-30*(273.15+G15)-1.73788416587714E-33*(273.15+G15)^2))+H15^3*(-1.93205295772041E-16-1.51547888582424E-23*B15^(3/2)+3.13693952646223E-18*(273.15+G15)-2.04162339636161E-20*(273.15+G15)^2+6.65638151180278E-23*(273.15+G15)^3-1.08701562791094E-25*(273.15+G15)^4+7.11160414975473E-29*(273.15+G15)^5+B15*(1.64003039592158E-19-1.5396938572052E-21*(273.15+G15)+4.77865869399613E-24*(273.15+G15)^2-4.8837405078981E-27*(273.15+G15)^3))+H15^2*(1.74553499428988E-07-1.58913456728716E-15*B15^2-3.2876024514833E-09*(273.15+G15)+2.58258276033744E-11*(273.15+G15)^2-1.08253012780061E-13*(273.15+G15)^3+2.55269599678852E-16*(273.15+G15)^4-3.20972019258198E-19*(273.15+G15)^5+1.68081652867846E-22*(273.15+G15)^6+B15^(3/2)*(4.87956051304468E-13-3.16133182653483E-15*(273.15+G15)+5.33742161498565E-18*(273.15+G15)^2)+B15*(-2.62876384982301E-10+3.41948056472499E-12*(273.15+G15)-1.67398541507977E-14*(273.15+G15)^2+3.654345837233E-17*(273.15+G15)^3-3.00239408020695E-20*(273.15+G15)^4))+H15*(-27.6073273980211-1.40091228405275E-08*B15^2+0.528940190260874*(273.15+G15)-0.00424025071791743*(273.15+G15)^2+0.000018182085052347*(273.15+G15)^3-4.39551726846363E-08*(273.15+G15)^4+5.67758383987514E-11*(273.15+G15)^5-3.0602950731846E-14*(273.15+G15)^6+B15^(3/2)*(-0.0000699871188721533+4.57677562456233E-07*(273.15+G15)-7.53150784312503E-10*(273.15+G15)^2)+B15*(0.0346291740975562-0.000452884433752633*(273.15+G15)+2.23652760574928E-06*(273.15+G15)^2-4.93586450268395E-09*(273.15+G15)^3+4.10536224762602E-12*(273.15+G15)^4)))^2</f>
        <v>0.79632446356124131</v>
      </c>
      <c r="E15" s="186">
        <f>C15*D15</f>
        <v>8.7595690991736552E-4</v>
      </c>
      <c r="F15" s="226">
        <v>2</v>
      </c>
      <c r="G15" s="227">
        <v>5</v>
      </c>
      <c r="H15" s="228">
        <v>5</v>
      </c>
      <c r="I15" s="229">
        <v>41950</v>
      </c>
      <c r="J15" s="230">
        <v>1003.9438543811819</v>
      </c>
      <c r="K15" s="186">
        <v>5.8315900000000002E-3</v>
      </c>
      <c r="L15" s="231">
        <v>70.514499999999998</v>
      </c>
      <c r="M15" s="230">
        <f t="shared" si="11"/>
        <v>-7.963244635611536E-4</v>
      </c>
      <c r="N15" s="186">
        <v>0</v>
      </c>
      <c r="O15" s="226" t="s">
        <v>17</v>
      </c>
      <c r="P15" s="232">
        <v>-2.3177140000000002E-3</v>
      </c>
      <c r="Q15" s="186">
        <v>-2.5867731732145309E-4</v>
      </c>
      <c r="R15" s="186">
        <v>1.4999999999999999E-4</v>
      </c>
      <c r="S15" s="226" t="s">
        <v>17</v>
      </c>
      <c r="T15" s="230">
        <v>1.9E-3</v>
      </c>
      <c r="U15" s="186">
        <v>1.5544777720392464E-4</v>
      </c>
      <c r="V15" s="226" t="s">
        <v>17</v>
      </c>
      <c r="W15" s="230">
        <v>-1.049105386645035E-3</v>
      </c>
      <c r="X15" s="186">
        <v>2.0000000000000001E-4</v>
      </c>
      <c r="Y15" s="233" t="s">
        <v>17</v>
      </c>
      <c r="Z15" s="234">
        <v>2</v>
      </c>
      <c r="AA15" s="235">
        <v>5</v>
      </c>
      <c r="AB15" s="236">
        <v>5</v>
      </c>
      <c r="AC15" s="183">
        <v>1002.36201654</v>
      </c>
      <c r="AD15" s="186">
        <f>0.001/100*AC15/2</f>
        <v>5.0118100827000007E-3</v>
      </c>
      <c r="AE15" s="237" t="s">
        <v>17</v>
      </c>
      <c r="AF15" s="230">
        <f t="shared" ref="AF15:AF59" si="14">J15-P15-T15+M15+Q15+W15</f>
        <v>1003.9421679880145</v>
      </c>
      <c r="AG15" s="186">
        <f t="shared" si="0"/>
        <v>5.9043548714122554E-3</v>
      </c>
      <c r="AH15" s="231">
        <f t="shared" si="1"/>
        <v>72.793808845080534</v>
      </c>
      <c r="AI15" s="230">
        <f t="shared" si="2"/>
        <v>1.580151448014476</v>
      </c>
      <c r="AJ15" s="186">
        <f t="shared" si="3"/>
        <v>3.1214045143999262E-3</v>
      </c>
      <c r="AK15" s="238">
        <f t="shared" si="12"/>
        <v>5.6859737697731241</v>
      </c>
      <c r="AL15" s="239">
        <f t="shared" si="4"/>
        <v>0.94285714285714284</v>
      </c>
      <c r="AM15" s="240">
        <f t="shared" si="5"/>
        <v>9.4285714285714292E-2</v>
      </c>
      <c r="AN15" s="241" t="s">
        <v>17</v>
      </c>
      <c r="AO15" s="186">
        <f>('Sect. 4 (coefficients)'!$L$3+'Sect. 4 (coefficients)'!$L$4*(AA15+'Sect. 4 (coefficients)'!$L$7)^-2.5+'Sect. 4 (coefficients)'!$L$5*(AA15+'Sect. 4 (coefficients)'!$L$7)^3)/1000</f>
        <v>-3.9457825426968806E-3</v>
      </c>
      <c r="AP15" s="186">
        <f t="shared" si="6"/>
        <v>1.584097230557173</v>
      </c>
      <c r="AQ15" s="186">
        <f>LOOKUP(AA15,$AA$4:$AA$8,$AQ$4:$AQ$8)</f>
        <v>1.593511009441382</v>
      </c>
      <c r="AR15" s="186">
        <f t="shared" si="8"/>
        <v>-9.4137788842090231E-3</v>
      </c>
      <c r="AS15" s="257">
        <v>-0.70116810991294187</v>
      </c>
    </row>
    <row r="16" spans="1:45" s="137" customFormat="1">
      <c r="A16" s="146" t="s">
        <v>39</v>
      </c>
      <c r="B16" s="32">
        <v>2.0009999999999999</v>
      </c>
      <c r="C16" s="30">
        <v>1.1000000000000001E-3</v>
      </c>
      <c r="D16" s="133">
        <f t="shared" ref="D16:D59" si="15">(180933049598656000-70217404855.3724*B16^(3/2)-2411496819706270*(273.15+G16)+12133507562259.2*(273.15+G16)^2-27213992297.7291*(273.15+G16)^3+22948343.3209092*(273.15+G16)^4+B16*(-986223018279.287+5588298236.68746*(273.15+G16))+H16^4*(4.14228669971578E-18-2.84030880139861E-20*(273.15+G16)+4.88118864268547E-23*(273.15+G16)^2)+H16^3*(-4.60634713142169E-09+6.38477966854137E-13*B16^(1/2)+4.32453227698831E-11*(273.15+G16)-1.34218004872788E-13*(273.15+G16)^2+1.37169433780665E-16*(273.15+G16)^3)+B16^(1/2)*(-31615794934111600+431007926946557*(273.15+G16)-2205502533336.5*(273.15+G16)^2+5019118813.35267*(273.15+G16)^3-4285824.63256474*(273.15+G16)^4)+H16^2*(7.38339902048758+0.0000892679242246957*B16-0.096042820483349*(273.15+G16)+0.000470171646450579*(273.15+G16)^2-1.02639472453813E-06*(273.15+G16)^3+8.43281282661061E-10*(273.15+G16)^4+B16^(1/2)*(-0.0205578045636448+0.000133188310047582*(273.15+G16)-2.24867936653958E-07*(273.15+G16)^2))+H16*(-972628294.966113+786.947400129572*B16+12720147.8550018*(273.15+G16)-62817.2657452456*(273.15+G16)^2+138.633438438488*(273.15+G16)^3-0.115307153207807*(273.15+G16)^4+B16^(1/2)*(2948588.31630423-19282.1584177255*(273.15+G16)+31.7305761235273*(273.15+G16)^2)))/(4847359709.68344-9.20851008396336E-38*H16^5+1*B16^(5/2)+B16^2*(17.5565983304036-0.0994820701540762*(273.15+G16))-107008975.310052*(273.15+G16)+1022309.86798468*(273.15+G16)^2-5442.77481585981*(273.15+G16)^3+17.4281345323534*(273.15+G16)^4-0.033546222870963*(273.15+G16)^5+0.0000359270580846177*(273.15+G16)^6-1.65104865052154E-08*(273.15+G16)^7+B16*(-6441887.51960168+85858.2293333562*(273.15+G16)-431.997863893246*(273.15+G16)^2+0.968919043425989*(273.15+G16)^3-0.00081704612154836*(273.15+G16)^4)+B16^(3/2)*(750426.360321704-10230.3203371089*(273.15+G16)+52.3493792334251*(273.15+G16)^2-0.119132828099875*(273.15+G16)^3+0.000101727500026342*(273.15+G16)^4)+H16^4*(1.05457104339275E-26-1.03261725441393E-28*(273.15+G16)+3.37169024124539E-31*(273.15+G16)^2-3.64926668949088E-34*(273.15+G16)^3+B16*(-1.47480767348483E-28+1.01125526044747E-30*(273.15+G16)-1.73788416587714E-33*(273.15+G16)^2))+H16^3*(-1.93205295772041E-16-1.51547888582424E-23*B16^(3/2)+3.13693952646223E-18*(273.15+G16)-2.04162339636161E-20*(273.15+G16)^2+6.65638151180278E-23*(273.15+G16)^3-1.08701562791094E-25*(273.15+G16)^4+7.11160414975473E-29*(273.15+G16)^5+B16*(1.64003039592158E-19-1.5396938572052E-21*(273.15+G16)+4.77865869399613E-24*(273.15+G16)^2-4.8837405078981E-27*(273.15+G16)^3))+H16^2*(1.74553499428988E-07-1.58913456728716E-15*B16^2-3.2876024514833E-09*(273.15+G16)+2.58258276033744E-11*(273.15+G16)^2-1.08253012780061E-13*(273.15+G16)^3+2.55269599678852E-16*(273.15+G16)^4-3.20972019258198E-19*(273.15+G16)^5+1.68081652867846E-22*(273.15+G16)^6+B16^(3/2)*(4.87956051304468E-13-3.16133182653483E-15*(273.15+G16)+5.33742161498565E-18*(273.15+G16)^2)+B16*(-2.62876384982301E-10+3.41948056472499E-12*(273.15+G16)-1.67398541507977E-14*(273.15+G16)^2+3.654345837233E-17*(273.15+G16)^3-3.00239408020695E-20*(273.15+G16)^4))+H16*(-27.6073273980211-1.40091228405275E-08*B16^2+0.528940190260874*(273.15+G16)-0.00424025071791743*(273.15+G16)^2+0.000018182085052347*(273.15+G16)^3-4.39551726846363E-08*(273.15+G16)^4+5.67758383987514E-11*(273.15+G16)^5-3.0602950731846E-14*(273.15+G16)^6+B16^(3/2)*(-0.0000699871188721533+4.57677562456233E-07*(273.15+G16)-7.53150784312503E-10*(273.15+G16)^2)+B16*(0.0346291740975562-0.000452884433752633*(273.15+G16)+2.23652760574928E-06*(273.15+G16)^2-4.93586450268395E-09*(273.15+G16)^3+4.10536224762602E-12*(273.15+G16)^4)))^2</f>
        <v>0.79632445912836669</v>
      </c>
      <c r="E16" s="32">
        <f t="shared" ref="E16:E59" si="16">C16*D16</f>
        <v>8.7595690504120344E-4</v>
      </c>
      <c r="F16" s="19">
        <v>2</v>
      </c>
      <c r="G16" s="147">
        <v>5</v>
      </c>
      <c r="H16" s="55">
        <v>10</v>
      </c>
      <c r="I16" s="148">
        <v>41951</v>
      </c>
      <c r="J16" s="33">
        <v>1006.3535258465932</v>
      </c>
      <c r="K16" s="32">
        <v>5.8422600000000002E-3</v>
      </c>
      <c r="L16" s="51">
        <v>71.031499999999994</v>
      </c>
      <c r="M16" s="33">
        <f t="shared" si="11"/>
        <v>-7.9632445912827896E-4</v>
      </c>
      <c r="N16" s="32">
        <v>0</v>
      </c>
      <c r="O16" s="19" t="s">
        <v>17</v>
      </c>
      <c r="P16" s="33">
        <v>-2.3177140000000002E-3</v>
      </c>
      <c r="Q16" s="32">
        <v>-2.5929346375334141E-4</v>
      </c>
      <c r="R16" s="32">
        <v>1.4999999999999999E-4</v>
      </c>
      <c r="S16" s="19" t="s">
        <v>17</v>
      </c>
      <c r="T16" s="33">
        <v>1.9E-3</v>
      </c>
      <c r="U16" s="32">
        <v>1.5581804002503678E-4</v>
      </c>
      <c r="V16" s="19" t="s">
        <v>17</v>
      </c>
      <c r="W16" s="33">
        <v>-1.049105386645035E-3</v>
      </c>
      <c r="X16" s="32">
        <v>2.0000000000000001E-4</v>
      </c>
      <c r="Y16" s="31" t="s">
        <v>17</v>
      </c>
      <c r="Z16" s="149">
        <v>2</v>
      </c>
      <c r="AA16" s="62">
        <v>5</v>
      </c>
      <c r="AB16" s="181">
        <v>10</v>
      </c>
      <c r="AC16" s="184">
        <v>1004.78012467</v>
      </c>
      <c r="AD16" s="32">
        <f>0.001/100*AC16/2</f>
        <v>5.0239006233500005E-3</v>
      </c>
      <c r="AE16" s="54" t="s">
        <v>17</v>
      </c>
      <c r="AF16" s="33">
        <f t="shared" si="14"/>
        <v>1006.3518388372838</v>
      </c>
      <c r="AG16" s="32">
        <f t="shared" si="0"/>
        <v>5.914903352438365E-3</v>
      </c>
      <c r="AH16" s="51">
        <f t="shared" si="1"/>
        <v>73.314902800449531</v>
      </c>
      <c r="AI16" s="33">
        <f t="shared" si="2"/>
        <v>1.5717141672838579</v>
      </c>
      <c r="AJ16" s="32">
        <f t="shared" si="3"/>
        <v>3.1219391722757967E-3</v>
      </c>
      <c r="AK16" s="50">
        <f t="shared" si="12"/>
        <v>5.6898314319205037</v>
      </c>
      <c r="AL16" s="35">
        <f t="shared" si="4"/>
        <v>0.94285714285714284</v>
      </c>
      <c r="AM16" s="66">
        <f t="shared" si="5"/>
        <v>9.4285714285714292E-2</v>
      </c>
      <c r="AN16" s="70" t="s">
        <v>17</v>
      </c>
      <c r="AO16" s="32">
        <f>('Sect. 4 (coefficients)'!$L$3+'Sect. 4 (coefficients)'!$L$4*(AA16+'Sect. 4 (coefficients)'!$L$7)^-2.5+'Sect. 4 (coefficients)'!$L$5*(AA16+'Sect. 4 (coefficients)'!$L$7)^3)/1000</f>
        <v>-3.9457825426968806E-3</v>
      </c>
      <c r="AP16" s="32">
        <f t="shared" si="6"/>
        <v>1.5756599498265549</v>
      </c>
      <c r="AQ16" s="32">
        <f t="shared" ref="AQ16:AQ59" si="17">LOOKUP(AA16,$AA$4:$AA$8,$AQ$4:$AQ$8)</f>
        <v>1.593511009441382</v>
      </c>
      <c r="AR16" s="32">
        <f t="shared" si="8"/>
        <v>-1.7851059614827136E-2</v>
      </c>
      <c r="AS16" s="255">
        <v>-0.20920624183418113</v>
      </c>
    </row>
    <row r="17" spans="1:45" s="137" customFormat="1">
      <c r="A17" s="146" t="s">
        <v>39</v>
      </c>
      <c r="B17" s="32">
        <v>2.0009999999999999</v>
      </c>
      <c r="C17" s="30">
        <v>1.1000000000000001E-3</v>
      </c>
      <c r="D17" s="133">
        <f t="shared" si="15"/>
        <v>0.79632445469549273</v>
      </c>
      <c r="E17" s="32">
        <f t="shared" si="16"/>
        <v>8.7595690016504201E-4</v>
      </c>
      <c r="F17" s="19">
        <v>2</v>
      </c>
      <c r="G17" s="147">
        <v>5</v>
      </c>
      <c r="H17" s="55">
        <v>15</v>
      </c>
      <c r="I17" s="148">
        <v>41952</v>
      </c>
      <c r="J17" s="33">
        <v>1008.7355575134078</v>
      </c>
      <c r="K17" s="32">
        <v>1.53834E-2</v>
      </c>
      <c r="L17" s="51">
        <v>3414.46</v>
      </c>
      <c r="M17" s="33">
        <f t="shared" si="11"/>
        <v>-7.9632445469540508E-4</v>
      </c>
      <c r="N17" s="32">
        <v>0</v>
      </c>
      <c r="O17" s="19" t="s">
        <v>17</v>
      </c>
      <c r="P17" s="33">
        <v>-2.3177140000000002E-3</v>
      </c>
      <c r="Q17" s="32">
        <v>-2.5990290970528843E-4</v>
      </c>
      <c r="R17" s="32">
        <v>1.4999999999999999E-4</v>
      </c>
      <c r="S17" s="19" t="s">
        <v>17</v>
      </c>
      <c r="T17" s="33">
        <v>1.9E-3</v>
      </c>
      <c r="U17" s="32">
        <v>1.5618427630557764E-4</v>
      </c>
      <c r="V17" s="19" t="s">
        <v>17</v>
      </c>
      <c r="W17" s="33">
        <v>-1.049105386645035E-3</v>
      </c>
      <c r="X17" s="32">
        <v>2.0000000000000001E-4</v>
      </c>
      <c r="Y17" s="31" t="s">
        <v>17</v>
      </c>
      <c r="Z17" s="149">
        <v>2</v>
      </c>
      <c r="AA17" s="62">
        <v>5</v>
      </c>
      <c r="AB17" s="181">
        <v>15</v>
      </c>
      <c r="AC17" s="184">
        <v>1007.1715580699999</v>
      </c>
      <c r="AD17" s="32">
        <f t="shared" ref="AD17:AD23" si="18">0.003/100*AC17/2</f>
        <v>1.5107573371049999E-2</v>
      </c>
      <c r="AE17" s="54" t="s">
        <v>17</v>
      </c>
      <c r="AF17" s="33">
        <f t="shared" si="14"/>
        <v>1008.7338698946568</v>
      </c>
      <c r="AG17" s="32">
        <f t="shared" si="0"/>
        <v>1.5411138490686269E-2</v>
      </c>
      <c r="AH17" s="51">
        <f t="shared" si="1"/>
        <v>3378.5164685946834</v>
      </c>
      <c r="AI17" s="33">
        <f t="shared" si="2"/>
        <v>1.562311824656831</v>
      </c>
      <c r="AJ17" s="32">
        <f t="shared" si="3"/>
        <v>3.0437503868505386E-3</v>
      </c>
      <c r="AK17" s="50">
        <f t="shared" si="12"/>
        <v>5.1407121009296572</v>
      </c>
      <c r="AL17" s="35">
        <f t="shared" si="4"/>
        <v>0.94285714285714284</v>
      </c>
      <c r="AM17" s="66">
        <f t="shared" si="5"/>
        <v>9.4285714285714292E-2</v>
      </c>
      <c r="AN17" s="70" t="s">
        <v>17</v>
      </c>
      <c r="AO17" s="32">
        <f>('Sect. 4 (coefficients)'!$L$3+'Sect. 4 (coefficients)'!$L$4*(AA17+'Sect. 4 (coefficients)'!$L$7)^-2.5+'Sect. 4 (coefficients)'!$L$5*(AA17+'Sect. 4 (coefficients)'!$L$7)^3)/1000</f>
        <v>-3.9457825426968806E-3</v>
      </c>
      <c r="AP17" s="32">
        <f t="shared" si="6"/>
        <v>1.566257607199528</v>
      </c>
      <c r="AQ17" s="32">
        <f t="shared" si="17"/>
        <v>1.593511009441382</v>
      </c>
      <c r="AR17" s="32">
        <f t="shared" si="8"/>
        <v>-2.7253402241854019E-2</v>
      </c>
      <c r="AS17" s="255">
        <v>-0.90870202757287188</v>
      </c>
    </row>
    <row r="18" spans="1:45" s="137" customFormat="1">
      <c r="A18" s="146" t="s">
        <v>39</v>
      </c>
      <c r="B18" s="32">
        <v>2.0009999999999999</v>
      </c>
      <c r="C18" s="30">
        <v>1.1000000000000001E-3</v>
      </c>
      <c r="D18" s="133">
        <f t="shared" si="15"/>
        <v>0.79632445026261856</v>
      </c>
      <c r="E18" s="32">
        <f t="shared" si="16"/>
        <v>8.7595689528888047E-4</v>
      </c>
      <c r="F18" s="19">
        <v>2</v>
      </c>
      <c r="G18" s="147">
        <v>5</v>
      </c>
      <c r="H18" s="55">
        <v>20</v>
      </c>
      <c r="I18" s="148">
        <v>41953</v>
      </c>
      <c r="J18" s="33">
        <v>1011.0910518023376</v>
      </c>
      <c r="K18" s="32">
        <v>1.5417200000000001E-2</v>
      </c>
      <c r="L18" s="51">
        <v>3444.39</v>
      </c>
      <c r="M18" s="33">
        <f t="shared" si="11"/>
        <v>-7.9632445026253087E-4</v>
      </c>
      <c r="N18" s="32">
        <v>0</v>
      </c>
      <c r="O18" s="19" t="s">
        <v>17</v>
      </c>
      <c r="P18" s="33">
        <v>-2.3177140000000002E-3</v>
      </c>
      <c r="Q18" s="32">
        <v>-2.6050575248652216E-4</v>
      </c>
      <c r="R18" s="32">
        <v>1.4999999999999999E-4</v>
      </c>
      <c r="S18" s="19" t="s">
        <v>17</v>
      </c>
      <c r="T18" s="33">
        <v>1.9E-3</v>
      </c>
      <c r="U18" s="32">
        <v>1.5654654452188887E-4</v>
      </c>
      <c r="V18" s="19" t="s">
        <v>17</v>
      </c>
      <c r="W18" s="33">
        <v>-1.049105386645035E-3</v>
      </c>
      <c r="X18" s="32">
        <v>2.0000000000000001E-4</v>
      </c>
      <c r="Y18" s="31" t="s">
        <v>17</v>
      </c>
      <c r="Z18" s="149">
        <v>2</v>
      </c>
      <c r="AA18" s="62">
        <v>5</v>
      </c>
      <c r="AB18" s="181">
        <v>20</v>
      </c>
      <c r="AC18" s="184">
        <v>1009.5367227</v>
      </c>
      <c r="AD18" s="32">
        <f t="shared" si="18"/>
        <v>1.5143050840500001E-2</v>
      </c>
      <c r="AE18" s="54" t="s">
        <v>17</v>
      </c>
      <c r="AF18" s="33">
        <f t="shared" si="14"/>
        <v>1011.0893635807482</v>
      </c>
      <c r="AG18" s="32">
        <f t="shared" si="0"/>
        <v>1.5444881454482126E-2</v>
      </c>
      <c r="AH18" s="51">
        <f t="shared" si="1"/>
        <v>3408.0303648137024</v>
      </c>
      <c r="AI18" s="33">
        <f t="shared" si="2"/>
        <v>1.5526408807481857</v>
      </c>
      <c r="AJ18" s="32">
        <f t="shared" si="3"/>
        <v>3.0384822502424018E-3</v>
      </c>
      <c r="AK18" s="50">
        <f t="shared" si="12"/>
        <v>5.1049554128936894</v>
      </c>
      <c r="AL18" s="35">
        <f t="shared" si="4"/>
        <v>0.94285714285714284</v>
      </c>
      <c r="AM18" s="66">
        <f t="shared" si="5"/>
        <v>9.4285714285714292E-2</v>
      </c>
      <c r="AN18" s="70" t="s">
        <v>17</v>
      </c>
      <c r="AO18" s="32">
        <f>('Sect. 4 (coefficients)'!$L$3+'Sect. 4 (coefficients)'!$L$4*(AA18+'Sect. 4 (coefficients)'!$L$7)^-2.5+'Sect. 4 (coefficients)'!$L$5*(AA18+'Sect. 4 (coefficients)'!$L$7)^3)/1000</f>
        <v>-3.9457825426968806E-3</v>
      </c>
      <c r="AP18" s="32">
        <f t="shared" si="6"/>
        <v>1.5565866632908827</v>
      </c>
      <c r="AQ18" s="32">
        <f t="shared" si="17"/>
        <v>1.593511009441382</v>
      </c>
      <c r="AR18" s="32">
        <f t="shared" si="8"/>
        <v>-3.6924346150499332E-2</v>
      </c>
      <c r="AS18" s="255">
        <v>-2.0906823631321458</v>
      </c>
    </row>
    <row r="19" spans="1:45" s="137" customFormat="1">
      <c r="A19" s="146" t="s">
        <v>39</v>
      </c>
      <c r="B19" s="32">
        <v>2.0009999999999999</v>
      </c>
      <c r="C19" s="30">
        <v>1.1000000000000001E-3</v>
      </c>
      <c r="D19" s="133">
        <f t="shared" si="15"/>
        <v>0.79632444494316967</v>
      </c>
      <c r="E19" s="32">
        <f t="shared" si="16"/>
        <v>8.7595688943748666E-4</v>
      </c>
      <c r="F19" s="19">
        <v>2</v>
      </c>
      <c r="G19" s="147">
        <v>5</v>
      </c>
      <c r="H19" s="55">
        <v>26</v>
      </c>
      <c r="I19" s="148">
        <v>41954</v>
      </c>
      <c r="J19" s="33">
        <v>1013.8870026081303</v>
      </c>
      <c r="K19" s="32">
        <v>1.5457500000000001E-2</v>
      </c>
      <c r="L19" s="51">
        <v>3480.09</v>
      </c>
      <c r="M19" s="33">
        <f t="shared" si="11"/>
        <v>-7.96324444943082E-4</v>
      </c>
      <c r="N19" s="32">
        <v>0</v>
      </c>
      <c r="O19" s="19" t="s">
        <v>17</v>
      </c>
      <c r="P19" s="33">
        <v>-2.3177140000000002E-3</v>
      </c>
      <c r="Q19" s="32">
        <v>-2.6122058143224355E-4</v>
      </c>
      <c r="R19" s="32">
        <v>1.4999999999999999E-4</v>
      </c>
      <c r="S19" s="19" t="s">
        <v>17</v>
      </c>
      <c r="T19" s="33">
        <v>1.9E-3</v>
      </c>
      <c r="U19" s="32">
        <v>1.5697610893767927E-4</v>
      </c>
      <c r="V19" s="19" t="s">
        <v>17</v>
      </c>
      <c r="W19" s="33">
        <v>-1.049105386645035E-3</v>
      </c>
      <c r="X19" s="32">
        <v>2.0000000000000001E-4</v>
      </c>
      <c r="Y19" s="31" t="s">
        <v>17</v>
      </c>
      <c r="Z19" s="149">
        <v>2</v>
      </c>
      <c r="AA19" s="62">
        <v>5</v>
      </c>
      <c r="AB19" s="181">
        <v>26</v>
      </c>
      <c r="AC19" s="184">
        <v>1012.34079411</v>
      </c>
      <c r="AD19" s="32">
        <f t="shared" si="18"/>
        <v>1.5185111911650001E-2</v>
      </c>
      <c r="AE19" s="54" t="s">
        <v>17</v>
      </c>
      <c r="AF19" s="33">
        <f t="shared" si="14"/>
        <v>1013.8853136717172</v>
      </c>
      <c r="AG19" s="32">
        <f t="shared" si="0"/>
        <v>1.5485113761962817E-2</v>
      </c>
      <c r="AH19" s="51">
        <f t="shared" si="1"/>
        <v>3443.2368879982942</v>
      </c>
      <c r="AI19" s="33">
        <f t="shared" si="2"/>
        <v>1.5445195617171521</v>
      </c>
      <c r="AJ19" s="32">
        <f t="shared" si="3"/>
        <v>3.0333355323134766E-3</v>
      </c>
      <c r="AK19" s="50">
        <f t="shared" si="12"/>
        <v>5.0698033150468458</v>
      </c>
      <c r="AL19" s="35">
        <f t="shared" si="4"/>
        <v>0.94285714285714284</v>
      </c>
      <c r="AM19" s="66">
        <f t="shared" si="5"/>
        <v>9.4285714285714292E-2</v>
      </c>
      <c r="AN19" s="70" t="s">
        <v>17</v>
      </c>
      <c r="AO19" s="32">
        <f>('Sect. 4 (coefficients)'!$L$3+'Sect. 4 (coefficients)'!$L$4*(AA19+'Sect. 4 (coefficients)'!$L$7)^-2.5+'Sect. 4 (coefficients)'!$L$5*(AA19+'Sect. 4 (coefficients)'!$L$7)^3)/1000</f>
        <v>-3.9457825426968806E-3</v>
      </c>
      <c r="AP19" s="32">
        <f t="shared" si="6"/>
        <v>1.5484653442598491</v>
      </c>
      <c r="AQ19" s="32">
        <f t="shared" si="17"/>
        <v>1.593511009441382</v>
      </c>
      <c r="AR19" s="32">
        <f t="shared" si="8"/>
        <v>-4.5045665181532968E-2</v>
      </c>
      <c r="AS19" s="255">
        <v>-0.29687299922898092</v>
      </c>
    </row>
    <row r="20" spans="1:45" s="137" customFormat="1">
      <c r="A20" s="146" t="s">
        <v>39</v>
      </c>
      <c r="B20" s="32">
        <v>2.0009999999999999</v>
      </c>
      <c r="C20" s="30">
        <v>1.1000000000000001E-3</v>
      </c>
      <c r="D20" s="133">
        <f t="shared" si="15"/>
        <v>0.79632443873714642</v>
      </c>
      <c r="E20" s="32">
        <f t="shared" si="16"/>
        <v>8.7595688261086113E-4</v>
      </c>
      <c r="F20" s="19">
        <v>2</v>
      </c>
      <c r="G20" s="147">
        <v>5</v>
      </c>
      <c r="H20" s="55">
        <v>33</v>
      </c>
      <c r="I20" s="148">
        <v>41955</v>
      </c>
      <c r="J20" s="33">
        <v>1017.0999249954792</v>
      </c>
      <c r="K20" s="32">
        <v>1.55044E-2</v>
      </c>
      <c r="L20" s="51">
        <v>3521.2</v>
      </c>
      <c r="M20" s="33">
        <f t="shared" si="11"/>
        <v>-7.9632443873705867E-4</v>
      </c>
      <c r="N20" s="32">
        <v>0</v>
      </c>
      <c r="O20" s="19" t="s">
        <v>17</v>
      </c>
      <c r="P20" s="33">
        <v>-2.3177140000000002E-3</v>
      </c>
      <c r="Q20" s="32">
        <v>-2.6204291770218089E-4</v>
      </c>
      <c r="R20" s="32">
        <v>1.4999999999999999E-4</v>
      </c>
      <c r="S20" s="19" t="s">
        <v>17</v>
      </c>
      <c r="T20" s="33">
        <v>1.9E-3</v>
      </c>
      <c r="U20" s="32">
        <v>1.5747027806932014E-4</v>
      </c>
      <c r="V20" s="19" t="s">
        <v>17</v>
      </c>
      <c r="W20" s="33">
        <v>-1.049105386645035E-3</v>
      </c>
      <c r="X20" s="32">
        <v>2.0000000000000001E-4</v>
      </c>
      <c r="Y20" s="31" t="s">
        <v>17</v>
      </c>
      <c r="Z20" s="149">
        <v>2</v>
      </c>
      <c r="AA20" s="62">
        <v>5</v>
      </c>
      <c r="AB20" s="181">
        <v>33</v>
      </c>
      <c r="AC20" s="184">
        <v>1015.5659768199999</v>
      </c>
      <c r="AD20" s="32">
        <f t="shared" si="18"/>
        <v>1.52334896523E-2</v>
      </c>
      <c r="AE20" s="54" t="s">
        <v>17</v>
      </c>
      <c r="AF20" s="33">
        <f t="shared" si="14"/>
        <v>1017.0982352367362</v>
      </c>
      <c r="AG20" s="32">
        <f t="shared" si="0"/>
        <v>1.5531935381937067E-2</v>
      </c>
      <c r="AH20" s="51">
        <f t="shared" si="1"/>
        <v>3483.7890452573615</v>
      </c>
      <c r="AI20" s="33">
        <f t="shared" si="2"/>
        <v>1.5322584167362265</v>
      </c>
      <c r="AJ20" s="32">
        <f t="shared" si="3"/>
        <v>3.0301501154129931E-3</v>
      </c>
      <c r="AK20" s="50">
        <f t="shared" si="12"/>
        <v>5.0466841603856967</v>
      </c>
      <c r="AL20" s="35">
        <f t="shared" si="4"/>
        <v>0.94285714285714284</v>
      </c>
      <c r="AM20" s="66">
        <f t="shared" si="5"/>
        <v>9.4285714285714292E-2</v>
      </c>
      <c r="AN20" s="70" t="s">
        <v>17</v>
      </c>
      <c r="AO20" s="32">
        <f>('Sect. 4 (coefficients)'!$L$3+'Sect. 4 (coefficients)'!$L$4*(AA20+'Sect. 4 (coefficients)'!$L$7)^-2.5+'Sect. 4 (coefficients)'!$L$5*(AA20+'Sect. 4 (coefficients)'!$L$7)^3)/1000</f>
        <v>-3.9457825426968806E-3</v>
      </c>
      <c r="AP20" s="32">
        <f t="shared" si="6"/>
        <v>1.5362041992789235</v>
      </c>
      <c r="AQ20" s="32">
        <f t="shared" si="17"/>
        <v>1.593511009441382</v>
      </c>
      <c r="AR20" s="32">
        <f t="shared" si="8"/>
        <v>-5.7306810162458532E-2</v>
      </c>
      <c r="AS20" s="255">
        <v>-1.355301620606042</v>
      </c>
    </row>
    <row r="21" spans="1:45" s="137" customFormat="1">
      <c r="A21" s="146" t="s">
        <v>39</v>
      </c>
      <c r="B21" s="32">
        <v>2.0009999999999999</v>
      </c>
      <c r="C21" s="30">
        <v>1.1000000000000001E-3</v>
      </c>
      <c r="D21" s="133">
        <f t="shared" si="15"/>
        <v>0.7963244312012614</v>
      </c>
      <c r="E21" s="32">
        <f t="shared" si="16"/>
        <v>8.7595687432138764E-4</v>
      </c>
      <c r="F21" s="19">
        <v>2</v>
      </c>
      <c r="G21" s="147">
        <v>5</v>
      </c>
      <c r="H21" s="55">
        <v>41.5</v>
      </c>
      <c r="I21" s="148">
        <v>41956</v>
      </c>
      <c r="J21" s="33">
        <v>1020.9371656120276</v>
      </c>
      <c r="K21" s="32">
        <v>1.55608E-2</v>
      </c>
      <c r="L21" s="51">
        <v>3569.74</v>
      </c>
      <c r="M21" s="33">
        <f t="shared" si="11"/>
        <v>-7.9632443120117367E-4</v>
      </c>
      <c r="N21" s="32">
        <v>0</v>
      </c>
      <c r="O21" s="19" t="s">
        <v>17</v>
      </c>
      <c r="P21" s="33">
        <v>-2.3177140000000002E-3</v>
      </c>
      <c r="Q21" s="32">
        <v>-2.630249707484553E-4</v>
      </c>
      <c r="R21" s="32">
        <v>1.4999999999999999E-4</v>
      </c>
      <c r="S21" s="19" t="s">
        <v>17</v>
      </c>
      <c r="T21" s="33">
        <v>1.9E-3</v>
      </c>
      <c r="U21" s="32">
        <v>1.580604263077526E-4</v>
      </c>
      <c r="V21" s="19" t="s">
        <v>17</v>
      </c>
      <c r="W21" s="33">
        <v>-1.049105386645035E-3</v>
      </c>
      <c r="X21" s="32">
        <v>2.0000000000000001E-4</v>
      </c>
      <c r="Y21" s="31" t="s">
        <v>17</v>
      </c>
      <c r="Z21" s="149">
        <v>2</v>
      </c>
      <c r="AA21" s="62">
        <v>5</v>
      </c>
      <c r="AB21" s="181">
        <v>41.5</v>
      </c>
      <c r="AC21" s="184">
        <v>1019.41669741</v>
      </c>
      <c r="AD21" s="32">
        <f t="shared" si="18"/>
        <v>1.5291250461149999E-2</v>
      </c>
      <c r="AE21" s="54" t="s">
        <v>17</v>
      </c>
      <c r="AF21" s="33">
        <f t="shared" si="14"/>
        <v>1020.935474871239</v>
      </c>
      <c r="AG21" s="32">
        <f t="shared" si="0"/>
        <v>1.558824172843222E-2</v>
      </c>
      <c r="AH21" s="51">
        <f t="shared" si="1"/>
        <v>3531.6895311735489</v>
      </c>
      <c r="AI21" s="33">
        <f t="shared" si="2"/>
        <v>1.5187774612389831</v>
      </c>
      <c r="AJ21" s="32">
        <f t="shared" si="3"/>
        <v>3.028355910129365E-3</v>
      </c>
      <c r="AK21" s="50">
        <f t="shared" si="12"/>
        <v>5.0306215784833137</v>
      </c>
      <c r="AL21" s="35">
        <f t="shared" si="4"/>
        <v>0.94285714285714284</v>
      </c>
      <c r="AM21" s="66">
        <f t="shared" si="5"/>
        <v>9.4285714285714292E-2</v>
      </c>
      <c r="AN21" s="70" t="s">
        <v>17</v>
      </c>
      <c r="AO21" s="32">
        <f>('Sect. 4 (coefficients)'!$L$3+'Sect. 4 (coefficients)'!$L$4*(AA21+'Sect. 4 (coefficients)'!$L$7)^-2.5+'Sect. 4 (coefficients)'!$L$5*(AA21+'Sect. 4 (coefficients)'!$L$7)^3)/1000</f>
        <v>-3.9457825426968806E-3</v>
      </c>
      <c r="AP21" s="32">
        <f t="shared" si="6"/>
        <v>1.52272324378168</v>
      </c>
      <c r="AQ21" s="32">
        <f t="shared" si="17"/>
        <v>1.593511009441382</v>
      </c>
      <c r="AR21" s="32">
        <f t="shared" si="8"/>
        <v>-7.0787765659702018E-2</v>
      </c>
      <c r="AS21" s="255">
        <v>-1.7504786048903043</v>
      </c>
    </row>
    <row r="22" spans="1:45" s="137" customFormat="1">
      <c r="A22" s="146" t="s">
        <v>39</v>
      </c>
      <c r="B22" s="32">
        <v>2.0009999999999999</v>
      </c>
      <c r="C22" s="30">
        <v>1.1000000000000001E-3</v>
      </c>
      <c r="D22" s="133">
        <f t="shared" si="15"/>
        <v>0.79632442189222741</v>
      </c>
      <c r="E22" s="32">
        <f t="shared" si="16"/>
        <v>8.7595686408145016E-4</v>
      </c>
      <c r="F22" s="19">
        <v>2</v>
      </c>
      <c r="G22" s="147">
        <v>5</v>
      </c>
      <c r="H22" s="55">
        <v>52</v>
      </c>
      <c r="I22" s="148">
        <v>41957</v>
      </c>
      <c r="J22" s="33">
        <v>1025.5815070974709</v>
      </c>
      <c r="K22" s="32">
        <v>1.5630000000000002E-2</v>
      </c>
      <c r="L22" s="51">
        <v>3626.35</v>
      </c>
      <c r="M22" s="33">
        <f t="shared" si="11"/>
        <v>-7.9632442189213966E-4</v>
      </c>
      <c r="N22" s="32">
        <v>0</v>
      </c>
      <c r="O22" s="19" t="s">
        <v>17</v>
      </c>
      <c r="P22" s="33">
        <v>-2.3177140000000002E-3</v>
      </c>
      <c r="Q22" s="32">
        <v>-2.6421372017529078E-4</v>
      </c>
      <c r="R22" s="32">
        <v>1.4999999999999999E-4</v>
      </c>
      <c r="S22" s="19" t="s">
        <v>17</v>
      </c>
      <c r="T22" s="33">
        <v>1.9E-3</v>
      </c>
      <c r="U22" s="32">
        <v>1.5877478525490524E-4</v>
      </c>
      <c r="V22" s="19" t="s">
        <v>17</v>
      </c>
      <c r="W22" s="33">
        <v>-1.049105386645035E-3</v>
      </c>
      <c r="X22" s="32">
        <v>2.0000000000000001E-4</v>
      </c>
      <c r="Y22" s="31" t="s">
        <v>17</v>
      </c>
      <c r="Z22" s="149">
        <v>2</v>
      </c>
      <c r="AA22" s="62">
        <v>5</v>
      </c>
      <c r="AB22" s="181">
        <v>52</v>
      </c>
      <c r="AC22" s="184">
        <v>1024.0765941100001</v>
      </c>
      <c r="AD22" s="32">
        <f t="shared" si="18"/>
        <v>1.5361148911650002E-2</v>
      </c>
      <c r="AE22" s="54" t="s">
        <v>17</v>
      </c>
      <c r="AF22" s="33">
        <f t="shared" si="14"/>
        <v>1025.5798151679421</v>
      </c>
      <c r="AG22" s="32">
        <f t="shared" si="0"/>
        <v>1.565732767301509E-2</v>
      </c>
      <c r="AH22" s="51">
        <f t="shared" si="1"/>
        <v>3587.6068918158339</v>
      </c>
      <c r="AI22" s="33">
        <f t="shared" si="2"/>
        <v>1.503221057942028</v>
      </c>
      <c r="AJ22" s="32">
        <f t="shared" si="3"/>
        <v>3.0310087387333787E-3</v>
      </c>
      <c r="AK22" s="50">
        <f t="shared" si="12"/>
        <v>5.0382886090574814</v>
      </c>
      <c r="AL22" s="35">
        <f t="shared" si="4"/>
        <v>0.94285714285714284</v>
      </c>
      <c r="AM22" s="66">
        <f t="shared" si="5"/>
        <v>9.4285714285714292E-2</v>
      </c>
      <c r="AN22" s="70" t="s">
        <v>17</v>
      </c>
      <c r="AO22" s="32">
        <f>('Sect. 4 (coefficients)'!$L$3+'Sect. 4 (coefficients)'!$L$4*(AA22+'Sect. 4 (coefficients)'!$L$7)^-2.5+'Sect. 4 (coefficients)'!$L$5*(AA22+'Sect. 4 (coefficients)'!$L$7)^3)/1000</f>
        <v>-3.9457825426968806E-3</v>
      </c>
      <c r="AP22" s="32">
        <f t="shared" si="6"/>
        <v>1.5071668404847249</v>
      </c>
      <c r="AQ22" s="32">
        <f t="shared" si="17"/>
        <v>1.593511009441382</v>
      </c>
      <c r="AR22" s="32">
        <f t="shared" si="8"/>
        <v>-8.6344168956657086E-2</v>
      </c>
      <c r="AS22" s="255">
        <v>-1.9024274877210701</v>
      </c>
    </row>
    <row r="23" spans="1:45" s="46" customFormat="1">
      <c r="A23" s="151" t="s">
        <v>39</v>
      </c>
      <c r="B23" s="40">
        <v>2.0009999999999999</v>
      </c>
      <c r="C23" s="38">
        <v>1.1000000000000001E-3</v>
      </c>
      <c r="D23" s="139">
        <f t="shared" si="15"/>
        <v>0.7963244103667575</v>
      </c>
      <c r="E23" s="40">
        <f t="shared" si="16"/>
        <v>8.7595685140343332E-4</v>
      </c>
      <c r="F23" s="41">
        <v>2</v>
      </c>
      <c r="G23" s="152">
        <v>5</v>
      </c>
      <c r="H23" s="57">
        <v>65</v>
      </c>
      <c r="I23" s="153">
        <v>41958</v>
      </c>
      <c r="J23" s="42">
        <v>1031.1898588133915</v>
      </c>
      <c r="K23" s="40">
        <v>1.5714700000000002E-2</v>
      </c>
      <c r="L23" s="52">
        <v>3688.41</v>
      </c>
      <c r="M23" s="42">
        <f t="shared" si="11"/>
        <v>-7.9632441036666985E-4</v>
      </c>
      <c r="N23" s="40">
        <v>0</v>
      </c>
      <c r="O23" s="41" t="s">
        <v>17</v>
      </c>
      <c r="P23" s="42">
        <v>-2.3177140000000002E-3</v>
      </c>
      <c r="Q23" s="40">
        <v>-2.6564929207175834E-4</v>
      </c>
      <c r="R23" s="40">
        <v>1.4999999999999999E-4</v>
      </c>
      <c r="S23" s="41" t="s">
        <v>17</v>
      </c>
      <c r="T23" s="42">
        <v>1.9E-3</v>
      </c>
      <c r="U23" s="40">
        <v>1.5963746800820203E-4</v>
      </c>
      <c r="V23" s="41" t="s">
        <v>17</v>
      </c>
      <c r="W23" s="42">
        <v>-1.049105386645035E-3</v>
      </c>
      <c r="X23" s="40">
        <v>2.0000000000000001E-4</v>
      </c>
      <c r="Y23" s="39" t="s">
        <v>17</v>
      </c>
      <c r="Z23" s="154">
        <v>2</v>
      </c>
      <c r="AA23" s="63">
        <v>5</v>
      </c>
      <c r="AB23" s="210">
        <v>65</v>
      </c>
      <c r="AC23" s="209">
        <v>1029.7020710500001</v>
      </c>
      <c r="AD23" s="40">
        <f t="shared" si="18"/>
        <v>1.5445531065750001E-2</v>
      </c>
      <c r="AE23" s="56" t="s">
        <v>17</v>
      </c>
      <c r="AF23" s="42">
        <f t="shared" si="14"/>
        <v>1031.1881654483022</v>
      </c>
      <c r="AG23" s="40">
        <f t="shared" si="0"/>
        <v>1.5741889359816779E-2</v>
      </c>
      <c r="AH23" s="52">
        <f t="shared" si="1"/>
        <v>3649.0357260244882</v>
      </c>
      <c r="AI23" s="42">
        <f t="shared" si="2"/>
        <v>1.4860943983021571</v>
      </c>
      <c r="AJ23" s="40">
        <f t="shared" si="3"/>
        <v>3.040172809835707E-3</v>
      </c>
      <c r="AK23" s="53">
        <f t="shared" si="12"/>
        <v>5.0762590264379286</v>
      </c>
      <c r="AL23" s="44">
        <f t="shared" si="4"/>
        <v>0.94285714285714284</v>
      </c>
      <c r="AM23" s="67">
        <f t="shared" si="5"/>
        <v>9.4285714285714292E-2</v>
      </c>
      <c r="AN23" s="71" t="s">
        <v>17</v>
      </c>
      <c r="AO23" s="40">
        <f>('Sect. 4 (coefficients)'!$L$3+'Sect. 4 (coefficients)'!$L$4*(AA23+'Sect. 4 (coefficients)'!$L$7)^-2.5+'Sect. 4 (coefficients)'!$L$5*(AA23+'Sect. 4 (coefficients)'!$L$7)^3)/1000</f>
        <v>-3.9457825426968806E-3</v>
      </c>
      <c r="AP23" s="40">
        <f t="shared" si="6"/>
        <v>1.490040180844854</v>
      </c>
      <c r="AQ23" s="40">
        <f t="shared" si="17"/>
        <v>1.593511009441382</v>
      </c>
      <c r="AR23" s="40">
        <f t="shared" si="8"/>
        <v>-0.10347082859652801</v>
      </c>
      <c r="AS23" s="256">
        <v>-1.045354261805187</v>
      </c>
    </row>
    <row r="24" spans="1:45" s="137" customFormat="1">
      <c r="A24" s="146" t="s">
        <v>39</v>
      </c>
      <c r="B24" s="32">
        <v>2.0009999999999999</v>
      </c>
      <c r="C24" s="30">
        <v>1.1000000000000001E-3</v>
      </c>
      <c r="D24" s="133">
        <f t="shared" si="15"/>
        <v>0.78187225615626921</v>
      </c>
      <c r="E24" s="32">
        <f t="shared" si="16"/>
        <v>8.6005948177189618E-4</v>
      </c>
      <c r="F24" s="19">
        <v>2</v>
      </c>
      <c r="G24" s="147">
        <v>10</v>
      </c>
      <c r="H24" s="55">
        <v>5</v>
      </c>
      <c r="I24" s="148">
        <v>42146</v>
      </c>
      <c r="J24" s="33">
        <v>1003.5860624319172</v>
      </c>
      <c r="K24" s="32">
        <v>5.8315900000000002E-3</v>
      </c>
      <c r="L24" s="51">
        <v>70.514499999999998</v>
      </c>
      <c r="M24" s="33">
        <f t="shared" si="11"/>
        <v>-7.8187225615618315E-4</v>
      </c>
      <c r="N24" s="32">
        <v>0</v>
      </c>
      <c r="O24" s="19" t="s">
        <v>17</v>
      </c>
      <c r="P24" s="33">
        <v>-2.3177140000000002E-3</v>
      </c>
      <c r="Q24" s="32">
        <v>-2.5857444333809591E-4</v>
      </c>
      <c r="R24" s="32">
        <v>1.4999999999999999E-4</v>
      </c>
      <c r="S24" s="19" t="s">
        <v>17</v>
      </c>
      <c r="T24" s="33">
        <v>2.2000000000000001E-3</v>
      </c>
      <c r="U24" s="32">
        <v>1.593892209708451E-4</v>
      </c>
      <c r="V24" s="19" t="s">
        <v>17</v>
      </c>
      <c r="W24" s="33">
        <v>-5.9276917219845378E-4</v>
      </c>
      <c r="X24" s="32">
        <v>2.0000000000000001E-4</v>
      </c>
      <c r="Y24" s="31" t="s">
        <v>17</v>
      </c>
      <c r="Z24" s="149">
        <v>2</v>
      </c>
      <c r="AA24" s="62">
        <v>10</v>
      </c>
      <c r="AB24" s="181">
        <v>5</v>
      </c>
      <c r="AC24" s="184">
        <v>1002.0313406</v>
      </c>
      <c r="AD24" s="32">
        <f>0.001/100*AC24/2</f>
        <v>5.0101567030000002E-3</v>
      </c>
      <c r="AE24" s="54" t="s">
        <v>17</v>
      </c>
      <c r="AF24" s="33">
        <f t="shared" si="14"/>
        <v>1003.5845469300455</v>
      </c>
      <c r="AG24" s="32">
        <f t="shared" si="0"/>
        <v>5.9021224287579329E-3</v>
      </c>
      <c r="AH24" s="51">
        <f t="shared" si="1"/>
        <v>72.774423514057418</v>
      </c>
      <c r="AI24" s="33">
        <f t="shared" si="2"/>
        <v>1.5532063300454411</v>
      </c>
      <c r="AJ24" s="32">
        <f t="shared" si="3"/>
        <v>3.1198363699770555E-3</v>
      </c>
      <c r="AK24" s="50">
        <f t="shared" si="12"/>
        <v>5.6816330952502572</v>
      </c>
      <c r="AL24" s="35">
        <f t="shared" si="4"/>
        <v>0.94285714285714284</v>
      </c>
      <c r="AM24" s="66">
        <f t="shared" si="5"/>
        <v>9.4285714285714292E-2</v>
      </c>
      <c r="AN24" s="70" t="s">
        <v>17</v>
      </c>
      <c r="AO24" s="32">
        <f>('Sect. 4 (coefficients)'!$L$3+'Sect. 4 (coefficients)'!$L$4*(AA24+'Sect. 4 (coefficients)'!$L$7)^-2.5+'Sect. 4 (coefficients)'!$L$5*(AA24+'Sect. 4 (coefficients)'!$L$7)^3)/1000</f>
        <v>-3.3446902568376059E-3</v>
      </c>
      <c r="AP24" s="32">
        <f t="shared" si="6"/>
        <v>1.5565510203022788</v>
      </c>
      <c r="AQ24" s="32">
        <f t="shared" si="17"/>
        <v>1.5644267648343222</v>
      </c>
      <c r="AR24" s="32">
        <f t="shared" si="8"/>
        <v>-7.8757445320434272E-3</v>
      </c>
      <c r="AS24" s="255">
        <v>-0.42653323930608167</v>
      </c>
    </row>
    <row r="25" spans="1:45" s="137" customFormat="1">
      <c r="A25" s="146" t="s">
        <v>39</v>
      </c>
      <c r="B25" s="32">
        <v>2.0009999999999999</v>
      </c>
      <c r="C25" s="30">
        <v>1.1000000000000001E-3</v>
      </c>
      <c r="D25" s="133">
        <f t="shared" si="15"/>
        <v>0.7818722522320446</v>
      </c>
      <c r="E25" s="32">
        <f t="shared" si="16"/>
        <v>8.600594774552491E-4</v>
      </c>
      <c r="F25" s="19">
        <v>2</v>
      </c>
      <c r="G25" s="147">
        <v>10</v>
      </c>
      <c r="H25" s="55">
        <v>10</v>
      </c>
      <c r="I25" s="148">
        <v>42147</v>
      </c>
      <c r="J25" s="33">
        <v>1005.9276599710136</v>
      </c>
      <c r="K25" s="32">
        <v>5.8422600000000002E-3</v>
      </c>
      <c r="L25" s="51">
        <v>71.031499999999994</v>
      </c>
      <c r="M25" s="33">
        <f t="shared" si="11"/>
        <v>-7.8187225223195849E-4</v>
      </c>
      <c r="N25" s="32">
        <v>0</v>
      </c>
      <c r="O25" s="19" t="s">
        <v>17</v>
      </c>
      <c r="P25" s="33">
        <v>-2.3177140000000002E-3</v>
      </c>
      <c r="Q25" s="32">
        <v>-2.5917414181039858E-4</v>
      </c>
      <c r="R25" s="32">
        <v>1.4999999999999999E-4</v>
      </c>
      <c r="S25" s="19" t="s">
        <v>17</v>
      </c>
      <c r="T25" s="33">
        <v>2.2000000000000001E-3</v>
      </c>
      <c r="U25" s="32">
        <v>1.5975888423332287E-4</v>
      </c>
      <c r="V25" s="19" t="s">
        <v>17</v>
      </c>
      <c r="W25" s="33">
        <v>-5.9276917219845378E-4</v>
      </c>
      <c r="X25" s="32">
        <v>2.0000000000000001E-4</v>
      </c>
      <c r="Y25" s="31" t="s">
        <v>17</v>
      </c>
      <c r="Z25" s="149">
        <v>2</v>
      </c>
      <c r="AA25" s="62">
        <v>10</v>
      </c>
      <c r="AB25" s="181">
        <v>10</v>
      </c>
      <c r="AC25" s="184">
        <v>1004.3830732500001</v>
      </c>
      <c r="AD25" s="32">
        <f>0.001/100*AC25/2</f>
        <v>5.0219153662500009E-3</v>
      </c>
      <c r="AE25" s="54" t="s">
        <v>17</v>
      </c>
      <c r="AF25" s="33">
        <f t="shared" si="14"/>
        <v>1005.9261438694474</v>
      </c>
      <c r="AG25" s="32">
        <f t="shared" si="0"/>
        <v>5.9126751232798239E-3</v>
      </c>
      <c r="AH25" s="51">
        <f t="shared" si="1"/>
        <v>73.295784761177714</v>
      </c>
      <c r="AI25" s="33">
        <f t="shared" si="2"/>
        <v>1.5430706194473487</v>
      </c>
      <c r="AJ25" s="32">
        <f t="shared" si="3"/>
        <v>3.1209122332539561E-3</v>
      </c>
      <c r="AK25" s="50">
        <f t="shared" si="12"/>
        <v>5.689435172822666</v>
      </c>
      <c r="AL25" s="35">
        <f t="shared" si="4"/>
        <v>0.94285714285714284</v>
      </c>
      <c r="AM25" s="66">
        <f t="shared" si="5"/>
        <v>9.4285714285714292E-2</v>
      </c>
      <c r="AN25" s="70" t="s">
        <v>17</v>
      </c>
      <c r="AO25" s="32">
        <f>('Sect. 4 (coefficients)'!$L$3+'Sect. 4 (coefficients)'!$L$4*(AA25+'Sect. 4 (coefficients)'!$L$7)^-2.5+'Sect. 4 (coefficients)'!$L$5*(AA25+'Sect. 4 (coefficients)'!$L$7)^3)/1000</f>
        <v>-3.3446902568376059E-3</v>
      </c>
      <c r="AP25" s="32">
        <f t="shared" si="6"/>
        <v>1.5464153097041864</v>
      </c>
      <c r="AQ25" s="32">
        <f t="shared" si="17"/>
        <v>1.5644267648343222</v>
      </c>
      <c r="AR25" s="32">
        <f t="shared" si="8"/>
        <v>-1.8011455130135801E-2</v>
      </c>
      <c r="AS25" s="255">
        <v>-2.5518382307154752</v>
      </c>
    </row>
    <row r="26" spans="1:45" s="137" customFormat="1">
      <c r="A26" s="146" t="s">
        <v>39</v>
      </c>
      <c r="B26" s="32">
        <v>2.0009999999999999</v>
      </c>
      <c r="C26" s="30">
        <v>1.1000000000000001E-3</v>
      </c>
      <c r="D26" s="133">
        <f t="shared" si="15"/>
        <v>0.78187224830782065</v>
      </c>
      <c r="E26" s="32">
        <f t="shared" si="16"/>
        <v>8.6005947313860277E-4</v>
      </c>
      <c r="F26" s="19">
        <v>2</v>
      </c>
      <c r="G26" s="147">
        <v>10</v>
      </c>
      <c r="H26" s="55">
        <v>15</v>
      </c>
      <c r="I26" s="148">
        <v>42148</v>
      </c>
      <c r="J26" s="33">
        <v>1008.2472093223639</v>
      </c>
      <c r="K26" s="32">
        <v>1.53834E-2</v>
      </c>
      <c r="L26" s="51">
        <v>3414.46</v>
      </c>
      <c r="M26" s="33">
        <f t="shared" si="11"/>
        <v>-7.8187224830773459E-4</v>
      </c>
      <c r="N26" s="32">
        <v>0</v>
      </c>
      <c r="O26" s="19" t="s">
        <v>17</v>
      </c>
      <c r="P26" s="33">
        <v>-2.3177140000000002E-3</v>
      </c>
      <c r="Q26" s="32">
        <v>-2.597675082760765E-4</v>
      </c>
      <c r="R26" s="32">
        <v>1.4999999999999999E-4</v>
      </c>
      <c r="S26" s="19" t="s">
        <v>17</v>
      </c>
      <c r="T26" s="33">
        <v>2.2000000000000001E-3</v>
      </c>
      <c r="U26" s="32">
        <v>1.6012464435057839E-4</v>
      </c>
      <c r="V26" s="19" t="s">
        <v>17</v>
      </c>
      <c r="W26" s="33">
        <v>-5.9276917219845378E-4</v>
      </c>
      <c r="X26" s="32">
        <v>2.0000000000000001E-4</v>
      </c>
      <c r="Y26" s="31" t="s">
        <v>17</v>
      </c>
      <c r="Z26" s="149">
        <v>2</v>
      </c>
      <c r="AA26" s="62">
        <v>10</v>
      </c>
      <c r="AB26" s="181">
        <v>15</v>
      </c>
      <c r="AC26" s="184">
        <v>1006.70964671</v>
      </c>
      <c r="AD26" s="32">
        <f t="shared" ref="AD26:AD32" si="19">0.003/100*AC26/2</f>
        <v>1.5100644700650001E-2</v>
      </c>
      <c r="AE26" s="54" t="s">
        <v>17</v>
      </c>
      <c r="AF26" s="33">
        <f t="shared" si="14"/>
        <v>1008.2456926274351</v>
      </c>
      <c r="AG26" s="32">
        <f t="shared" si="0"/>
        <v>1.5410283506771181E-2</v>
      </c>
      <c r="AH26" s="51">
        <f t="shared" si="1"/>
        <v>3381.9791273351179</v>
      </c>
      <c r="AI26" s="33">
        <f t="shared" si="2"/>
        <v>1.5360459174351035</v>
      </c>
      <c r="AJ26" s="32">
        <f t="shared" si="3"/>
        <v>3.0736570049039189E-3</v>
      </c>
      <c r="AK26" s="50">
        <f t="shared" si="12"/>
        <v>5.3524179318953102</v>
      </c>
      <c r="AL26" s="35">
        <f t="shared" si="4"/>
        <v>0.94285714285714284</v>
      </c>
      <c r="AM26" s="66">
        <f t="shared" si="5"/>
        <v>9.4285714285714292E-2</v>
      </c>
      <c r="AN26" s="70" t="s">
        <v>17</v>
      </c>
      <c r="AO26" s="32">
        <f>('Sect. 4 (coefficients)'!$L$3+'Sect. 4 (coefficients)'!$L$4*(AA26+'Sect. 4 (coefficients)'!$L$7)^-2.5+'Sect. 4 (coefficients)'!$L$5*(AA26+'Sect. 4 (coefficients)'!$L$7)^3)/1000</f>
        <v>-3.3446902568376059E-3</v>
      </c>
      <c r="AP26" s="32">
        <f t="shared" si="6"/>
        <v>1.5393906076919412</v>
      </c>
      <c r="AQ26" s="32">
        <f t="shared" si="17"/>
        <v>1.5644267648343222</v>
      </c>
      <c r="AR26" s="32">
        <f t="shared" si="8"/>
        <v>-2.5036157142380944E-2</v>
      </c>
      <c r="AS26" s="255">
        <v>-1.7702452621506382</v>
      </c>
    </row>
    <row r="27" spans="1:45" s="137" customFormat="1">
      <c r="A27" s="146" t="s">
        <v>39</v>
      </c>
      <c r="B27" s="32">
        <v>2.0009999999999999</v>
      </c>
      <c r="C27" s="30">
        <v>1.1000000000000001E-3</v>
      </c>
      <c r="D27" s="133">
        <f t="shared" si="15"/>
        <v>0.78187224438359648</v>
      </c>
      <c r="E27" s="32">
        <f t="shared" si="16"/>
        <v>8.6005946882195623E-4</v>
      </c>
      <c r="F27" s="19">
        <v>2</v>
      </c>
      <c r="G27" s="147">
        <v>10</v>
      </c>
      <c r="H27" s="55">
        <v>20</v>
      </c>
      <c r="I27" s="148">
        <v>42149</v>
      </c>
      <c r="J27" s="33">
        <v>1010.5413892939192</v>
      </c>
      <c r="K27" s="32">
        <v>1.5417200000000001E-2</v>
      </c>
      <c r="L27" s="51">
        <v>3444.39</v>
      </c>
      <c r="M27" s="33">
        <f t="shared" si="11"/>
        <v>-7.8187224438351036E-4</v>
      </c>
      <c r="N27" s="32">
        <v>0</v>
      </c>
      <c r="O27" s="19" t="s">
        <v>17</v>
      </c>
      <c r="P27" s="33">
        <v>-2.3177140000000002E-3</v>
      </c>
      <c r="Q27" s="32">
        <v>-2.603546384213077E-4</v>
      </c>
      <c r="R27" s="32">
        <v>1.4999999999999999E-4</v>
      </c>
      <c r="S27" s="19" t="s">
        <v>17</v>
      </c>
      <c r="T27" s="33">
        <v>2.2000000000000001E-3</v>
      </c>
      <c r="U27" s="32">
        <v>1.6048656030502771E-4</v>
      </c>
      <c r="V27" s="19" t="s">
        <v>17</v>
      </c>
      <c r="W27" s="33">
        <v>-5.9276917219845378E-4</v>
      </c>
      <c r="X27" s="32">
        <v>2.0000000000000001E-4</v>
      </c>
      <c r="Y27" s="31" t="s">
        <v>17</v>
      </c>
      <c r="Z27" s="149">
        <v>2</v>
      </c>
      <c r="AA27" s="62">
        <v>10</v>
      </c>
      <c r="AB27" s="181">
        <v>20</v>
      </c>
      <c r="AC27" s="184">
        <v>1009.01145442</v>
      </c>
      <c r="AD27" s="32">
        <f t="shared" si="19"/>
        <v>1.5135171816299999E-2</v>
      </c>
      <c r="AE27" s="54" t="s">
        <v>17</v>
      </c>
      <c r="AF27" s="33">
        <f t="shared" si="14"/>
        <v>1010.5398720118643</v>
      </c>
      <c r="AG27" s="32">
        <f t="shared" si="0"/>
        <v>1.544402842738736E-2</v>
      </c>
      <c r="AH27" s="51">
        <f t="shared" si="1"/>
        <v>3411.5264397691717</v>
      </c>
      <c r="AI27" s="33">
        <f t="shared" si="2"/>
        <v>1.5284175918643541</v>
      </c>
      <c r="AJ27" s="32">
        <f t="shared" si="3"/>
        <v>3.0732048674026102E-3</v>
      </c>
      <c r="AK27" s="50">
        <f t="shared" si="12"/>
        <v>5.3489978277326582</v>
      </c>
      <c r="AL27" s="35">
        <f t="shared" si="4"/>
        <v>0.94285714285714284</v>
      </c>
      <c r="AM27" s="66">
        <f t="shared" si="5"/>
        <v>9.4285714285714292E-2</v>
      </c>
      <c r="AN27" s="70" t="s">
        <v>17</v>
      </c>
      <c r="AO27" s="32">
        <f>('Sect. 4 (coefficients)'!$L$3+'Sect. 4 (coefficients)'!$L$4*(AA27+'Sect. 4 (coefficients)'!$L$7)^-2.5+'Sect. 4 (coefficients)'!$L$5*(AA27+'Sect. 4 (coefficients)'!$L$7)^3)/1000</f>
        <v>-3.3446902568376059E-3</v>
      </c>
      <c r="AP27" s="32">
        <f t="shared" si="6"/>
        <v>1.5317622821211918</v>
      </c>
      <c r="AQ27" s="32">
        <f t="shared" si="17"/>
        <v>1.5644267648343222</v>
      </c>
      <c r="AR27" s="32">
        <f t="shared" si="8"/>
        <v>-3.2664482713130383E-2</v>
      </c>
      <c r="AS27" s="255">
        <v>-1.7863369089354819</v>
      </c>
    </row>
    <row r="28" spans="1:45" s="137" customFormat="1">
      <c r="A28" s="146" t="s">
        <v>39</v>
      </c>
      <c r="B28" s="32">
        <v>2.0009999999999999</v>
      </c>
      <c r="C28" s="30">
        <v>1.1000000000000001E-3</v>
      </c>
      <c r="D28" s="133">
        <f t="shared" si="15"/>
        <v>0.78187223967452768</v>
      </c>
      <c r="E28" s="32">
        <f t="shared" si="16"/>
        <v>8.6005946364198053E-4</v>
      </c>
      <c r="F28" s="19">
        <v>2</v>
      </c>
      <c r="G28" s="147">
        <v>10</v>
      </c>
      <c r="H28" s="55">
        <v>26</v>
      </c>
      <c r="I28" s="148">
        <v>42150</v>
      </c>
      <c r="J28" s="33">
        <v>1013.261012224807</v>
      </c>
      <c r="K28" s="32">
        <v>1.5457500000000001E-2</v>
      </c>
      <c r="L28" s="51">
        <v>3480.09</v>
      </c>
      <c r="M28" s="33">
        <f t="shared" si="11"/>
        <v>-7.8187223967444161E-4</v>
      </c>
      <c r="N28" s="32">
        <v>0</v>
      </c>
      <c r="O28" s="19" t="s">
        <v>17</v>
      </c>
      <c r="P28" s="33">
        <v>-2.3177140000000002E-3</v>
      </c>
      <c r="Q28" s="32">
        <v>-2.6105109373524585E-4</v>
      </c>
      <c r="R28" s="32">
        <v>1.4999999999999999E-4</v>
      </c>
      <c r="S28" s="19" t="s">
        <v>17</v>
      </c>
      <c r="T28" s="33">
        <v>2.2000000000000001E-3</v>
      </c>
      <c r="U28" s="32">
        <v>1.6091586595680266E-4</v>
      </c>
      <c r="V28" s="19" t="s">
        <v>17</v>
      </c>
      <c r="W28" s="33">
        <v>-5.9276917219845378E-4</v>
      </c>
      <c r="X28" s="32">
        <v>2.0000000000000001E-4</v>
      </c>
      <c r="Y28" s="31" t="s">
        <v>17</v>
      </c>
      <c r="Z28" s="149">
        <v>2</v>
      </c>
      <c r="AA28" s="62">
        <v>10</v>
      </c>
      <c r="AB28" s="181">
        <v>26</v>
      </c>
      <c r="AC28" s="184">
        <v>1011.7414644200001</v>
      </c>
      <c r="AD28" s="32">
        <f t="shared" si="19"/>
        <v>1.5176121966300001E-2</v>
      </c>
      <c r="AE28" s="54" t="s">
        <v>17</v>
      </c>
      <c r="AF28" s="33">
        <f t="shared" si="14"/>
        <v>1013.2594942463014</v>
      </c>
      <c r="AG28" s="32">
        <f t="shared" si="0"/>
        <v>1.5484263057921638E-2</v>
      </c>
      <c r="AH28" s="51">
        <f t="shared" si="1"/>
        <v>3446.7725731021569</v>
      </c>
      <c r="AI28" s="33">
        <f t="shared" si="2"/>
        <v>1.5180298263013583</v>
      </c>
      <c r="AJ28" s="32">
        <f t="shared" si="3"/>
        <v>3.0737150991761307E-3</v>
      </c>
      <c r="AK28" s="50">
        <f t="shared" si="12"/>
        <v>5.351862011061816</v>
      </c>
      <c r="AL28" s="35">
        <f t="shared" si="4"/>
        <v>0.94285714285714284</v>
      </c>
      <c r="AM28" s="66">
        <f t="shared" si="5"/>
        <v>9.4285714285714292E-2</v>
      </c>
      <c r="AN28" s="70" t="s">
        <v>17</v>
      </c>
      <c r="AO28" s="32">
        <f>('Sect. 4 (coefficients)'!$L$3+'Sect. 4 (coefficients)'!$L$4*(AA28+'Sect. 4 (coefficients)'!$L$7)^-2.5+'Sect. 4 (coefficients)'!$L$5*(AA28+'Sect. 4 (coefficients)'!$L$7)^3)/1000</f>
        <v>-3.3446902568376059E-3</v>
      </c>
      <c r="AP28" s="32">
        <f t="shared" si="6"/>
        <v>1.521374516558196</v>
      </c>
      <c r="AQ28" s="32">
        <f t="shared" si="17"/>
        <v>1.5644267648343222</v>
      </c>
      <c r="AR28" s="32">
        <f t="shared" si="8"/>
        <v>-4.3052248276126193E-2</v>
      </c>
      <c r="AS28" s="255">
        <v>-3.2867830286704702</v>
      </c>
    </row>
    <row r="29" spans="1:45" s="137" customFormat="1">
      <c r="A29" s="146" t="s">
        <v>39</v>
      </c>
      <c r="B29" s="32">
        <v>2.0009999999999999</v>
      </c>
      <c r="C29" s="30">
        <v>1.1000000000000001E-3</v>
      </c>
      <c r="D29" s="133">
        <f t="shared" si="15"/>
        <v>0.78187223418061413</v>
      </c>
      <c r="E29" s="32">
        <f t="shared" si="16"/>
        <v>8.6005945759867557E-4</v>
      </c>
      <c r="F29" s="19">
        <v>2</v>
      </c>
      <c r="G29" s="147">
        <v>10</v>
      </c>
      <c r="H29" s="55">
        <v>33</v>
      </c>
      <c r="I29" s="148">
        <v>42151</v>
      </c>
      <c r="J29" s="33">
        <v>1016.3931493342018</v>
      </c>
      <c r="K29" s="32">
        <v>1.55044E-2</v>
      </c>
      <c r="L29" s="51">
        <v>3521.2</v>
      </c>
      <c r="M29" s="33">
        <f t="shared" si="11"/>
        <v>-7.8187223418052802E-4</v>
      </c>
      <c r="N29" s="32">
        <v>0</v>
      </c>
      <c r="O29" s="19" t="s">
        <v>17</v>
      </c>
      <c r="P29" s="33">
        <v>-2.3177140000000002E-3</v>
      </c>
      <c r="Q29" s="32">
        <v>-2.6185265312211398E-4</v>
      </c>
      <c r="R29" s="32">
        <v>1.4999999999999999E-4</v>
      </c>
      <c r="S29" s="19" t="s">
        <v>17</v>
      </c>
      <c r="T29" s="33">
        <v>2.2000000000000001E-3</v>
      </c>
      <c r="U29" s="32">
        <v>1.6140995935824402E-4</v>
      </c>
      <c r="V29" s="19" t="s">
        <v>17</v>
      </c>
      <c r="W29" s="33">
        <v>-5.9276917219845378E-4</v>
      </c>
      <c r="X29" s="32">
        <v>2.0000000000000001E-4</v>
      </c>
      <c r="Y29" s="31" t="s">
        <v>17</v>
      </c>
      <c r="Z29" s="149">
        <v>2</v>
      </c>
      <c r="AA29" s="62">
        <v>10</v>
      </c>
      <c r="AB29" s="181">
        <v>33</v>
      </c>
      <c r="AC29" s="184">
        <v>1014.88292802</v>
      </c>
      <c r="AD29" s="32">
        <f t="shared" si="19"/>
        <v>1.52232439203E-2</v>
      </c>
      <c r="AE29" s="54" t="s">
        <v>17</v>
      </c>
      <c r="AF29" s="33">
        <f t="shared" si="14"/>
        <v>1016.3916305541424</v>
      </c>
      <c r="AG29" s="32">
        <f t="shared" si="0"/>
        <v>1.5531087367135148E-2</v>
      </c>
      <c r="AH29" s="51">
        <f t="shared" si="1"/>
        <v>3487.3694974963173</v>
      </c>
      <c r="AI29" s="33">
        <f t="shared" si="2"/>
        <v>1.5087025341423441</v>
      </c>
      <c r="AJ29" s="32">
        <f t="shared" si="3"/>
        <v>3.0769334325971478E-3</v>
      </c>
      <c r="AK29" s="50">
        <f t="shared" si="12"/>
        <v>5.3723329024966153</v>
      </c>
      <c r="AL29" s="35">
        <f t="shared" si="4"/>
        <v>0.94285714285714284</v>
      </c>
      <c r="AM29" s="66">
        <f t="shared" si="5"/>
        <v>9.4285714285714292E-2</v>
      </c>
      <c r="AN29" s="70" t="s">
        <v>17</v>
      </c>
      <c r="AO29" s="32">
        <f>('Sect. 4 (coefficients)'!$L$3+'Sect. 4 (coefficients)'!$L$4*(AA29+'Sect. 4 (coefficients)'!$L$7)^-2.5+'Sect. 4 (coefficients)'!$L$5*(AA29+'Sect. 4 (coefficients)'!$L$7)^3)/1000</f>
        <v>-3.3446902568376059E-3</v>
      </c>
      <c r="AP29" s="32">
        <f t="shared" si="6"/>
        <v>1.5120472243991818</v>
      </c>
      <c r="AQ29" s="32">
        <f t="shared" si="17"/>
        <v>1.5644267648343222</v>
      </c>
      <c r="AR29" s="32">
        <f t="shared" si="8"/>
        <v>-5.237954043514037E-2</v>
      </c>
      <c r="AS29" s="255">
        <v>-2.5778718605806716</v>
      </c>
    </row>
    <row r="30" spans="1:45" s="137" customFormat="1">
      <c r="A30" s="146" t="s">
        <v>39</v>
      </c>
      <c r="B30" s="32">
        <v>2.0009999999999999</v>
      </c>
      <c r="C30" s="30">
        <v>1.1000000000000001E-3</v>
      </c>
      <c r="D30" s="133">
        <f t="shared" si="15"/>
        <v>0.78187222750943408</v>
      </c>
      <c r="E30" s="32">
        <f t="shared" si="16"/>
        <v>8.6005945026037753E-4</v>
      </c>
      <c r="F30" s="19">
        <v>2</v>
      </c>
      <c r="G30" s="147">
        <v>10</v>
      </c>
      <c r="H30" s="55">
        <v>41.5</v>
      </c>
      <c r="I30" s="148">
        <v>42152</v>
      </c>
      <c r="J30" s="33">
        <v>1020.133914057576</v>
      </c>
      <c r="K30" s="32">
        <v>1.55608E-2</v>
      </c>
      <c r="L30" s="51">
        <v>3569.74</v>
      </c>
      <c r="M30" s="33">
        <f t="shared" si="11"/>
        <v>-7.8187222750934792E-4</v>
      </c>
      <c r="N30" s="32">
        <v>0</v>
      </c>
      <c r="O30" s="19" t="s">
        <v>17</v>
      </c>
      <c r="P30" s="33">
        <v>-2.3177140000000002E-3</v>
      </c>
      <c r="Q30" s="32">
        <v>-2.6281042138151593E-4</v>
      </c>
      <c r="R30" s="32">
        <v>1.4999999999999999E-4</v>
      </c>
      <c r="S30" s="19" t="s">
        <v>17</v>
      </c>
      <c r="T30" s="33">
        <v>2.2000000000000001E-3</v>
      </c>
      <c r="U30" s="32">
        <v>1.620003422853654E-4</v>
      </c>
      <c r="V30" s="19" t="s">
        <v>17</v>
      </c>
      <c r="W30" s="33">
        <v>-5.9276917219845378E-4</v>
      </c>
      <c r="X30" s="32">
        <v>2.0000000000000001E-4</v>
      </c>
      <c r="Y30" s="31" t="s">
        <v>17</v>
      </c>
      <c r="Z30" s="149">
        <v>2</v>
      </c>
      <c r="AA30" s="62">
        <v>10</v>
      </c>
      <c r="AB30" s="181">
        <v>41.5</v>
      </c>
      <c r="AC30" s="184">
        <v>1018.63583342</v>
      </c>
      <c r="AD30" s="32">
        <f t="shared" si="19"/>
        <v>1.5279537501300001E-2</v>
      </c>
      <c r="AE30" s="54" t="s">
        <v>17</v>
      </c>
      <c r="AF30" s="33">
        <f t="shared" si="14"/>
        <v>1020.1323943197549</v>
      </c>
      <c r="AG30" s="32">
        <f t="shared" si="0"/>
        <v>1.5587396928572864E-2</v>
      </c>
      <c r="AH30" s="51">
        <f t="shared" si="1"/>
        <v>3535.3213122257384</v>
      </c>
      <c r="AI30" s="33">
        <f t="shared" si="2"/>
        <v>1.4965608997548543</v>
      </c>
      <c r="AJ30" s="32">
        <f t="shared" si="3"/>
        <v>3.0826411979420674E-3</v>
      </c>
      <c r="AK30" s="50">
        <f t="shared" si="12"/>
        <v>5.4078722704575135</v>
      </c>
      <c r="AL30" s="35">
        <f t="shared" si="4"/>
        <v>0.94285714285714284</v>
      </c>
      <c r="AM30" s="66">
        <f t="shared" si="5"/>
        <v>9.4285714285714292E-2</v>
      </c>
      <c r="AN30" s="70" t="s">
        <v>17</v>
      </c>
      <c r="AO30" s="32">
        <f>('Sect. 4 (coefficients)'!$L$3+'Sect. 4 (coefficients)'!$L$4*(AA30+'Sect. 4 (coefficients)'!$L$7)^-2.5+'Sect. 4 (coefficients)'!$L$5*(AA30+'Sect. 4 (coefficients)'!$L$7)^3)/1000</f>
        <v>-3.3446902568376059E-3</v>
      </c>
      <c r="AP30" s="32">
        <f t="shared" si="6"/>
        <v>1.499905590011692</v>
      </c>
      <c r="AQ30" s="32">
        <f t="shared" si="17"/>
        <v>1.5644267648343222</v>
      </c>
      <c r="AR30" s="32">
        <f t="shared" si="8"/>
        <v>-6.4521174822630201E-2</v>
      </c>
      <c r="AS30" s="255">
        <v>-3.0013235682417871</v>
      </c>
    </row>
    <row r="31" spans="1:45" s="137" customFormat="1">
      <c r="A31" s="146" t="s">
        <v>39</v>
      </c>
      <c r="B31" s="32">
        <v>2.0009999999999999</v>
      </c>
      <c r="C31" s="30">
        <v>1.1000000000000001E-3</v>
      </c>
      <c r="D31" s="133">
        <f t="shared" si="15"/>
        <v>0.78187221926856509</v>
      </c>
      <c r="E31" s="32">
        <f t="shared" si="16"/>
        <v>8.6005944119542171E-4</v>
      </c>
      <c r="F31" s="19">
        <v>2</v>
      </c>
      <c r="G31" s="147">
        <v>10</v>
      </c>
      <c r="H31" s="55">
        <v>52</v>
      </c>
      <c r="I31" s="148">
        <v>42153</v>
      </c>
      <c r="J31" s="33">
        <v>1024.6662258870917</v>
      </c>
      <c r="K31" s="32">
        <v>1.5630000000000002E-2</v>
      </c>
      <c r="L31" s="51">
        <v>3626.35</v>
      </c>
      <c r="M31" s="33">
        <f t="shared" si="11"/>
        <v>-7.81872219268479E-4</v>
      </c>
      <c r="N31" s="32">
        <v>0</v>
      </c>
      <c r="O31" s="19" t="s">
        <v>17</v>
      </c>
      <c r="P31" s="33">
        <v>-2.3177140000000002E-3</v>
      </c>
      <c r="Q31" s="32">
        <v>-2.6397058089996998E-4</v>
      </c>
      <c r="R31" s="32">
        <v>1.4999999999999999E-4</v>
      </c>
      <c r="S31" s="19" t="s">
        <v>17</v>
      </c>
      <c r="T31" s="33">
        <v>2.2000000000000001E-3</v>
      </c>
      <c r="U31" s="32">
        <v>1.6271548226386097E-4</v>
      </c>
      <c r="V31" s="19" t="s">
        <v>17</v>
      </c>
      <c r="W31" s="33">
        <v>-5.9276917219845378E-4</v>
      </c>
      <c r="X31" s="32">
        <v>2.0000000000000001E-4</v>
      </c>
      <c r="Y31" s="31" t="s">
        <v>17</v>
      </c>
      <c r="Z31" s="149">
        <v>2</v>
      </c>
      <c r="AA31" s="62">
        <v>10</v>
      </c>
      <c r="AB31" s="181">
        <v>52</v>
      </c>
      <c r="AC31" s="184">
        <v>1023.1806348600001</v>
      </c>
      <c r="AD31" s="32">
        <f t="shared" si="19"/>
        <v>1.53477095229E-2</v>
      </c>
      <c r="AE31" s="54" t="s">
        <v>17</v>
      </c>
      <c r="AF31" s="33">
        <f t="shared" si="14"/>
        <v>1024.6647049891194</v>
      </c>
      <c r="AG31" s="32">
        <f t="shared" si="0"/>
        <v>1.5656486788885867E-2</v>
      </c>
      <c r="AH31" s="51">
        <f t="shared" si="1"/>
        <v>3591.2943578438953</v>
      </c>
      <c r="AI31" s="33">
        <f t="shared" si="2"/>
        <v>1.4840701291193454</v>
      </c>
      <c r="AJ31" s="32">
        <f t="shared" si="3"/>
        <v>3.0940896837749112E-3</v>
      </c>
      <c r="AK31" s="50">
        <f t="shared" si="12"/>
        <v>5.4777893952748054</v>
      </c>
      <c r="AL31" s="35">
        <f t="shared" si="4"/>
        <v>0.94285714285714284</v>
      </c>
      <c r="AM31" s="66">
        <f t="shared" si="5"/>
        <v>9.4285714285714292E-2</v>
      </c>
      <c r="AN31" s="70" t="s">
        <v>17</v>
      </c>
      <c r="AO31" s="32">
        <f>('Sect. 4 (coefficients)'!$L$3+'Sect. 4 (coefficients)'!$L$4*(AA31+'Sect. 4 (coefficients)'!$L$7)^-2.5+'Sect. 4 (coefficients)'!$L$5*(AA31+'Sect. 4 (coefficients)'!$L$7)^3)/1000</f>
        <v>-3.3446902568376059E-3</v>
      </c>
      <c r="AP31" s="32">
        <f t="shared" si="6"/>
        <v>1.4874148193761831</v>
      </c>
      <c r="AQ31" s="32">
        <f t="shared" si="17"/>
        <v>1.5644267648343222</v>
      </c>
      <c r="AR31" s="32">
        <f t="shared" si="8"/>
        <v>-7.7011945458139053E-2</v>
      </c>
      <c r="AS31" s="255">
        <v>-1.6968123245533207</v>
      </c>
    </row>
    <row r="32" spans="1:45" s="46" customFormat="1">
      <c r="A32" s="151" t="s">
        <v>39</v>
      </c>
      <c r="B32" s="40">
        <v>2.0009999999999999</v>
      </c>
      <c r="C32" s="38">
        <v>1.1000000000000001E-3</v>
      </c>
      <c r="D32" s="139">
        <f t="shared" si="15"/>
        <v>0.78187220906558452</v>
      </c>
      <c r="E32" s="40">
        <f t="shared" si="16"/>
        <v>8.60059429972143E-4</v>
      </c>
      <c r="F32" s="41">
        <v>2</v>
      </c>
      <c r="G32" s="152">
        <v>10</v>
      </c>
      <c r="H32" s="57">
        <v>65</v>
      </c>
      <c r="I32" s="153">
        <v>42154</v>
      </c>
      <c r="J32" s="42">
        <v>1030.1417033162418</v>
      </c>
      <c r="K32" s="40">
        <v>1.5714700000000002E-2</v>
      </c>
      <c r="L32" s="52">
        <v>3688.41</v>
      </c>
      <c r="M32" s="42">
        <f t="shared" si="11"/>
        <v>-7.8187220906549839E-4</v>
      </c>
      <c r="N32" s="40">
        <v>0</v>
      </c>
      <c r="O32" s="41" t="s">
        <v>17</v>
      </c>
      <c r="P32" s="42">
        <v>-2.3177140000000002E-3</v>
      </c>
      <c r="Q32" s="40">
        <v>-2.653728675456989E-4</v>
      </c>
      <c r="R32" s="40">
        <v>1.4999999999999999E-4</v>
      </c>
      <c r="S32" s="41" t="s">
        <v>17</v>
      </c>
      <c r="T32" s="42">
        <v>2.2000000000000001E-3</v>
      </c>
      <c r="U32" s="40">
        <v>1.6357987308746725E-4</v>
      </c>
      <c r="V32" s="41" t="s">
        <v>17</v>
      </c>
      <c r="W32" s="42">
        <v>-5.9276917219845378E-4</v>
      </c>
      <c r="X32" s="40">
        <v>2.0000000000000001E-4</v>
      </c>
      <c r="Y32" s="39" t="s">
        <v>17</v>
      </c>
      <c r="Z32" s="154">
        <v>2</v>
      </c>
      <c r="AA32" s="63">
        <v>10</v>
      </c>
      <c r="AB32" s="210">
        <v>65</v>
      </c>
      <c r="AC32" s="209">
        <v>1028.6722212100001</v>
      </c>
      <c r="AD32" s="40">
        <f t="shared" si="19"/>
        <v>1.5430083318150002E-2</v>
      </c>
      <c r="AE32" s="56" t="s">
        <v>17</v>
      </c>
      <c r="AF32" s="42">
        <f t="shared" si="14"/>
        <v>1030.140181015993</v>
      </c>
      <c r="AG32" s="40">
        <f t="shared" si="0"/>
        <v>1.5741053226768636E-2</v>
      </c>
      <c r="AH32" s="52">
        <f t="shared" si="1"/>
        <v>3652.7742666714034</v>
      </c>
      <c r="AI32" s="42">
        <f t="shared" si="2"/>
        <v>1.4679598059929049</v>
      </c>
      <c r="AJ32" s="40">
        <f t="shared" si="3"/>
        <v>3.1134041631166857E-3</v>
      </c>
      <c r="AK32" s="53">
        <f t="shared" si="12"/>
        <v>5.5902301996710255</v>
      </c>
      <c r="AL32" s="44">
        <f t="shared" si="4"/>
        <v>0.94285714285714284</v>
      </c>
      <c r="AM32" s="67">
        <f t="shared" si="5"/>
        <v>9.4285714285714292E-2</v>
      </c>
      <c r="AN32" s="71" t="s">
        <v>17</v>
      </c>
      <c r="AO32" s="40">
        <f>('Sect. 4 (coefficients)'!$L$3+'Sect. 4 (coefficients)'!$L$4*(AA32+'Sect. 4 (coefficients)'!$L$7)^-2.5+'Sect. 4 (coefficients)'!$L$5*(AA32+'Sect. 4 (coefficients)'!$L$7)^3)/1000</f>
        <v>-3.3446902568376059E-3</v>
      </c>
      <c r="AP32" s="40">
        <f t="shared" si="6"/>
        <v>1.4713044962497426</v>
      </c>
      <c r="AQ32" s="40">
        <f t="shared" si="17"/>
        <v>1.5644267648343222</v>
      </c>
      <c r="AR32" s="40">
        <f t="shared" si="8"/>
        <v>-9.3122268584579615E-2</v>
      </c>
      <c r="AS32" s="256">
        <v>-1.6833404376939143</v>
      </c>
    </row>
    <row r="33" spans="1:45" s="137" customFormat="1">
      <c r="A33" s="146" t="s">
        <v>39</v>
      </c>
      <c r="B33" s="32">
        <v>2.0009999999999999</v>
      </c>
      <c r="C33" s="30">
        <v>1.1000000000000001E-3</v>
      </c>
      <c r="D33" s="133">
        <f t="shared" si="15"/>
        <v>0.77016328177256832</v>
      </c>
      <c r="E33" s="32">
        <f t="shared" si="16"/>
        <v>8.4717960994982523E-4</v>
      </c>
      <c r="F33" s="19">
        <v>2</v>
      </c>
      <c r="G33" s="147">
        <v>15</v>
      </c>
      <c r="H33" s="55">
        <v>5</v>
      </c>
      <c r="I33" s="148">
        <v>41964</v>
      </c>
      <c r="J33" s="33">
        <v>1002.9109061104609</v>
      </c>
      <c r="K33" s="32">
        <v>5.8315900000000002E-3</v>
      </c>
      <c r="L33" s="51">
        <v>70.514499999999998</v>
      </c>
      <c r="M33" s="33">
        <f t="shared" si="11"/>
        <v>-7.7016328177248352E-4</v>
      </c>
      <c r="N33" s="32">
        <v>0</v>
      </c>
      <c r="O33" s="19" t="s">
        <v>17</v>
      </c>
      <c r="P33" s="33">
        <v>-2.3177140000000002E-3</v>
      </c>
      <c r="Q33" s="32">
        <v>-2.5839198097596616E-4</v>
      </c>
      <c r="R33" s="32">
        <v>1.4999999999999999E-4</v>
      </c>
      <c r="S33" s="19" t="s">
        <v>17</v>
      </c>
      <c r="T33" s="33">
        <v>1.9E-3</v>
      </c>
      <c r="U33" s="32">
        <v>1.8861330298279821E-4</v>
      </c>
      <c r="V33" s="19" t="s">
        <v>17</v>
      </c>
      <c r="W33" s="33">
        <v>-2.5179381636447422E-4</v>
      </c>
      <c r="X33" s="32">
        <v>2.0000000000000001E-4</v>
      </c>
      <c r="Y33" s="31" t="s">
        <v>17</v>
      </c>
      <c r="Z33" s="149">
        <v>2</v>
      </c>
      <c r="AA33" s="62">
        <v>15</v>
      </c>
      <c r="AB33" s="181">
        <v>5</v>
      </c>
      <c r="AC33" s="184">
        <v>1001.37794832</v>
      </c>
      <c r="AD33" s="32">
        <f>0.001/100*AC33/2</f>
        <v>5.0068897416000006E-3</v>
      </c>
      <c r="AE33" s="54" t="s">
        <v>17</v>
      </c>
      <c r="AF33" s="33">
        <f t="shared" si="14"/>
        <v>1002.9100434753818</v>
      </c>
      <c r="AG33" s="32">
        <f t="shared" si="0"/>
        <v>5.9011210966795815E-3</v>
      </c>
      <c r="AH33" s="51">
        <f t="shared" si="1"/>
        <v>72.79500260360021</v>
      </c>
      <c r="AI33" s="33">
        <f t="shared" si="2"/>
        <v>1.5320951553818531</v>
      </c>
      <c r="AJ33" s="32">
        <f t="shared" si="3"/>
        <v>3.1231851230974932E-3</v>
      </c>
      <c r="AK33" s="50">
        <f t="shared" si="12"/>
        <v>5.7115550568518803</v>
      </c>
      <c r="AL33" s="35">
        <f t="shared" si="4"/>
        <v>0.94285714285714284</v>
      </c>
      <c r="AM33" s="66">
        <f t="shared" si="5"/>
        <v>9.4285714285714292E-2</v>
      </c>
      <c r="AN33" s="70" t="s">
        <v>17</v>
      </c>
      <c r="AO33" s="32">
        <f>('Sect. 4 (coefficients)'!$L$3+'Sect. 4 (coefficients)'!$L$4*(AA33+'Sect. 4 (coefficients)'!$L$7)^-2.5+'Sect. 4 (coefficients)'!$L$5*(AA33+'Sect. 4 (coefficients)'!$L$7)^3)/1000</f>
        <v>-2.8498200791190241E-3</v>
      </c>
      <c r="AP33" s="32">
        <f t="shared" si="6"/>
        <v>1.5349449754609721</v>
      </c>
      <c r="AQ33" s="32">
        <f t="shared" si="17"/>
        <v>1.5421226056368467</v>
      </c>
      <c r="AR33" s="32">
        <f t="shared" si="8"/>
        <v>-7.1776301758745831E-3</v>
      </c>
      <c r="AS33" s="255">
        <v>0.5228174284184206</v>
      </c>
    </row>
    <row r="34" spans="1:45" s="137" customFormat="1">
      <c r="A34" s="146" t="s">
        <v>39</v>
      </c>
      <c r="B34" s="32">
        <v>2.0009999999999999</v>
      </c>
      <c r="C34" s="30">
        <v>1.1000000000000001E-3</v>
      </c>
      <c r="D34" s="133">
        <f t="shared" si="15"/>
        <v>0.77016327824633413</v>
      </c>
      <c r="E34" s="32">
        <f t="shared" si="16"/>
        <v>8.471796060709676E-4</v>
      </c>
      <c r="F34" s="19">
        <v>2</v>
      </c>
      <c r="G34" s="147">
        <v>15</v>
      </c>
      <c r="H34" s="55">
        <v>10</v>
      </c>
      <c r="I34" s="148">
        <v>41965</v>
      </c>
      <c r="J34" s="33">
        <v>1005.2026719382072</v>
      </c>
      <c r="K34" s="32">
        <v>5.8422600000000002E-3</v>
      </c>
      <c r="L34" s="51">
        <v>71.031499999999994</v>
      </c>
      <c r="M34" s="33">
        <f t="shared" si="11"/>
        <v>-7.7016327824624932E-4</v>
      </c>
      <c r="N34" s="32">
        <v>0</v>
      </c>
      <c r="O34" s="19" t="s">
        <v>17</v>
      </c>
      <c r="P34" s="33">
        <v>-2.3177140000000002E-3</v>
      </c>
      <c r="Q34" s="32">
        <v>-2.5897838691505993E-4</v>
      </c>
      <c r="R34" s="32">
        <v>1.4999999999999999E-4</v>
      </c>
      <c r="S34" s="19" t="s">
        <v>17</v>
      </c>
      <c r="T34" s="33">
        <v>1.9E-3</v>
      </c>
      <c r="U34" s="32">
        <v>1.8904135017158263E-4</v>
      </c>
      <c r="V34" s="19" t="s">
        <v>17</v>
      </c>
      <c r="W34" s="33">
        <v>-2.5179381636447422E-4</v>
      </c>
      <c r="X34" s="32">
        <v>2.0000000000000001E-4</v>
      </c>
      <c r="Y34" s="31" t="s">
        <v>17</v>
      </c>
      <c r="Z34" s="149">
        <v>2</v>
      </c>
      <c r="AA34" s="62">
        <v>15</v>
      </c>
      <c r="AB34" s="181">
        <v>10</v>
      </c>
      <c r="AC34" s="184">
        <v>1003.67605601</v>
      </c>
      <c r="AD34" s="32">
        <f>0.001/100*AC34/2</f>
        <v>5.0183802800500008E-3</v>
      </c>
      <c r="AE34" s="54" t="s">
        <v>17</v>
      </c>
      <c r="AF34" s="33">
        <f t="shared" si="14"/>
        <v>1005.2018087167257</v>
      </c>
      <c r="AG34" s="32">
        <f t="shared" si="0"/>
        <v>5.9116792728138813E-3</v>
      </c>
      <c r="AH34" s="51">
        <f t="shared" si="1"/>
        <v>73.316871539345513</v>
      </c>
      <c r="AI34" s="33">
        <f t="shared" si="2"/>
        <v>1.5257527067257115</v>
      </c>
      <c r="AJ34" s="32">
        <f t="shared" si="3"/>
        <v>3.1247097768308876E-3</v>
      </c>
      <c r="AK34" s="50">
        <f t="shared" si="12"/>
        <v>5.7226767283077216</v>
      </c>
      <c r="AL34" s="35">
        <f t="shared" si="4"/>
        <v>0.94285714285714284</v>
      </c>
      <c r="AM34" s="66">
        <f t="shared" si="5"/>
        <v>9.4285714285714292E-2</v>
      </c>
      <c r="AN34" s="70" t="s">
        <v>17</v>
      </c>
      <c r="AO34" s="32">
        <f>('Sect. 4 (coefficients)'!$L$3+'Sect. 4 (coefficients)'!$L$4*(AA34+'Sect. 4 (coefficients)'!$L$7)^-2.5+'Sect. 4 (coefficients)'!$L$5*(AA34+'Sect. 4 (coefficients)'!$L$7)^3)/1000</f>
        <v>-2.8498200791190241E-3</v>
      </c>
      <c r="AP34" s="32">
        <f t="shared" si="6"/>
        <v>1.5286025268048304</v>
      </c>
      <c r="AQ34" s="32">
        <f t="shared" si="17"/>
        <v>1.5421226056368467</v>
      </c>
      <c r="AR34" s="32">
        <f t="shared" si="8"/>
        <v>-1.3520078832016225E-2</v>
      </c>
      <c r="AS34" s="255">
        <v>1.4570560055062742</v>
      </c>
    </row>
    <row r="35" spans="1:45" s="137" customFormat="1">
      <c r="A35" s="146" t="s">
        <v>39</v>
      </c>
      <c r="B35" s="32">
        <v>2.0009999999999999</v>
      </c>
      <c r="C35" s="30">
        <v>1.1000000000000001E-3</v>
      </c>
      <c r="D35" s="133">
        <f t="shared" si="15"/>
        <v>0.77016327472010093</v>
      </c>
      <c r="E35" s="32">
        <f t="shared" si="16"/>
        <v>8.4717960219211105E-4</v>
      </c>
      <c r="F35" s="19">
        <v>2</v>
      </c>
      <c r="G35" s="147">
        <v>15</v>
      </c>
      <c r="H35" s="55">
        <v>15</v>
      </c>
      <c r="I35" s="148">
        <v>41966</v>
      </c>
      <c r="J35" s="33">
        <v>1007.4694969303704</v>
      </c>
      <c r="K35" s="32">
        <v>1.53834E-2</v>
      </c>
      <c r="L35" s="51">
        <v>3414.46</v>
      </c>
      <c r="M35" s="33">
        <f t="shared" si="11"/>
        <v>-7.7016327472001608E-4</v>
      </c>
      <c r="N35" s="32">
        <v>0</v>
      </c>
      <c r="O35" s="19" t="s">
        <v>17</v>
      </c>
      <c r="P35" s="33">
        <v>-2.3177140000000002E-3</v>
      </c>
      <c r="Q35" s="32">
        <v>-2.5955871589020656E-4</v>
      </c>
      <c r="R35" s="32">
        <v>1.4999999999999999E-4</v>
      </c>
      <c r="S35" s="19" t="s">
        <v>17</v>
      </c>
      <c r="T35" s="33">
        <v>1.9E-3</v>
      </c>
      <c r="U35" s="32">
        <v>1.8946496147873544E-4</v>
      </c>
      <c r="V35" s="19" t="s">
        <v>17</v>
      </c>
      <c r="W35" s="33">
        <v>-2.5179381636447422E-4</v>
      </c>
      <c r="X35" s="32">
        <v>2.0000000000000001E-4</v>
      </c>
      <c r="Y35" s="31" t="s">
        <v>17</v>
      </c>
      <c r="Z35" s="149">
        <v>2</v>
      </c>
      <c r="AA35" s="62">
        <v>15</v>
      </c>
      <c r="AB35" s="181">
        <v>15</v>
      </c>
      <c r="AC35" s="184">
        <v>1005.95004324</v>
      </c>
      <c r="AD35" s="32">
        <f t="shared" ref="AD35:AD41" si="20">0.003/100*AC35/2</f>
        <v>1.50892506486E-2</v>
      </c>
      <c r="AE35" s="54" t="s">
        <v>17</v>
      </c>
      <c r="AF35" s="33">
        <f t="shared" si="14"/>
        <v>1007.4686331285634</v>
      </c>
      <c r="AG35" s="32">
        <f t="shared" si="0"/>
        <v>1.5409902848817656E-2</v>
      </c>
      <c r="AH35" s="51">
        <f t="shared" si="1"/>
        <v>3384.8975982535139</v>
      </c>
      <c r="AI35" s="33">
        <f t="shared" si="2"/>
        <v>1.5185898885633833</v>
      </c>
      <c r="AJ35" s="32">
        <f t="shared" si="3"/>
        <v>3.1272385060501849E-3</v>
      </c>
      <c r="AK35" s="50">
        <f t="shared" si="12"/>
        <v>5.7410317896261986</v>
      </c>
      <c r="AL35" s="35">
        <f t="shared" si="4"/>
        <v>0.94285714285714284</v>
      </c>
      <c r="AM35" s="66">
        <f t="shared" si="5"/>
        <v>9.4285714285714292E-2</v>
      </c>
      <c r="AN35" s="70" t="s">
        <v>17</v>
      </c>
      <c r="AO35" s="32">
        <f>('Sect. 4 (coefficients)'!$L$3+'Sect. 4 (coefficients)'!$L$4*(AA35+'Sect. 4 (coefficients)'!$L$7)^-2.5+'Sect. 4 (coefficients)'!$L$5*(AA35+'Sect. 4 (coefficients)'!$L$7)^3)/1000</f>
        <v>-2.8498200791190241E-3</v>
      </c>
      <c r="AP35" s="32">
        <f t="shared" si="6"/>
        <v>1.5214397086425022</v>
      </c>
      <c r="AQ35" s="32">
        <f t="shared" si="17"/>
        <v>1.5421226056368467</v>
      </c>
      <c r="AR35" s="32">
        <f t="shared" si="8"/>
        <v>-2.0682896994344446E-2</v>
      </c>
      <c r="AS35" s="255">
        <v>1.3835906171379975</v>
      </c>
    </row>
    <row r="36" spans="1:45" s="137" customFormat="1">
      <c r="A36" s="146" t="s">
        <v>39</v>
      </c>
      <c r="B36" s="32">
        <v>2.0009999999999999</v>
      </c>
      <c r="C36" s="30">
        <v>1.1000000000000001E-3</v>
      </c>
      <c r="D36" s="133">
        <f t="shared" si="15"/>
        <v>0.77016327119386729</v>
      </c>
      <c r="E36" s="32">
        <f t="shared" si="16"/>
        <v>8.4717959831325407E-4</v>
      </c>
      <c r="F36" s="19">
        <v>2</v>
      </c>
      <c r="G36" s="147">
        <v>15</v>
      </c>
      <c r="H36" s="55">
        <v>20</v>
      </c>
      <c r="I36" s="148">
        <v>41967</v>
      </c>
      <c r="J36" s="33">
        <v>1009.7125161909535</v>
      </c>
      <c r="K36" s="32">
        <v>1.5417200000000001E-2</v>
      </c>
      <c r="L36" s="51">
        <v>3444.39</v>
      </c>
      <c r="M36" s="33">
        <f t="shared" si="11"/>
        <v>-7.7016327119378252E-4</v>
      </c>
      <c r="N36" s="32">
        <v>0</v>
      </c>
      <c r="O36" s="19" t="s">
        <v>17</v>
      </c>
      <c r="P36" s="33">
        <v>-2.3177140000000002E-3</v>
      </c>
      <c r="Q36" s="32">
        <v>-2.6013306477946409E-4</v>
      </c>
      <c r="R36" s="32">
        <v>1.4999999999999999E-4</v>
      </c>
      <c r="S36" s="19" t="s">
        <v>17</v>
      </c>
      <c r="T36" s="33">
        <v>1.9E-3</v>
      </c>
      <c r="U36" s="32">
        <v>1.8988420762042373E-4</v>
      </c>
      <c r="V36" s="19" t="s">
        <v>17</v>
      </c>
      <c r="W36" s="33">
        <v>-2.5179381636447422E-4</v>
      </c>
      <c r="X36" s="32">
        <v>2.0000000000000001E-4</v>
      </c>
      <c r="Y36" s="31" t="s">
        <v>17</v>
      </c>
      <c r="Z36" s="149">
        <v>2</v>
      </c>
      <c r="AA36" s="62">
        <v>15</v>
      </c>
      <c r="AB36" s="181">
        <v>20</v>
      </c>
      <c r="AC36" s="184">
        <v>1008.20030563</v>
      </c>
      <c r="AD36" s="32">
        <f t="shared" si="20"/>
        <v>1.5123004584450001E-2</v>
      </c>
      <c r="AE36" s="54" t="s">
        <v>17</v>
      </c>
      <c r="AF36" s="33">
        <f t="shared" si="14"/>
        <v>1009.7116518148011</v>
      </c>
      <c r="AG36" s="32">
        <f t="shared" si="0"/>
        <v>1.5443649993576709E-2</v>
      </c>
      <c r="AH36" s="51">
        <f t="shared" si="1"/>
        <v>3414.4729458055062</v>
      </c>
      <c r="AI36" s="33">
        <f t="shared" si="2"/>
        <v>1.5113461848011411</v>
      </c>
      <c r="AJ36" s="32">
        <f t="shared" si="3"/>
        <v>3.1306640609950701E-3</v>
      </c>
      <c r="AK36" s="50">
        <f t="shared" si="12"/>
        <v>5.7659350374283376</v>
      </c>
      <c r="AL36" s="35">
        <f t="shared" si="4"/>
        <v>0.94285714285714284</v>
      </c>
      <c r="AM36" s="66">
        <f t="shared" si="5"/>
        <v>9.4285714285714292E-2</v>
      </c>
      <c r="AN36" s="70" t="s">
        <v>17</v>
      </c>
      <c r="AO36" s="32">
        <f>('Sect. 4 (coefficients)'!$L$3+'Sect. 4 (coefficients)'!$L$4*(AA36+'Sect. 4 (coefficients)'!$L$7)^-2.5+'Sect. 4 (coefficients)'!$L$5*(AA36+'Sect. 4 (coefficients)'!$L$7)^3)/1000</f>
        <v>-2.8498200791190241E-3</v>
      </c>
      <c r="AP36" s="32">
        <f t="shared" si="6"/>
        <v>1.5141960048802601</v>
      </c>
      <c r="AQ36" s="32">
        <f t="shared" si="17"/>
        <v>1.5421226056368467</v>
      </c>
      <c r="AR36" s="32">
        <f t="shared" si="8"/>
        <v>-2.7926600756586595E-2</v>
      </c>
      <c r="AS36" s="255">
        <v>1.0507796298497851</v>
      </c>
    </row>
    <row r="37" spans="1:45" s="137" customFormat="1">
      <c r="A37" s="146" t="s">
        <v>39</v>
      </c>
      <c r="B37" s="32">
        <v>2.0009999999999999</v>
      </c>
      <c r="C37" s="30">
        <v>1.1000000000000001E-3</v>
      </c>
      <c r="D37" s="133">
        <f t="shared" si="15"/>
        <v>0.77016326696238713</v>
      </c>
      <c r="E37" s="32">
        <f t="shared" si="16"/>
        <v>8.4717959365862593E-4</v>
      </c>
      <c r="F37" s="19">
        <v>2</v>
      </c>
      <c r="G37" s="147">
        <v>15</v>
      </c>
      <c r="H37" s="55">
        <v>26</v>
      </c>
      <c r="I37" s="148">
        <v>41968</v>
      </c>
      <c r="J37" s="33">
        <v>1012.3737978674457</v>
      </c>
      <c r="K37" s="32">
        <v>1.5457500000000001E-2</v>
      </c>
      <c r="L37" s="51">
        <v>3480.09</v>
      </c>
      <c r="M37" s="33">
        <f t="shared" si="11"/>
        <v>-7.7016326696230234E-4</v>
      </c>
      <c r="N37" s="32">
        <v>0</v>
      </c>
      <c r="O37" s="19" t="s">
        <v>17</v>
      </c>
      <c r="P37" s="33">
        <v>-2.3177140000000002E-3</v>
      </c>
      <c r="Q37" s="32">
        <v>-2.6081452209048201E-4</v>
      </c>
      <c r="R37" s="32">
        <v>1.4999999999999999E-4</v>
      </c>
      <c r="S37" s="19" t="s">
        <v>17</v>
      </c>
      <c r="T37" s="33">
        <v>1.9E-3</v>
      </c>
      <c r="U37" s="32">
        <v>1.9038163758627403E-4</v>
      </c>
      <c r="V37" s="19" t="s">
        <v>17</v>
      </c>
      <c r="W37" s="33">
        <v>-2.5179381636447422E-4</v>
      </c>
      <c r="X37" s="32">
        <v>2.0000000000000001E-4</v>
      </c>
      <c r="Y37" s="31" t="s">
        <v>17</v>
      </c>
      <c r="Z37" s="149">
        <v>2</v>
      </c>
      <c r="AA37" s="62">
        <v>15</v>
      </c>
      <c r="AB37" s="181">
        <v>26</v>
      </c>
      <c r="AC37" s="184">
        <v>1010.86983823</v>
      </c>
      <c r="AD37" s="32">
        <f t="shared" si="20"/>
        <v>1.516304757345E-2</v>
      </c>
      <c r="AE37" s="54" t="s">
        <v>17</v>
      </c>
      <c r="AF37" s="33">
        <f t="shared" si="14"/>
        <v>1012.3729328098403</v>
      </c>
      <c r="AG37" s="32">
        <f t="shared" si="0"/>
        <v>1.5483887260046866E-2</v>
      </c>
      <c r="AH37" s="51">
        <f t="shared" si="1"/>
        <v>3449.7523213517297</v>
      </c>
      <c r="AI37" s="33">
        <f t="shared" si="2"/>
        <v>1.5030945798403081</v>
      </c>
      <c r="AJ37" s="32">
        <f t="shared" si="3"/>
        <v>3.1357220806592051E-3</v>
      </c>
      <c r="AK37" s="50">
        <f t="shared" si="12"/>
        <v>5.8025403631877035</v>
      </c>
      <c r="AL37" s="35">
        <f t="shared" si="4"/>
        <v>0.94285714285714284</v>
      </c>
      <c r="AM37" s="66">
        <f t="shared" si="5"/>
        <v>9.4285714285714292E-2</v>
      </c>
      <c r="AN37" s="70" t="s">
        <v>17</v>
      </c>
      <c r="AO37" s="32">
        <f>('Sect. 4 (coefficients)'!$L$3+'Sect. 4 (coefficients)'!$L$4*(AA37+'Sect. 4 (coefficients)'!$L$7)^-2.5+'Sect. 4 (coefficients)'!$L$5*(AA37+'Sect. 4 (coefficients)'!$L$7)^3)/1000</f>
        <v>-2.8498200791190241E-3</v>
      </c>
      <c r="AP37" s="32">
        <f t="shared" si="6"/>
        <v>1.5059443999194271</v>
      </c>
      <c r="AQ37" s="32">
        <f t="shared" si="17"/>
        <v>1.5421226056368467</v>
      </c>
      <c r="AR37" s="32">
        <f t="shared" si="8"/>
        <v>-3.6178205717419587E-2</v>
      </c>
      <c r="AS37" s="255">
        <v>0.86489354805507901</v>
      </c>
    </row>
    <row r="38" spans="1:45" s="137" customFormat="1">
      <c r="A38" s="146" t="s">
        <v>39</v>
      </c>
      <c r="B38" s="32">
        <v>2.0009999999999999</v>
      </c>
      <c r="C38" s="30">
        <v>1.1000000000000001E-3</v>
      </c>
      <c r="D38" s="133">
        <f t="shared" si="15"/>
        <v>0.77016326202566054</v>
      </c>
      <c r="E38" s="32">
        <f t="shared" si="16"/>
        <v>8.4717958822822664E-4</v>
      </c>
      <c r="F38" s="19">
        <v>2</v>
      </c>
      <c r="G38" s="147">
        <v>15</v>
      </c>
      <c r="H38" s="55">
        <v>33</v>
      </c>
      <c r="I38" s="148">
        <v>41969</v>
      </c>
      <c r="J38" s="33">
        <v>1015.4375600257617</v>
      </c>
      <c r="K38" s="32">
        <v>1.55044E-2</v>
      </c>
      <c r="L38" s="51">
        <v>3521.2</v>
      </c>
      <c r="M38" s="33">
        <f t="shared" si="11"/>
        <v>-7.7016326202557575E-4</v>
      </c>
      <c r="N38" s="32">
        <v>0</v>
      </c>
      <c r="O38" s="19" t="s">
        <v>17</v>
      </c>
      <c r="P38" s="33">
        <v>-2.3177140000000002E-3</v>
      </c>
      <c r="Q38" s="32">
        <v>-2.6159905321069177E-4</v>
      </c>
      <c r="R38" s="32">
        <v>1.4999999999999999E-4</v>
      </c>
      <c r="S38" s="19" t="s">
        <v>17</v>
      </c>
      <c r="T38" s="33">
        <v>1.9E-3</v>
      </c>
      <c r="U38" s="32">
        <v>1.9095430630964791E-4</v>
      </c>
      <c r="V38" s="19" t="s">
        <v>17</v>
      </c>
      <c r="W38" s="33">
        <v>-2.5179381636447422E-4</v>
      </c>
      <c r="X38" s="32">
        <v>2.0000000000000001E-4</v>
      </c>
      <c r="Y38" s="31" t="s">
        <v>17</v>
      </c>
      <c r="Z38" s="149">
        <v>2</v>
      </c>
      <c r="AA38" s="62">
        <v>15</v>
      </c>
      <c r="AB38" s="181">
        <v>33</v>
      </c>
      <c r="AC38" s="184">
        <v>1013.94264737</v>
      </c>
      <c r="AD38" s="32">
        <f t="shared" si="20"/>
        <v>1.5209139710550001E-2</v>
      </c>
      <c r="AE38" s="54" t="s">
        <v>17</v>
      </c>
      <c r="AF38" s="33">
        <f t="shared" si="14"/>
        <v>1015.4366941836302</v>
      </c>
      <c r="AG38" s="32">
        <f t="shared" si="0"/>
        <v>1.5530714605639005E-2</v>
      </c>
      <c r="AH38" s="51">
        <f t="shared" si="1"/>
        <v>3490.3868568840662</v>
      </c>
      <c r="AI38" s="33">
        <f t="shared" si="2"/>
        <v>1.4940468136301206</v>
      </c>
      <c r="AJ38" s="32">
        <f t="shared" si="3"/>
        <v>3.1440682923212331E-3</v>
      </c>
      <c r="AK38" s="50">
        <f t="shared" si="12"/>
        <v>5.8624032884836028</v>
      </c>
      <c r="AL38" s="35">
        <f t="shared" si="4"/>
        <v>0.94285714285714284</v>
      </c>
      <c r="AM38" s="66">
        <f t="shared" si="5"/>
        <v>9.4285714285714292E-2</v>
      </c>
      <c r="AN38" s="70" t="s">
        <v>17</v>
      </c>
      <c r="AO38" s="32">
        <f>('Sect. 4 (coefficients)'!$L$3+'Sect. 4 (coefficients)'!$L$4*(AA38+'Sect. 4 (coefficients)'!$L$7)^-2.5+'Sect. 4 (coefficients)'!$L$5*(AA38+'Sect. 4 (coefficients)'!$L$7)^3)/1000</f>
        <v>-2.8498200791190241E-3</v>
      </c>
      <c r="AP38" s="32">
        <f t="shared" si="6"/>
        <v>1.4968966337092395</v>
      </c>
      <c r="AQ38" s="32">
        <f t="shared" si="17"/>
        <v>1.5421226056368467</v>
      </c>
      <c r="AR38" s="32">
        <f t="shared" si="8"/>
        <v>-4.5225971927607134E-2</v>
      </c>
      <c r="AS38" s="255">
        <v>0.9227134804632442</v>
      </c>
    </row>
    <row r="39" spans="1:45" s="137" customFormat="1">
      <c r="A39" s="146" t="s">
        <v>39</v>
      </c>
      <c r="B39" s="32">
        <v>2.0009999999999999</v>
      </c>
      <c r="C39" s="30">
        <v>1.1000000000000001E-3</v>
      </c>
      <c r="D39" s="133">
        <f t="shared" si="15"/>
        <v>0.7701632560310645</v>
      </c>
      <c r="E39" s="32">
        <f t="shared" si="16"/>
        <v>8.4717958163417104E-4</v>
      </c>
      <c r="F39" s="19">
        <v>2</v>
      </c>
      <c r="G39" s="147">
        <v>15</v>
      </c>
      <c r="H39" s="55">
        <v>41.5</v>
      </c>
      <c r="I39" s="148">
        <v>41970</v>
      </c>
      <c r="J39" s="33">
        <v>1019.0993731279751</v>
      </c>
      <c r="K39" s="32">
        <v>1.55608E-2</v>
      </c>
      <c r="L39" s="51">
        <v>3569.74</v>
      </c>
      <c r="M39" s="33">
        <f t="shared" si="11"/>
        <v>-7.7016325603097965E-4</v>
      </c>
      <c r="N39" s="32">
        <v>0</v>
      </c>
      <c r="O39" s="19" t="s">
        <v>17</v>
      </c>
      <c r="P39" s="33">
        <v>-2.3177140000000002E-3</v>
      </c>
      <c r="Q39" s="32">
        <v>-2.6253682479432497E-4</v>
      </c>
      <c r="R39" s="32">
        <v>1.4999999999999999E-4</v>
      </c>
      <c r="S39" s="19" t="s">
        <v>17</v>
      </c>
      <c r="T39" s="33">
        <v>1.9E-3</v>
      </c>
      <c r="U39" s="32">
        <v>1.9163883295464823E-4</v>
      </c>
      <c r="V39" s="19" t="s">
        <v>17</v>
      </c>
      <c r="W39" s="33">
        <v>-2.5179381636447422E-4</v>
      </c>
      <c r="X39" s="32">
        <v>2.0000000000000001E-4</v>
      </c>
      <c r="Y39" s="31" t="s">
        <v>17</v>
      </c>
      <c r="Z39" s="149">
        <v>2</v>
      </c>
      <c r="AA39" s="62">
        <v>15</v>
      </c>
      <c r="AB39" s="181">
        <v>41.5</v>
      </c>
      <c r="AC39" s="184">
        <v>1017.61494547</v>
      </c>
      <c r="AD39" s="32">
        <f t="shared" si="20"/>
        <v>1.526422418205E-2</v>
      </c>
      <c r="AE39" s="54" t="s">
        <v>17</v>
      </c>
      <c r="AF39" s="33">
        <f t="shared" si="14"/>
        <v>1019.098506348078</v>
      </c>
      <c r="AG39" s="32">
        <f t="shared" si="0"/>
        <v>1.5587027789987225E-2</v>
      </c>
      <c r="AH39" s="51">
        <f t="shared" si="1"/>
        <v>3538.3818902050984</v>
      </c>
      <c r="AI39" s="33">
        <f t="shared" si="2"/>
        <v>1.4835608780780376</v>
      </c>
      <c r="AJ39" s="32">
        <f t="shared" si="3"/>
        <v>3.1557717670886829E-3</v>
      </c>
      <c r="AK39" s="50">
        <f t="shared" si="12"/>
        <v>5.9453005012698759</v>
      </c>
      <c r="AL39" s="35">
        <f t="shared" si="4"/>
        <v>0.94285714285714284</v>
      </c>
      <c r="AM39" s="66">
        <f t="shared" si="5"/>
        <v>9.4285714285714292E-2</v>
      </c>
      <c r="AN39" s="70" t="s">
        <v>17</v>
      </c>
      <c r="AO39" s="32">
        <f>('Sect. 4 (coefficients)'!$L$3+'Sect. 4 (coefficients)'!$L$4*(AA39+'Sect. 4 (coefficients)'!$L$7)^-2.5+'Sect. 4 (coefficients)'!$L$5*(AA39+'Sect. 4 (coefficients)'!$L$7)^3)/1000</f>
        <v>-2.8498200791190241E-3</v>
      </c>
      <c r="AP39" s="32">
        <f t="shared" si="6"/>
        <v>1.4864106981571565</v>
      </c>
      <c r="AQ39" s="32">
        <f t="shared" si="17"/>
        <v>1.5421226056368467</v>
      </c>
      <c r="AR39" s="32">
        <f t="shared" si="8"/>
        <v>-5.5711907479690126E-2</v>
      </c>
      <c r="AS39" s="255">
        <v>1.0672283002577387</v>
      </c>
    </row>
    <row r="40" spans="1:45" s="137" customFormat="1">
      <c r="A40" s="146" t="s">
        <v>39</v>
      </c>
      <c r="B40" s="32">
        <v>2.0009999999999999</v>
      </c>
      <c r="C40" s="30">
        <v>1.1000000000000001E-3</v>
      </c>
      <c r="D40" s="133">
        <f t="shared" si="15"/>
        <v>0.77016324862597529</v>
      </c>
      <c r="E40" s="32">
        <f t="shared" si="16"/>
        <v>8.4717957348857292E-4</v>
      </c>
      <c r="F40" s="19">
        <v>2</v>
      </c>
      <c r="G40" s="147">
        <v>15</v>
      </c>
      <c r="H40" s="55">
        <v>52</v>
      </c>
      <c r="I40" s="148">
        <v>41971</v>
      </c>
      <c r="J40" s="33">
        <v>1023.5354960971124</v>
      </c>
      <c r="K40" s="32">
        <v>1.5630000000000002E-2</v>
      </c>
      <c r="L40" s="51">
        <v>3626.35</v>
      </c>
      <c r="M40" s="33">
        <f t="shared" si="11"/>
        <v>-7.7016324862589052E-4</v>
      </c>
      <c r="N40" s="32">
        <v>0</v>
      </c>
      <c r="O40" s="19" t="s">
        <v>17</v>
      </c>
      <c r="P40" s="33">
        <v>-2.3177140000000002E-3</v>
      </c>
      <c r="Q40" s="32">
        <v>-2.6367331168303227E-4</v>
      </c>
      <c r="R40" s="32">
        <v>1.4999999999999999E-4</v>
      </c>
      <c r="S40" s="19" t="s">
        <v>17</v>
      </c>
      <c r="T40" s="33">
        <v>1.9E-3</v>
      </c>
      <c r="U40" s="32">
        <v>1.9246841189539586E-4</v>
      </c>
      <c r="V40" s="19" t="s">
        <v>17</v>
      </c>
      <c r="W40" s="33">
        <v>-2.5179381636447422E-4</v>
      </c>
      <c r="X40" s="32">
        <v>2.0000000000000001E-4</v>
      </c>
      <c r="Y40" s="31" t="s">
        <v>17</v>
      </c>
      <c r="Z40" s="149">
        <v>2</v>
      </c>
      <c r="AA40" s="62">
        <v>15</v>
      </c>
      <c r="AB40" s="181">
        <v>52</v>
      </c>
      <c r="AC40" s="184">
        <v>1022.0643506500001</v>
      </c>
      <c r="AD40" s="32">
        <f t="shared" si="20"/>
        <v>1.5330965259750001E-2</v>
      </c>
      <c r="AE40" s="54" t="s">
        <v>17</v>
      </c>
      <c r="AF40" s="33">
        <f t="shared" si="14"/>
        <v>1023.5346281807358</v>
      </c>
      <c r="AG40" s="32">
        <f t="shared" si="0"/>
        <v>1.5656122039614848E-2</v>
      </c>
      <c r="AH40" s="51">
        <f t="shared" si="1"/>
        <v>3594.402089436036</v>
      </c>
      <c r="AI40" s="33">
        <f t="shared" si="2"/>
        <v>1.470277530735757</v>
      </c>
      <c r="AJ40" s="32">
        <f t="shared" si="3"/>
        <v>3.174218253941017E-3</v>
      </c>
      <c r="AK40" s="50">
        <f t="shared" si="12"/>
        <v>6.0734716037428633</v>
      </c>
      <c r="AL40" s="35">
        <f t="shared" si="4"/>
        <v>0.94285714285714284</v>
      </c>
      <c r="AM40" s="66">
        <f t="shared" si="5"/>
        <v>9.4285714285714292E-2</v>
      </c>
      <c r="AN40" s="70" t="s">
        <v>17</v>
      </c>
      <c r="AO40" s="32">
        <f>('Sect. 4 (coefficients)'!$L$3+'Sect. 4 (coefficients)'!$L$4*(AA40+'Sect. 4 (coefficients)'!$L$7)^-2.5+'Sect. 4 (coefficients)'!$L$5*(AA40+'Sect. 4 (coefficients)'!$L$7)^3)/1000</f>
        <v>-2.8498200791190241E-3</v>
      </c>
      <c r="AP40" s="32">
        <f t="shared" si="6"/>
        <v>1.4731273508148759</v>
      </c>
      <c r="AQ40" s="32">
        <f t="shared" si="17"/>
        <v>1.5421226056368467</v>
      </c>
      <c r="AR40" s="32">
        <f t="shared" si="8"/>
        <v>-6.8995254821970775E-2</v>
      </c>
      <c r="AS40" s="255">
        <v>0.30302587515507184</v>
      </c>
    </row>
    <row r="41" spans="1:45" s="46" customFormat="1">
      <c r="A41" s="151" t="s">
        <v>39</v>
      </c>
      <c r="B41" s="40">
        <v>2.0009999999999999</v>
      </c>
      <c r="C41" s="38">
        <v>1.1000000000000001E-3</v>
      </c>
      <c r="D41" s="139">
        <f t="shared" si="15"/>
        <v>0.77016323945776988</v>
      </c>
      <c r="E41" s="40">
        <f t="shared" si="16"/>
        <v>8.4717956340354689E-4</v>
      </c>
      <c r="F41" s="41">
        <v>2</v>
      </c>
      <c r="G41" s="152">
        <v>15</v>
      </c>
      <c r="H41" s="57">
        <v>65</v>
      </c>
      <c r="I41" s="153">
        <v>41972</v>
      </c>
      <c r="J41" s="42">
        <v>1028.8991007227087</v>
      </c>
      <c r="K41" s="40">
        <v>1.5714700000000002E-2</v>
      </c>
      <c r="L41" s="52">
        <v>3688.41</v>
      </c>
      <c r="M41" s="42">
        <f t="shared" si="11"/>
        <v>-7.7016323945768505E-4</v>
      </c>
      <c r="N41" s="40">
        <v>0</v>
      </c>
      <c r="O41" s="41" t="s">
        <v>17</v>
      </c>
      <c r="P41" s="42">
        <v>-2.3177140000000002E-3</v>
      </c>
      <c r="Q41" s="40">
        <v>-2.6504785616434951E-4</v>
      </c>
      <c r="R41" s="40">
        <v>1.4999999999999999E-4</v>
      </c>
      <c r="S41" s="41" t="s">
        <v>17</v>
      </c>
      <c r="T41" s="42">
        <v>1.9E-3</v>
      </c>
      <c r="U41" s="40">
        <v>1.9347176104632071E-4</v>
      </c>
      <c r="V41" s="41" t="s">
        <v>17</v>
      </c>
      <c r="W41" s="42">
        <v>-2.5179381636447422E-4</v>
      </c>
      <c r="X41" s="40">
        <v>2.0000000000000001E-4</v>
      </c>
      <c r="Y41" s="39" t="s">
        <v>17</v>
      </c>
      <c r="Z41" s="154">
        <v>2</v>
      </c>
      <c r="AA41" s="63">
        <v>15</v>
      </c>
      <c r="AB41" s="210">
        <v>65</v>
      </c>
      <c r="AC41" s="209">
        <v>1027.44420001</v>
      </c>
      <c r="AD41" s="40">
        <f t="shared" si="20"/>
        <v>1.5411663000150001E-2</v>
      </c>
      <c r="AE41" s="56" t="s">
        <v>17</v>
      </c>
      <c r="AF41" s="42">
        <f t="shared" si="14"/>
        <v>1028.8982314317966</v>
      </c>
      <c r="AG41" s="40">
        <f t="shared" si="0"/>
        <v>1.5740693778387629E-2</v>
      </c>
      <c r="AH41" s="52">
        <f t="shared" si="1"/>
        <v>3655.9259641938029</v>
      </c>
      <c r="AI41" s="42">
        <f t="shared" si="2"/>
        <v>1.4540314217965715</v>
      </c>
      <c r="AJ41" s="40">
        <f t="shared" si="3"/>
        <v>3.201575267704706E-3</v>
      </c>
      <c r="AK41" s="53">
        <f t="shared" si="12"/>
        <v>6.2568648909897924</v>
      </c>
      <c r="AL41" s="44">
        <f t="shared" si="4"/>
        <v>0.94285714285714284</v>
      </c>
      <c r="AM41" s="67">
        <f t="shared" si="5"/>
        <v>9.4285714285714292E-2</v>
      </c>
      <c r="AN41" s="71" t="s">
        <v>17</v>
      </c>
      <c r="AO41" s="40">
        <f>('Sect. 4 (coefficients)'!$L$3+'Sect. 4 (coefficients)'!$L$4*(AA41+'Sect. 4 (coefficients)'!$L$7)^-2.5+'Sect. 4 (coefficients)'!$L$5*(AA41+'Sect. 4 (coefficients)'!$L$7)^3)/1000</f>
        <v>-2.8498200791190241E-3</v>
      </c>
      <c r="AP41" s="40">
        <f t="shared" si="6"/>
        <v>1.4568812418756905</v>
      </c>
      <c r="AQ41" s="40">
        <f t="shared" si="17"/>
        <v>1.5421226056368467</v>
      </c>
      <c r="AR41" s="40">
        <f t="shared" si="8"/>
        <v>-8.5241363761156208E-2</v>
      </c>
      <c r="AS41" s="256">
        <v>-1.2955863219303865</v>
      </c>
    </row>
    <row r="42" spans="1:45" s="137" customFormat="1">
      <c r="A42" s="146" t="s">
        <v>39</v>
      </c>
      <c r="B42" s="32">
        <v>2.0009999999999999</v>
      </c>
      <c r="C42" s="30">
        <v>1.1000000000000001E-3</v>
      </c>
      <c r="D42" s="133">
        <f t="shared" si="15"/>
        <v>0.76048700524105484</v>
      </c>
      <c r="E42" s="32">
        <f t="shared" si="16"/>
        <v>8.3653570576516041E-4</v>
      </c>
      <c r="F42" s="19">
        <v>2</v>
      </c>
      <c r="G42" s="147">
        <v>20</v>
      </c>
      <c r="H42" s="55">
        <v>5</v>
      </c>
      <c r="I42" s="148">
        <v>41975</v>
      </c>
      <c r="J42" s="33">
        <v>1001.9543420255179</v>
      </c>
      <c r="K42" s="32">
        <v>5.8315900000000002E-3</v>
      </c>
      <c r="L42" s="51">
        <v>70.514499999999998</v>
      </c>
      <c r="M42" s="33">
        <f t="shared" si="11"/>
        <v>-7.6048700524097108E-4</v>
      </c>
      <c r="N42" s="32">
        <v>0</v>
      </c>
      <c r="O42" s="19" t="s">
        <v>17</v>
      </c>
      <c r="P42" s="33">
        <v>-2.3177140000000002E-3</v>
      </c>
      <c r="Q42" s="32">
        <v>-2.5813877248214996E-4</v>
      </c>
      <c r="R42" s="32">
        <v>1.4999999999999999E-4</v>
      </c>
      <c r="S42" s="19" t="s">
        <v>17</v>
      </c>
      <c r="T42" s="33">
        <v>1.9E-3</v>
      </c>
      <c r="U42" s="32">
        <v>1.5838057070192291E-4</v>
      </c>
      <c r="V42" s="19" t="s">
        <v>17</v>
      </c>
      <c r="W42" s="33">
        <v>0</v>
      </c>
      <c r="X42" s="32">
        <v>0</v>
      </c>
      <c r="Y42" s="31" t="s">
        <v>17</v>
      </c>
      <c r="Z42" s="149">
        <v>2</v>
      </c>
      <c r="AA42" s="62">
        <v>20</v>
      </c>
      <c r="AB42" s="181">
        <v>5</v>
      </c>
      <c r="AC42" s="184">
        <v>1000.43959904</v>
      </c>
      <c r="AD42" s="32">
        <f>0.001/100*AC42/2</f>
        <v>5.0021979952000004E-3</v>
      </c>
      <c r="AE42" s="54" t="s">
        <v>17</v>
      </c>
      <c r="AF42" s="33">
        <f t="shared" si="14"/>
        <v>1001.9537411137403</v>
      </c>
      <c r="AG42" s="32">
        <f t="shared" si="0"/>
        <v>5.8953217317035287E-3</v>
      </c>
      <c r="AH42" s="51">
        <f t="shared" si="1"/>
        <v>72.564594086999136</v>
      </c>
      <c r="AI42" s="33">
        <f t="shared" si="2"/>
        <v>1.514142073740345</v>
      </c>
      <c r="AJ42" s="32">
        <f t="shared" si="3"/>
        <v>3.1197489541809269E-3</v>
      </c>
      <c r="AK42" s="50">
        <f t="shared" si="12"/>
        <v>5.6907999138005545</v>
      </c>
      <c r="AL42" s="35">
        <f t="shared" si="4"/>
        <v>0.94285714285714284</v>
      </c>
      <c r="AM42" s="66">
        <f t="shared" si="5"/>
        <v>9.4285714285714292E-2</v>
      </c>
      <c r="AN42" s="70" t="s">
        <v>17</v>
      </c>
      <c r="AO42" s="32">
        <f>('Sect. 4 (coefficients)'!$L$3+'Sect. 4 (coefficients)'!$L$4*(AA42+'Sect. 4 (coefficients)'!$L$7)^-2.5+'Sect. 4 (coefficients)'!$L$5*(AA42+'Sect. 4 (coefficients)'!$L$7)^3)/1000</f>
        <v>-2.4363535093284202E-3</v>
      </c>
      <c r="AP42" s="32">
        <f t="shared" si="6"/>
        <v>1.5165784272496734</v>
      </c>
      <c r="AQ42" s="32">
        <f t="shared" si="17"/>
        <v>1.5218728326732429</v>
      </c>
      <c r="AR42" s="32">
        <f t="shared" si="8"/>
        <v>-5.2944054235695148E-3</v>
      </c>
      <c r="AS42" s="255">
        <v>0.47500484936335852</v>
      </c>
    </row>
    <row r="43" spans="1:45" s="137" customFormat="1">
      <c r="A43" s="146" t="s">
        <v>39</v>
      </c>
      <c r="B43" s="32">
        <v>2.0009999999999999</v>
      </c>
      <c r="C43" s="30">
        <v>1.1000000000000001E-3</v>
      </c>
      <c r="D43" s="133">
        <f t="shared" si="15"/>
        <v>0.7604870020249288</v>
      </c>
      <c r="E43" s="32">
        <f t="shared" si="16"/>
        <v>8.3653570222742173E-4</v>
      </c>
      <c r="F43" s="19">
        <v>2</v>
      </c>
      <c r="G43" s="147">
        <v>20</v>
      </c>
      <c r="H43" s="55">
        <v>10</v>
      </c>
      <c r="I43" s="148">
        <v>41976</v>
      </c>
      <c r="J43" s="33">
        <v>1004.2020492534418</v>
      </c>
      <c r="K43" s="32">
        <v>5.8422600000000002E-3</v>
      </c>
      <c r="L43" s="51">
        <v>71.031499999999994</v>
      </c>
      <c r="M43" s="33">
        <f t="shared" si="11"/>
        <v>-7.6048700202484504E-4</v>
      </c>
      <c r="N43" s="32">
        <v>0</v>
      </c>
      <c r="O43" s="19" t="s">
        <v>17</v>
      </c>
      <c r="P43" s="33">
        <v>-2.3177140000000002E-3</v>
      </c>
      <c r="Q43" s="32">
        <v>-2.5871449145372185E-4</v>
      </c>
      <c r="R43" s="32">
        <v>1.4999999999999999E-4</v>
      </c>
      <c r="S43" s="19" t="s">
        <v>17</v>
      </c>
      <c r="T43" s="33">
        <v>1.9E-3</v>
      </c>
      <c r="U43" s="32">
        <v>1.587338020216689E-4</v>
      </c>
      <c r="V43" s="19" t="s">
        <v>17</v>
      </c>
      <c r="W43" s="33">
        <v>0</v>
      </c>
      <c r="X43" s="32">
        <v>0</v>
      </c>
      <c r="Y43" s="31" t="s">
        <v>17</v>
      </c>
      <c r="Z43" s="149">
        <v>2</v>
      </c>
      <c r="AA43" s="62">
        <v>20</v>
      </c>
      <c r="AB43" s="181">
        <v>10</v>
      </c>
      <c r="AC43" s="184">
        <v>1002.6946152100001</v>
      </c>
      <c r="AD43" s="32">
        <f>0.001/100*AC43/2</f>
        <v>5.0134730760500006E-3</v>
      </c>
      <c r="AE43" s="54" t="s">
        <v>17</v>
      </c>
      <c r="AF43" s="33">
        <f t="shared" si="14"/>
        <v>1004.2014477659484</v>
      </c>
      <c r="AG43" s="32">
        <f t="shared" si="0"/>
        <v>5.9058860731142949E-3</v>
      </c>
      <c r="AH43" s="51">
        <f t="shared" si="1"/>
        <v>73.085629631402554</v>
      </c>
      <c r="AI43" s="33">
        <f t="shared" si="2"/>
        <v>1.5068325559483355</v>
      </c>
      <c r="AJ43" s="32">
        <f t="shared" si="3"/>
        <v>3.1216306675081102E-3</v>
      </c>
      <c r="AK43" s="50">
        <f t="shared" si="12"/>
        <v>5.7045029285873365</v>
      </c>
      <c r="AL43" s="35">
        <f t="shared" si="4"/>
        <v>0.94285714285714284</v>
      </c>
      <c r="AM43" s="66">
        <f t="shared" si="5"/>
        <v>9.4285714285714292E-2</v>
      </c>
      <c r="AN43" s="70" t="s">
        <v>17</v>
      </c>
      <c r="AO43" s="32">
        <f>('Sect. 4 (coefficients)'!$L$3+'Sect. 4 (coefficients)'!$L$4*(AA43+'Sect. 4 (coefficients)'!$L$7)^-2.5+'Sect. 4 (coefficients)'!$L$5*(AA43+'Sect. 4 (coefficients)'!$L$7)^3)/1000</f>
        <v>-2.4363535093284202E-3</v>
      </c>
      <c r="AP43" s="32">
        <f t="shared" si="6"/>
        <v>1.5092689094576639</v>
      </c>
      <c r="AQ43" s="32">
        <f t="shared" si="17"/>
        <v>1.5218728326732429</v>
      </c>
      <c r="AR43" s="32">
        <f t="shared" si="8"/>
        <v>-1.2603923215579016E-2</v>
      </c>
      <c r="AS43" s="255">
        <v>-0.1245941859906452</v>
      </c>
    </row>
    <row r="44" spans="1:45" s="137" customFormat="1">
      <c r="A44" s="146" t="s">
        <v>39</v>
      </c>
      <c r="B44" s="32">
        <v>2.0009999999999999</v>
      </c>
      <c r="C44" s="30">
        <v>1.1000000000000001E-3</v>
      </c>
      <c r="D44" s="133">
        <f t="shared" si="15"/>
        <v>0.76048699880880333</v>
      </c>
      <c r="E44" s="32">
        <f t="shared" si="16"/>
        <v>8.365356986896837E-4</v>
      </c>
      <c r="F44" s="19">
        <v>2</v>
      </c>
      <c r="G44" s="147">
        <v>20</v>
      </c>
      <c r="H44" s="55">
        <v>15</v>
      </c>
      <c r="I44" s="148">
        <v>41977</v>
      </c>
      <c r="J44" s="33">
        <v>1006.4275740852324</v>
      </c>
      <c r="K44" s="32">
        <v>1.53834E-2</v>
      </c>
      <c r="L44" s="51">
        <v>3414.46</v>
      </c>
      <c r="M44" s="33">
        <f t="shared" si="11"/>
        <v>-7.6048699880871954E-4</v>
      </c>
      <c r="N44" s="32">
        <v>0</v>
      </c>
      <c r="O44" s="19" t="s">
        <v>17</v>
      </c>
      <c r="P44" s="33">
        <v>-2.3177140000000002E-3</v>
      </c>
      <c r="Q44" s="32">
        <v>-2.5928430590732403E-4</v>
      </c>
      <c r="R44" s="32">
        <v>1.4999999999999999E-4</v>
      </c>
      <c r="S44" s="19" t="s">
        <v>17</v>
      </c>
      <c r="T44" s="33">
        <v>1.9E-3</v>
      </c>
      <c r="U44" s="32">
        <v>1.5908341063523723E-4</v>
      </c>
      <c r="V44" s="19" t="s">
        <v>17</v>
      </c>
      <c r="W44" s="33">
        <v>0</v>
      </c>
      <c r="X44" s="32">
        <v>0</v>
      </c>
      <c r="Y44" s="31" t="s">
        <v>17</v>
      </c>
      <c r="Z44" s="149">
        <v>2</v>
      </c>
      <c r="AA44" s="62">
        <v>20</v>
      </c>
      <c r="AB44" s="181">
        <v>15</v>
      </c>
      <c r="AC44" s="184">
        <v>1004.92620322</v>
      </c>
      <c r="AD44" s="32">
        <f t="shared" ref="AD44:AD50" si="21">0.003/100*AC44/2</f>
        <v>1.5073893048300001E-2</v>
      </c>
      <c r="AE44" s="54" t="s">
        <v>17</v>
      </c>
      <c r="AF44" s="33">
        <f t="shared" si="14"/>
        <v>1006.4269720279277</v>
      </c>
      <c r="AG44" s="32">
        <f t="shared" si="0"/>
        <v>1.5407679743125555E-2</v>
      </c>
      <c r="AH44" s="51">
        <f t="shared" si="1"/>
        <v>3385.5260227260451</v>
      </c>
      <c r="AI44" s="33">
        <f t="shared" si="2"/>
        <v>1.5007688079276704</v>
      </c>
      <c r="AJ44" s="32">
        <f t="shared" si="3"/>
        <v>3.1897246644709745E-3</v>
      </c>
      <c r="AK44" s="50">
        <f t="shared" si="12"/>
        <v>6.2185620381639906</v>
      </c>
      <c r="AL44" s="35">
        <f t="shared" si="4"/>
        <v>0.94285714285714284</v>
      </c>
      <c r="AM44" s="66">
        <f t="shared" si="5"/>
        <v>9.4285714285714292E-2</v>
      </c>
      <c r="AN44" s="70" t="s">
        <v>17</v>
      </c>
      <c r="AO44" s="32">
        <f>('Sect. 4 (coefficients)'!$L$3+'Sect. 4 (coefficients)'!$L$4*(AA44+'Sect. 4 (coefficients)'!$L$7)^-2.5+'Sect. 4 (coefficients)'!$L$5*(AA44+'Sect. 4 (coefficients)'!$L$7)^3)/1000</f>
        <v>-2.4363535093284202E-3</v>
      </c>
      <c r="AP44" s="32">
        <f t="shared" si="6"/>
        <v>1.5032051614369988</v>
      </c>
      <c r="AQ44" s="32">
        <f t="shared" si="17"/>
        <v>1.5218728326732429</v>
      </c>
      <c r="AR44" s="32">
        <f t="shared" si="8"/>
        <v>-1.8667671236244132E-2</v>
      </c>
      <c r="AS44" s="255">
        <v>0.34620400424500986</v>
      </c>
    </row>
    <row r="45" spans="1:45" s="137" customFormat="1">
      <c r="A45" s="146" t="s">
        <v>39</v>
      </c>
      <c r="B45" s="32">
        <v>2.0009999999999999</v>
      </c>
      <c r="C45" s="30">
        <v>1.1000000000000001E-3</v>
      </c>
      <c r="D45" s="133">
        <f t="shared" si="15"/>
        <v>0.76048699559267785</v>
      </c>
      <c r="E45" s="32">
        <f t="shared" si="16"/>
        <v>8.3653569515194568E-4</v>
      </c>
      <c r="F45" s="19">
        <v>2</v>
      </c>
      <c r="G45" s="147">
        <v>20</v>
      </c>
      <c r="H45" s="55">
        <v>20</v>
      </c>
      <c r="I45" s="148">
        <v>41978</v>
      </c>
      <c r="J45" s="33">
        <v>1008.6308122127003</v>
      </c>
      <c r="K45" s="32">
        <v>1.5417200000000001E-2</v>
      </c>
      <c r="L45" s="51">
        <v>3444.39</v>
      </c>
      <c r="M45" s="33">
        <f t="shared" si="11"/>
        <v>-7.6048699559259415E-4</v>
      </c>
      <c r="N45" s="32">
        <v>0</v>
      </c>
      <c r="O45" s="19" t="s">
        <v>17</v>
      </c>
      <c r="P45" s="33">
        <v>-2.3177140000000002E-3</v>
      </c>
      <c r="Q45" s="32">
        <v>-2.5984831560196104E-4</v>
      </c>
      <c r="R45" s="32">
        <v>1.4999999999999999E-4</v>
      </c>
      <c r="S45" s="19" t="s">
        <v>17</v>
      </c>
      <c r="T45" s="33">
        <v>1.9E-3</v>
      </c>
      <c r="U45" s="32">
        <v>1.5942945774958232E-4</v>
      </c>
      <c r="V45" s="19" t="s">
        <v>17</v>
      </c>
      <c r="W45" s="33">
        <v>0</v>
      </c>
      <c r="X45" s="32">
        <v>0</v>
      </c>
      <c r="Y45" s="31" t="s">
        <v>17</v>
      </c>
      <c r="Z45" s="149">
        <v>2</v>
      </c>
      <c r="AA45" s="62">
        <v>20</v>
      </c>
      <c r="AB45" s="181">
        <v>20</v>
      </c>
      <c r="AC45" s="184">
        <v>1007.1347702100001</v>
      </c>
      <c r="AD45" s="32">
        <f t="shared" si="21"/>
        <v>1.5107021553150001E-2</v>
      </c>
      <c r="AE45" s="54" t="s">
        <v>17</v>
      </c>
      <c r="AF45" s="33">
        <f t="shared" si="14"/>
        <v>1008.6302095913892</v>
      </c>
      <c r="AG45" s="32">
        <f t="shared" si="0"/>
        <v>1.5441430165669944E-2</v>
      </c>
      <c r="AH45" s="51">
        <f t="shared" si="1"/>
        <v>3415.1139353661315</v>
      </c>
      <c r="AI45" s="33">
        <f t="shared" si="2"/>
        <v>1.4954393813891329</v>
      </c>
      <c r="AJ45" s="32">
        <f t="shared" si="3"/>
        <v>3.1961954498939864E-3</v>
      </c>
      <c r="AK45" s="50">
        <f t="shared" si="12"/>
        <v>6.2688579095574308</v>
      </c>
      <c r="AL45" s="35">
        <f t="shared" si="4"/>
        <v>0.94285714285714284</v>
      </c>
      <c r="AM45" s="66">
        <f t="shared" si="5"/>
        <v>9.4285714285714292E-2</v>
      </c>
      <c r="AN45" s="70" t="s">
        <v>17</v>
      </c>
      <c r="AO45" s="32">
        <f>('Sect. 4 (coefficients)'!$L$3+'Sect. 4 (coefficients)'!$L$4*(AA45+'Sect. 4 (coefficients)'!$L$7)^-2.5+'Sect. 4 (coefficients)'!$L$5*(AA45+'Sect. 4 (coefficients)'!$L$7)^3)/1000</f>
        <v>-2.4363535093284202E-3</v>
      </c>
      <c r="AP45" s="32">
        <f t="shared" si="6"/>
        <v>1.4978757348984613</v>
      </c>
      <c r="AQ45" s="32">
        <f t="shared" si="17"/>
        <v>1.5218728326732429</v>
      </c>
      <c r="AR45" s="32">
        <f t="shared" si="8"/>
        <v>-2.3997097774781651E-2</v>
      </c>
      <c r="AS45" s="255">
        <v>1.3841172259390078</v>
      </c>
    </row>
    <row r="46" spans="1:45" s="137" customFormat="1">
      <c r="A46" s="146" t="s">
        <v>39</v>
      </c>
      <c r="B46" s="32">
        <v>2.0009999999999999</v>
      </c>
      <c r="C46" s="30">
        <v>1.1000000000000001E-3</v>
      </c>
      <c r="D46" s="133">
        <f t="shared" si="15"/>
        <v>0.76048699173332723</v>
      </c>
      <c r="E46" s="32">
        <f t="shared" si="16"/>
        <v>8.3653569090666002E-4</v>
      </c>
      <c r="F46" s="19">
        <v>2</v>
      </c>
      <c r="G46" s="147">
        <v>20</v>
      </c>
      <c r="H46" s="55">
        <v>26</v>
      </c>
      <c r="I46" s="148">
        <v>41979</v>
      </c>
      <c r="J46" s="33">
        <v>1011.2441355877255</v>
      </c>
      <c r="K46" s="32">
        <v>1.5457500000000001E-2</v>
      </c>
      <c r="L46" s="51">
        <v>3480.09</v>
      </c>
      <c r="M46" s="33">
        <f t="shared" si="11"/>
        <v>-7.6048699173324348E-4</v>
      </c>
      <c r="N46" s="32">
        <v>0</v>
      </c>
      <c r="O46" s="19" t="s">
        <v>17</v>
      </c>
      <c r="P46" s="33">
        <v>-2.3177140000000002E-3</v>
      </c>
      <c r="Q46" s="32">
        <v>-2.6051760097132618E-4</v>
      </c>
      <c r="R46" s="32">
        <v>1.4999999999999999E-4</v>
      </c>
      <c r="S46" s="19" t="s">
        <v>17</v>
      </c>
      <c r="T46" s="33">
        <v>1.9E-3</v>
      </c>
      <c r="U46" s="32">
        <v>1.5984009656119219E-4</v>
      </c>
      <c r="V46" s="19" t="s">
        <v>17</v>
      </c>
      <c r="W46" s="33">
        <v>0</v>
      </c>
      <c r="X46" s="32">
        <v>0</v>
      </c>
      <c r="Y46" s="31" t="s">
        <v>17</v>
      </c>
      <c r="Z46" s="149">
        <v>2</v>
      </c>
      <c r="AA46" s="62">
        <v>20</v>
      </c>
      <c r="AB46" s="181">
        <v>26</v>
      </c>
      <c r="AC46" s="184">
        <v>1009.75521277</v>
      </c>
      <c r="AD46" s="32">
        <f t="shared" si="21"/>
        <v>1.514632819155E-2</v>
      </c>
      <c r="AE46" s="54" t="s">
        <v>17</v>
      </c>
      <c r="AF46" s="33">
        <f t="shared" si="14"/>
        <v>1011.2435322971329</v>
      </c>
      <c r="AG46" s="32">
        <f t="shared" si="0"/>
        <v>1.548167132672146E-2</v>
      </c>
      <c r="AH46" s="51">
        <f t="shared" si="1"/>
        <v>3450.4082223785695</v>
      </c>
      <c r="AI46" s="33">
        <f t="shared" si="2"/>
        <v>1.4883195271329441</v>
      </c>
      <c r="AJ46" s="32">
        <f t="shared" si="3"/>
        <v>3.2048228316846291E-3</v>
      </c>
      <c r="AK46" s="50">
        <f t="shared" si="12"/>
        <v>6.3360006184757243</v>
      </c>
      <c r="AL46" s="35">
        <f t="shared" si="4"/>
        <v>0.94285714285714284</v>
      </c>
      <c r="AM46" s="66">
        <f t="shared" si="5"/>
        <v>9.4285714285714292E-2</v>
      </c>
      <c r="AN46" s="70" t="s">
        <v>17</v>
      </c>
      <c r="AO46" s="32">
        <f>('Sect. 4 (coefficients)'!$L$3+'Sect. 4 (coefficients)'!$L$4*(AA46+'Sect. 4 (coefficients)'!$L$7)^-2.5+'Sect. 4 (coefficients)'!$L$5*(AA46+'Sect. 4 (coefficients)'!$L$7)^3)/1000</f>
        <v>-2.4363535093284202E-3</v>
      </c>
      <c r="AP46" s="32">
        <f t="shared" si="6"/>
        <v>1.4907558806422725</v>
      </c>
      <c r="AQ46" s="32">
        <f t="shared" si="17"/>
        <v>1.5218728326732429</v>
      </c>
      <c r="AR46" s="32">
        <f t="shared" si="8"/>
        <v>-3.1116952030970424E-2</v>
      </c>
      <c r="AS46" s="255">
        <v>1.6921251248049884</v>
      </c>
    </row>
    <row r="47" spans="1:45" s="137" customFormat="1">
      <c r="A47" s="146" t="s">
        <v>39</v>
      </c>
      <c r="B47" s="32">
        <v>2.0009999999999999</v>
      </c>
      <c r="C47" s="30">
        <v>1.1000000000000001E-3</v>
      </c>
      <c r="D47" s="133">
        <f t="shared" si="15"/>
        <v>0.76048698723075214</v>
      </c>
      <c r="E47" s="32">
        <f t="shared" si="16"/>
        <v>8.3653568595382739E-4</v>
      </c>
      <c r="F47" s="19">
        <v>2</v>
      </c>
      <c r="G47" s="147">
        <v>20</v>
      </c>
      <c r="H47" s="55">
        <v>33</v>
      </c>
      <c r="I47" s="148">
        <v>41980</v>
      </c>
      <c r="J47" s="33">
        <v>1014.2535737330971</v>
      </c>
      <c r="K47" s="32">
        <v>1.55044E-2</v>
      </c>
      <c r="L47" s="51">
        <v>3521.2</v>
      </c>
      <c r="M47" s="33">
        <f t="shared" si="11"/>
        <v>-7.6048698723066841E-4</v>
      </c>
      <c r="N47" s="32">
        <v>0</v>
      </c>
      <c r="O47" s="19" t="s">
        <v>17</v>
      </c>
      <c r="P47" s="33">
        <v>-2.3177140000000002E-3</v>
      </c>
      <c r="Q47" s="32">
        <v>-2.6128826063501637E-4</v>
      </c>
      <c r="R47" s="32">
        <v>1.4999999999999999E-4</v>
      </c>
      <c r="S47" s="19" t="s">
        <v>17</v>
      </c>
      <c r="T47" s="33">
        <v>1.9E-3</v>
      </c>
      <c r="U47" s="32">
        <v>1.6031293338527152E-4</v>
      </c>
      <c r="V47" s="19" t="s">
        <v>17</v>
      </c>
      <c r="W47" s="33">
        <v>0</v>
      </c>
      <c r="X47" s="32">
        <v>0</v>
      </c>
      <c r="Y47" s="31" t="s">
        <v>17</v>
      </c>
      <c r="Z47" s="149">
        <v>2</v>
      </c>
      <c r="AA47" s="62">
        <v>20</v>
      </c>
      <c r="AB47" s="181">
        <v>33</v>
      </c>
      <c r="AC47" s="184">
        <v>1012.77207457</v>
      </c>
      <c r="AD47" s="32">
        <f t="shared" si="21"/>
        <v>1.5191581118550001E-2</v>
      </c>
      <c r="AE47" s="54" t="s">
        <v>17</v>
      </c>
      <c r="AF47" s="33">
        <f t="shared" si="14"/>
        <v>1014.2529696718493</v>
      </c>
      <c r="AG47" s="32">
        <f t="shared" si="0"/>
        <v>1.5528503197362096E-2</v>
      </c>
      <c r="AH47" s="51">
        <f t="shared" si="1"/>
        <v>3491.0595976112027</v>
      </c>
      <c r="AI47" s="33">
        <f t="shared" si="2"/>
        <v>1.4808951018493417</v>
      </c>
      <c r="AJ47" s="32">
        <f t="shared" si="3"/>
        <v>3.2171842765063917E-3</v>
      </c>
      <c r="AK47" s="50">
        <f t="shared" si="12"/>
        <v>6.4319495548702807</v>
      </c>
      <c r="AL47" s="35">
        <f t="shared" si="4"/>
        <v>0.94285714285714284</v>
      </c>
      <c r="AM47" s="66">
        <f t="shared" si="5"/>
        <v>9.4285714285714292E-2</v>
      </c>
      <c r="AN47" s="70" t="s">
        <v>17</v>
      </c>
      <c r="AO47" s="32">
        <f>('Sect. 4 (coefficients)'!$L$3+'Sect. 4 (coefficients)'!$L$4*(AA47+'Sect. 4 (coefficients)'!$L$7)^-2.5+'Sect. 4 (coefficients)'!$L$5*(AA47+'Sect. 4 (coefficients)'!$L$7)^3)/1000</f>
        <v>-2.4363535093284202E-3</v>
      </c>
      <c r="AP47" s="32">
        <f t="shared" si="6"/>
        <v>1.4833314553586701</v>
      </c>
      <c r="AQ47" s="32">
        <f t="shared" si="17"/>
        <v>1.5218728326732429</v>
      </c>
      <c r="AR47" s="32">
        <f t="shared" si="8"/>
        <v>-3.8541377314572856E-2</v>
      </c>
      <c r="AS47" s="255">
        <v>2.6489466299608466</v>
      </c>
    </row>
    <row r="48" spans="1:45" s="137" customFormat="1">
      <c r="A48" s="146" t="s">
        <v>39</v>
      </c>
      <c r="B48" s="32">
        <v>2.0009999999999999</v>
      </c>
      <c r="C48" s="30">
        <v>1.1000000000000001E-3</v>
      </c>
      <c r="D48" s="133">
        <f t="shared" si="15"/>
        <v>0.76048698176333962</v>
      </c>
      <c r="E48" s="32">
        <f t="shared" si="16"/>
        <v>8.3653567993967359E-4</v>
      </c>
      <c r="F48" s="19">
        <v>2</v>
      </c>
      <c r="G48" s="147">
        <v>20</v>
      </c>
      <c r="H48" s="55">
        <v>41.5</v>
      </c>
      <c r="I48" s="148">
        <v>41981</v>
      </c>
      <c r="J48" s="33">
        <v>1017.8492972444047</v>
      </c>
      <c r="K48" s="32">
        <v>1.55608E-2</v>
      </c>
      <c r="L48" s="51">
        <v>3569.74</v>
      </c>
      <c r="M48" s="33">
        <f t="shared" si="11"/>
        <v>-7.6048698176325587E-4</v>
      </c>
      <c r="N48" s="32">
        <v>0</v>
      </c>
      <c r="O48" s="19" t="s">
        <v>17</v>
      </c>
      <c r="P48" s="33">
        <v>-2.3177140000000002E-3</v>
      </c>
      <c r="Q48" s="32">
        <v>-2.6220967212564649E-4</v>
      </c>
      <c r="R48" s="32">
        <v>1.4999999999999999E-4</v>
      </c>
      <c r="S48" s="19" t="s">
        <v>17</v>
      </c>
      <c r="T48" s="33">
        <v>1.9E-3</v>
      </c>
      <c r="U48" s="32">
        <v>1.608782637164499E-4</v>
      </c>
      <c r="V48" s="19" t="s">
        <v>17</v>
      </c>
      <c r="W48" s="33">
        <v>0</v>
      </c>
      <c r="X48" s="32">
        <v>0</v>
      </c>
      <c r="Y48" s="31" t="s">
        <v>17</v>
      </c>
      <c r="Z48" s="149">
        <v>2</v>
      </c>
      <c r="AA48" s="62">
        <v>20</v>
      </c>
      <c r="AB48" s="181">
        <v>41.5</v>
      </c>
      <c r="AC48" s="184">
        <v>1016.37838814</v>
      </c>
      <c r="AD48" s="32">
        <f t="shared" si="21"/>
        <v>1.5245675822099999E-2</v>
      </c>
      <c r="AE48" s="54" t="s">
        <v>17</v>
      </c>
      <c r="AF48" s="33">
        <f t="shared" si="14"/>
        <v>1017.8486922617509</v>
      </c>
      <c r="AG48" s="32">
        <f t="shared" si="0"/>
        <v>1.5584821795565983E-2</v>
      </c>
      <c r="AH48" s="51">
        <f t="shared" si="1"/>
        <v>3539.0738687637358</v>
      </c>
      <c r="AI48" s="33">
        <f t="shared" si="2"/>
        <v>1.4703041217509281</v>
      </c>
      <c r="AJ48" s="32">
        <f t="shared" si="3"/>
        <v>3.2335799243228915E-3</v>
      </c>
      <c r="AK48" s="50">
        <f t="shared" si="12"/>
        <v>6.5586833532427482</v>
      </c>
      <c r="AL48" s="35">
        <f t="shared" si="4"/>
        <v>0.94285714285714284</v>
      </c>
      <c r="AM48" s="66">
        <f t="shared" si="5"/>
        <v>9.4285714285714292E-2</v>
      </c>
      <c r="AN48" s="70" t="s">
        <v>17</v>
      </c>
      <c r="AO48" s="32">
        <f>('Sect. 4 (coefficients)'!$L$3+'Sect. 4 (coefficients)'!$L$4*(AA48+'Sect. 4 (coefficients)'!$L$7)^-2.5+'Sect. 4 (coefficients)'!$L$5*(AA48+'Sect. 4 (coefficients)'!$L$7)^3)/1000</f>
        <v>-2.4363535093284202E-3</v>
      </c>
      <c r="AP48" s="32">
        <f t="shared" si="6"/>
        <v>1.4727404752602564</v>
      </c>
      <c r="AQ48" s="32">
        <f t="shared" si="17"/>
        <v>1.5218728326732429</v>
      </c>
      <c r="AR48" s="32">
        <f t="shared" si="8"/>
        <v>-4.9132357412986494E-2</v>
      </c>
      <c r="AS48" s="255">
        <v>1.8379495328417761</v>
      </c>
    </row>
    <row r="49" spans="1:45" s="137" customFormat="1">
      <c r="A49" s="146" t="s">
        <v>39</v>
      </c>
      <c r="B49" s="32">
        <v>2.0009999999999999</v>
      </c>
      <c r="C49" s="30">
        <v>1.1000000000000001E-3</v>
      </c>
      <c r="D49" s="133">
        <f t="shared" si="15"/>
        <v>0.76048697500947737</v>
      </c>
      <c r="E49" s="32">
        <f t="shared" si="16"/>
        <v>8.3653567251042518E-4</v>
      </c>
      <c r="F49" s="19">
        <v>2</v>
      </c>
      <c r="G49" s="147">
        <v>20</v>
      </c>
      <c r="H49" s="55">
        <v>52</v>
      </c>
      <c r="I49" s="148">
        <v>41982</v>
      </c>
      <c r="J49" s="33">
        <v>1022.2096597228658</v>
      </c>
      <c r="K49" s="32">
        <v>1.5630000000000002E-2</v>
      </c>
      <c r="L49" s="51">
        <v>3626.35</v>
      </c>
      <c r="M49" s="33">
        <f t="shared" si="11"/>
        <v>-7.6048697500939364E-4</v>
      </c>
      <c r="N49" s="32">
        <v>0</v>
      </c>
      <c r="O49" s="19" t="s">
        <v>17</v>
      </c>
      <c r="P49" s="33">
        <v>-2.3177140000000002E-3</v>
      </c>
      <c r="Q49" s="32">
        <v>-2.6332669239797135E-4</v>
      </c>
      <c r="R49" s="32">
        <v>1.4999999999999999E-4</v>
      </c>
      <c r="S49" s="19" t="s">
        <v>17</v>
      </c>
      <c r="T49" s="33">
        <v>1.9E-3</v>
      </c>
      <c r="U49" s="32">
        <v>1.6156360945709664E-4</v>
      </c>
      <c r="V49" s="19" t="s">
        <v>17</v>
      </c>
      <c r="W49" s="33">
        <v>0</v>
      </c>
      <c r="X49" s="32">
        <v>0</v>
      </c>
      <c r="Y49" s="31" t="s">
        <v>17</v>
      </c>
      <c r="Z49" s="149">
        <v>2</v>
      </c>
      <c r="AA49" s="62">
        <v>20</v>
      </c>
      <c r="AB49" s="181">
        <v>52</v>
      </c>
      <c r="AC49" s="184">
        <v>1020.7492892400001</v>
      </c>
      <c r="AD49" s="32">
        <f t="shared" si="21"/>
        <v>1.5311239338600001E-2</v>
      </c>
      <c r="AE49" s="54" t="s">
        <v>17</v>
      </c>
      <c r="AF49" s="33">
        <f t="shared" si="14"/>
        <v>1022.2090536231984</v>
      </c>
      <c r="AG49" s="32">
        <f t="shared" si="0"/>
        <v>1.5653922662747611E-2</v>
      </c>
      <c r="AH49" s="51">
        <f t="shared" si="1"/>
        <v>3595.1146563161906</v>
      </c>
      <c r="AI49" s="33">
        <f t="shared" si="2"/>
        <v>1.459764383198376</v>
      </c>
      <c r="AJ49" s="32">
        <f t="shared" si="3"/>
        <v>3.2574905444822206E-3</v>
      </c>
      <c r="AK49" s="50">
        <f t="shared" si="12"/>
        <v>6.7414398680367649</v>
      </c>
      <c r="AL49" s="35">
        <f t="shared" si="4"/>
        <v>0.94285714285714284</v>
      </c>
      <c r="AM49" s="66">
        <f t="shared" si="5"/>
        <v>9.4285714285714292E-2</v>
      </c>
      <c r="AN49" s="70" t="s">
        <v>17</v>
      </c>
      <c r="AO49" s="32">
        <f>('Sect. 4 (coefficients)'!$L$3+'Sect. 4 (coefficients)'!$L$4*(AA49+'Sect. 4 (coefficients)'!$L$7)^-2.5+'Sect. 4 (coefficients)'!$L$5*(AA49+'Sect. 4 (coefficients)'!$L$7)^3)/1000</f>
        <v>-2.4363535093284202E-3</v>
      </c>
      <c r="AP49" s="32">
        <f t="shared" si="6"/>
        <v>1.4622007367077043</v>
      </c>
      <c r="AQ49" s="32">
        <f t="shared" si="17"/>
        <v>1.5218728326732429</v>
      </c>
      <c r="AR49" s="32">
        <f t="shared" si="8"/>
        <v>-5.9672095965538574E-2</v>
      </c>
      <c r="AS49" s="255">
        <v>2.8108198307563725</v>
      </c>
    </row>
    <row r="50" spans="1:45" s="46" customFormat="1">
      <c r="A50" s="151" t="s">
        <v>39</v>
      </c>
      <c r="B50" s="40">
        <v>2.0009999999999999</v>
      </c>
      <c r="C50" s="38">
        <v>1.1000000000000001E-3</v>
      </c>
      <c r="D50" s="139">
        <f t="shared" si="15"/>
        <v>0.76048696664755322</v>
      </c>
      <c r="E50" s="40">
        <f t="shared" si="16"/>
        <v>8.3653566331230863E-4</v>
      </c>
      <c r="F50" s="41">
        <v>2</v>
      </c>
      <c r="G50" s="152">
        <v>20</v>
      </c>
      <c r="H50" s="57">
        <v>65</v>
      </c>
      <c r="I50" s="153">
        <v>41983</v>
      </c>
      <c r="J50" s="42">
        <v>1027.4822561464214</v>
      </c>
      <c r="K50" s="40">
        <v>1.5714700000000002E-2</v>
      </c>
      <c r="L50" s="52">
        <v>3688.41</v>
      </c>
      <c r="M50" s="42">
        <f t="shared" si="11"/>
        <v>-7.6048696664746942E-4</v>
      </c>
      <c r="N50" s="40">
        <v>0</v>
      </c>
      <c r="O50" s="41" t="s">
        <v>17</v>
      </c>
      <c r="P50" s="42">
        <v>-2.3177140000000002E-3</v>
      </c>
      <c r="Q50" s="40">
        <v>-2.646782853074997E-4</v>
      </c>
      <c r="R50" s="40">
        <v>1.4999999999999999E-4</v>
      </c>
      <c r="S50" s="41" t="s">
        <v>17</v>
      </c>
      <c r="T50" s="42">
        <v>1.9E-3</v>
      </c>
      <c r="U50" s="40">
        <v>1.6239287680934055E-4</v>
      </c>
      <c r="V50" s="41" t="s">
        <v>17</v>
      </c>
      <c r="W50" s="42">
        <v>0</v>
      </c>
      <c r="X50" s="40">
        <v>0</v>
      </c>
      <c r="Y50" s="39" t="s">
        <v>17</v>
      </c>
      <c r="Z50" s="154">
        <v>2</v>
      </c>
      <c r="AA50" s="63">
        <v>20</v>
      </c>
      <c r="AB50" s="210">
        <v>65</v>
      </c>
      <c r="AC50" s="209">
        <v>1026.03661324</v>
      </c>
      <c r="AD50" s="40">
        <f t="shared" si="21"/>
        <v>1.5390549198599999E-2</v>
      </c>
      <c r="AE50" s="56" t="s">
        <v>17</v>
      </c>
      <c r="AF50" s="42">
        <f t="shared" si="14"/>
        <v>1027.4816486951695</v>
      </c>
      <c r="AG50" s="40">
        <f t="shared" si="0"/>
        <v>1.5738502452661493E-2</v>
      </c>
      <c r="AH50" s="52">
        <f t="shared" si="1"/>
        <v>3656.6565513726673</v>
      </c>
      <c r="AI50" s="42">
        <f t="shared" si="2"/>
        <v>1.4450354551695455</v>
      </c>
      <c r="AJ50" s="40">
        <f t="shared" si="3"/>
        <v>3.2911175636711558E-3</v>
      </c>
      <c r="AK50" s="53">
        <f t="shared" si="12"/>
        <v>6.9920436698062067</v>
      </c>
      <c r="AL50" s="44">
        <f t="shared" si="4"/>
        <v>0.94285714285714284</v>
      </c>
      <c r="AM50" s="67">
        <f t="shared" si="5"/>
        <v>9.4285714285714292E-2</v>
      </c>
      <c r="AN50" s="71" t="s">
        <v>17</v>
      </c>
      <c r="AO50" s="40">
        <f>('Sect. 4 (coefficients)'!$L$3+'Sect. 4 (coefficients)'!$L$4*(AA50+'Sect. 4 (coefficients)'!$L$7)^-2.5+'Sect. 4 (coefficients)'!$L$5*(AA50+'Sect. 4 (coefficients)'!$L$7)^3)/1000</f>
        <v>-2.4363535093284202E-3</v>
      </c>
      <c r="AP50" s="40">
        <f t="shared" si="6"/>
        <v>1.4474718086788738</v>
      </c>
      <c r="AQ50" s="40">
        <f t="shared" si="17"/>
        <v>1.5218728326732429</v>
      </c>
      <c r="AR50" s="40">
        <f t="shared" si="8"/>
        <v>-7.4401023994369098E-2</v>
      </c>
      <c r="AS50" s="256">
        <v>1.5454900892564183</v>
      </c>
    </row>
    <row r="51" spans="1:45" s="137" customFormat="1">
      <c r="A51" s="146" t="s">
        <v>39</v>
      </c>
      <c r="B51" s="32">
        <v>2.0009999999999999</v>
      </c>
      <c r="C51" s="30">
        <v>1.1000000000000001E-3</v>
      </c>
      <c r="D51" s="133">
        <f t="shared" si="15"/>
        <v>0.7524344318895424</v>
      </c>
      <c r="E51" s="32">
        <f t="shared" si="16"/>
        <v>8.2767787507849672E-4</v>
      </c>
      <c r="F51" s="19">
        <v>2</v>
      </c>
      <c r="G51" s="147">
        <v>25</v>
      </c>
      <c r="H51" s="55">
        <v>5</v>
      </c>
      <c r="I51" s="148">
        <v>42019</v>
      </c>
      <c r="J51" s="33">
        <v>1000.7458314032092</v>
      </c>
      <c r="K51" s="32">
        <v>5.8315900000000002E-3</v>
      </c>
      <c r="L51" s="51">
        <v>70.514499999999998</v>
      </c>
      <c r="M51" s="33">
        <f t="shared" si="11"/>
        <v>-7.5243443188945948E-4</v>
      </c>
      <c r="N51" s="32">
        <v>0</v>
      </c>
      <c r="O51" s="19" t="s">
        <v>17</v>
      </c>
      <c r="P51" s="33">
        <v>-2.3177140000000002E-3</v>
      </c>
      <c r="Q51" s="32">
        <v>-2.5782198311278116E-4</v>
      </c>
      <c r="R51" s="32">
        <v>1.4999999999999999E-4</v>
      </c>
      <c r="S51" s="19" t="s">
        <v>17</v>
      </c>
      <c r="T51" s="33">
        <v>2E-3</v>
      </c>
      <c r="U51" s="32">
        <v>1.4074137132437788E-4</v>
      </c>
      <c r="V51" s="19" t="s">
        <v>17</v>
      </c>
      <c r="W51" s="33">
        <v>1.8279901834151297E-4</v>
      </c>
      <c r="X51" s="32">
        <v>2.0000000000000001E-4</v>
      </c>
      <c r="Y51" s="31" t="s">
        <v>17</v>
      </c>
      <c r="Z51" s="149">
        <v>2</v>
      </c>
      <c r="AA51" s="62">
        <v>25</v>
      </c>
      <c r="AB51" s="181">
        <v>5</v>
      </c>
      <c r="AC51" s="184">
        <v>999.246161594</v>
      </c>
      <c r="AD51" s="32">
        <f>0.001/100*AC51/2</f>
        <v>4.9962308079700007E-3</v>
      </c>
      <c r="AE51" s="54" t="s">
        <v>17</v>
      </c>
      <c r="AF51" s="33">
        <f t="shared" si="14"/>
        <v>1000.7453216598126</v>
      </c>
      <c r="AG51" s="32">
        <f t="shared" si="0"/>
        <v>5.8970162562601717E-3</v>
      </c>
      <c r="AH51" s="51">
        <f t="shared" si="1"/>
        <v>72.692635685090167</v>
      </c>
      <c r="AI51" s="33">
        <f t="shared" si="2"/>
        <v>1.499160065812589</v>
      </c>
      <c r="AJ51" s="32">
        <f t="shared" si="3"/>
        <v>3.1324875801969536E-3</v>
      </c>
      <c r="AK51" s="50">
        <f t="shared" si="12"/>
        <v>5.7878670529012606</v>
      </c>
      <c r="AL51" s="35">
        <f t="shared" si="4"/>
        <v>0.94285714285714284</v>
      </c>
      <c r="AM51" s="66">
        <f t="shared" si="5"/>
        <v>9.4285714285714292E-2</v>
      </c>
      <c r="AN51" s="70" t="s">
        <v>17</v>
      </c>
      <c r="AO51" s="32">
        <f>('Sect. 4 (coefficients)'!$L$3+'Sect. 4 (coefficients)'!$L$4*(AA51+'Sect. 4 (coefficients)'!$L$7)^-2.5+'Sect. 4 (coefficients)'!$L$5*(AA51+'Sect. 4 (coefficients)'!$L$7)^3)/1000</f>
        <v>-2.085999999999995E-3</v>
      </c>
      <c r="AP51" s="32">
        <f t="shared" si="6"/>
        <v>1.501246065812589</v>
      </c>
      <c r="AQ51" s="32">
        <f t="shared" si="17"/>
        <v>1.5066440858882204</v>
      </c>
      <c r="AR51" s="32">
        <f t="shared" si="8"/>
        <v>-5.3980200756313934E-3</v>
      </c>
      <c r="AS51" s="255">
        <v>6.4545567965978989E-2</v>
      </c>
    </row>
    <row r="52" spans="1:45" s="137" customFormat="1">
      <c r="A52" s="146" t="s">
        <v>39</v>
      </c>
      <c r="B52" s="32">
        <v>2.0009999999999999</v>
      </c>
      <c r="C52" s="30">
        <v>1.1000000000000001E-3</v>
      </c>
      <c r="D52" s="133">
        <f t="shared" si="15"/>
        <v>0.75243442891109302</v>
      </c>
      <c r="E52" s="32">
        <f t="shared" si="16"/>
        <v>8.2767787180220234E-4</v>
      </c>
      <c r="F52" s="19">
        <v>2</v>
      </c>
      <c r="G52" s="147">
        <v>25</v>
      </c>
      <c r="H52" s="55">
        <v>10</v>
      </c>
      <c r="I52" s="148">
        <v>42020</v>
      </c>
      <c r="J52" s="33">
        <v>1002.9601576227776</v>
      </c>
      <c r="K52" s="32">
        <v>5.8422600000000002E-3</v>
      </c>
      <c r="L52" s="51">
        <v>71.031499999999994</v>
      </c>
      <c r="M52" s="33">
        <f t="shared" si="11"/>
        <v>-7.5243442891101018E-4</v>
      </c>
      <c r="N52" s="32">
        <v>0</v>
      </c>
      <c r="O52" s="19" t="s">
        <v>17</v>
      </c>
      <c r="P52" s="33">
        <v>-2.3177140000000002E-3</v>
      </c>
      <c r="Q52" s="32">
        <v>-2.5838921062036271E-4</v>
      </c>
      <c r="R52" s="32">
        <v>1.4999999999999999E-4</v>
      </c>
      <c r="S52" s="19" t="s">
        <v>17</v>
      </c>
      <c r="T52" s="33">
        <v>2E-3</v>
      </c>
      <c r="U52" s="32">
        <v>1.410510127921305E-4</v>
      </c>
      <c r="V52" s="19" t="s">
        <v>17</v>
      </c>
      <c r="W52" s="33">
        <v>1.8279901834151297E-4</v>
      </c>
      <c r="X52" s="32">
        <v>2.0000000000000001E-4</v>
      </c>
      <c r="Y52" s="31" t="s">
        <v>17</v>
      </c>
      <c r="Z52" s="149">
        <v>2</v>
      </c>
      <c r="AA52" s="62">
        <v>25</v>
      </c>
      <c r="AB52" s="181">
        <v>10</v>
      </c>
      <c r="AC52" s="184">
        <v>1001.46696043</v>
      </c>
      <c r="AD52" s="32">
        <f>0.001/100*AC52/2</f>
        <v>5.0073348021500005E-3</v>
      </c>
      <c r="AE52" s="54" t="s">
        <v>17</v>
      </c>
      <c r="AF52" s="33">
        <f t="shared" si="14"/>
        <v>1002.9596473121564</v>
      </c>
      <c r="AG52" s="32">
        <f t="shared" si="0"/>
        <v>5.907575471822659E-3</v>
      </c>
      <c r="AH52" s="51">
        <f t="shared" si="1"/>
        <v>73.214185658249406</v>
      </c>
      <c r="AI52" s="33">
        <f t="shared" si="2"/>
        <v>1.4926868821564767</v>
      </c>
      <c r="AJ52" s="32">
        <f t="shared" si="3"/>
        <v>3.1346524742717694E-3</v>
      </c>
      <c r="AK52" s="50">
        <f t="shared" si="12"/>
        <v>5.8038438495592128</v>
      </c>
      <c r="AL52" s="35">
        <f t="shared" si="4"/>
        <v>0.94285714285714284</v>
      </c>
      <c r="AM52" s="66">
        <f t="shared" si="5"/>
        <v>9.4285714285714292E-2</v>
      </c>
      <c r="AN52" s="70" t="s">
        <v>17</v>
      </c>
      <c r="AO52" s="32">
        <f>('Sect. 4 (coefficients)'!$L$3+'Sect. 4 (coefficients)'!$L$4*(AA52+'Sect. 4 (coefficients)'!$L$7)^-2.5+'Sect. 4 (coefficients)'!$L$5*(AA52+'Sect. 4 (coefficients)'!$L$7)^3)/1000</f>
        <v>-2.085999999999995E-3</v>
      </c>
      <c r="AP52" s="32">
        <f t="shared" si="6"/>
        <v>1.4947728821564767</v>
      </c>
      <c r="AQ52" s="32">
        <f t="shared" si="17"/>
        <v>1.5066440858882204</v>
      </c>
      <c r="AR52" s="32">
        <f t="shared" si="8"/>
        <v>-1.1871203731743663E-2</v>
      </c>
      <c r="AS52" s="255">
        <v>-0.1294656062782451</v>
      </c>
    </row>
    <row r="53" spans="1:45" s="137" customFormat="1">
      <c r="A53" s="146" t="s">
        <v>39</v>
      </c>
      <c r="B53" s="32">
        <v>2.0009999999999999</v>
      </c>
      <c r="C53" s="30">
        <v>1.1000000000000001E-3</v>
      </c>
      <c r="D53" s="133">
        <f t="shared" si="15"/>
        <v>0.75243442593264442</v>
      </c>
      <c r="E53" s="32">
        <f t="shared" si="16"/>
        <v>8.2767786852590893E-4</v>
      </c>
      <c r="F53" s="19">
        <v>2</v>
      </c>
      <c r="G53" s="147">
        <v>25</v>
      </c>
      <c r="H53" s="55">
        <v>15</v>
      </c>
      <c r="I53" s="148">
        <v>42021</v>
      </c>
      <c r="J53" s="33">
        <v>1005.1518844371228</v>
      </c>
      <c r="K53" s="32">
        <v>1.53834E-2</v>
      </c>
      <c r="L53" s="51">
        <v>3414.46</v>
      </c>
      <c r="M53" s="33">
        <f t="shared" si="11"/>
        <v>-7.5243442593256153E-4</v>
      </c>
      <c r="N53" s="32">
        <v>0</v>
      </c>
      <c r="O53" s="19" t="s">
        <v>17</v>
      </c>
      <c r="P53" s="33">
        <v>-2.3177140000000002E-3</v>
      </c>
      <c r="Q53" s="32">
        <v>-2.5895064364041807E-4</v>
      </c>
      <c r="R53" s="32">
        <v>1.4999999999999999E-4</v>
      </c>
      <c r="S53" s="19" t="s">
        <v>17</v>
      </c>
      <c r="T53" s="33">
        <v>2E-3</v>
      </c>
      <c r="U53" s="32">
        <v>1.4135749113115879E-4</v>
      </c>
      <c r="V53" s="19" t="s">
        <v>17</v>
      </c>
      <c r="W53" s="33">
        <v>1.8279901834151297E-4</v>
      </c>
      <c r="X53" s="32">
        <v>2.0000000000000001E-4</v>
      </c>
      <c r="Y53" s="31" t="s">
        <v>17</v>
      </c>
      <c r="Z53" s="149">
        <v>2</v>
      </c>
      <c r="AA53" s="62">
        <v>25</v>
      </c>
      <c r="AB53" s="181">
        <v>15</v>
      </c>
      <c r="AC53" s="184">
        <v>1003.6647616400001</v>
      </c>
      <c r="AD53" s="32">
        <f t="shared" ref="AD53:AD59" si="22">0.003/100*AC53/2</f>
        <v>1.5054971424600001E-2</v>
      </c>
      <c r="AE53" s="54" t="s">
        <v>17</v>
      </c>
      <c r="AF53" s="33">
        <f t="shared" si="14"/>
        <v>1005.1513735650716</v>
      </c>
      <c r="AG53" s="32">
        <f t="shared" si="0"/>
        <v>1.5408326585140467E-2</v>
      </c>
      <c r="AH53" s="51">
        <f t="shared" si="1"/>
        <v>3388.1721207675473</v>
      </c>
      <c r="AI53" s="33">
        <f t="shared" si="2"/>
        <v>1.4866119250715428</v>
      </c>
      <c r="AJ53" s="32">
        <f t="shared" si="3"/>
        <v>3.2809089531445259E-3</v>
      </c>
      <c r="AK53" s="50">
        <f t="shared" si="12"/>
        <v>6.9649865101006805</v>
      </c>
      <c r="AL53" s="35">
        <f t="shared" si="4"/>
        <v>0.94285714285714284</v>
      </c>
      <c r="AM53" s="66">
        <f t="shared" si="5"/>
        <v>9.4285714285714292E-2</v>
      </c>
      <c r="AN53" s="70" t="s">
        <v>17</v>
      </c>
      <c r="AO53" s="32">
        <f>('Sect. 4 (coefficients)'!$L$3+'Sect. 4 (coefficients)'!$L$4*(AA53+'Sect. 4 (coefficients)'!$L$7)^-2.5+'Sect. 4 (coefficients)'!$L$5*(AA53+'Sect. 4 (coefficients)'!$L$7)^3)/1000</f>
        <v>-2.085999999999995E-3</v>
      </c>
      <c r="AP53" s="32">
        <f t="shared" si="6"/>
        <v>1.4886979250715429</v>
      </c>
      <c r="AQ53" s="32">
        <f t="shared" si="17"/>
        <v>1.5066440858882204</v>
      </c>
      <c r="AR53" s="32">
        <f t="shared" si="8"/>
        <v>-1.7946160816677548E-2</v>
      </c>
      <c r="AS53" s="255">
        <v>-9.4279199970515037E-2</v>
      </c>
    </row>
    <row r="54" spans="1:45" s="137" customFormat="1">
      <c r="A54" s="146" t="s">
        <v>39</v>
      </c>
      <c r="B54" s="32">
        <v>2.0009999999999999</v>
      </c>
      <c r="C54" s="30">
        <v>1.1000000000000001E-3</v>
      </c>
      <c r="D54" s="133">
        <f t="shared" si="15"/>
        <v>0.7524344229541956</v>
      </c>
      <c r="E54" s="32">
        <f t="shared" si="16"/>
        <v>8.276778652496152E-4</v>
      </c>
      <c r="F54" s="19">
        <v>2</v>
      </c>
      <c r="G54" s="147">
        <v>25</v>
      </c>
      <c r="H54" s="55">
        <v>20</v>
      </c>
      <c r="I54" s="148">
        <v>42022</v>
      </c>
      <c r="J54" s="33">
        <v>1007.3219079303165</v>
      </c>
      <c r="K54" s="32">
        <v>1.5417200000000001E-2</v>
      </c>
      <c r="L54" s="51">
        <v>3444.39</v>
      </c>
      <c r="M54" s="33">
        <f t="shared" si="11"/>
        <v>-7.5243442295411277E-4</v>
      </c>
      <c r="N54" s="32">
        <v>0</v>
      </c>
      <c r="O54" s="19" t="s">
        <v>17</v>
      </c>
      <c r="P54" s="33">
        <v>-2.3177140000000002E-3</v>
      </c>
      <c r="Q54" s="32">
        <v>-2.5950638577099604E-4</v>
      </c>
      <c r="R54" s="32">
        <v>1.4999999999999999E-4</v>
      </c>
      <c r="S54" s="19" t="s">
        <v>17</v>
      </c>
      <c r="T54" s="33">
        <v>2E-3</v>
      </c>
      <c r="U54" s="32">
        <v>1.4166086289417118E-4</v>
      </c>
      <c r="V54" s="19" t="s">
        <v>17</v>
      </c>
      <c r="W54" s="33">
        <v>1.8279901834151297E-4</v>
      </c>
      <c r="X54" s="32">
        <v>2.0000000000000001E-4</v>
      </c>
      <c r="Y54" s="31" t="s">
        <v>17</v>
      </c>
      <c r="Z54" s="149">
        <v>2</v>
      </c>
      <c r="AA54" s="62">
        <v>25</v>
      </c>
      <c r="AB54" s="181">
        <v>20</v>
      </c>
      <c r="AC54" s="184">
        <v>1005.83998999</v>
      </c>
      <c r="AD54" s="32">
        <f t="shared" si="22"/>
        <v>1.5087599849850001E-2</v>
      </c>
      <c r="AE54" s="54" t="s">
        <v>17</v>
      </c>
      <c r="AF54" s="33">
        <f t="shared" si="14"/>
        <v>1007.3213965025262</v>
      </c>
      <c r="AG54" s="32">
        <f t="shared" si="0"/>
        <v>1.5442074805177577E-2</v>
      </c>
      <c r="AH54" s="51">
        <f t="shared" si="1"/>
        <v>3417.7798480708802</v>
      </c>
      <c r="AI54" s="33">
        <f t="shared" si="2"/>
        <v>1.4814065125261777</v>
      </c>
      <c r="AJ54" s="32">
        <f t="shared" si="3"/>
        <v>3.2896816045791342E-3</v>
      </c>
      <c r="AK54" s="50">
        <f t="shared" si="12"/>
        <v>7.0394210455353798</v>
      </c>
      <c r="AL54" s="35">
        <f t="shared" si="4"/>
        <v>0.94285714285714284</v>
      </c>
      <c r="AM54" s="66">
        <f t="shared" si="5"/>
        <v>9.4285714285714292E-2</v>
      </c>
      <c r="AN54" s="70" t="s">
        <v>17</v>
      </c>
      <c r="AO54" s="32">
        <f>('Sect. 4 (coefficients)'!$L$3+'Sect. 4 (coefficients)'!$L$4*(AA54+'Sect. 4 (coefficients)'!$L$7)^-2.5+'Sect. 4 (coefficients)'!$L$5*(AA54+'Sect. 4 (coefficients)'!$L$7)^3)/1000</f>
        <v>-2.085999999999995E-3</v>
      </c>
      <c r="AP54" s="32">
        <f t="shared" si="6"/>
        <v>1.4834925125261778</v>
      </c>
      <c r="AQ54" s="32">
        <f t="shared" si="17"/>
        <v>1.5066440858882204</v>
      </c>
      <c r="AR54" s="32">
        <f t="shared" si="8"/>
        <v>-2.3151573362042654E-2</v>
      </c>
      <c r="AS54" s="255">
        <v>0.64924085450002167</v>
      </c>
    </row>
    <row r="55" spans="1:45" s="137" customFormat="1">
      <c r="A55" s="146" t="s">
        <v>39</v>
      </c>
      <c r="B55" s="32">
        <v>2.0009999999999999</v>
      </c>
      <c r="C55" s="30">
        <v>1.1000000000000001E-3</v>
      </c>
      <c r="D55" s="133">
        <f t="shared" si="15"/>
        <v>0.7524344193800574</v>
      </c>
      <c r="E55" s="32">
        <f t="shared" si="16"/>
        <v>8.2767786131806317E-4</v>
      </c>
      <c r="F55" s="19">
        <v>2</v>
      </c>
      <c r="G55" s="147">
        <v>25</v>
      </c>
      <c r="H55" s="55">
        <v>26</v>
      </c>
      <c r="I55" s="148">
        <v>42023</v>
      </c>
      <c r="J55" s="33">
        <v>1009.8959143634165</v>
      </c>
      <c r="K55" s="32">
        <v>1.5457500000000001E-2</v>
      </c>
      <c r="L55" s="51">
        <v>3480.09</v>
      </c>
      <c r="M55" s="33">
        <f t="shared" si="11"/>
        <v>-7.524344193799745E-4</v>
      </c>
      <c r="N55" s="32">
        <v>0</v>
      </c>
      <c r="O55" s="19" t="s">
        <v>17</v>
      </c>
      <c r="P55" s="33">
        <v>-2.3177140000000002E-3</v>
      </c>
      <c r="Q55" s="32">
        <v>-2.6016590540166876E-4</v>
      </c>
      <c r="R55" s="32">
        <v>1.4999999999999999E-4</v>
      </c>
      <c r="S55" s="19" t="s">
        <v>17</v>
      </c>
      <c r="T55" s="33">
        <v>2E-3</v>
      </c>
      <c r="U55" s="32">
        <v>1.4202088532560062E-4</v>
      </c>
      <c r="V55" s="19" t="s">
        <v>17</v>
      </c>
      <c r="W55" s="33">
        <v>1.8279901834151297E-4</v>
      </c>
      <c r="X55" s="32">
        <v>2.0000000000000001E-4</v>
      </c>
      <c r="Y55" s="31" t="s">
        <v>17</v>
      </c>
      <c r="Z55" s="149">
        <v>2</v>
      </c>
      <c r="AA55" s="62">
        <v>25</v>
      </c>
      <c r="AB55" s="181">
        <v>26</v>
      </c>
      <c r="AC55" s="184">
        <v>1008.42104123</v>
      </c>
      <c r="AD55" s="32">
        <f t="shared" si="22"/>
        <v>1.5126315618450001E-2</v>
      </c>
      <c r="AE55" s="54" t="s">
        <v>17</v>
      </c>
      <c r="AF55" s="33">
        <f t="shared" si="14"/>
        <v>1009.8954022761102</v>
      </c>
      <c r="AG55" s="32">
        <f t="shared" si="0"/>
        <v>1.5482313355050813E-2</v>
      </c>
      <c r="AH55" s="51">
        <f t="shared" si="1"/>
        <v>3453.0975849952811</v>
      </c>
      <c r="AI55" s="33">
        <f t="shared" si="2"/>
        <v>1.4743610461101753</v>
      </c>
      <c r="AJ55" s="32">
        <f t="shared" si="3"/>
        <v>3.3010002476552953E-3</v>
      </c>
      <c r="AK55" s="50">
        <f t="shared" si="12"/>
        <v>7.1358821148059981</v>
      </c>
      <c r="AL55" s="35">
        <f t="shared" si="4"/>
        <v>0.94285714285714284</v>
      </c>
      <c r="AM55" s="66">
        <f t="shared" si="5"/>
        <v>9.4285714285714292E-2</v>
      </c>
      <c r="AN55" s="70" t="s">
        <v>17</v>
      </c>
      <c r="AO55" s="32">
        <f>('Sect. 4 (coefficients)'!$L$3+'Sect. 4 (coefficients)'!$L$4*(AA55+'Sect. 4 (coefficients)'!$L$7)^-2.5+'Sect. 4 (coefficients)'!$L$5*(AA55+'Sect. 4 (coefficients)'!$L$7)^3)/1000</f>
        <v>-2.085999999999995E-3</v>
      </c>
      <c r="AP55" s="32">
        <f t="shared" si="6"/>
        <v>1.4764470461101753</v>
      </c>
      <c r="AQ55" s="32">
        <f t="shared" si="17"/>
        <v>1.5066440858882204</v>
      </c>
      <c r="AR55" s="32">
        <f t="shared" si="8"/>
        <v>-3.0197039778045109E-2</v>
      </c>
      <c r="AS55" s="255">
        <v>0.5371914411398393</v>
      </c>
    </row>
    <row r="56" spans="1:45" s="137" customFormat="1">
      <c r="A56" s="146" t="s">
        <v>39</v>
      </c>
      <c r="B56" s="32">
        <v>2.0009999999999999</v>
      </c>
      <c r="C56" s="30">
        <v>1.1000000000000001E-3</v>
      </c>
      <c r="D56" s="133">
        <f t="shared" si="15"/>
        <v>0.75243441521022891</v>
      </c>
      <c r="E56" s="32">
        <f t="shared" si="16"/>
        <v>8.2767785673125188E-4</v>
      </c>
      <c r="F56" s="19">
        <v>2</v>
      </c>
      <c r="G56" s="147">
        <v>25</v>
      </c>
      <c r="H56" s="55">
        <v>33</v>
      </c>
      <c r="I56" s="148">
        <v>42024</v>
      </c>
      <c r="J56" s="33">
        <v>1012.8597895189538</v>
      </c>
      <c r="K56" s="32">
        <v>1.55044E-2</v>
      </c>
      <c r="L56" s="51">
        <v>3521.2</v>
      </c>
      <c r="M56" s="33">
        <f t="shared" si="11"/>
        <v>-7.5243441521014606E-4</v>
      </c>
      <c r="N56" s="32">
        <v>0</v>
      </c>
      <c r="O56" s="19" t="s">
        <v>17</v>
      </c>
      <c r="P56" s="33">
        <v>-2.3177140000000002E-3</v>
      </c>
      <c r="Q56" s="32">
        <v>-2.6092539303561541E-4</v>
      </c>
      <c r="R56" s="32">
        <v>1.4999999999999999E-4</v>
      </c>
      <c r="S56" s="19" t="s">
        <v>17</v>
      </c>
      <c r="T56" s="33">
        <v>2E-3</v>
      </c>
      <c r="U56" s="32">
        <v>1.4243547887505292E-4</v>
      </c>
      <c r="V56" s="19" t="s">
        <v>17</v>
      </c>
      <c r="W56" s="33">
        <v>1.8279901834151297E-4</v>
      </c>
      <c r="X56" s="32">
        <v>2.0000000000000001E-4</v>
      </c>
      <c r="Y56" s="31" t="s">
        <v>17</v>
      </c>
      <c r="Z56" s="149">
        <v>2</v>
      </c>
      <c r="AA56" s="62">
        <v>25</v>
      </c>
      <c r="AB56" s="181">
        <v>33</v>
      </c>
      <c r="AC56" s="184">
        <v>1011.39282847</v>
      </c>
      <c r="AD56" s="32">
        <f t="shared" si="22"/>
        <v>1.5170892427050001E-2</v>
      </c>
      <c r="AE56" s="54" t="s">
        <v>17</v>
      </c>
      <c r="AF56" s="33">
        <f t="shared" si="14"/>
        <v>1012.859276672164</v>
      </c>
      <c r="AG56" s="32">
        <f t="shared" si="0"/>
        <v>1.5529142212632532E-2</v>
      </c>
      <c r="AH56" s="51">
        <f t="shared" si="1"/>
        <v>3493.775395251605</v>
      </c>
      <c r="AI56" s="33">
        <f t="shared" si="2"/>
        <v>1.4664482021639742</v>
      </c>
      <c r="AJ56" s="32">
        <f t="shared" si="3"/>
        <v>3.316365605153109E-3</v>
      </c>
      <c r="AK56" s="50">
        <f t="shared" si="12"/>
        <v>7.2669926792063722</v>
      </c>
      <c r="AL56" s="35">
        <f t="shared" si="4"/>
        <v>0.94285714285714284</v>
      </c>
      <c r="AM56" s="66">
        <f t="shared" si="5"/>
        <v>9.4285714285714292E-2</v>
      </c>
      <c r="AN56" s="70" t="s">
        <v>17</v>
      </c>
      <c r="AO56" s="32">
        <f>('Sect. 4 (coefficients)'!$L$3+'Sect. 4 (coefficients)'!$L$4*(AA56+'Sect. 4 (coefficients)'!$L$7)^-2.5+'Sect. 4 (coefficients)'!$L$5*(AA56+'Sect. 4 (coefficients)'!$L$7)^3)/1000</f>
        <v>-2.085999999999995E-3</v>
      </c>
      <c r="AP56" s="32">
        <f t="shared" si="6"/>
        <v>1.4685342021639742</v>
      </c>
      <c r="AQ56" s="32">
        <f t="shared" si="17"/>
        <v>1.5066440858882204</v>
      </c>
      <c r="AR56" s="32">
        <f t="shared" si="8"/>
        <v>-3.8109883724246174E-2</v>
      </c>
      <c r="AS56" s="255">
        <v>0.43911554701026034</v>
      </c>
    </row>
    <row r="57" spans="1:45" s="137" customFormat="1">
      <c r="A57" s="146" t="s">
        <v>39</v>
      </c>
      <c r="B57" s="32">
        <v>2.0009999999999999</v>
      </c>
      <c r="C57" s="30">
        <v>1.1000000000000001E-3</v>
      </c>
      <c r="D57" s="133">
        <f t="shared" si="15"/>
        <v>0.75243441014686674</v>
      </c>
      <c r="E57" s="32">
        <f t="shared" si="16"/>
        <v>8.2767785116155343E-4</v>
      </c>
      <c r="F57" s="19">
        <v>2</v>
      </c>
      <c r="G57" s="147">
        <v>25</v>
      </c>
      <c r="H57" s="55">
        <v>41.5</v>
      </c>
      <c r="I57" s="148">
        <v>42025</v>
      </c>
      <c r="J57" s="33">
        <v>1016.4046924135451</v>
      </c>
      <c r="K57" s="32">
        <v>1.55608E-2</v>
      </c>
      <c r="L57" s="51">
        <v>3569.74</v>
      </c>
      <c r="M57" s="33">
        <f t="shared" si="11"/>
        <v>-7.524344101467839E-4</v>
      </c>
      <c r="N57" s="32">
        <v>0</v>
      </c>
      <c r="O57" s="19" t="s">
        <v>17</v>
      </c>
      <c r="P57" s="33">
        <v>-2.3177140000000002E-3</v>
      </c>
      <c r="Q57" s="32">
        <v>-2.6183356998585246E-4</v>
      </c>
      <c r="R57" s="32">
        <v>1.4999999999999999E-4</v>
      </c>
      <c r="S57" s="19" t="s">
        <v>17</v>
      </c>
      <c r="T57" s="33">
        <v>2E-3</v>
      </c>
      <c r="U57" s="32">
        <v>1.4293123981769387E-4</v>
      </c>
      <c r="V57" s="19" t="s">
        <v>17</v>
      </c>
      <c r="W57" s="33">
        <v>1.8279901834151297E-4</v>
      </c>
      <c r="X57" s="32">
        <v>2.0000000000000001E-4</v>
      </c>
      <c r="Y57" s="31" t="s">
        <v>17</v>
      </c>
      <c r="Z57" s="149">
        <v>2</v>
      </c>
      <c r="AA57" s="62">
        <v>25</v>
      </c>
      <c r="AB57" s="181">
        <v>41.5</v>
      </c>
      <c r="AC57" s="184">
        <v>1014.94573862</v>
      </c>
      <c r="AD57" s="32">
        <f t="shared" si="22"/>
        <v>1.5224186079300001E-2</v>
      </c>
      <c r="AE57" s="54" t="s">
        <v>17</v>
      </c>
      <c r="AF57" s="33">
        <f t="shared" si="14"/>
        <v>1016.4041786585834</v>
      </c>
      <c r="AG57" s="32">
        <f t="shared" si="0"/>
        <v>1.5585457215129083E-2</v>
      </c>
      <c r="AH57" s="51">
        <f t="shared" si="1"/>
        <v>3541.8198600560072</v>
      </c>
      <c r="AI57" s="33">
        <f t="shared" si="2"/>
        <v>1.458440038583376</v>
      </c>
      <c r="AJ57" s="32">
        <f t="shared" si="3"/>
        <v>3.3362606054484476E-3</v>
      </c>
      <c r="AK57" s="50">
        <f t="shared" si="12"/>
        <v>7.4368350549085935</v>
      </c>
      <c r="AL57" s="35">
        <f t="shared" si="4"/>
        <v>0.94285714285714284</v>
      </c>
      <c r="AM57" s="66">
        <f t="shared" si="5"/>
        <v>9.4285714285714292E-2</v>
      </c>
      <c r="AN57" s="70" t="s">
        <v>17</v>
      </c>
      <c r="AO57" s="32">
        <f>('Sect. 4 (coefficients)'!$L$3+'Sect. 4 (coefficients)'!$L$4*(AA57+'Sect. 4 (coefficients)'!$L$7)^-2.5+'Sect. 4 (coefficients)'!$L$5*(AA57+'Sect. 4 (coefficients)'!$L$7)^3)/1000</f>
        <v>-2.085999999999995E-3</v>
      </c>
      <c r="AP57" s="32">
        <f t="shared" si="6"/>
        <v>1.460526038583376</v>
      </c>
      <c r="AQ57" s="32">
        <f t="shared" si="17"/>
        <v>1.5066440858882204</v>
      </c>
      <c r="AR57" s="32">
        <f t="shared" si="8"/>
        <v>-4.6118047304844367E-2</v>
      </c>
      <c r="AS57" s="255">
        <v>1.5376566601617014</v>
      </c>
    </row>
    <row r="58" spans="1:45" s="137" customFormat="1">
      <c r="A58" s="146" t="s">
        <v>39</v>
      </c>
      <c r="B58" s="32">
        <v>2.0009999999999999</v>
      </c>
      <c r="C58" s="30">
        <v>1.1000000000000001E-3</v>
      </c>
      <c r="D58" s="133">
        <f t="shared" si="15"/>
        <v>0.75243440389212546</v>
      </c>
      <c r="E58" s="32">
        <f t="shared" si="16"/>
        <v>8.2767784428133806E-4</v>
      </c>
      <c r="F58" s="19">
        <v>2</v>
      </c>
      <c r="G58" s="147">
        <v>25</v>
      </c>
      <c r="H58" s="55">
        <v>52</v>
      </c>
      <c r="I58" s="148">
        <v>42026</v>
      </c>
      <c r="J58" s="33">
        <v>1020.7007430769496</v>
      </c>
      <c r="K58" s="32">
        <v>1.5630000000000002E-2</v>
      </c>
      <c r="L58" s="51">
        <v>3626.35</v>
      </c>
      <c r="M58" s="33">
        <f t="shared" si="11"/>
        <v>-7.524344038920426E-4</v>
      </c>
      <c r="N58" s="32">
        <v>0</v>
      </c>
      <c r="O58" s="19" t="s">
        <v>17</v>
      </c>
      <c r="P58" s="33">
        <v>-2.3177140000000002E-3</v>
      </c>
      <c r="Q58" s="32">
        <v>-2.6293476091672567E-4</v>
      </c>
      <c r="R58" s="32">
        <v>1.4999999999999999E-4</v>
      </c>
      <c r="S58" s="19" t="s">
        <v>17</v>
      </c>
      <c r="T58" s="33">
        <v>2E-3</v>
      </c>
      <c r="U58" s="32">
        <v>1.4353236436041088E-4</v>
      </c>
      <c r="V58" s="19" t="s">
        <v>17</v>
      </c>
      <c r="W58" s="33">
        <v>1.8279901834151297E-4</v>
      </c>
      <c r="X58" s="32">
        <v>2.0000000000000001E-4</v>
      </c>
      <c r="Y58" s="31" t="s">
        <v>17</v>
      </c>
      <c r="Z58" s="149">
        <v>2</v>
      </c>
      <c r="AA58" s="62">
        <v>25</v>
      </c>
      <c r="AB58" s="181">
        <v>52</v>
      </c>
      <c r="AC58" s="184">
        <v>1019.25276844</v>
      </c>
      <c r="AD58" s="32">
        <f t="shared" si="22"/>
        <v>1.5288791526599999E-2</v>
      </c>
      <c r="AE58" s="54" t="s">
        <v>17</v>
      </c>
      <c r="AF58" s="33">
        <f t="shared" si="14"/>
        <v>1020.7002282208032</v>
      </c>
      <c r="AG58" s="32">
        <f t="shared" si="0"/>
        <v>1.565455371939849E-2</v>
      </c>
      <c r="AH58" s="51">
        <f t="shared" si="1"/>
        <v>3597.8931564119371</v>
      </c>
      <c r="AI58" s="33">
        <f t="shared" si="2"/>
        <v>1.4474597808032286</v>
      </c>
      <c r="AJ58" s="32">
        <f t="shared" si="3"/>
        <v>3.3642095371271335E-3</v>
      </c>
      <c r="AK58" s="50">
        <f t="shared" si="12"/>
        <v>7.673926724530018</v>
      </c>
      <c r="AL58" s="35">
        <f t="shared" si="4"/>
        <v>0.94285714285714284</v>
      </c>
      <c r="AM58" s="66">
        <f t="shared" si="5"/>
        <v>9.4285714285714292E-2</v>
      </c>
      <c r="AN58" s="70" t="s">
        <v>17</v>
      </c>
      <c r="AO58" s="32">
        <f>('Sect. 4 (coefficients)'!$L$3+'Sect. 4 (coefficients)'!$L$4*(AA58+'Sect. 4 (coefficients)'!$L$7)^-2.5+'Sect. 4 (coefficients)'!$L$5*(AA58+'Sect. 4 (coefficients)'!$L$7)^3)/1000</f>
        <v>-2.085999999999995E-3</v>
      </c>
      <c r="AP58" s="32">
        <f t="shared" si="6"/>
        <v>1.4495457808032286</v>
      </c>
      <c r="AQ58" s="32">
        <f t="shared" si="17"/>
        <v>1.5066440858882204</v>
      </c>
      <c r="AR58" s="32">
        <f t="shared" si="8"/>
        <v>-5.7098305084991807E-2</v>
      </c>
      <c r="AS58" s="255">
        <v>1.2588433083919881</v>
      </c>
    </row>
    <row r="59" spans="1:45" s="29" customFormat="1" ht="15.75" thickBot="1">
      <c r="A59" s="156" t="s">
        <v>39</v>
      </c>
      <c r="B59" s="22">
        <v>2.0009999999999999</v>
      </c>
      <c r="C59" s="20">
        <v>1.1000000000000001E-3</v>
      </c>
      <c r="D59" s="144">
        <f t="shared" si="15"/>
        <v>0.75243439614816077</v>
      </c>
      <c r="E59" s="22">
        <f t="shared" si="16"/>
        <v>8.2767783576297692E-4</v>
      </c>
      <c r="F59" s="128">
        <v>2</v>
      </c>
      <c r="G59" s="157">
        <v>25</v>
      </c>
      <c r="H59" s="59">
        <v>65</v>
      </c>
      <c r="I59" s="158">
        <v>42027</v>
      </c>
      <c r="J59" s="24">
        <v>1025.8986390968489</v>
      </c>
      <c r="K59" s="22">
        <v>1.5714700000000002E-2</v>
      </c>
      <c r="L59" s="131">
        <v>3688.41</v>
      </c>
      <c r="M59" s="24">
        <f t="shared" si="11"/>
        <v>-7.5243439614807795E-4</v>
      </c>
      <c r="N59" s="22">
        <v>0</v>
      </c>
      <c r="O59" s="128" t="s">
        <v>17</v>
      </c>
      <c r="P59" s="24">
        <v>-2.3177140000000002E-3</v>
      </c>
      <c r="Q59" s="22">
        <v>-2.6426757599332687E-4</v>
      </c>
      <c r="R59" s="22">
        <v>1.4999999999999999E-4</v>
      </c>
      <c r="S59" s="128" t="s">
        <v>17</v>
      </c>
      <c r="T59" s="24">
        <v>2E-3</v>
      </c>
      <c r="U59" s="22">
        <v>1.4425992931628583E-4</v>
      </c>
      <c r="V59" s="128" t="s">
        <v>17</v>
      </c>
      <c r="W59" s="24">
        <v>1.8279901834151297E-4</v>
      </c>
      <c r="X59" s="22">
        <v>2.0000000000000001E-4</v>
      </c>
      <c r="Y59" s="21" t="s">
        <v>17</v>
      </c>
      <c r="Z59" s="159">
        <v>2</v>
      </c>
      <c r="AA59" s="64">
        <v>25</v>
      </c>
      <c r="AB59" s="211">
        <v>65</v>
      </c>
      <c r="AC59" s="185">
        <v>1024.4643511100001</v>
      </c>
      <c r="AD59" s="22">
        <f t="shared" si="22"/>
        <v>1.536696526665E-2</v>
      </c>
      <c r="AE59" s="58" t="s">
        <v>17</v>
      </c>
      <c r="AF59" s="24">
        <f t="shared" si="14"/>
        <v>1025.898122907895</v>
      </c>
      <c r="AG59" s="22">
        <f t="shared" si="0"/>
        <v>1.5739128235611386E-2</v>
      </c>
      <c r="AH59" s="131">
        <f t="shared" si="1"/>
        <v>3659.4643108923478</v>
      </c>
      <c r="AI59" s="24">
        <f t="shared" si="2"/>
        <v>1.4337717978949058</v>
      </c>
      <c r="AJ59" s="22">
        <f t="shared" si="3"/>
        <v>3.4024309119498738E-3</v>
      </c>
      <c r="AK59" s="65">
        <f t="shared" si="12"/>
        <v>7.9919375629277623</v>
      </c>
      <c r="AL59" s="60">
        <f t="shared" si="4"/>
        <v>0.94285714285714284</v>
      </c>
      <c r="AM59" s="72">
        <f t="shared" si="5"/>
        <v>9.4285714285714292E-2</v>
      </c>
      <c r="AN59" s="73" t="s">
        <v>17</v>
      </c>
      <c r="AO59" s="22">
        <f>('Sect. 4 (coefficients)'!$L$3+'Sect. 4 (coefficients)'!$L$4*(AA59+'Sect. 4 (coefficients)'!$L$7)^-2.5+'Sect. 4 (coefficients)'!$L$5*(AA59+'Sect. 4 (coefficients)'!$L$7)^3)/1000</f>
        <v>-2.085999999999995E-3</v>
      </c>
      <c r="AP59" s="22">
        <f t="shared" si="6"/>
        <v>1.4358577978949059</v>
      </c>
      <c r="AQ59" s="22">
        <f t="shared" si="17"/>
        <v>1.5066440858882204</v>
      </c>
      <c r="AR59" s="22">
        <f t="shared" si="8"/>
        <v>-7.0786287993314545E-2</v>
      </c>
      <c r="AS59" s="258">
        <v>5.5900090046634432E-2</v>
      </c>
    </row>
    <row r="60" spans="1:45">
      <c r="AD60"/>
      <c r="AE60"/>
    </row>
    <row r="61" spans="1:45">
      <c r="AC61" s="212"/>
      <c r="AD61" s="37"/>
      <c r="AE61" s="213"/>
      <c r="AF61" s="6"/>
    </row>
    <row r="62" spans="1:45">
      <c r="AC62" s="212"/>
      <c r="AD62" s="37"/>
      <c r="AE62" s="37"/>
    </row>
    <row r="63" spans="1:45">
      <c r="AC63" s="212"/>
      <c r="AD63" s="37"/>
      <c r="AE63" s="37"/>
    </row>
    <row r="64" spans="1:45">
      <c r="AC64" s="212"/>
      <c r="AD64" s="37"/>
      <c r="AE64" s="37"/>
    </row>
    <row r="65" spans="29:31">
      <c r="AC65" s="212"/>
      <c r="AD65" s="37"/>
      <c r="AE65" s="37"/>
    </row>
    <row r="66" spans="29:31">
      <c r="AC66" s="212"/>
      <c r="AD66" s="37"/>
      <c r="AE66" s="37"/>
    </row>
    <row r="67" spans="29:31">
      <c r="AC67" s="212"/>
      <c r="AD67" s="37"/>
      <c r="AE67" s="37"/>
    </row>
    <row r="68" spans="29:31">
      <c r="AC68" s="212"/>
      <c r="AD68" s="37"/>
      <c r="AE68" s="37"/>
    </row>
    <row r="69" spans="29:31">
      <c r="AC69" s="212"/>
      <c r="AD69" s="37"/>
      <c r="AE69" s="37"/>
    </row>
    <row r="70" spans="29:31">
      <c r="AC70" s="212"/>
      <c r="AD70" s="37"/>
      <c r="AE70" s="37"/>
    </row>
    <row r="71" spans="29:31">
      <c r="AC71" s="212"/>
      <c r="AD71" s="37"/>
      <c r="AE71" s="37"/>
    </row>
    <row r="72" spans="29:31">
      <c r="AC72" s="212"/>
      <c r="AD72" s="37"/>
      <c r="AE72" s="37"/>
    </row>
    <row r="73" spans="29:31">
      <c r="AC73" s="212"/>
      <c r="AD73" s="37"/>
      <c r="AE73" s="37"/>
    </row>
    <row r="74" spans="29:31">
      <c r="AC74" s="212"/>
      <c r="AD74" s="37"/>
      <c r="AE74" s="37"/>
    </row>
    <row r="75" spans="29:31">
      <c r="AC75" s="212"/>
      <c r="AD75" s="37"/>
      <c r="AE75" s="37"/>
    </row>
    <row r="76" spans="29:31">
      <c r="AC76" s="212"/>
      <c r="AD76" s="37"/>
      <c r="AE76" s="37"/>
    </row>
    <row r="77" spans="29:31">
      <c r="AC77" s="212"/>
      <c r="AD77" s="37"/>
      <c r="AE77" s="37"/>
    </row>
    <row r="78" spans="29:31">
      <c r="AC78" s="212"/>
      <c r="AD78" s="37"/>
      <c r="AE78" s="37"/>
    </row>
    <row r="79" spans="29:31">
      <c r="AC79" s="212"/>
      <c r="AD79" s="37"/>
      <c r="AE79" s="37"/>
    </row>
    <row r="80" spans="29:31">
      <c r="AC80" s="212"/>
      <c r="AD80" s="37"/>
      <c r="AE80" s="37"/>
    </row>
    <row r="81" spans="29:31">
      <c r="AC81" s="212"/>
      <c r="AD81" s="37"/>
      <c r="AE81" s="37"/>
    </row>
    <row r="82" spans="29:31">
      <c r="AC82" s="212"/>
      <c r="AD82" s="37"/>
      <c r="AE82" s="37"/>
    </row>
    <row r="83" spans="29:31">
      <c r="AC83" s="212"/>
      <c r="AD83" s="37"/>
      <c r="AE83" s="37"/>
    </row>
    <row r="84" spans="29:31">
      <c r="AC84" s="212"/>
      <c r="AD84" s="37"/>
      <c r="AE84" s="37"/>
    </row>
    <row r="85" spans="29:31">
      <c r="AC85" s="212"/>
      <c r="AD85" s="37"/>
      <c r="AE85" s="37"/>
    </row>
    <row r="86" spans="29:31">
      <c r="AC86" s="212"/>
      <c r="AD86" s="37"/>
      <c r="AE86" s="37"/>
    </row>
    <row r="87" spans="29:31">
      <c r="AC87" s="212"/>
      <c r="AD87" s="37"/>
      <c r="AE87" s="37"/>
    </row>
    <row r="88" spans="29:31">
      <c r="AC88" s="212"/>
      <c r="AD88" s="37"/>
      <c r="AE88" s="37"/>
    </row>
    <row r="89" spans="29:31">
      <c r="AC89" s="212"/>
      <c r="AD89" s="37"/>
      <c r="AE89" s="37"/>
    </row>
    <row r="90" spans="29:31">
      <c r="AC90" s="212"/>
      <c r="AD90" s="37"/>
      <c r="AE90" s="37"/>
    </row>
    <row r="91" spans="29:31">
      <c r="AC91" s="212"/>
      <c r="AD91" s="37"/>
      <c r="AE91" s="37"/>
    </row>
    <row r="92" spans="29:31">
      <c r="AC92" s="212"/>
      <c r="AD92" s="37"/>
      <c r="AE92" s="37"/>
    </row>
    <row r="93" spans="29:31">
      <c r="AC93" s="212"/>
      <c r="AD93" s="37"/>
      <c r="AE93" s="37"/>
    </row>
    <row r="94" spans="29:31">
      <c r="AC94" s="212"/>
      <c r="AD94" s="37"/>
      <c r="AE94" s="37"/>
    </row>
    <row r="95" spans="29:31">
      <c r="AC95" s="212"/>
      <c r="AD95" s="37"/>
      <c r="AE95" s="37"/>
    </row>
    <row r="96" spans="29:31">
      <c r="AC96" s="212"/>
      <c r="AD96" s="37"/>
      <c r="AE96" s="37"/>
    </row>
    <row r="97" spans="29:31">
      <c r="AC97" s="212"/>
      <c r="AD97" s="37"/>
      <c r="AE97" s="37"/>
    </row>
    <row r="98" spans="29:31">
      <c r="AC98" s="212"/>
      <c r="AD98" s="37"/>
      <c r="AE98" s="37"/>
    </row>
    <row r="99" spans="29:31">
      <c r="AC99" s="212"/>
      <c r="AD99" s="37"/>
      <c r="AE99" s="37"/>
    </row>
    <row r="100" spans="29:31">
      <c r="AC100" s="212"/>
      <c r="AD100" s="37"/>
      <c r="AE100" s="37"/>
    </row>
    <row r="101" spans="29:31">
      <c r="AC101" s="212"/>
      <c r="AD101" s="37"/>
      <c r="AE101" s="37"/>
    </row>
    <row r="102" spans="29:31">
      <c r="AC102" s="212"/>
      <c r="AD102" s="37"/>
      <c r="AE102" s="37"/>
    </row>
    <row r="103" spans="29:31">
      <c r="AC103" s="212"/>
      <c r="AD103" s="37"/>
      <c r="AE103" s="37"/>
    </row>
    <row r="104" spans="29:31">
      <c r="AC104" s="212"/>
      <c r="AD104" s="37"/>
      <c r="AE104" s="37"/>
    </row>
    <row r="105" spans="29:31">
      <c r="AC105" s="212"/>
      <c r="AD105" s="37"/>
      <c r="AE105" s="37"/>
    </row>
    <row r="106" spans="29:31">
      <c r="AC106" s="212"/>
      <c r="AD106" s="37"/>
      <c r="AE106" s="37"/>
    </row>
    <row r="107" spans="29:31">
      <c r="AC107" s="212"/>
      <c r="AD107" s="37"/>
      <c r="AE107" s="37"/>
    </row>
    <row r="108" spans="29:31">
      <c r="AC108" s="212"/>
      <c r="AD108" s="37"/>
      <c r="AE108" s="37"/>
    </row>
    <row r="109" spans="29:31">
      <c r="AC109" s="212"/>
      <c r="AD109" s="37"/>
      <c r="AE109" s="37"/>
    </row>
    <row r="110" spans="29:31">
      <c r="AC110" s="212"/>
      <c r="AD110" s="37"/>
      <c r="AE110" s="37"/>
    </row>
    <row r="111" spans="29:31">
      <c r="AC111" s="212"/>
      <c r="AD111" s="37"/>
      <c r="AE111" s="37"/>
    </row>
    <row r="112" spans="29:31">
      <c r="AC112" s="212"/>
      <c r="AD112" s="37"/>
      <c r="AE112" s="37"/>
    </row>
    <row r="113" spans="29:31">
      <c r="AC113" s="212"/>
      <c r="AD113" s="37"/>
      <c r="AE113" s="37"/>
    </row>
    <row r="114" spans="29:31">
      <c r="AC114" s="212"/>
      <c r="AD114" s="37"/>
      <c r="AE114" s="37"/>
    </row>
    <row r="115" spans="29:31">
      <c r="AC115" s="212"/>
      <c r="AD115" s="37"/>
      <c r="AE115" s="37"/>
    </row>
    <row r="116" spans="29:31">
      <c r="AC116" s="212"/>
      <c r="AD116" s="37"/>
      <c r="AE116" s="37"/>
    </row>
    <row r="117" spans="29:31">
      <c r="AC117" s="212"/>
      <c r="AD117" s="37"/>
      <c r="AE117" s="37"/>
    </row>
    <row r="118" spans="29:31">
      <c r="AC118" s="212"/>
      <c r="AD118" s="37"/>
      <c r="AE118" s="37"/>
    </row>
    <row r="119" spans="29:31">
      <c r="AC119" s="212"/>
      <c r="AD119" s="37"/>
      <c r="AE119" s="37"/>
    </row>
    <row r="120" spans="29:31">
      <c r="AC120" s="212"/>
      <c r="AD120" s="37"/>
      <c r="AE120" s="37"/>
    </row>
    <row r="121" spans="29:31">
      <c r="AC121" s="212"/>
      <c r="AD121" s="37"/>
      <c r="AE121" s="37"/>
    </row>
    <row r="122" spans="29:31">
      <c r="AC122" s="212"/>
      <c r="AD122" s="37"/>
      <c r="AE122" s="37"/>
    </row>
    <row r="123" spans="29:31">
      <c r="AC123" s="212"/>
      <c r="AD123" s="37"/>
      <c r="AE123" s="37"/>
    </row>
    <row r="124" spans="29:31">
      <c r="AC124" s="212"/>
      <c r="AD124" s="37"/>
      <c r="AE124" s="37"/>
    </row>
    <row r="125" spans="29:31">
      <c r="AC125" s="212"/>
      <c r="AD125" s="37"/>
      <c r="AE125" s="37"/>
    </row>
    <row r="126" spans="29:31">
      <c r="AC126" s="212"/>
      <c r="AD126" s="37"/>
      <c r="AE126" s="37"/>
    </row>
    <row r="127" spans="29:31">
      <c r="AC127" s="212"/>
      <c r="AD127" s="37"/>
      <c r="AE127" s="37"/>
    </row>
    <row r="128" spans="29:31">
      <c r="AC128" s="212"/>
      <c r="AD128" s="37"/>
      <c r="AE128" s="37"/>
    </row>
    <row r="129" spans="29:31">
      <c r="AC129" s="212"/>
      <c r="AD129" s="37"/>
      <c r="AE129" s="37"/>
    </row>
    <row r="130" spans="29:31">
      <c r="AC130" s="212"/>
      <c r="AD130" s="37"/>
      <c r="AE130" s="37"/>
    </row>
    <row r="131" spans="29:31">
      <c r="AC131" s="212"/>
      <c r="AD131" s="37"/>
      <c r="AE131" s="37"/>
    </row>
    <row r="132" spans="29:31">
      <c r="AC132" s="212"/>
      <c r="AD132" s="37"/>
      <c r="AE132" s="37"/>
    </row>
    <row r="133" spans="29:31">
      <c r="AC133" s="212"/>
      <c r="AD133" s="37"/>
      <c r="AE133" s="37"/>
    </row>
    <row r="134" spans="29:31">
      <c r="AC134" s="212"/>
      <c r="AD134" s="37"/>
      <c r="AE134" s="37"/>
    </row>
    <row r="135" spans="29:31">
      <c r="AC135" s="212"/>
      <c r="AD135" s="37"/>
      <c r="AE135" s="37"/>
    </row>
    <row r="136" spans="29:31">
      <c r="AC136" s="212"/>
      <c r="AD136" s="37"/>
      <c r="AE136" s="37"/>
    </row>
    <row r="137" spans="29:31">
      <c r="AC137" s="212"/>
      <c r="AD137" s="37"/>
      <c r="AE137" s="37"/>
    </row>
    <row r="138" spans="29:31">
      <c r="AC138" s="212"/>
      <c r="AD138" s="37"/>
      <c r="AE138" s="37"/>
    </row>
    <row r="139" spans="29:31">
      <c r="AC139" s="212"/>
      <c r="AD139" s="37"/>
      <c r="AE139" s="37"/>
    </row>
    <row r="140" spans="29:31">
      <c r="AC140" s="212"/>
      <c r="AD140" s="37"/>
      <c r="AE140" s="37"/>
    </row>
    <row r="141" spans="29:31">
      <c r="AC141" s="212"/>
      <c r="AD141" s="37"/>
      <c r="AE141" s="37"/>
    </row>
    <row r="142" spans="29:31">
      <c r="AC142" s="212"/>
      <c r="AD142" s="37"/>
      <c r="AE142" s="37"/>
    </row>
    <row r="143" spans="29:31">
      <c r="AC143" s="212"/>
      <c r="AD143" s="37"/>
      <c r="AE143" s="37"/>
    </row>
    <row r="144" spans="29:31">
      <c r="AC144" s="212"/>
      <c r="AD144" s="37"/>
      <c r="AE144" s="37"/>
    </row>
    <row r="145" spans="29:31">
      <c r="AC145" s="212"/>
      <c r="AD145" s="37"/>
      <c r="AE145" s="37"/>
    </row>
    <row r="146" spans="29:31">
      <c r="AC146" s="212"/>
      <c r="AD146" s="37"/>
      <c r="AE146" s="37"/>
    </row>
    <row r="147" spans="29:31">
      <c r="AC147" s="212"/>
      <c r="AD147" s="37"/>
      <c r="AE147" s="37"/>
    </row>
    <row r="148" spans="29:31">
      <c r="AC148" s="212"/>
      <c r="AD148" s="37"/>
      <c r="AE148" s="37"/>
    </row>
    <row r="149" spans="29:31">
      <c r="AC149" s="212"/>
      <c r="AD149" s="37"/>
      <c r="AE149" s="37"/>
    </row>
    <row r="150" spans="29:31">
      <c r="AC150" s="212"/>
      <c r="AD150" s="37"/>
      <c r="AE150" s="37"/>
    </row>
    <row r="151" spans="29:31">
      <c r="AC151" s="212"/>
      <c r="AD151" s="37"/>
      <c r="AE151" s="37"/>
    </row>
    <row r="152" spans="29:31">
      <c r="AC152" s="212"/>
      <c r="AD152" s="37"/>
      <c r="AE152" s="37"/>
    </row>
    <row r="153" spans="29:31">
      <c r="AC153" s="212"/>
      <c r="AD153" s="37"/>
      <c r="AE153" s="37"/>
    </row>
    <row r="154" spans="29:31">
      <c r="AC154" s="212"/>
      <c r="AD154" s="37"/>
      <c r="AE154" s="37"/>
    </row>
    <row r="155" spans="29:31">
      <c r="AC155" s="212"/>
      <c r="AD155" s="37"/>
      <c r="AE155" s="37"/>
    </row>
    <row r="156" spans="29:31">
      <c r="AC156" s="212"/>
      <c r="AD156" s="37"/>
      <c r="AE156" s="37"/>
    </row>
    <row r="157" spans="29:31">
      <c r="AC157" s="212"/>
      <c r="AD157" s="37"/>
      <c r="AE157" s="37"/>
    </row>
    <row r="158" spans="29:31">
      <c r="AC158" s="212"/>
      <c r="AD158" s="37"/>
      <c r="AE158" s="37"/>
    </row>
    <row r="159" spans="29:31">
      <c r="AC159" s="212"/>
      <c r="AD159" s="37"/>
      <c r="AE159" s="37"/>
    </row>
    <row r="160" spans="29:31">
      <c r="AC160" s="212"/>
      <c r="AD160" s="37"/>
      <c r="AE160" s="37"/>
    </row>
    <row r="161" spans="29:31">
      <c r="AC161" s="212"/>
      <c r="AD161" s="37"/>
      <c r="AE161" s="37"/>
    </row>
    <row r="162" spans="29:31">
      <c r="AC162" s="212"/>
      <c r="AD162" s="37"/>
      <c r="AE162" s="37"/>
    </row>
    <row r="163" spans="29:31">
      <c r="AC163" s="212"/>
      <c r="AD163" s="37"/>
      <c r="AE163" s="37"/>
    </row>
    <row r="164" spans="29:31">
      <c r="AC164" s="212"/>
      <c r="AD164" s="37"/>
      <c r="AE164" s="37"/>
    </row>
    <row r="165" spans="29:31">
      <c r="AC165" s="212"/>
      <c r="AD165" s="37"/>
      <c r="AE165" s="37"/>
    </row>
    <row r="166" spans="29:31">
      <c r="AC166" s="212"/>
      <c r="AD166" s="37"/>
      <c r="AE166" s="37"/>
    </row>
    <row r="167" spans="29:31">
      <c r="AC167" s="212"/>
      <c r="AD167" s="37"/>
      <c r="AE167" s="37"/>
    </row>
    <row r="168" spans="29:31">
      <c r="AC168" s="212"/>
      <c r="AD168" s="37"/>
      <c r="AE168" s="37"/>
    </row>
    <row r="169" spans="29:31">
      <c r="AC169" s="212"/>
      <c r="AD169" s="37"/>
      <c r="AE169" s="37"/>
    </row>
    <row r="170" spans="29:31">
      <c r="AC170" s="212"/>
      <c r="AD170" s="37"/>
      <c r="AE170" s="37"/>
    </row>
    <row r="171" spans="29:31">
      <c r="AC171" s="212"/>
      <c r="AD171" s="37"/>
      <c r="AE171" s="37"/>
    </row>
    <row r="172" spans="29:31">
      <c r="AC172" s="212"/>
      <c r="AD172" s="37"/>
      <c r="AE172" s="37"/>
    </row>
    <row r="173" spans="29:31">
      <c r="AC173" s="212"/>
      <c r="AD173" s="37"/>
      <c r="AE173" s="37"/>
    </row>
    <row r="174" spans="29:31">
      <c r="AC174" s="212"/>
      <c r="AD174" s="37"/>
      <c r="AE174" s="37"/>
    </row>
    <row r="175" spans="29:31">
      <c r="AC175" s="212"/>
      <c r="AD175" s="37"/>
      <c r="AE175" s="37"/>
    </row>
    <row r="176" spans="29:31">
      <c r="AC176" s="212"/>
      <c r="AD176" s="37"/>
      <c r="AE176" s="37"/>
    </row>
    <row r="177" spans="29:31">
      <c r="AC177" s="212"/>
      <c r="AD177" s="37"/>
      <c r="AE177" s="37"/>
    </row>
    <row r="178" spans="29:31">
      <c r="AC178" s="212"/>
      <c r="AD178" s="37"/>
      <c r="AE178" s="37"/>
    </row>
    <row r="179" spans="29:31">
      <c r="AC179" s="212"/>
      <c r="AD179" s="37"/>
      <c r="AE179" s="37"/>
    </row>
    <row r="180" spans="29:31">
      <c r="AC180" s="212"/>
      <c r="AD180" s="37"/>
      <c r="AE180" s="37"/>
    </row>
    <row r="181" spans="29:31">
      <c r="AC181" s="212"/>
      <c r="AD181" s="37"/>
      <c r="AE181" s="37"/>
    </row>
    <row r="182" spans="29:31">
      <c r="AC182" s="212"/>
      <c r="AD182" s="37"/>
      <c r="AE182" s="37"/>
    </row>
    <row r="183" spans="29:31">
      <c r="AC183" s="212"/>
      <c r="AD183" s="37"/>
      <c r="AE183" s="37"/>
    </row>
    <row r="184" spans="29:31">
      <c r="AC184" s="212"/>
      <c r="AD184" s="37"/>
      <c r="AE184" s="37"/>
    </row>
    <row r="185" spans="29:31">
      <c r="AC185" s="212"/>
      <c r="AD185" s="37"/>
      <c r="AE185" s="37"/>
    </row>
    <row r="186" spans="29:31">
      <c r="AC186" s="212"/>
      <c r="AD186" s="37"/>
      <c r="AE186" s="37"/>
    </row>
    <row r="187" spans="29:31">
      <c r="AC187" s="212"/>
      <c r="AD187" s="37"/>
      <c r="AE187" s="37"/>
    </row>
    <row r="188" spans="29:31">
      <c r="AC188" s="212"/>
      <c r="AD188" s="37"/>
      <c r="AE188" s="37"/>
    </row>
    <row r="189" spans="29:31">
      <c r="AC189" s="212"/>
      <c r="AD189" s="37"/>
      <c r="AE189" s="37"/>
    </row>
    <row r="190" spans="29:31">
      <c r="AC190" s="212"/>
      <c r="AD190" s="37"/>
      <c r="AE190" s="37"/>
    </row>
    <row r="191" spans="29:31">
      <c r="AC191" s="212"/>
      <c r="AD191" s="37"/>
      <c r="AE191" s="37"/>
    </row>
    <row r="192" spans="29:31">
      <c r="AC192" s="212"/>
      <c r="AD192" s="37"/>
      <c r="AE192" s="37"/>
    </row>
    <row r="193" spans="29:31">
      <c r="AC193" s="212"/>
      <c r="AD193" s="37"/>
      <c r="AE193" s="37"/>
    </row>
    <row r="194" spans="29:31">
      <c r="AC194" s="212"/>
      <c r="AD194" s="37"/>
      <c r="AE194" s="37"/>
    </row>
    <row r="195" spans="29:31">
      <c r="AC195" s="212"/>
      <c r="AD195" s="37"/>
      <c r="AE195" s="37"/>
    </row>
    <row r="196" spans="29:31">
      <c r="AC196" s="212"/>
      <c r="AD196" s="37"/>
      <c r="AE196" s="37"/>
    </row>
    <row r="197" spans="29:31">
      <c r="AC197" s="212"/>
      <c r="AD197" s="37"/>
      <c r="AE197" s="37"/>
    </row>
    <row r="198" spans="29:31">
      <c r="AC198" s="212"/>
      <c r="AD198" s="37"/>
      <c r="AE198" s="37"/>
    </row>
    <row r="199" spans="29:31">
      <c r="AC199" s="212"/>
      <c r="AD199" s="37"/>
      <c r="AE199" s="37"/>
    </row>
    <row r="200" spans="29:31">
      <c r="AC200" s="212"/>
      <c r="AD200" s="37"/>
      <c r="AE200" s="37"/>
    </row>
    <row r="201" spans="29:31">
      <c r="AC201" s="212"/>
      <c r="AD201" s="37"/>
      <c r="AE201" s="37"/>
    </row>
    <row r="202" spans="29:31">
      <c r="AC202" s="212"/>
      <c r="AD202" s="37"/>
      <c r="AE202" s="37"/>
    </row>
    <row r="203" spans="29:31">
      <c r="AC203" s="212"/>
      <c r="AD203" s="37"/>
      <c r="AE203" s="37"/>
    </row>
    <row r="204" spans="29:31">
      <c r="AC204" s="212"/>
      <c r="AD204" s="37"/>
      <c r="AE204" s="37"/>
    </row>
    <row r="205" spans="29:31">
      <c r="AC205" s="212"/>
      <c r="AD205" s="37"/>
      <c r="AE205" s="37"/>
    </row>
    <row r="206" spans="29:31">
      <c r="AC206" s="212"/>
      <c r="AD206" s="37"/>
      <c r="AE206" s="37"/>
    </row>
    <row r="207" spans="29:31">
      <c r="AC207" s="212"/>
      <c r="AD207" s="37"/>
      <c r="AE207" s="37"/>
    </row>
    <row r="208" spans="29:31">
      <c r="AC208" s="212"/>
      <c r="AD208" s="37"/>
      <c r="AE208" s="37"/>
    </row>
    <row r="209" spans="29:31">
      <c r="AC209" s="212"/>
      <c r="AD209" s="37"/>
      <c r="AE209" s="37"/>
    </row>
    <row r="210" spans="29:31">
      <c r="AC210" s="212"/>
      <c r="AD210" s="37"/>
      <c r="AE210" s="37"/>
    </row>
    <row r="211" spans="29:31">
      <c r="AC211" s="212"/>
      <c r="AD211" s="37"/>
      <c r="AE211" s="37"/>
    </row>
    <row r="212" spans="29:31">
      <c r="AC212" s="212"/>
      <c r="AD212" s="37"/>
      <c r="AE212" s="37"/>
    </row>
    <row r="213" spans="29:31">
      <c r="AC213" s="212"/>
      <c r="AD213" s="37"/>
      <c r="AE213" s="37"/>
    </row>
    <row r="214" spans="29:31">
      <c r="AC214" s="212"/>
      <c r="AD214" s="37"/>
      <c r="AE214" s="37"/>
    </row>
    <row r="215" spans="29:31">
      <c r="AC215" s="212"/>
      <c r="AD215" s="37"/>
      <c r="AE215" s="37"/>
    </row>
    <row r="216" spans="29:31">
      <c r="AC216" s="212"/>
      <c r="AD216" s="37"/>
      <c r="AE216" s="37"/>
    </row>
    <row r="217" spans="29:31">
      <c r="AC217" s="212"/>
      <c r="AD217" s="37"/>
      <c r="AE217" s="37"/>
    </row>
    <row r="218" spans="29:31">
      <c r="AC218" s="212"/>
      <c r="AD218" s="37"/>
      <c r="AE218" s="37"/>
    </row>
    <row r="219" spans="29:31">
      <c r="AC219" s="212"/>
      <c r="AD219" s="37"/>
      <c r="AE219" s="37"/>
    </row>
    <row r="220" spans="29:31">
      <c r="AC220" s="212"/>
      <c r="AD220" s="37"/>
      <c r="AE220" s="37"/>
    </row>
    <row r="221" spans="29:31">
      <c r="AC221" s="212"/>
      <c r="AD221" s="37"/>
      <c r="AE221" s="37"/>
    </row>
    <row r="222" spans="29:31">
      <c r="AC222" s="212"/>
      <c r="AD222" s="37"/>
      <c r="AE222" s="37"/>
    </row>
    <row r="223" spans="29:31">
      <c r="AC223" s="212"/>
      <c r="AD223" s="37"/>
      <c r="AE223" s="37"/>
    </row>
    <row r="224" spans="29:31">
      <c r="AC224" s="212"/>
      <c r="AD224" s="37"/>
      <c r="AE224" s="37"/>
    </row>
    <row r="225" spans="29:31">
      <c r="AC225" s="212"/>
      <c r="AD225" s="37"/>
      <c r="AE225" s="37"/>
    </row>
    <row r="226" spans="29:31">
      <c r="AC226" s="212"/>
      <c r="AD226" s="37"/>
      <c r="AE226" s="37"/>
    </row>
    <row r="227" spans="29:31">
      <c r="AC227" s="212"/>
      <c r="AD227" s="37"/>
      <c r="AE227" s="37"/>
    </row>
    <row r="228" spans="29:31">
      <c r="AC228" s="212"/>
      <c r="AD228" s="37"/>
      <c r="AE228" s="37"/>
    </row>
    <row r="229" spans="29:31">
      <c r="AC229" s="212"/>
      <c r="AD229" s="37"/>
      <c r="AE229" s="37"/>
    </row>
    <row r="230" spans="29:31">
      <c r="AC230" s="212"/>
      <c r="AD230" s="37"/>
      <c r="AE230" s="37"/>
    </row>
    <row r="231" spans="29:31">
      <c r="AC231" s="212"/>
      <c r="AD231" s="37"/>
      <c r="AE231" s="37"/>
    </row>
    <row r="232" spans="29:31">
      <c r="AC232" s="212"/>
      <c r="AD232" s="37"/>
      <c r="AE232" s="37"/>
    </row>
    <row r="233" spans="29:31">
      <c r="AC233" s="212"/>
      <c r="AD233" s="37"/>
      <c r="AE233" s="37"/>
    </row>
    <row r="234" spans="29:31">
      <c r="AC234" s="212"/>
      <c r="AD234" s="37"/>
      <c r="AE234" s="37"/>
    </row>
    <row r="235" spans="29:31">
      <c r="AC235" s="212"/>
      <c r="AD235" s="37"/>
      <c r="AE235" s="37"/>
    </row>
    <row r="236" spans="29:31">
      <c r="AC236" s="212"/>
      <c r="AD236" s="37"/>
      <c r="AE236" s="37"/>
    </row>
    <row r="237" spans="29:31">
      <c r="AC237" s="212"/>
      <c r="AD237" s="37"/>
      <c r="AE237" s="37"/>
    </row>
    <row r="238" spans="29:31">
      <c r="AC238" s="212"/>
      <c r="AD238" s="37"/>
      <c r="AE238" s="37"/>
    </row>
    <row r="239" spans="29:31">
      <c r="AC239" s="212"/>
      <c r="AD239" s="37"/>
      <c r="AE239" s="37"/>
    </row>
    <row r="240" spans="29:31">
      <c r="AC240" s="212"/>
      <c r="AD240" s="37"/>
      <c r="AE240" s="37"/>
    </row>
    <row r="241" spans="29:31">
      <c r="AC241" s="212"/>
      <c r="AD241" s="37"/>
      <c r="AE241" s="37"/>
    </row>
    <row r="242" spans="29:31">
      <c r="AC242" s="212"/>
      <c r="AD242" s="37"/>
      <c r="AE242" s="37"/>
    </row>
    <row r="243" spans="29:31">
      <c r="AC243" s="212"/>
      <c r="AD243" s="37"/>
      <c r="AE243" s="37"/>
    </row>
    <row r="244" spans="29:31">
      <c r="AC244" s="212"/>
      <c r="AD244" s="37"/>
      <c r="AE244" s="37"/>
    </row>
    <row r="245" spans="29:31">
      <c r="AC245" s="212"/>
      <c r="AD245" s="37"/>
      <c r="AE245" s="37"/>
    </row>
    <row r="246" spans="29:31">
      <c r="AC246" s="212"/>
      <c r="AD246" s="37"/>
      <c r="AE246" s="37"/>
    </row>
    <row r="247" spans="29:31">
      <c r="AC247" s="212"/>
      <c r="AD247" s="37"/>
      <c r="AE247" s="37"/>
    </row>
    <row r="248" spans="29:31">
      <c r="AC248" s="212"/>
      <c r="AD248" s="37"/>
      <c r="AE248" s="37"/>
    </row>
    <row r="249" spans="29:31">
      <c r="AC249" s="212"/>
      <c r="AD249" s="37"/>
      <c r="AE249" s="37"/>
    </row>
    <row r="250" spans="29:31">
      <c r="AC250" s="212"/>
      <c r="AD250" s="37"/>
      <c r="AE250" s="37"/>
    </row>
    <row r="251" spans="29:31">
      <c r="AC251" s="212"/>
      <c r="AD251" s="37"/>
      <c r="AE251" s="37"/>
    </row>
    <row r="252" spans="29:31">
      <c r="AC252" s="212"/>
      <c r="AD252" s="37"/>
      <c r="AE252" s="37"/>
    </row>
    <row r="253" spans="29:31">
      <c r="AC253" s="212"/>
      <c r="AD253" s="37"/>
      <c r="AE253" s="37"/>
    </row>
    <row r="254" spans="29:31">
      <c r="AC254" s="212"/>
      <c r="AD254" s="37"/>
      <c r="AE254" s="37"/>
    </row>
    <row r="255" spans="29:31">
      <c r="AC255" s="212"/>
      <c r="AD255" s="37"/>
      <c r="AE255" s="37"/>
    </row>
    <row r="256" spans="29:31">
      <c r="AC256" s="212"/>
      <c r="AD256" s="37"/>
      <c r="AE256" s="37"/>
    </row>
    <row r="257" spans="29:31">
      <c r="AC257" s="212"/>
      <c r="AD257" s="37"/>
      <c r="AE257" s="37"/>
    </row>
    <row r="258" spans="29:31">
      <c r="AC258" s="212"/>
      <c r="AD258" s="37"/>
      <c r="AE258" s="37"/>
    </row>
    <row r="259" spans="29:31">
      <c r="AC259" s="212"/>
      <c r="AD259" s="37"/>
      <c r="AE259" s="37"/>
    </row>
    <row r="260" spans="29:31">
      <c r="AC260" s="212"/>
      <c r="AD260" s="37"/>
      <c r="AE260" s="37"/>
    </row>
    <row r="261" spans="29:31">
      <c r="AC261" s="212"/>
      <c r="AD261" s="37"/>
      <c r="AE261" s="37"/>
    </row>
    <row r="262" spans="29:31">
      <c r="AC262" s="212"/>
      <c r="AD262" s="37"/>
      <c r="AE262" s="37"/>
    </row>
    <row r="263" spans="29:31">
      <c r="AC263" s="212"/>
      <c r="AD263" s="37"/>
      <c r="AE263" s="37"/>
    </row>
    <row r="264" spans="29:31">
      <c r="AC264" s="212"/>
      <c r="AD264" s="37"/>
      <c r="AE264" s="37"/>
    </row>
    <row r="265" spans="29:31">
      <c r="AC265" s="212"/>
      <c r="AD265" s="37"/>
      <c r="AE265" s="37"/>
    </row>
    <row r="266" spans="29:31">
      <c r="AC266" s="212"/>
      <c r="AD266" s="37"/>
      <c r="AE266" s="37"/>
    </row>
    <row r="267" spans="29:31">
      <c r="AC267" s="212"/>
      <c r="AD267" s="37"/>
      <c r="AE267" s="37"/>
    </row>
    <row r="268" spans="29:31">
      <c r="AC268" s="212"/>
      <c r="AD268" s="37"/>
      <c r="AE268" s="37"/>
    </row>
    <row r="269" spans="29:31">
      <c r="AC269" s="212"/>
      <c r="AD269" s="37"/>
      <c r="AE269" s="37"/>
    </row>
    <row r="270" spans="29:31">
      <c r="AC270" s="212"/>
      <c r="AD270" s="37"/>
      <c r="AE270" s="37"/>
    </row>
    <row r="271" spans="29:31">
      <c r="AC271" s="212"/>
      <c r="AD271" s="37"/>
      <c r="AE271" s="37"/>
    </row>
    <row r="272" spans="29:31">
      <c r="AC272" s="212"/>
      <c r="AD272" s="37"/>
      <c r="AE272" s="37"/>
    </row>
    <row r="273" spans="29:31">
      <c r="AC273" s="212"/>
      <c r="AD273" s="37"/>
      <c r="AE273" s="37"/>
    </row>
    <row r="274" spans="29:31">
      <c r="AC274" s="212"/>
      <c r="AD274" s="37"/>
      <c r="AE274" s="37"/>
    </row>
    <row r="275" spans="29:31">
      <c r="AC275" s="212"/>
      <c r="AD275" s="37"/>
      <c r="AE275" s="37"/>
    </row>
    <row r="276" spans="29:31">
      <c r="AC276" s="212"/>
      <c r="AD276" s="37"/>
      <c r="AE276" s="37"/>
    </row>
    <row r="277" spans="29:31">
      <c r="AC277" s="212"/>
      <c r="AD277" s="37"/>
      <c r="AE277" s="37"/>
    </row>
    <row r="278" spans="29:31">
      <c r="AC278" s="212"/>
      <c r="AD278" s="37"/>
      <c r="AE278" s="37"/>
    </row>
    <row r="279" spans="29:31">
      <c r="AC279" s="212"/>
      <c r="AD279" s="37"/>
      <c r="AE279" s="37"/>
    </row>
    <row r="280" spans="29:31">
      <c r="AC280" s="212"/>
      <c r="AD280" s="37"/>
      <c r="AE280" s="37"/>
    </row>
    <row r="281" spans="29:31">
      <c r="AC281" s="212"/>
      <c r="AD281" s="37"/>
      <c r="AE281" s="37"/>
    </row>
    <row r="282" spans="29:31">
      <c r="AC282" s="212"/>
      <c r="AD282" s="37"/>
      <c r="AE282" s="37"/>
    </row>
    <row r="283" spans="29:31">
      <c r="AC283" s="212"/>
      <c r="AD283" s="37"/>
      <c r="AE283" s="37"/>
    </row>
    <row r="284" spans="29:31">
      <c r="AC284" s="212"/>
      <c r="AD284" s="37"/>
      <c r="AE284" s="37"/>
    </row>
    <row r="285" spans="29:31">
      <c r="AC285" s="212"/>
      <c r="AD285" s="37"/>
      <c r="AE285" s="37"/>
    </row>
    <row r="286" spans="29:31">
      <c r="AC286" s="212"/>
      <c r="AD286" s="37"/>
      <c r="AE286" s="37"/>
    </row>
    <row r="287" spans="29:31">
      <c r="AC287" s="212"/>
      <c r="AD287" s="37"/>
      <c r="AE287" s="37"/>
    </row>
    <row r="288" spans="29:31">
      <c r="AC288" s="212"/>
      <c r="AD288" s="37"/>
      <c r="AE288" s="37"/>
    </row>
    <row r="289" spans="29:31">
      <c r="AC289" s="212"/>
      <c r="AD289" s="37"/>
      <c r="AE289" s="37"/>
    </row>
    <row r="290" spans="29:31">
      <c r="AC290" s="212"/>
      <c r="AD290" s="37"/>
      <c r="AE290" s="37"/>
    </row>
    <row r="291" spans="29:31">
      <c r="AC291" s="212"/>
      <c r="AD291" s="37"/>
      <c r="AE291" s="37"/>
    </row>
    <row r="292" spans="29:31">
      <c r="AC292" s="212"/>
      <c r="AD292" s="37"/>
      <c r="AE292" s="37"/>
    </row>
    <row r="293" spans="29:31">
      <c r="AC293" s="212"/>
      <c r="AD293" s="37"/>
      <c r="AE293" s="37"/>
    </row>
    <row r="294" spans="29:31">
      <c r="AC294" s="212"/>
      <c r="AD294" s="37"/>
      <c r="AE294" s="37"/>
    </row>
    <row r="295" spans="29:31">
      <c r="AC295" s="212"/>
      <c r="AD295" s="37"/>
      <c r="AE295" s="37"/>
    </row>
    <row r="296" spans="29:31">
      <c r="AC296" s="212"/>
      <c r="AD296" s="37"/>
      <c r="AE296" s="37"/>
    </row>
    <row r="297" spans="29:31">
      <c r="AC297" s="212"/>
      <c r="AD297" s="37"/>
      <c r="AE297" s="37"/>
    </row>
    <row r="298" spans="29:31">
      <c r="AC298" s="212"/>
      <c r="AD298" s="37"/>
      <c r="AE298" s="37"/>
    </row>
    <row r="299" spans="29:31">
      <c r="AC299" s="212"/>
      <c r="AD299" s="37"/>
      <c r="AE299" s="37"/>
    </row>
    <row r="300" spans="29:31">
      <c r="AC300" s="212"/>
      <c r="AD300" s="37"/>
      <c r="AE300" s="37"/>
    </row>
    <row r="301" spans="29:31">
      <c r="AC301" s="212"/>
      <c r="AD301" s="37"/>
      <c r="AE301" s="37"/>
    </row>
    <row r="302" spans="29:31">
      <c r="AC302" s="212"/>
      <c r="AD302" s="37"/>
      <c r="AE302" s="37"/>
    </row>
    <row r="303" spans="29:31">
      <c r="AC303" s="212"/>
      <c r="AD303" s="37"/>
      <c r="AE303" s="37"/>
    </row>
    <row r="304" spans="29:31">
      <c r="AC304" s="212"/>
      <c r="AD304" s="37"/>
      <c r="AE304" s="37"/>
    </row>
    <row r="305" spans="29:31">
      <c r="AC305" s="212"/>
      <c r="AD305" s="37"/>
      <c r="AE305" s="37"/>
    </row>
    <row r="306" spans="29:31">
      <c r="AC306" s="212"/>
      <c r="AD306" s="37"/>
      <c r="AE306" s="37"/>
    </row>
    <row r="307" spans="29:31">
      <c r="AC307" s="212"/>
      <c r="AD307" s="37"/>
      <c r="AE307" s="37"/>
    </row>
    <row r="308" spans="29:31">
      <c r="AC308" s="212"/>
      <c r="AD308" s="37"/>
      <c r="AE308" s="37"/>
    </row>
    <row r="309" spans="29:31">
      <c r="AC309" s="212"/>
      <c r="AD309" s="37"/>
      <c r="AE309" s="37"/>
    </row>
    <row r="310" spans="29:31">
      <c r="AC310" s="212"/>
      <c r="AD310" s="37"/>
      <c r="AE310" s="37"/>
    </row>
    <row r="311" spans="29:31">
      <c r="AC311" s="212"/>
      <c r="AD311" s="37"/>
      <c r="AE311" s="37"/>
    </row>
    <row r="312" spans="29:31">
      <c r="AC312" s="212"/>
      <c r="AD312" s="37"/>
      <c r="AE312" s="37"/>
    </row>
    <row r="313" spans="29:31">
      <c r="AC313" s="212"/>
      <c r="AD313" s="37"/>
      <c r="AE313" s="37"/>
    </row>
    <row r="314" spans="29:31">
      <c r="AC314" s="212"/>
      <c r="AD314" s="37"/>
      <c r="AE314" s="37"/>
    </row>
    <row r="315" spans="29:31">
      <c r="AC315" s="212"/>
      <c r="AD315" s="37"/>
      <c r="AE315" s="37"/>
    </row>
    <row r="316" spans="29:31">
      <c r="AC316" s="212"/>
      <c r="AD316" s="37"/>
      <c r="AE316" s="37"/>
    </row>
    <row r="317" spans="29:31">
      <c r="AC317" s="212"/>
      <c r="AD317" s="37"/>
      <c r="AE317" s="37"/>
    </row>
    <row r="318" spans="29:31">
      <c r="AC318" s="212"/>
      <c r="AD318" s="37"/>
      <c r="AE318" s="37"/>
    </row>
    <row r="319" spans="29:31">
      <c r="AC319" s="212"/>
      <c r="AD319" s="37"/>
      <c r="AE319" s="37"/>
    </row>
    <row r="320" spans="29:31">
      <c r="AC320" s="212"/>
      <c r="AD320" s="37"/>
      <c r="AE320" s="37"/>
    </row>
    <row r="321" spans="29:31">
      <c r="AC321" s="212"/>
      <c r="AD321" s="37"/>
      <c r="AE321" s="37"/>
    </row>
    <row r="322" spans="29:31">
      <c r="AC322" s="212"/>
      <c r="AD322" s="37"/>
      <c r="AE322" s="37"/>
    </row>
    <row r="323" spans="29:31">
      <c r="AC323" s="212"/>
      <c r="AD323" s="37"/>
      <c r="AE323" s="37"/>
    </row>
    <row r="324" spans="29:31">
      <c r="AC324" s="212"/>
      <c r="AD324" s="37"/>
      <c r="AE324" s="37"/>
    </row>
    <row r="325" spans="29:31">
      <c r="AC325" s="212"/>
      <c r="AD325" s="37"/>
      <c r="AE325" s="37"/>
    </row>
    <row r="326" spans="29:31">
      <c r="AC326" s="212"/>
      <c r="AD326" s="37"/>
      <c r="AE326" s="37"/>
    </row>
    <row r="327" spans="29:31">
      <c r="AC327" s="212"/>
      <c r="AD327" s="37"/>
      <c r="AE327" s="37"/>
    </row>
    <row r="328" spans="29:31">
      <c r="AC328" s="212"/>
      <c r="AD328" s="37"/>
      <c r="AE328" s="37"/>
    </row>
    <row r="329" spans="29:31">
      <c r="AC329" s="212"/>
      <c r="AD329" s="37"/>
      <c r="AE329" s="37"/>
    </row>
    <row r="330" spans="29:31">
      <c r="AC330" s="212"/>
      <c r="AD330" s="37"/>
      <c r="AE330" s="37"/>
    </row>
    <row r="331" spans="29:31">
      <c r="AC331" s="212"/>
      <c r="AD331" s="37"/>
      <c r="AE331" s="37"/>
    </row>
    <row r="332" spans="29:31">
      <c r="AC332" s="212"/>
      <c r="AD332" s="37"/>
      <c r="AE332" s="37"/>
    </row>
    <row r="333" spans="29:31">
      <c r="AC333" s="212"/>
      <c r="AD333" s="37"/>
      <c r="AE333" s="37"/>
    </row>
    <row r="334" spans="29:31">
      <c r="AC334" s="212"/>
      <c r="AD334" s="37"/>
      <c r="AE334" s="37"/>
    </row>
    <row r="335" spans="29:31">
      <c r="AC335" s="212"/>
      <c r="AD335" s="37"/>
      <c r="AE335" s="37"/>
    </row>
    <row r="336" spans="29:31">
      <c r="AC336" s="212"/>
      <c r="AD336" s="37"/>
      <c r="AE336" s="37"/>
    </row>
    <row r="337" spans="29:31">
      <c r="AC337" s="212"/>
      <c r="AD337" s="37"/>
      <c r="AE337" s="37"/>
    </row>
    <row r="338" spans="29:31">
      <c r="AC338" s="212"/>
      <c r="AD338" s="37"/>
      <c r="AE338" s="37"/>
    </row>
    <row r="339" spans="29:31">
      <c r="AC339" s="212"/>
      <c r="AD339" s="37"/>
      <c r="AE339" s="37"/>
    </row>
    <row r="340" spans="29:31">
      <c r="AC340" s="212"/>
      <c r="AD340" s="37"/>
      <c r="AE340" s="37"/>
    </row>
    <row r="341" spans="29:31">
      <c r="AC341" s="212"/>
      <c r="AD341" s="37"/>
      <c r="AE341" s="37"/>
    </row>
    <row r="342" spans="29:31">
      <c r="AC342" s="212"/>
      <c r="AD342" s="37"/>
      <c r="AE342" s="37"/>
    </row>
    <row r="343" spans="29:31">
      <c r="AC343" s="212"/>
      <c r="AD343" s="37"/>
      <c r="AE343" s="37"/>
    </row>
    <row r="344" spans="29:31">
      <c r="AC344" s="212"/>
      <c r="AD344" s="37"/>
      <c r="AE344" s="37"/>
    </row>
    <row r="345" spans="29:31">
      <c r="AC345" s="212"/>
      <c r="AD345" s="37"/>
      <c r="AE345" s="37"/>
    </row>
    <row r="346" spans="29:31">
      <c r="AC346" s="212"/>
      <c r="AD346" s="37"/>
      <c r="AE346" s="37"/>
    </row>
    <row r="347" spans="29:31">
      <c r="AC347" s="212"/>
      <c r="AD347" s="37"/>
      <c r="AE347" s="37"/>
    </row>
    <row r="348" spans="29:31">
      <c r="AC348" s="212"/>
      <c r="AD348" s="37"/>
      <c r="AE348" s="37"/>
    </row>
    <row r="349" spans="29:31">
      <c r="AC349" s="212"/>
      <c r="AD349" s="37"/>
      <c r="AE349" s="37"/>
    </row>
    <row r="350" spans="29:31">
      <c r="AC350" s="212"/>
      <c r="AD350" s="37"/>
      <c r="AE350" s="37"/>
    </row>
    <row r="351" spans="29:31">
      <c r="AC351" s="212"/>
      <c r="AD351" s="37"/>
      <c r="AE351" s="37"/>
    </row>
    <row r="352" spans="29:31">
      <c r="AC352" s="212"/>
      <c r="AD352" s="37"/>
      <c r="AE352" s="37"/>
    </row>
    <row r="353" spans="29:31">
      <c r="AC353" s="212"/>
      <c r="AD353" s="37"/>
      <c r="AE353" s="37"/>
    </row>
    <row r="354" spans="29:31">
      <c r="AC354" s="212"/>
      <c r="AD354" s="37"/>
      <c r="AE354" s="37"/>
    </row>
    <row r="355" spans="29:31">
      <c r="AC355" s="212"/>
      <c r="AD355" s="37"/>
      <c r="AE355" s="37"/>
    </row>
    <row r="356" spans="29:31">
      <c r="AC356" s="212"/>
      <c r="AD356" s="37"/>
      <c r="AE356" s="37"/>
    </row>
    <row r="357" spans="29:31">
      <c r="AC357" s="212"/>
      <c r="AD357" s="37"/>
      <c r="AE357" s="37"/>
    </row>
    <row r="358" spans="29:31">
      <c r="AC358" s="212"/>
      <c r="AD358" s="37"/>
      <c r="AE358" s="37"/>
    </row>
    <row r="359" spans="29:31">
      <c r="AC359" s="212"/>
      <c r="AD359" s="37"/>
      <c r="AE359" s="37"/>
    </row>
    <row r="360" spans="29:31">
      <c r="AC360" s="212"/>
      <c r="AD360" s="37"/>
      <c r="AE360" s="37"/>
    </row>
    <row r="361" spans="29:31">
      <c r="AC361" s="212"/>
      <c r="AD361" s="37"/>
      <c r="AE361" s="37"/>
    </row>
    <row r="362" spans="29:31">
      <c r="AC362" s="212"/>
      <c r="AD362" s="37"/>
      <c r="AE362" s="37"/>
    </row>
    <row r="363" spans="29:31">
      <c r="AC363" s="212"/>
      <c r="AD363" s="37"/>
      <c r="AE363" s="37"/>
    </row>
    <row r="364" spans="29:31">
      <c r="AC364" s="212"/>
      <c r="AD364" s="37"/>
      <c r="AE364" s="37"/>
    </row>
    <row r="365" spans="29:31">
      <c r="AC365" s="212"/>
      <c r="AD365" s="37"/>
      <c r="AE365" s="37"/>
    </row>
    <row r="366" spans="29:31">
      <c r="AC366" s="212"/>
      <c r="AD366" s="37"/>
      <c r="AE366" s="37"/>
    </row>
    <row r="367" spans="29:31">
      <c r="AC367" s="212"/>
      <c r="AD367" s="37"/>
      <c r="AE367" s="37"/>
    </row>
    <row r="368" spans="29:31">
      <c r="AC368" s="212"/>
      <c r="AD368" s="37"/>
      <c r="AE368" s="37"/>
    </row>
    <row r="369" spans="29:31">
      <c r="AC369" s="212"/>
      <c r="AD369" s="37"/>
      <c r="AE369" s="37"/>
    </row>
    <row r="370" spans="29:31">
      <c r="AC370" s="212"/>
      <c r="AD370" s="37"/>
      <c r="AE370" s="37"/>
    </row>
    <row r="371" spans="29:31">
      <c r="AC371" s="212"/>
      <c r="AD371" s="37"/>
      <c r="AE371" s="37"/>
    </row>
    <row r="372" spans="29:31">
      <c r="AC372" s="212"/>
      <c r="AD372" s="37"/>
      <c r="AE372" s="37"/>
    </row>
    <row r="373" spans="29:31">
      <c r="AC373" s="212"/>
      <c r="AD373" s="37"/>
      <c r="AE373" s="37"/>
    </row>
    <row r="374" spans="29:31">
      <c r="AC374" s="212"/>
      <c r="AD374" s="37"/>
      <c r="AE374" s="37"/>
    </row>
    <row r="375" spans="29:31">
      <c r="AC375" s="212"/>
      <c r="AD375" s="37"/>
      <c r="AE375" s="37"/>
    </row>
    <row r="376" spans="29:31">
      <c r="AC376" s="212"/>
      <c r="AD376" s="37"/>
      <c r="AE376" s="37"/>
    </row>
    <row r="377" spans="29:31">
      <c r="AC377" s="212"/>
      <c r="AD377" s="37"/>
      <c r="AE377" s="37"/>
    </row>
    <row r="378" spans="29:31">
      <c r="AC378" s="212"/>
      <c r="AD378" s="37"/>
      <c r="AE378" s="37"/>
    </row>
    <row r="379" spans="29:31">
      <c r="AC379" s="212"/>
      <c r="AD379" s="37"/>
      <c r="AE379" s="37"/>
    </row>
    <row r="380" spans="29:31">
      <c r="AC380" s="212"/>
      <c r="AD380" s="37"/>
      <c r="AE380" s="37"/>
    </row>
    <row r="381" spans="29:31">
      <c r="AC381" s="212"/>
      <c r="AD381" s="37"/>
      <c r="AE381" s="37"/>
    </row>
    <row r="382" spans="29:31">
      <c r="AC382" s="212"/>
      <c r="AD382" s="37"/>
      <c r="AE382" s="37"/>
    </row>
    <row r="383" spans="29:31">
      <c r="AC383" s="212"/>
      <c r="AD383" s="37"/>
      <c r="AE383" s="37"/>
    </row>
    <row r="384" spans="29:31">
      <c r="AC384" s="212"/>
      <c r="AD384" s="37"/>
      <c r="AE384" s="37"/>
    </row>
    <row r="385" spans="29:31">
      <c r="AC385" s="212"/>
      <c r="AD385" s="37"/>
      <c r="AE385" s="37"/>
    </row>
    <row r="386" spans="29:31">
      <c r="AC386" s="212"/>
      <c r="AD386" s="37"/>
      <c r="AE386" s="37"/>
    </row>
    <row r="387" spans="29:31">
      <c r="AC387" s="212"/>
      <c r="AD387" s="37"/>
      <c r="AE387" s="37"/>
    </row>
    <row r="388" spans="29:31">
      <c r="AC388" s="212"/>
      <c r="AD388" s="37"/>
      <c r="AE388" s="37"/>
    </row>
    <row r="389" spans="29:31">
      <c r="AC389" s="212"/>
      <c r="AD389" s="37"/>
      <c r="AE389" s="37"/>
    </row>
    <row r="390" spans="29:31">
      <c r="AC390" s="212"/>
      <c r="AD390" s="37"/>
      <c r="AE390" s="37"/>
    </row>
    <row r="391" spans="29:31">
      <c r="AC391" s="212"/>
      <c r="AD391" s="37"/>
      <c r="AE391" s="37"/>
    </row>
    <row r="392" spans="29:31">
      <c r="AC392" s="212"/>
      <c r="AD392" s="37"/>
      <c r="AE392" s="37"/>
    </row>
    <row r="393" spans="29:31">
      <c r="AC393" s="212"/>
      <c r="AD393" s="37"/>
      <c r="AE393" s="37"/>
    </row>
    <row r="394" spans="29:31">
      <c r="AC394" s="212"/>
      <c r="AD394" s="37"/>
      <c r="AE394" s="37"/>
    </row>
    <row r="395" spans="29:31">
      <c r="AC395" s="212"/>
      <c r="AD395" s="37"/>
      <c r="AE395" s="37"/>
    </row>
    <row r="396" spans="29:31">
      <c r="AC396" s="212"/>
      <c r="AD396" s="37"/>
      <c r="AE396" s="37"/>
    </row>
    <row r="397" spans="29:31">
      <c r="AC397" s="212"/>
      <c r="AD397" s="37"/>
      <c r="AE397" s="37"/>
    </row>
    <row r="398" spans="29:31">
      <c r="AC398" s="212"/>
      <c r="AD398" s="37"/>
      <c r="AE398" s="37"/>
    </row>
    <row r="399" spans="29:31">
      <c r="AC399" s="212"/>
      <c r="AD399" s="37"/>
      <c r="AE399" s="37"/>
    </row>
    <row r="400" spans="29:31">
      <c r="AC400" s="212"/>
      <c r="AD400" s="37"/>
      <c r="AE400" s="37"/>
    </row>
    <row r="401" spans="29:31">
      <c r="AC401" s="212"/>
      <c r="AD401" s="37"/>
      <c r="AE401" s="37"/>
    </row>
    <row r="402" spans="29:31">
      <c r="AC402" s="212"/>
      <c r="AD402" s="37"/>
      <c r="AE402" s="37"/>
    </row>
    <row r="403" spans="29:31">
      <c r="AC403" s="212"/>
      <c r="AD403" s="37"/>
      <c r="AE403" s="37"/>
    </row>
    <row r="404" spans="29:31">
      <c r="AC404" s="212"/>
      <c r="AD404" s="37"/>
      <c r="AE404" s="37"/>
    </row>
    <row r="405" spans="29:31">
      <c r="AC405" s="212"/>
      <c r="AD405" s="37"/>
      <c r="AE405" s="37"/>
    </row>
    <row r="406" spans="29:31">
      <c r="AC406" s="212"/>
      <c r="AD406" s="37"/>
      <c r="AE406" s="37"/>
    </row>
    <row r="407" spans="29:31">
      <c r="AC407" s="212"/>
      <c r="AD407" s="37"/>
      <c r="AE407" s="37"/>
    </row>
    <row r="408" spans="29:31">
      <c r="AC408" s="212"/>
      <c r="AD408" s="37"/>
      <c r="AE408" s="37"/>
    </row>
    <row r="409" spans="29:31">
      <c r="AC409" s="212"/>
      <c r="AD409" s="37"/>
      <c r="AE409" s="37"/>
    </row>
    <row r="410" spans="29:31">
      <c r="AC410" s="212"/>
      <c r="AD410" s="37"/>
      <c r="AE410" s="37"/>
    </row>
    <row r="411" spans="29:31">
      <c r="AC411" s="212"/>
      <c r="AD411" s="37"/>
      <c r="AE411" s="37"/>
    </row>
    <row r="412" spans="29:31">
      <c r="AC412" s="212"/>
      <c r="AD412" s="37"/>
      <c r="AE412" s="37"/>
    </row>
    <row r="413" spans="29:31">
      <c r="AC413" s="212"/>
      <c r="AD413" s="37"/>
      <c r="AE413" s="37"/>
    </row>
    <row r="414" spans="29:31">
      <c r="AC414" s="212"/>
      <c r="AD414" s="37"/>
      <c r="AE414" s="37"/>
    </row>
    <row r="415" spans="29:31">
      <c r="AC415" s="212"/>
      <c r="AD415" s="37"/>
      <c r="AE415" s="37"/>
    </row>
    <row r="416" spans="29:31">
      <c r="AC416" s="212"/>
      <c r="AD416" s="37"/>
      <c r="AE416" s="37"/>
    </row>
    <row r="417" spans="29:31">
      <c r="AC417" s="212"/>
      <c r="AD417" s="37"/>
      <c r="AE417" s="37"/>
    </row>
    <row r="418" spans="29:31">
      <c r="AC418" s="212"/>
      <c r="AD418" s="37"/>
      <c r="AE418" s="37"/>
    </row>
    <row r="419" spans="29:31">
      <c r="AC419" s="212"/>
      <c r="AD419" s="37"/>
      <c r="AE419" s="37"/>
    </row>
    <row r="420" spans="29:31">
      <c r="AC420" s="212"/>
      <c r="AD420" s="37"/>
      <c r="AE420" s="37"/>
    </row>
    <row r="421" spans="29:31">
      <c r="AC421" s="212"/>
      <c r="AD421" s="37"/>
      <c r="AE421" s="37"/>
    </row>
    <row r="422" spans="29:31">
      <c r="AC422" s="212"/>
      <c r="AD422" s="37"/>
      <c r="AE422" s="37"/>
    </row>
    <row r="423" spans="29:31">
      <c r="AC423" s="212"/>
      <c r="AD423" s="37"/>
      <c r="AE423" s="37"/>
    </row>
    <row r="424" spans="29:31">
      <c r="AC424" s="212"/>
      <c r="AD424" s="37"/>
      <c r="AE424" s="37"/>
    </row>
    <row r="425" spans="29:31">
      <c r="AC425" s="212"/>
      <c r="AD425" s="37"/>
      <c r="AE425" s="37"/>
    </row>
    <row r="426" spans="29:31">
      <c r="AC426" s="212"/>
      <c r="AD426" s="37"/>
      <c r="AE426" s="37"/>
    </row>
    <row r="427" spans="29:31">
      <c r="AC427" s="212"/>
      <c r="AD427" s="37"/>
      <c r="AE427" s="37"/>
    </row>
    <row r="428" spans="29:31">
      <c r="AC428" s="212"/>
      <c r="AD428" s="37"/>
      <c r="AE428" s="37"/>
    </row>
    <row r="429" spans="29:31">
      <c r="AC429" s="212"/>
      <c r="AD429" s="37"/>
      <c r="AE429" s="37"/>
    </row>
    <row r="430" spans="29:31">
      <c r="AC430" s="212"/>
      <c r="AD430" s="37"/>
      <c r="AE430" s="37"/>
    </row>
    <row r="431" spans="29:31">
      <c r="AC431" s="212"/>
      <c r="AD431" s="37"/>
      <c r="AE431" s="37"/>
    </row>
    <row r="432" spans="29:31">
      <c r="AC432" s="212"/>
      <c r="AD432" s="37"/>
      <c r="AE432" s="37"/>
    </row>
    <row r="433" spans="29:31">
      <c r="AC433" s="212"/>
      <c r="AD433" s="37"/>
      <c r="AE433" s="37"/>
    </row>
    <row r="434" spans="29:31">
      <c r="AC434" s="212"/>
      <c r="AD434" s="37"/>
      <c r="AE434" s="37"/>
    </row>
    <row r="435" spans="29:31">
      <c r="AC435" s="212"/>
      <c r="AD435" s="37"/>
      <c r="AE435" s="37"/>
    </row>
    <row r="436" spans="29:31">
      <c r="AC436" s="212"/>
      <c r="AD436" s="37"/>
      <c r="AE436" s="37"/>
    </row>
    <row r="437" spans="29:31">
      <c r="AC437" s="212"/>
      <c r="AD437" s="37"/>
      <c r="AE437" s="37"/>
    </row>
    <row r="438" spans="29:31">
      <c r="AC438" s="212"/>
      <c r="AD438" s="37"/>
      <c r="AE438" s="37"/>
    </row>
    <row r="439" spans="29:31">
      <c r="AC439" s="212"/>
      <c r="AD439" s="37"/>
      <c r="AE439" s="37"/>
    </row>
    <row r="440" spans="29:31">
      <c r="AC440" s="212"/>
      <c r="AD440" s="37"/>
      <c r="AE440" s="37"/>
    </row>
    <row r="441" spans="29:31">
      <c r="AC441" s="212"/>
      <c r="AD441" s="37"/>
      <c r="AE441" s="37"/>
    </row>
    <row r="442" spans="29:31">
      <c r="AC442" s="212"/>
      <c r="AD442" s="37"/>
      <c r="AE442" s="37"/>
    </row>
    <row r="443" spans="29:31">
      <c r="AC443" s="212"/>
      <c r="AD443" s="37"/>
      <c r="AE443" s="37"/>
    </row>
    <row r="444" spans="29:31">
      <c r="AC444" s="212"/>
      <c r="AD444" s="37"/>
      <c r="AE444" s="37"/>
    </row>
    <row r="445" spans="29:31">
      <c r="AC445" s="212"/>
      <c r="AD445" s="37"/>
      <c r="AE445" s="37"/>
    </row>
    <row r="446" spans="29:31">
      <c r="AC446" s="212"/>
      <c r="AD446" s="37"/>
      <c r="AE446" s="37"/>
    </row>
    <row r="447" spans="29:31">
      <c r="AC447" s="212"/>
      <c r="AD447" s="37"/>
      <c r="AE447" s="37"/>
    </row>
    <row r="448" spans="29:31">
      <c r="AC448" s="212"/>
      <c r="AD448" s="37"/>
      <c r="AE448" s="37"/>
    </row>
    <row r="449" spans="29:31">
      <c r="AC449" s="212"/>
      <c r="AD449" s="37"/>
      <c r="AE449" s="37"/>
    </row>
    <row r="450" spans="29:31">
      <c r="AC450" s="212"/>
      <c r="AD450" s="37"/>
      <c r="AE450" s="37"/>
    </row>
    <row r="451" spans="29:31">
      <c r="AC451" s="212"/>
      <c r="AD451" s="37"/>
      <c r="AE451" s="37"/>
    </row>
    <row r="452" spans="29:31">
      <c r="AC452" s="212"/>
      <c r="AD452" s="37"/>
      <c r="AE452" s="37"/>
    </row>
    <row r="453" spans="29:31">
      <c r="AC453" s="212"/>
      <c r="AD453" s="37"/>
      <c r="AE453" s="37"/>
    </row>
    <row r="454" spans="29:31">
      <c r="AC454" s="212"/>
      <c r="AD454" s="37"/>
      <c r="AE454" s="37"/>
    </row>
    <row r="455" spans="29:31">
      <c r="AC455" s="212"/>
      <c r="AD455" s="37"/>
      <c r="AE455" s="37"/>
    </row>
    <row r="456" spans="29:31">
      <c r="AC456" s="212"/>
      <c r="AD456" s="37"/>
      <c r="AE456" s="37"/>
    </row>
    <row r="457" spans="29:31">
      <c r="AC457" s="212"/>
      <c r="AD457" s="37"/>
      <c r="AE457" s="37"/>
    </row>
    <row r="458" spans="29:31">
      <c r="AC458" s="212"/>
      <c r="AD458" s="37"/>
      <c r="AE458" s="37"/>
    </row>
    <row r="459" spans="29:31">
      <c r="AC459" s="212"/>
      <c r="AD459" s="37"/>
      <c r="AE459" s="37"/>
    </row>
    <row r="460" spans="29:31">
      <c r="AC460" s="212"/>
      <c r="AD460" s="37"/>
      <c r="AE460" s="37"/>
    </row>
    <row r="461" spans="29:31">
      <c r="AC461" s="212"/>
      <c r="AD461" s="37"/>
      <c r="AE461" s="37"/>
    </row>
    <row r="462" spans="29:31">
      <c r="AC462" s="212"/>
      <c r="AD462" s="37"/>
      <c r="AE462" s="37"/>
    </row>
    <row r="463" spans="29:31">
      <c r="AC463" s="212"/>
      <c r="AD463" s="37"/>
      <c r="AE463" s="37"/>
    </row>
    <row r="464" spans="29:31">
      <c r="AC464" s="212"/>
      <c r="AD464" s="37"/>
      <c r="AE464" s="37"/>
    </row>
    <row r="465" spans="29:31">
      <c r="AC465" s="212"/>
      <c r="AD465" s="37"/>
      <c r="AE465" s="37"/>
    </row>
    <row r="466" spans="29:31">
      <c r="AC466" s="212"/>
      <c r="AD466" s="37"/>
      <c r="AE466" s="37"/>
    </row>
    <row r="467" spans="29:31">
      <c r="AC467" s="212"/>
      <c r="AD467" s="37"/>
      <c r="AE467" s="37"/>
    </row>
    <row r="468" spans="29:31">
      <c r="AC468" s="212"/>
      <c r="AD468" s="37"/>
      <c r="AE468" s="37"/>
    </row>
    <row r="469" spans="29:31">
      <c r="AC469" s="212"/>
      <c r="AD469" s="37"/>
      <c r="AE469" s="37"/>
    </row>
    <row r="470" spans="29:31">
      <c r="AC470" s="212"/>
      <c r="AD470" s="37"/>
      <c r="AE470" s="37"/>
    </row>
    <row r="471" spans="29:31">
      <c r="AC471" s="212"/>
      <c r="AD471" s="37"/>
      <c r="AE471" s="37"/>
    </row>
    <row r="472" spans="29:31">
      <c r="AC472" s="212"/>
      <c r="AD472" s="37"/>
      <c r="AE472" s="37"/>
    </row>
    <row r="473" spans="29:31">
      <c r="AC473" s="212"/>
      <c r="AD473" s="37"/>
      <c r="AE473" s="37"/>
    </row>
    <row r="474" spans="29:31">
      <c r="AC474" s="212"/>
      <c r="AD474" s="37"/>
      <c r="AE474" s="37"/>
    </row>
    <row r="475" spans="29:31">
      <c r="AC475" s="212"/>
      <c r="AD475" s="37"/>
      <c r="AE475" s="37"/>
    </row>
    <row r="476" spans="29:31">
      <c r="AC476" s="212"/>
      <c r="AD476" s="37"/>
      <c r="AE476" s="37"/>
    </row>
    <row r="477" spans="29:31">
      <c r="AC477" s="212"/>
      <c r="AD477" s="37"/>
      <c r="AE477" s="37"/>
    </row>
    <row r="478" spans="29:31">
      <c r="AC478" s="212"/>
      <c r="AD478" s="37"/>
      <c r="AE478" s="37"/>
    </row>
    <row r="479" spans="29:31">
      <c r="AC479" s="212"/>
      <c r="AD479" s="37"/>
      <c r="AE479" s="37"/>
    </row>
    <row r="480" spans="29:31">
      <c r="AC480" s="212"/>
      <c r="AD480" s="37"/>
      <c r="AE480" s="37"/>
    </row>
    <row r="481" spans="29:31">
      <c r="AC481" s="212"/>
      <c r="AD481" s="37"/>
      <c r="AE481" s="37"/>
    </row>
    <row r="482" spans="29:31">
      <c r="AC482" s="212"/>
      <c r="AD482" s="37"/>
      <c r="AE482" s="37"/>
    </row>
    <row r="483" spans="29:31">
      <c r="AC483" s="212"/>
      <c r="AD483" s="37"/>
      <c r="AE483" s="37"/>
    </row>
    <row r="484" spans="29:31">
      <c r="AC484" s="212"/>
      <c r="AD484" s="37"/>
      <c r="AE484" s="37"/>
    </row>
    <row r="485" spans="29:31">
      <c r="AC485" s="212"/>
      <c r="AD485" s="37"/>
      <c r="AE485" s="37"/>
    </row>
    <row r="486" spans="29:31">
      <c r="AC486" s="212"/>
      <c r="AD486" s="37"/>
      <c r="AE486" s="37"/>
    </row>
    <row r="487" spans="29:31">
      <c r="AC487" s="212"/>
      <c r="AD487" s="37"/>
      <c r="AE487" s="37"/>
    </row>
    <row r="488" spans="29:31">
      <c r="AC488" s="212"/>
      <c r="AD488" s="37"/>
      <c r="AE488" s="37"/>
    </row>
    <row r="489" spans="29:31">
      <c r="AC489" s="212"/>
      <c r="AD489" s="37"/>
      <c r="AE489" s="37"/>
    </row>
    <row r="490" spans="29:31">
      <c r="AC490" s="212"/>
      <c r="AD490" s="37"/>
      <c r="AE490" s="37"/>
    </row>
    <row r="491" spans="29:31">
      <c r="AC491" s="212"/>
      <c r="AD491" s="37"/>
      <c r="AE491" s="37"/>
    </row>
    <row r="492" spans="29:31">
      <c r="AC492" s="212"/>
      <c r="AD492" s="37"/>
      <c r="AE492" s="37"/>
    </row>
    <row r="493" spans="29:31">
      <c r="AC493" s="212"/>
      <c r="AD493" s="37"/>
      <c r="AE493" s="37"/>
    </row>
    <row r="494" spans="29:31">
      <c r="AC494" s="212"/>
      <c r="AD494" s="37"/>
      <c r="AE494" s="37"/>
    </row>
    <row r="495" spans="29:31">
      <c r="AC495" s="212"/>
      <c r="AD495" s="37"/>
      <c r="AE495" s="37"/>
    </row>
    <row r="496" spans="29:31">
      <c r="AC496" s="212"/>
      <c r="AD496" s="37"/>
      <c r="AE496" s="37"/>
    </row>
    <row r="497" spans="29:31">
      <c r="AC497" s="212"/>
      <c r="AD497" s="37"/>
      <c r="AE497" s="37"/>
    </row>
    <row r="498" spans="29:31">
      <c r="AC498" s="212"/>
      <c r="AD498" s="37"/>
      <c r="AE498" s="37"/>
    </row>
    <row r="499" spans="29:31">
      <c r="AC499" s="212"/>
      <c r="AD499" s="37"/>
      <c r="AE499" s="37"/>
    </row>
    <row r="500" spans="29:31">
      <c r="AC500" s="212"/>
      <c r="AD500" s="37"/>
      <c r="AE500" s="37"/>
    </row>
    <row r="501" spans="29:31">
      <c r="AC501" s="212"/>
      <c r="AD501" s="37"/>
      <c r="AE501" s="37"/>
    </row>
    <row r="502" spans="29:31">
      <c r="AC502" s="212"/>
      <c r="AD502" s="37"/>
      <c r="AE502" s="37"/>
    </row>
    <row r="503" spans="29:31">
      <c r="AC503" s="212"/>
      <c r="AD503" s="37"/>
      <c r="AE503" s="37"/>
    </row>
    <row r="504" spans="29:31">
      <c r="AC504" s="212"/>
      <c r="AD504" s="37"/>
      <c r="AE504" s="37"/>
    </row>
    <row r="505" spans="29:31">
      <c r="AC505" s="212"/>
      <c r="AD505" s="37"/>
      <c r="AE505" s="37"/>
    </row>
    <row r="506" spans="29:31">
      <c r="AC506" s="212"/>
      <c r="AD506" s="37"/>
      <c r="AE506" s="37"/>
    </row>
    <row r="507" spans="29:31">
      <c r="AC507" s="212"/>
      <c r="AD507" s="37"/>
      <c r="AE507" s="37"/>
    </row>
    <row r="508" spans="29:31">
      <c r="AC508" s="212"/>
      <c r="AD508" s="37"/>
      <c r="AE508" s="37"/>
    </row>
    <row r="509" spans="29:31">
      <c r="AC509" s="212"/>
      <c r="AD509" s="37"/>
      <c r="AE509" s="37"/>
    </row>
    <row r="510" spans="29:31">
      <c r="AC510" s="212"/>
      <c r="AD510" s="37"/>
      <c r="AE510" s="37"/>
    </row>
    <row r="511" spans="29:31">
      <c r="AC511" s="212"/>
      <c r="AD511" s="37"/>
      <c r="AE511" s="37"/>
    </row>
    <row r="512" spans="29:31">
      <c r="AC512" s="212"/>
      <c r="AD512" s="37"/>
      <c r="AE512" s="37"/>
    </row>
    <row r="513" spans="29:31">
      <c r="AC513" s="212"/>
      <c r="AD513" s="37"/>
      <c r="AE513" s="37"/>
    </row>
    <row r="514" spans="29:31">
      <c r="AC514" s="212"/>
      <c r="AD514" s="37"/>
      <c r="AE514" s="37"/>
    </row>
    <row r="515" spans="29:31">
      <c r="AC515" s="212"/>
      <c r="AD515" s="37"/>
      <c r="AE515" s="37"/>
    </row>
    <row r="516" spans="29:31">
      <c r="AC516" s="212"/>
      <c r="AD516" s="37"/>
      <c r="AE516" s="37"/>
    </row>
    <row r="517" spans="29:31">
      <c r="AC517" s="212"/>
      <c r="AD517" s="37"/>
      <c r="AE517" s="37"/>
    </row>
    <row r="518" spans="29:31">
      <c r="AC518" s="212"/>
      <c r="AD518" s="37"/>
      <c r="AE518" s="37"/>
    </row>
    <row r="519" spans="29:31">
      <c r="AC519" s="212"/>
      <c r="AD519" s="37"/>
      <c r="AE519" s="37"/>
    </row>
    <row r="520" spans="29:31">
      <c r="AC520" s="212"/>
      <c r="AD520" s="37"/>
      <c r="AE520" s="37"/>
    </row>
    <row r="521" spans="29:31">
      <c r="AC521" s="212"/>
      <c r="AD521" s="37"/>
      <c r="AE521" s="37"/>
    </row>
    <row r="522" spans="29:31">
      <c r="AC522" s="212"/>
      <c r="AD522" s="37"/>
      <c r="AE522" s="37"/>
    </row>
    <row r="523" spans="29:31">
      <c r="AC523" s="212"/>
      <c r="AD523" s="37"/>
      <c r="AE523" s="37"/>
    </row>
    <row r="524" spans="29:31">
      <c r="AC524" s="212"/>
      <c r="AD524" s="37"/>
      <c r="AE524" s="37"/>
    </row>
    <row r="525" spans="29:31">
      <c r="AC525" s="212"/>
      <c r="AD525" s="37"/>
      <c r="AE525" s="37"/>
    </row>
    <row r="526" spans="29:31">
      <c r="AC526" s="212"/>
      <c r="AD526" s="37"/>
      <c r="AE526" s="37"/>
    </row>
    <row r="527" spans="29:31">
      <c r="AC527" s="212"/>
      <c r="AD527" s="37"/>
      <c r="AE527" s="37"/>
    </row>
    <row r="528" spans="29:31">
      <c r="AC528" s="212"/>
      <c r="AD528" s="37"/>
      <c r="AE528" s="37"/>
    </row>
    <row r="529" spans="29:31">
      <c r="AC529" s="212"/>
      <c r="AD529" s="37"/>
      <c r="AE529" s="37"/>
    </row>
    <row r="530" spans="29:31">
      <c r="AC530" s="212"/>
      <c r="AD530" s="37"/>
      <c r="AE530" s="37"/>
    </row>
    <row r="531" spans="29:31">
      <c r="AC531" s="212"/>
      <c r="AD531" s="37"/>
      <c r="AE531" s="37"/>
    </row>
    <row r="532" spans="29:31">
      <c r="AC532" s="212"/>
      <c r="AD532" s="37"/>
      <c r="AE532" s="37"/>
    </row>
    <row r="533" spans="29:31">
      <c r="AC533" s="212"/>
      <c r="AD533" s="37"/>
      <c r="AE533" s="37"/>
    </row>
    <row r="534" spans="29:31">
      <c r="AC534" s="212"/>
      <c r="AD534" s="37"/>
      <c r="AE534" s="37"/>
    </row>
    <row r="535" spans="29:31">
      <c r="AC535" s="212"/>
      <c r="AD535" s="37"/>
      <c r="AE535" s="37"/>
    </row>
    <row r="536" spans="29:31">
      <c r="AC536" s="212"/>
      <c r="AD536" s="37"/>
      <c r="AE536" s="37"/>
    </row>
    <row r="537" spans="29:31">
      <c r="AC537" s="212"/>
      <c r="AD537" s="37"/>
      <c r="AE537" s="37"/>
    </row>
    <row r="538" spans="29:31">
      <c r="AC538" s="212"/>
      <c r="AD538" s="37"/>
      <c r="AE538" s="37"/>
    </row>
    <row r="539" spans="29:31">
      <c r="AC539" s="212"/>
      <c r="AD539" s="37"/>
      <c r="AE539" s="37"/>
    </row>
    <row r="540" spans="29:31">
      <c r="AC540" s="212"/>
      <c r="AD540" s="37"/>
      <c r="AE540" s="37"/>
    </row>
    <row r="541" spans="29:31">
      <c r="AC541" s="212"/>
      <c r="AD541" s="37"/>
      <c r="AE541" s="37"/>
    </row>
    <row r="542" spans="29:31">
      <c r="AC542" s="212"/>
      <c r="AD542" s="37"/>
      <c r="AE542" s="37"/>
    </row>
    <row r="543" spans="29:31">
      <c r="AC543" s="212"/>
      <c r="AD543" s="37"/>
      <c r="AE543" s="37"/>
    </row>
    <row r="544" spans="29:31">
      <c r="AC544" s="212"/>
      <c r="AD544" s="37"/>
      <c r="AE544" s="37"/>
    </row>
    <row r="545" spans="29:31">
      <c r="AC545" s="212"/>
      <c r="AD545" s="37"/>
      <c r="AE545" s="37"/>
    </row>
    <row r="546" spans="29:31">
      <c r="AC546" s="212"/>
      <c r="AD546" s="37"/>
      <c r="AE546" s="37"/>
    </row>
    <row r="547" spans="29:31">
      <c r="AC547" s="212"/>
      <c r="AD547" s="37"/>
      <c r="AE547" s="37"/>
    </row>
    <row r="548" spans="29:31">
      <c r="AC548" s="212"/>
      <c r="AD548" s="37"/>
      <c r="AE548" s="37"/>
    </row>
    <row r="549" spans="29:31">
      <c r="AC549" s="212"/>
      <c r="AD549" s="37"/>
      <c r="AE549" s="37"/>
    </row>
    <row r="550" spans="29:31">
      <c r="AC550" s="212"/>
      <c r="AD550" s="37"/>
      <c r="AE550" s="37"/>
    </row>
    <row r="551" spans="29:31">
      <c r="AC551" s="212"/>
      <c r="AD551" s="37"/>
      <c r="AE551" s="37"/>
    </row>
    <row r="552" spans="29:31">
      <c r="AC552" s="212"/>
      <c r="AD552" s="37"/>
      <c r="AE552" s="37"/>
    </row>
    <row r="553" spans="29:31">
      <c r="AC553" s="212"/>
      <c r="AD553" s="37"/>
      <c r="AE553" s="37"/>
    </row>
    <row r="554" spans="29:31">
      <c r="AC554" s="212"/>
      <c r="AD554" s="37"/>
      <c r="AE554" s="37"/>
    </row>
    <row r="555" spans="29:31">
      <c r="AC555" s="212"/>
      <c r="AD555" s="37"/>
      <c r="AE555" s="37"/>
    </row>
    <row r="556" spans="29:31">
      <c r="AC556" s="212"/>
      <c r="AD556" s="37"/>
      <c r="AE556" s="37"/>
    </row>
    <row r="557" spans="29:31">
      <c r="AC557" s="212"/>
      <c r="AD557" s="37"/>
      <c r="AE557" s="37"/>
    </row>
    <row r="558" spans="29:31">
      <c r="AC558" s="212"/>
      <c r="AD558" s="37"/>
      <c r="AE558" s="37"/>
    </row>
    <row r="559" spans="29:31">
      <c r="AC559" s="212"/>
      <c r="AD559" s="37"/>
      <c r="AE559" s="37"/>
    </row>
    <row r="560" spans="29:31">
      <c r="AC560" s="212"/>
      <c r="AD560" s="37"/>
      <c r="AE560" s="37"/>
    </row>
    <row r="561" spans="29:31">
      <c r="AC561" s="212"/>
      <c r="AD561" s="37"/>
      <c r="AE561" s="37"/>
    </row>
    <row r="562" spans="29:31">
      <c r="AC562" s="212"/>
      <c r="AD562" s="37"/>
      <c r="AE562" s="37"/>
    </row>
    <row r="563" spans="29:31">
      <c r="AC563" s="212"/>
      <c r="AD563" s="37"/>
      <c r="AE563" s="37"/>
    </row>
    <row r="564" spans="29:31">
      <c r="AC564" s="212"/>
      <c r="AD564" s="37"/>
      <c r="AE564" s="37"/>
    </row>
    <row r="565" spans="29:31">
      <c r="AC565" s="212"/>
      <c r="AD565" s="37"/>
      <c r="AE565" s="37"/>
    </row>
    <row r="566" spans="29:31">
      <c r="AC566" s="212"/>
      <c r="AD566" s="37"/>
      <c r="AE566" s="37"/>
    </row>
    <row r="567" spans="29:31">
      <c r="AC567" s="212"/>
      <c r="AD567" s="37"/>
      <c r="AE567" s="37"/>
    </row>
    <row r="568" spans="29:31">
      <c r="AC568" s="212"/>
      <c r="AD568" s="37"/>
      <c r="AE568" s="37"/>
    </row>
    <row r="569" spans="29:31">
      <c r="AC569" s="212"/>
      <c r="AD569" s="37"/>
      <c r="AE569" s="37"/>
    </row>
    <row r="570" spans="29:31">
      <c r="AC570" s="212"/>
      <c r="AD570" s="37"/>
      <c r="AE570" s="37"/>
    </row>
    <row r="571" spans="29:31">
      <c r="AC571" s="212"/>
      <c r="AD571" s="37"/>
      <c r="AE571" s="37"/>
    </row>
    <row r="572" spans="29:31">
      <c r="AC572" s="212"/>
      <c r="AD572" s="37"/>
      <c r="AE572" s="37"/>
    </row>
    <row r="573" spans="29:31">
      <c r="AC573" s="212"/>
      <c r="AD573" s="37"/>
      <c r="AE573" s="37"/>
    </row>
    <row r="574" spans="29:31">
      <c r="AC574" s="212"/>
      <c r="AD574" s="37"/>
      <c r="AE574" s="37"/>
    </row>
    <row r="575" spans="29:31">
      <c r="AC575" s="212"/>
      <c r="AD575" s="37"/>
      <c r="AE575" s="37"/>
    </row>
    <row r="576" spans="29:31">
      <c r="AC576" s="212"/>
      <c r="AD576" s="37"/>
      <c r="AE576" s="37"/>
    </row>
    <row r="577" spans="29:31">
      <c r="AC577" s="212"/>
      <c r="AD577" s="37"/>
      <c r="AE577" s="37"/>
    </row>
    <row r="578" spans="29:31">
      <c r="AC578" s="212"/>
      <c r="AD578" s="37"/>
      <c r="AE578" s="37"/>
    </row>
    <row r="579" spans="29:31">
      <c r="AC579" s="212"/>
      <c r="AD579" s="37"/>
      <c r="AE579" s="37"/>
    </row>
    <row r="580" spans="29:31">
      <c r="AC580" s="212"/>
      <c r="AD580" s="37"/>
      <c r="AE580" s="37"/>
    </row>
    <row r="581" spans="29:31">
      <c r="AC581" s="212"/>
      <c r="AD581" s="37"/>
      <c r="AE581" s="37"/>
    </row>
    <row r="582" spans="29:31">
      <c r="AC582" s="212"/>
      <c r="AD582" s="37"/>
      <c r="AE582" s="37"/>
    </row>
    <row r="583" spans="29:31">
      <c r="AE583" s="6"/>
    </row>
    <row r="584" spans="29:31">
      <c r="AE584" s="6"/>
    </row>
    <row r="585" spans="29:31">
      <c r="AE585" s="6"/>
    </row>
    <row r="586" spans="29:31">
      <c r="AE586" s="6"/>
    </row>
    <row r="587" spans="29:31">
      <c r="AE587" s="6"/>
    </row>
    <row r="588" spans="29:31">
      <c r="AE588" s="6"/>
    </row>
    <row r="589" spans="29:31">
      <c r="AE589" s="6"/>
    </row>
    <row r="590" spans="29:31">
      <c r="AE590" s="6"/>
    </row>
    <row r="591" spans="29:31">
      <c r="AE591" s="6"/>
    </row>
    <row r="592" spans="29:31">
      <c r="AE592" s="6"/>
    </row>
    <row r="593" spans="31:31">
      <c r="AE593" s="6"/>
    </row>
    <row r="594" spans="31:31">
      <c r="AE594" s="6"/>
    </row>
    <row r="595" spans="31:31">
      <c r="AE595" s="6"/>
    </row>
    <row r="596" spans="31:31">
      <c r="AE596" s="6"/>
    </row>
    <row r="597" spans="31:31">
      <c r="AE597" s="6"/>
    </row>
    <row r="598" spans="31:31">
      <c r="AE598" s="6"/>
    </row>
    <row r="599" spans="31:31">
      <c r="AE599" s="6"/>
    </row>
    <row r="600" spans="31:31">
      <c r="AE600" s="6"/>
    </row>
    <row r="601" spans="31:31">
      <c r="AE601" s="6"/>
    </row>
    <row r="602" spans="31:31">
      <c r="AE602" s="6"/>
    </row>
    <row r="603" spans="31:31">
      <c r="AE603" s="6"/>
    </row>
    <row r="604" spans="31:31">
      <c r="AE604" s="6"/>
    </row>
    <row r="605" spans="31:31">
      <c r="AE605" s="6"/>
    </row>
    <row r="606" spans="31:31">
      <c r="AE606" s="6"/>
    </row>
    <row r="607" spans="31:31">
      <c r="AE607" s="6"/>
    </row>
    <row r="608" spans="31:31">
      <c r="AE608" s="6"/>
    </row>
    <row r="609" spans="31:31">
      <c r="AE609" s="6"/>
    </row>
    <row r="610" spans="31:31">
      <c r="AE610" s="6"/>
    </row>
    <row r="611" spans="31:31">
      <c r="AE611" s="6"/>
    </row>
    <row r="612" spans="31:31">
      <c r="AE612" s="6"/>
    </row>
    <row r="613" spans="31:31">
      <c r="AE613" s="6"/>
    </row>
    <row r="614" spans="31:31">
      <c r="AE614" s="6"/>
    </row>
    <row r="615" spans="31:31">
      <c r="AE615" s="6"/>
    </row>
    <row r="616" spans="31:31">
      <c r="AE616" s="6"/>
    </row>
    <row r="617" spans="31:31">
      <c r="AE617" s="6"/>
    </row>
    <row r="618" spans="31:31">
      <c r="AE618" s="6"/>
    </row>
    <row r="619" spans="31:31">
      <c r="AE619" s="6"/>
    </row>
    <row r="620" spans="31:31">
      <c r="AE620" s="6"/>
    </row>
    <row r="621" spans="31:31">
      <c r="AE621" s="6"/>
    </row>
    <row r="622" spans="31:31">
      <c r="AE622" s="6"/>
    </row>
    <row r="623" spans="31:31">
      <c r="AE623" s="6"/>
    </row>
    <row r="624" spans="31:31">
      <c r="AE624" s="6"/>
    </row>
    <row r="625" spans="31:31">
      <c r="AE625" s="6"/>
    </row>
    <row r="626" spans="31:31">
      <c r="AE626" s="6"/>
    </row>
    <row r="627" spans="31:31">
      <c r="AE627" s="6"/>
    </row>
    <row r="628" spans="31:31">
      <c r="AE628" s="6"/>
    </row>
    <row r="629" spans="31:31">
      <c r="AE629" s="6"/>
    </row>
    <row r="630" spans="31:31">
      <c r="AE630" s="6"/>
    </row>
    <row r="631" spans="31:31">
      <c r="AE631" s="6"/>
    </row>
    <row r="632" spans="31:31">
      <c r="AE632" s="6"/>
    </row>
    <row r="633" spans="31:31">
      <c r="AE633" s="6"/>
    </row>
    <row r="634" spans="31:31">
      <c r="AE634" s="6"/>
    </row>
    <row r="635" spans="31:31">
      <c r="AE635" s="6"/>
    </row>
    <row r="636" spans="31:31">
      <c r="AE636" s="6"/>
    </row>
    <row r="637" spans="31:31">
      <c r="AE637" s="6"/>
    </row>
    <row r="638" spans="31:31">
      <c r="AE638" s="6"/>
    </row>
    <row r="639" spans="31:31">
      <c r="AE639" s="6"/>
    </row>
    <row r="640" spans="31:31">
      <c r="AE640" s="6"/>
    </row>
    <row r="641" spans="31:31">
      <c r="AE641" s="6"/>
    </row>
    <row r="642" spans="31:31">
      <c r="AE642" s="6"/>
    </row>
    <row r="643" spans="31:31">
      <c r="AE643" s="6"/>
    </row>
    <row r="644" spans="31:31">
      <c r="AE644" s="6"/>
    </row>
    <row r="645" spans="31:31">
      <c r="AE645" s="6"/>
    </row>
    <row r="646" spans="31:31">
      <c r="AE646" s="6"/>
    </row>
    <row r="647" spans="31:31">
      <c r="AE647" s="6"/>
    </row>
    <row r="648" spans="31:31">
      <c r="AE648" s="6"/>
    </row>
    <row r="649" spans="31:31">
      <c r="AE649" s="6"/>
    </row>
    <row r="650" spans="31:31">
      <c r="AE650" s="6"/>
    </row>
    <row r="651" spans="31:31">
      <c r="AE651" s="6"/>
    </row>
    <row r="652" spans="31:31">
      <c r="AE652" s="6"/>
    </row>
    <row r="653" spans="31:31">
      <c r="AE653" s="6"/>
    </row>
    <row r="654" spans="31:31">
      <c r="AE654" s="6"/>
    </row>
    <row r="655" spans="31:31">
      <c r="AE655" s="6"/>
    </row>
    <row r="656" spans="31:31">
      <c r="AE656" s="6"/>
    </row>
    <row r="657" spans="31:31">
      <c r="AE657" s="6"/>
    </row>
    <row r="658" spans="31:31">
      <c r="AE658" s="6"/>
    </row>
    <row r="659" spans="31:31">
      <c r="AE659" s="6"/>
    </row>
    <row r="660" spans="31:31">
      <c r="AE660" s="6"/>
    </row>
    <row r="661" spans="31:31">
      <c r="AE661" s="6"/>
    </row>
    <row r="662" spans="31:31">
      <c r="AE662" s="6"/>
    </row>
    <row r="663" spans="31:31">
      <c r="AE663" s="6"/>
    </row>
    <row r="664" spans="31:31">
      <c r="AE664" s="6"/>
    </row>
  </sheetData>
  <mergeCells count="11">
    <mergeCell ref="AC1:AE1"/>
    <mergeCell ref="AF1:AH1"/>
    <mergeCell ref="AI1:AK1"/>
    <mergeCell ref="AL1:AN1"/>
    <mergeCell ref="AP1:AR1"/>
    <mergeCell ref="W1:Y1"/>
    <mergeCell ref="B1:F1"/>
    <mergeCell ref="J1:L1"/>
    <mergeCell ref="M1:O1"/>
    <mergeCell ref="P1:S1"/>
    <mergeCell ref="T1:V1"/>
  </mergeCells>
  <pageMargins left="0.25" right="0.25" top="0.75" bottom="0.75" header="0.3" footer="0.3"/>
  <pageSetup paperSize="9" scale="30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142"/>
  <sheetViews>
    <sheetView zoomScaleNormal="100" workbookViewId="0"/>
  </sheetViews>
  <sheetFormatPr baseColWidth="10" defaultRowHeight="15"/>
  <cols>
    <col min="1" max="1" width="11.140625" style="167" customWidth="1"/>
    <col min="2" max="2" width="11.140625" style="6" customWidth="1"/>
    <col min="3" max="3" width="11.140625" style="9" customWidth="1"/>
    <col min="4" max="4" width="11.140625" style="37" customWidth="1"/>
    <col min="5" max="5" width="11.42578125" style="137" customWidth="1"/>
    <col min="6" max="7" width="11.42578125" style="137"/>
  </cols>
  <sheetData>
    <row r="1" spans="1:17" ht="46.5" customHeight="1">
      <c r="A1" s="178" t="s">
        <v>4</v>
      </c>
      <c r="B1" s="177" t="s">
        <v>2</v>
      </c>
      <c r="C1" s="177" t="s">
        <v>3</v>
      </c>
      <c r="D1" s="249" t="s">
        <v>84</v>
      </c>
      <c r="E1" s="248" t="s">
        <v>84</v>
      </c>
      <c r="F1" s="248" t="s">
        <v>84</v>
      </c>
      <c r="G1" s="248" t="s">
        <v>28</v>
      </c>
      <c r="H1" s="250" t="s">
        <v>85</v>
      </c>
      <c r="I1" s="137"/>
      <c r="J1" s="137"/>
      <c r="K1" s="137"/>
      <c r="L1" s="137"/>
      <c r="M1" s="137"/>
    </row>
    <row r="2" spans="1:17" ht="16.5">
      <c r="A2" s="120" t="s">
        <v>46</v>
      </c>
      <c r="B2" s="121" t="s">
        <v>51</v>
      </c>
      <c r="C2" s="121" t="s">
        <v>52</v>
      </c>
      <c r="D2" s="251" t="s">
        <v>66</v>
      </c>
      <c r="E2" s="252" t="s">
        <v>67</v>
      </c>
      <c r="F2" s="252" t="s">
        <v>64</v>
      </c>
      <c r="G2" s="253" t="s">
        <v>65</v>
      </c>
      <c r="H2" s="254" t="s">
        <v>61</v>
      </c>
      <c r="I2" s="137"/>
      <c r="J2" s="137"/>
      <c r="K2" s="137"/>
      <c r="L2" s="137"/>
      <c r="M2" s="137"/>
    </row>
    <row r="3" spans="1:17" ht="18.75" thickBot="1">
      <c r="A3" s="169" t="s">
        <v>18</v>
      </c>
      <c r="B3" s="20" t="s">
        <v>1</v>
      </c>
      <c r="C3" s="20" t="s">
        <v>14</v>
      </c>
      <c r="D3" s="99" t="s">
        <v>41</v>
      </c>
      <c r="E3" s="20" t="s">
        <v>41</v>
      </c>
      <c r="F3" s="20" t="s">
        <v>41</v>
      </c>
      <c r="G3" s="20" t="s">
        <v>41</v>
      </c>
      <c r="H3" s="21" t="s">
        <v>41</v>
      </c>
      <c r="I3" s="137"/>
      <c r="J3" s="137"/>
      <c r="K3" s="137"/>
      <c r="L3" s="137"/>
      <c r="M3" s="137"/>
    </row>
    <row r="4" spans="1:17">
      <c r="A4" s="174">
        <v>35</v>
      </c>
      <c r="B4" s="174">
        <v>20</v>
      </c>
      <c r="C4" s="187">
        <v>0.101325</v>
      </c>
      <c r="D4" s="183">
        <f>'Sect. 4 (coefficients)'!$C$7 * ( A4 / 'Sect. 4 (coefficients)'!$C$3 )*
  (
                                                        ( 'Sect. 4 (coefficients)'!$F$3   + 'Sect. 4 (coefficients)'!$F$4  *(A4/'Sect. 4 (coefficients)'!$C$3)^1 + 'Sect. 4 (coefficients)'!$F$5  *(A4/'Sect. 4 (coefficients)'!$C$3)^2 + 'Sect. 4 (coefficients)'!$F$6   *(A4/'Sect. 4 (coefficients)'!$C$3)^3 + 'Sect. 4 (coefficients)'!$F$7  *(A4/'Sect. 4 (coefficients)'!$C$3)^4 + 'Sect. 4 (coefficients)'!$F$8*(A4/'Sect. 4 (coefficients)'!$C$3)^5 ) +
    ( (B4+273.15) / 'Sect. 4 (coefficients)'!$C$4 )^1 * ( 'Sect. 4 (coefficients)'!$F$9   + 'Sect. 4 (coefficients)'!$F$10*(A4/'Sect. 4 (coefficients)'!$C$3)^1 + 'Sect. 4 (coefficients)'!$F$11*(A4/'Sect. 4 (coefficients)'!$C$3)^2 + 'Sect. 4 (coefficients)'!$F$12*(A4/'Sect. 4 (coefficients)'!$C$3)^3 + 'Sect. 4 (coefficients)'!$F$13*(A4/'Sect. 4 (coefficients)'!$C$3)^4 ) +
    ( (B4+273.15) / 'Sect. 4 (coefficients)'!$C$4 )^2 * ( 'Sect. 4 (coefficients)'!$F$14 + 'Sect. 4 (coefficients)'!$F$15*(A4/'Sect. 4 (coefficients)'!$C$3)^1 + 'Sect. 4 (coefficients)'!$F$16*(A4/'Sect. 4 (coefficients)'!$C$3)^2 + 'Sect. 4 (coefficients)'!$F$17*(A4/'Sect. 4 (coefficients)'!$C$3)^3 ) +
    ( (B4+273.15) / 'Sect. 4 (coefficients)'!$C$4 )^3 * ( 'Sect. 4 (coefficients)'!$F$18 + 'Sect. 4 (coefficients)'!$F$19*(A4/'Sect. 4 (coefficients)'!$C$3)^1 + 'Sect. 4 (coefficients)'!$F$20*(A4/'Sect. 4 (coefficients)'!$C$3)^2 ) +
    ( (B4+273.15) / 'Sect. 4 (coefficients)'!$C$4 )^4 * ( 'Sect. 4 (coefficients)'!$F$21 +'Sect. 4 (coefficients)'!$F$22*(A4/'Sect. 4 (coefficients)'!$C$3)^1 ) +
    ( (B4+273.15) / 'Sect. 4 (coefficients)'!$C$4 )^5 * ( 'Sect. 4 (coefficients)'!$F$23 )
  )</f>
        <v>26.5432740393166</v>
      </c>
      <c r="E4" s="186">
        <f xml:space="preserve"> 'Sect. 4 (coefficients)'!$C$8 * ( (C4/'Sect. 4 (coefficients)'!$C$5-1)/'Sect. 4 (coefficients)'!$C$6 ) * ( A4/'Sect. 4 (coefficients)'!$C$3 ) *
(                                                       ( 'Sect. 4 (coefficients)'!$J$3   + 'Sect. 4 (coefficients)'!$J$4  *((C4/'Sect. 4 (coefficients)'!$C$5-1)/'Sect. 4 (coefficients)'!$C$6)  + 'Sect. 4 (coefficients)'!$J$5  *((C4/'Sect. 4 (coefficients)'!$C$5-1)/'Sect. 4 (coefficients)'!$C$6)^2 + 'Sect. 4 (coefficients)'!$J$6   *((C4/'Sect. 4 (coefficients)'!$C$5-1)/'Sect. 4 (coefficients)'!$C$6)^3 + 'Sect. 4 (coefficients)'!$J$7*((C4/'Sect. 4 (coefficients)'!$C$5-1)/'Sect. 4 (coefficients)'!$C$6)^4 ) +
    ( A4/'Sect. 4 (coefficients)'!$C$3 )^1 * ( 'Sect. 4 (coefficients)'!$J$8   + 'Sect. 4 (coefficients)'!$J$9  *((C4/'Sect. 4 (coefficients)'!$C$5-1)/'Sect. 4 (coefficients)'!$C$6)  + 'Sect. 4 (coefficients)'!$J$10*((C4/'Sect. 4 (coefficients)'!$C$5-1)/'Sect. 4 (coefficients)'!$C$6)^2 + 'Sect. 4 (coefficients)'!$J$11 *((C4/'Sect. 4 (coefficients)'!$C$5-1)/'Sect. 4 (coefficients)'!$C$6)^3 ) +
    ( A4/'Sect. 4 (coefficients)'!$C$3 )^2 * ( 'Sect. 4 (coefficients)'!$J$12 + 'Sect. 4 (coefficients)'!$J$13*((C4/'Sect. 4 (coefficients)'!$C$5-1)/'Sect. 4 (coefficients)'!$C$6) + 'Sect. 4 (coefficients)'!$J$14*((C4/'Sect. 4 (coefficients)'!$C$5-1)/'Sect. 4 (coefficients)'!$C$6)^2 ) +
    ( A4/'Sect. 4 (coefficients)'!$C$3 )^3 * ( 'Sect. 4 (coefficients)'!$J$15 + 'Sect. 4 (coefficients)'!$J$16*((C4/'Sect. 4 (coefficients)'!$C$5-1)/'Sect. 4 (coefficients)'!$C$6) ) +
    ( A4/'Sect. 4 (coefficients)'!$C$3 )^4 * ( 'Sect. 4 (coefficients)'!$J$17 ) +
( (B4+273.15) / 'Sect. 4 (coefficients)'!$C$4 )^1*
    (                                                   ( 'Sect. 4 (coefficients)'!$J$18 + 'Sect. 4 (coefficients)'!$J$19*((C4/'Sect. 4 (coefficients)'!$C$5-1)/'Sect. 4 (coefficients)'!$C$6) + 'Sect. 4 (coefficients)'!$J$20*((C4/'Sect. 4 (coefficients)'!$C$5-1)/'Sect. 4 (coefficients)'!$C$6)^2 + 'Sect. 4 (coefficients)'!$J$21 * ((C4/'Sect. 4 (coefficients)'!$C$5-1)/'Sect. 4 (coefficients)'!$C$6)^3 ) +
    ( A4/'Sect. 4 (coefficients)'!$C$3 )^1 * ( 'Sect. 4 (coefficients)'!$J$22 + 'Sect. 4 (coefficients)'!$J$23*((C4/'Sect. 4 (coefficients)'!$C$5-1)/'Sect. 4 (coefficients)'!$C$6) + 'Sect. 4 (coefficients)'!$J$24*((C4/'Sect. 4 (coefficients)'!$C$5-1)/'Sect. 4 (coefficients)'!$C$6)^2 ) +
    ( A4/'Sect. 4 (coefficients)'!$C$3 )^2 * ( 'Sect. 4 (coefficients)'!$J$25 + 'Sect. 4 (coefficients)'!$J$26*((C4/'Sect. 4 (coefficients)'!$C$5-1)/'Sect. 4 (coefficients)'!$C$6) ) +
    ( A4/'Sect. 4 (coefficients)'!$C$3 )^3 * ( 'Sect. 4 (coefficients)'!$J$27 ) ) +
( (B4+273.15) / 'Sect. 4 (coefficients)'!$C$4 )^2*
    (                                                   ( 'Sect. 4 (coefficients)'!$J$28 + 'Sect. 4 (coefficients)'!$J$29*((C4/'Sect. 4 (coefficients)'!$C$5-1)/'Sect. 4 (coefficients)'!$C$6) + 'Sect. 4 (coefficients)'!$J$30*((C4/'Sect. 4 (coefficients)'!$C$5-1)/'Sect. 4 (coefficients)'!$C$6)^2 ) +
    ( A4/'Sect. 4 (coefficients)'!$C$3 )^1 * ( 'Sect. 4 (coefficients)'!$J$31 + 'Sect. 4 (coefficients)'!$J$32*((C4/'Sect. 4 (coefficients)'!$C$5-1)/'Sect. 4 (coefficients)'!$C$6) ) +
    ( A4/'Sect. 4 (coefficients)'!$C$3 )^2 * ( 'Sect. 4 (coefficients)'!$J$33 ) ) +
( (B4+273.15) / 'Sect. 4 (coefficients)'!$C$4 )^3*
    (                                                   ( 'Sect. 4 (coefficients)'!$J$34 + 'Sect. 4 (coefficients)'!$J$35*((C4/'Sect. 4 (coefficients)'!$C$5-1)/'Sect. 4 (coefficients)'!$C$6) ) +
    ( A4/'Sect. 4 (coefficients)'!$C$3 )^1 * ( 'Sect. 4 (coefficients)'!$J$36 ) ) +
( (B4+273.15) / 'Sect. 4 (coefficients)'!$C$4 )^4*
    (                                                   ( 'Sect. 4 (coefficients)'!$J$37 ) ) )</f>
        <v>0</v>
      </c>
      <c r="F4" s="32">
        <f t="shared" ref="F4" si="0">E4+D4</f>
        <v>26.5432740393166</v>
      </c>
      <c r="G4" s="32">
        <f>('Sect. 4 (coefficients)'!$L$3+'Sect. 4 (coefficients)'!$L$4*(B4+'Sect. 4 (coefficients)'!$L$7)^-2.5+'Sect. 4 (coefficients)'!$L$5*(B4+'Sect. 4 (coefficients)'!$L$7)^3)/1000</f>
        <v>-2.4363535093284202E-3</v>
      </c>
      <c r="H4" s="92">
        <f>F4+G4</f>
        <v>26.540837685807272</v>
      </c>
      <c r="I4" s="192">
        <v>35</v>
      </c>
      <c r="J4" s="192">
        <v>20</v>
      </c>
      <c r="K4" s="247">
        <v>0.101325</v>
      </c>
      <c r="L4" s="191">
        <v>26.5432740393166</v>
      </c>
      <c r="M4" s="191">
        <v>0</v>
      </c>
      <c r="N4" s="191">
        <v>26.5432740393166</v>
      </c>
      <c r="O4" s="191">
        <v>-2.4363535093284202E-3</v>
      </c>
      <c r="P4" s="191">
        <v>26.540837685807272</v>
      </c>
      <c r="Q4" s="193" t="s">
        <v>43</v>
      </c>
    </row>
    <row r="5" spans="1:17">
      <c r="A5" s="174">
        <v>35</v>
      </c>
      <c r="B5" s="174">
        <v>20</v>
      </c>
      <c r="C5" s="187">
        <v>100</v>
      </c>
      <c r="D5" s="184">
        <f>'Sect. 4 (coefficients)'!$C$7 * ( A5 / 'Sect. 4 (coefficients)'!$C$3 )*
  (
                                                        ( 'Sect. 4 (coefficients)'!$F$3   + 'Sect. 4 (coefficients)'!$F$4  *(A5/'Sect. 4 (coefficients)'!$C$3)^1 + 'Sect. 4 (coefficients)'!$F$5  *(A5/'Sect. 4 (coefficients)'!$C$3)^2 + 'Sect. 4 (coefficients)'!$F$6   *(A5/'Sect. 4 (coefficients)'!$C$3)^3 + 'Sect. 4 (coefficients)'!$F$7  *(A5/'Sect. 4 (coefficients)'!$C$3)^4 + 'Sect. 4 (coefficients)'!$F$8*(A5/'Sect. 4 (coefficients)'!$C$3)^5 ) +
    ( (B5+273.15) / 'Sect. 4 (coefficients)'!$C$4 )^1 * ( 'Sect. 4 (coefficients)'!$F$9   + 'Sect. 4 (coefficients)'!$F$10*(A5/'Sect. 4 (coefficients)'!$C$3)^1 + 'Sect. 4 (coefficients)'!$F$11*(A5/'Sect. 4 (coefficients)'!$C$3)^2 + 'Sect. 4 (coefficients)'!$F$12*(A5/'Sect. 4 (coefficients)'!$C$3)^3 + 'Sect. 4 (coefficients)'!$F$13*(A5/'Sect. 4 (coefficients)'!$C$3)^4 ) +
    ( (B5+273.15) / 'Sect. 4 (coefficients)'!$C$4 )^2 * ( 'Sect. 4 (coefficients)'!$F$14 + 'Sect. 4 (coefficients)'!$F$15*(A5/'Sect. 4 (coefficients)'!$C$3)^1 + 'Sect. 4 (coefficients)'!$F$16*(A5/'Sect. 4 (coefficients)'!$C$3)^2 + 'Sect. 4 (coefficients)'!$F$17*(A5/'Sect. 4 (coefficients)'!$C$3)^3 ) +
    ( (B5+273.15) / 'Sect. 4 (coefficients)'!$C$4 )^3 * ( 'Sect. 4 (coefficients)'!$F$18 + 'Sect. 4 (coefficients)'!$F$19*(A5/'Sect. 4 (coefficients)'!$C$3)^1 + 'Sect. 4 (coefficients)'!$F$20*(A5/'Sect. 4 (coefficients)'!$C$3)^2 ) +
    ( (B5+273.15) / 'Sect. 4 (coefficients)'!$C$4 )^4 * ( 'Sect. 4 (coefficients)'!$F$21 +'Sect. 4 (coefficients)'!$F$22*(A5/'Sect. 4 (coefficients)'!$C$3)^1 ) +
    ( (B5+273.15) / 'Sect. 4 (coefficients)'!$C$4 )^5 * ( 'Sect. 4 (coefficients)'!$F$23 )
  )</f>
        <v>26.5432740393166</v>
      </c>
      <c r="E5" s="32">
        <f xml:space="preserve"> 'Sect. 4 (coefficients)'!$C$8 * ( (C5/'Sect. 4 (coefficients)'!$C$5-1)/'Sect. 4 (coefficients)'!$C$6 ) * ( A5/'Sect. 4 (coefficients)'!$C$3 ) *
(                                                       ( 'Sect. 4 (coefficients)'!$J$3   + 'Sect. 4 (coefficients)'!$J$4  *((C5/'Sect. 4 (coefficients)'!$C$5-1)/'Sect. 4 (coefficients)'!$C$6)  + 'Sect. 4 (coefficients)'!$J$5  *((C5/'Sect. 4 (coefficients)'!$C$5-1)/'Sect. 4 (coefficients)'!$C$6)^2 + 'Sect. 4 (coefficients)'!$J$6   *((C5/'Sect. 4 (coefficients)'!$C$5-1)/'Sect. 4 (coefficients)'!$C$6)^3 + 'Sect. 4 (coefficients)'!$J$7*((C5/'Sect. 4 (coefficients)'!$C$5-1)/'Sect. 4 (coefficients)'!$C$6)^4 ) +
    ( A5/'Sect. 4 (coefficients)'!$C$3 )^1 * ( 'Sect. 4 (coefficients)'!$J$8   + 'Sect. 4 (coefficients)'!$J$9  *((C5/'Sect. 4 (coefficients)'!$C$5-1)/'Sect. 4 (coefficients)'!$C$6)  + 'Sect. 4 (coefficients)'!$J$10*((C5/'Sect. 4 (coefficients)'!$C$5-1)/'Sect. 4 (coefficients)'!$C$6)^2 + 'Sect. 4 (coefficients)'!$J$11 *((C5/'Sect. 4 (coefficients)'!$C$5-1)/'Sect. 4 (coefficients)'!$C$6)^3 ) +
    ( A5/'Sect. 4 (coefficients)'!$C$3 )^2 * ( 'Sect. 4 (coefficients)'!$J$12 + 'Sect. 4 (coefficients)'!$J$13*((C5/'Sect. 4 (coefficients)'!$C$5-1)/'Sect. 4 (coefficients)'!$C$6) + 'Sect. 4 (coefficients)'!$J$14*((C5/'Sect. 4 (coefficients)'!$C$5-1)/'Sect. 4 (coefficients)'!$C$6)^2 ) +
    ( A5/'Sect. 4 (coefficients)'!$C$3 )^3 * ( 'Sect. 4 (coefficients)'!$J$15 + 'Sect. 4 (coefficients)'!$J$16*((C5/'Sect. 4 (coefficients)'!$C$5-1)/'Sect. 4 (coefficients)'!$C$6) ) +
    ( A5/'Sect. 4 (coefficients)'!$C$3 )^4 * ( 'Sect. 4 (coefficients)'!$J$17 ) +
( (B5+273.15) / 'Sect. 4 (coefficients)'!$C$4 )^1*
    (                                                   ( 'Sect. 4 (coefficients)'!$J$18 + 'Sect. 4 (coefficients)'!$J$19*((C5/'Sect. 4 (coefficients)'!$C$5-1)/'Sect. 4 (coefficients)'!$C$6) + 'Sect. 4 (coefficients)'!$J$20*((C5/'Sect. 4 (coefficients)'!$C$5-1)/'Sect. 4 (coefficients)'!$C$6)^2 + 'Sect. 4 (coefficients)'!$J$21 * ((C5/'Sect. 4 (coefficients)'!$C$5-1)/'Sect. 4 (coefficients)'!$C$6)^3 ) +
    ( A5/'Sect. 4 (coefficients)'!$C$3 )^1 * ( 'Sect. 4 (coefficients)'!$J$22 + 'Sect. 4 (coefficients)'!$J$23*((C5/'Sect. 4 (coefficients)'!$C$5-1)/'Sect. 4 (coefficients)'!$C$6) + 'Sect. 4 (coefficients)'!$J$24*((C5/'Sect. 4 (coefficients)'!$C$5-1)/'Sect. 4 (coefficients)'!$C$6)^2 ) +
    ( A5/'Sect. 4 (coefficients)'!$C$3 )^2 * ( 'Sect. 4 (coefficients)'!$J$25 + 'Sect. 4 (coefficients)'!$J$26*((C5/'Sect. 4 (coefficients)'!$C$5-1)/'Sect. 4 (coefficients)'!$C$6) ) +
    ( A5/'Sect. 4 (coefficients)'!$C$3 )^3 * ( 'Sect. 4 (coefficients)'!$J$27 ) ) +
( (B5+273.15) / 'Sect. 4 (coefficients)'!$C$4 )^2*
    (                                                   ( 'Sect. 4 (coefficients)'!$J$28 + 'Sect. 4 (coefficients)'!$J$29*((C5/'Sect. 4 (coefficients)'!$C$5-1)/'Sect. 4 (coefficients)'!$C$6) + 'Sect. 4 (coefficients)'!$J$30*((C5/'Sect. 4 (coefficients)'!$C$5-1)/'Sect. 4 (coefficients)'!$C$6)^2 ) +
    ( A5/'Sect. 4 (coefficients)'!$C$3 )^1 * ( 'Sect. 4 (coefficients)'!$J$31 + 'Sect. 4 (coefficients)'!$J$32*((C5/'Sect. 4 (coefficients)'!$C$5-1)/'Sect. 4 (coefficients)'!$C$6) ) +
    ( A5/'Sect. 4 (coefficients)'!$C$3 )^2 * ( 'Sect. 4 (coefficients)'!$J$33 ) ) +
( (B5+273.15) / 'Sect. 4 (coefficients)'!$C$4 )^3*
    (                                                   ( 'Sect. 4 (coefficients)'!$J$34 + 'Sect. 4 (coefficients)'!$J$35*((C5/'Sect. 4 (coefficients)'!$C$5-1)/'Sect. 4 (coefficients)'!$C$6) ) +
    ( A5/'Sect. 4 (coefficients)'!$C$3 )^1 * ( 'Sect. 4 (coefficients)'!$J$36 ) ) +
( (B5+273.15) / 'Sect. 4 (coefficients)'!$C$4 )^4*
    (                                                   ( 'Sect. 4 (coefficients)'!$J$37 ) ) )</f>
        <v>-1.7851811465975562</v>
      </c>
      <c r="F5" s="32">
        <f t="shared" ref="F5:F10" si="1">E5+D5</f>
        <v>24.758092892719045</v>
      </c>
      <c r="G5" s="32">
        <f>('Sect. 4 (coefficients)'!$L$3+'Sect. 4 (coefficients)'!$L$4*(B5+'Sect. 4 (coefficients)'!$L$7)^-2.5+'Sect. 4 (coefficients)'!$L$5*(B5+'Sect. 4 (coefficients)'!$L$7)^3)/1000</f>
        <v>-2.4363535093284202E-3</v>
      </c>
      <c r="H5" s="92">
        <f t="shared" ref="H5:H10" si="2">F5+G5</f>
        <v>24.755656539209717</v>
      </c>
      <c r="I5" s="192">
        <v>35</v>
      </c>
      <c r="J5" s="192">
        <v>20</v>
      </c>
      <c r="K5" s="247">
        <v>100</v>
      </c>
      <c r="L5" s="191">
        <v>26.5432740393166</v>
      </c>
      <c r="M5" s="191">
        <v>-1.7851811465975562</v>
      </c>
      <c r="N5" s="191">
        <v>24.758092892719045</v>
      </c>
      <c r="O5" s="191">
        <v>-2.4363535093284202E-3</v>
      </c>
      <c r="P5" s="191">
        <v>24.755656539209717</v>
      </c>
      <c r="Q5" s="193" t="s">
        <v>43</v>
      </c>
    </row>
    <row r="6" spans="1:17">
      <c r="A6" s="174">
        <v>0</v>
      </c>
      <c r="B6" s="174">
        <v>0</v>
      </c>
      <c r="C6" s="187">
        <v>0.101325</v>
      </c>
      <c r="D6" s="184">
        <f>'Sect. 4 (coefficients)'!$C$7 * ( A6 / 'Sect. 4 (coefficients)'!$C$3 )*
  (
                                                        ( 'Sect. 4 (coefficients)'!$F$3   + 'Sect. 4 (coefficients)'!$F$4  *(A6/'Sect. 4 (coefficients)'!$C$3)^1 + 'Sect. 4 (coefficients)'!$F$5  *(A6/'Sect. 4 (coefficients)'!$C$3)^2 + 'Sect. 4 (coefficients)'!$F$6   *(A6/'Sect. 4 (coefficients)'!$C$3)^3 + 'Sect. 4 (coefficients)'!$F$7  *(A6/'Sect. 4 (coefficients)'!$C$3)^4 + 'Sect. 4 (coefficients)'!$F$8*(A6/'Sect. 4 (coefficients)'!$C$3)^5 ) +
    ( (B6+273.15) / 'Sect. 4 (coefficients)'!$C$4 )^1 * ( 'Sect. 4 (coefficients)'!$F$9   + 'Sect. 4 (coefficients)'!$F$10*(A6/'Sect. 4 (coefficients)'!$C$3)^1 + 'Sect. 4 (coefficients)'!$F$11*(A6/'Sect. 4 (coefficients)'!$C$3)^2 + 'Sect. 4 (coefficients)'!$F$12*(A6/'Sect. 4 (coefficients)'!$C$3)^3 + 'Sect. 4 (coefficients)'!$F$13*(A6/'Sect. 4 (coefficients)'!$C$3)^4 ) +
    ( (B6+273.15) / 'Sect. 4 (coefficients)'!$C$4 )^2 * ( 'Sect. 4 (coefficients)'!$F$14 + 'Sect. 4 (coefficients)'!$F$15*(A6/'Sect. 4 (coefficients)'!$C$3)^1 + 'Sect. 4 (coefficients)'!$F$16*(A6/'Sect. 4 (coefficients)'!$C$3)^2 + 'Sect. 4 (coefficients)'!$F$17*(A6/'Sect. 4 (coefficients)'!$C$3)^3 ) +
    ( (B6+273.15) / 'Sect. 4 (coefficients)'!$C$4 )^3 * ( 'Sect. 4 (coefficients)'!$F$18 + 'Sect. 4 (coefficients)'!$F$19*(A6/'Sect. 4 (coefficients)'!$C$3)^1 + 'Sect. 4 (coefficients)'!$F$20*(A6/'Sect. 4 (coefficients)'!$C$3)^2 ) +
    ( (B6+273.15) / 'Sect. 4 (coefficients)'!$C$4 )^4 * ( 'Sect. 4 (coefficients)'!$F$21 +'Sect. 4 (coefficients)'!$F$22*(A6/'Sect. 4 (coefficients)'!$C$3)^1 ) +
    ( (B6+273.15) / 'Sect. 4 (coefficients)'!$C$4 )^5 * ( 'Sect. 4 (coefficients)'!$F$23 )
  )</f>
        <v>0</v>
      </c>
      <c r="E6" s="32">
        <f xml:space="preserve"> 'Sect. 4 (coefficients)'!$C$8 * ( (C6/'Sect. 4 (coefficients)'!$C$5-1)/'Sect. 4 (coefficients)'!$C$6 ) * ( A6/'Sect. 4 (coefficients)'!$C$3 ) *
(                                                       ( 'Sect. 4 (coefficients)'!$J$3   + 'Sect. 4 (coefficients)'!$J$4  *((C6/'Sect. 4 (coefficients)'!$C$5-1)/'Sect. 4 (coefficients)'!$C$6)  + 'Sect. 4 (coefficients)'!$J$5  *((C6/'Sect. 4 (coefficients)'!$C$5-1)/'Sect. 4 (coefficients)'!$C$6)^2 + 'Sect. 4 (coefficients)'!$J$6   *((C6/'Sect. 4 (coefficients)'!$C$5-1)/'Sect. 4 (coefficients)'!$C$6)^3 + 'Sect. 4 (coefficients)'!$J$7*((C6/'Sect. 4 (coefficients)'!$C$5-1)/'Sect. 4 (coefficients)'!$C$6)^4 ) +
    ( A6/'Sect. 4 (coefficients)'!$C$3 )^1 * ( 'Sect. 4 (coefficients)'!$J$8   + 'Sect. 4 (coefficients)'!$J$9  *((C6/'Sect. 4 (coefficients)'!$C$5-1)/'Sect. 4 (coefficients)'!$C$6)  + 'Sect. 4 (coefficients)'!$J$10*((C6/'Sect. 4 (coefficients)'!$C$5-1)/'Sect. 4 (coefficients)'!$C$6)^2 + 'Sect. 4 (coefficients)'!$J$11 *((C6/'Sect. 4 (coefficients)'!$C$5-1)/'Sect. 4 (coefficients)'!$C$6)^3 ) +
    ( A6/'Sect. 4 (coefficients)'!$C$3 )^2 * ( 'Sect. 4 (coefficients)'!$J$12 + 'Sect. 4 (coefficients)'!$J$13*((C6/'Sect. 4 (coefficients)'!$C$5-1)/'Sect. 4 (coefficients)'!$C$6) + 'Sect. 4 (coefficients)'!$J$14*((C6/'Sect. 4 (coefficients)'!$C$5-1)/'Sect. 4 (coefficients)'!$C$6)^2 ) +
    ( A6/'Sect. 4 (coefficients)'!$C$3 )^3 * ( 'Sect. 4 (coefficients)'!$J$15 + 'Sect. 4 (coefficients)'!$J$16*((C6/'Sect. 4 (coefficients)'!$C$5-1)/'Sect. 4 (coefficients)'!$C$6) ) +
    ( A6/'Sect. 4 (coefficients)'!$C$3 )^4 * ( 'Sect. 4 (coefficients)'!$J$17 ) +
( (B6+273.15) / 'Sect. 4 (coefficients)'!$C$4 )^1*
    (                                                   ( 'Sect. 4 (coefficients)'!$J$18 + 'Sect. 4 (coefficients)'!$J$19*((C6/'Sect. 4 (coefficients)'!$C$5-1)/'Sect. 4 (coefficients)'!$C$6) + 'Sect. 4 (coefficients)'!$J$20*((C6/'Sect. 4 (coefficients)'!$C$5-1)/'Sect. 4 (coefficients)'!$C$6)^2 + 'Sect. 4 (coefficients)'!$J$21 * ((C6/'Sect. 4 (coefficients)'!$C$5-1)/'Sect. 4 (coefficients)'!$C$6)^3 ) +
    ( A6/'Sect. 4 (coefficients)'!$C$3 )^1 * ( 'Sect. 4 (coefficients)'!$J$22 + 'Sect. 4 (coefficients)'!$J$23*((C6/'Sect. 4 (coefficients)'!$C$5-1)/'Sect. 4 (coefficients)'!$C$6) + 'Sect. 4 (coefficients)'!$J$24*((C6/'Sect. 4 (coefficients)'!$C$5-1)/'Sect. 4 (coefficients)'!$C$6)^2 ) +
    ( A6/'Sect. 4 (coefficients)'!$C$3 )^2 * ( 'Sect. 4 (coefficients)'!$J$25 + 'Sect. 4 (coefficients)'!$J$26*((C6/'Sect. 4 (coefficients)'!$C$5-1)/'Sect. 4 (coefficients)'!$C$6) ) +
    ( A6/'Sect. 4 (coefficients)'!$C$3 )^3 * ( 'Sect. 4 (coefficients)'!$J$27 ) ) +
( (B6+273.15) / 'Sect. 4 (coefficients)'!$C$4 )^2*
    (                                                   ( 'Sect. 4 (coefficients)'!$J$28 + 'Sect. 4 (coefficients)'!$J$29*((C6/'Sect. 4 (coefficients)'!$C$5-1)/'Sect. 4 (coefficients)'!$C$6) + 'Sect. 4 (coefficients)'!$J$30*((C6/'Sect. 4 (coefficients)'!$C$5-1)/'Sect. 4 (coefficients)'!$C$6)^2 ) +
    ( A6/'Sect. 4 (coefficients)'!$C$3 )^1 * ( 'Sect. 4 (coefficients)'!$J$31 + 'Sect. 4 (coefficients)'!$J$32*((C6/'Sect. 4 (coefficients)'!$C$5-1)/'Sect. 4 (coefficients)'!$C$6) ) +
    ( A6/'Sect. 4 (coefficients)'!$C$3 )^2 * ( 'Sect. 4 (coefficients)'!$J$33 ) ) +
( (B6+273.15) / 'Sect. 4 (coefficients)'!$C$4 )^3*
    (                                                   ( 'Sect. 4 (coefficients)'!$J$34 + 'Sect. 4 (coefficients)'!$J$35*((C6/'Sect. 4 (coefficients)'!$C$5-1)/'Sect. 4 (coefficients)'!$C$6) ) +
    ( A6/'Sect. 4 (coefficients)'!$C$3 )^1 * ( 'Sect. 4 (coefficients)'!$J$36 ) ) +
( (B6+273.15) / 'Sect. 4 (coefficients)'!$C$4 )^4*
    (                                                   ( 'Sect. 4 (coefficients)'!$J$37 ) ) )</f>
        <v>0</v>
      </c>
      <c r="F6" s="32">
        <f t="shared" si="1"/>
        <v>0</v>
      </c>
      <c r="G6" s="32">
        <f>('Sect. 4 (coefficients)'!$L$3+'Sect. 4 (coefficients)'!$L$4*(B6+'Sect. 4 (coefficients)'!$L$7)^-2.5+'Sect. 4 (coefficients)'!$L$5*(B6+'Sect. 4 (coefficients)'!$L$7)^3)/1000</f>
        <v>-4.6874098193283699E-3</v>
      </c>
      <c r="H6" s="92">
        <f t="shared" si="2"/>
        <v>-4.6874098193283699E-3</v>
      </c>
      <c r="I6" s="192">
        <v>0</v>
      </c>
      <c r="J6" s="192">
        <v>0</v>
      </c>
      <c r="K6" s="247">
        <v>0.101325</v>
      </c>
      <c r="L6" s="191">
        <v>0</v>
      </c>
      <c r="M6" s="191">
        <v>0</v>
      </c>
      <c r="N6" s="191">
        <v>0</v>
      </c>
      <c r="O6" s="191">
        <v>-4.6874098193283699E-3</v>
      </c>
      <c r="P6" s="191">
        <v>-4.6874098193283699E-3</v>
      </c>
      <c r="Q6" s="193" t="s">
        <v>43</v>
      </c>
    </row>
    <row r="7" spans="1:17">
      <c r="A7" s="174">
        <v>35</v>
      </c>
      <c r="B7" s="174">
        <v>0</v>
      </c>
      <c r="C7" s="187">
        <v>0.101325</v>
      </c>
      <c r="D7" s="184">
        <f>'Sect. 4 (coefficients)'!$C$7 * ( A7 / 'Sect. 4 (coefficients)'!$C$3 )*
  (
                                                        ( 'Sect. 4 (coefficients)'!$F$3   + 'Sect. 4 (coefficients)'!$F$4  *(A7/'Sect. 4 (coefficients)'!$C$3)^1 + 'Sect. 4 (coefficients)'!$F$5  *(A7/'Sect. 4 (coefficients)'!$C$3)^2 + 'Sect. 4 (coefficients)'!$F$6   *(A7/'Sect. 4 (coefficients)'!$C$3)^3 + 'Sect. 4 (coefficients)'!$F$7  *(A7/'Sect. 4 (coefficients)'!$C$3)^4 + 'Sect. 4 (coefficients)'!$F$8*(A7/'Sect. 4 (coefficients)'!$C$3)^5 ) +
    ( (B7+273.15) / 'Sect. 4 (coefficients)'!$C$4 )^1 * ( 'Sect. 4 (coefficients)'!$F$9   + 'Sect. 4 (coefficients)'!$F$10*(A7/'Sect. 4 (coefficients)'!$C$3)^1 + 'Sect. 4 (coefficients)'!$F$11*(A7/'Sect. 4 (coefficients)'!$C$3)^2 + 'Sect. 4 (coefficients)'!$F$12*(A7/'Sect. 4 (coefficients)'!$C$3)^3 + 'Sect. 4 (coefficients)'!$F$13*(A7/'Sect. 4 (coefficients)'!$C$3)^4 ) +
    ( (B7+273.15) / 'Sect. 4 (coefficients)'!$C$4 )^2 * ( 'Sect. 4 (coefficients)'!$F$14 + 'Sect. 4 (coefficients)'!$F$15*(A7/'Sect. 4 (coefficients)'!$C$3)^1 + 'Sect. 4 (coefficients)'!$F$16*(A7/'Sect. 4 (coefficients)'!$C$3)^2 + 'Sect. 4 (coefficients)'!$F$17*(A7/'Sect. 4 (coefficients)'!$C$3)^3 ) +
    ( (B7+273.15) / 'Sect. 4 (coefficients)'!$C$4 )^3 * ( 'Sect. 4 (coefficients)'!$F$18 + 'Sect. 4 (coefficients)'!$F$19*(A7/'Sect. 4 (coefficients)'!$C$3)^1 + 'Sect. 4 (coefficients)'!$F$20*(A7/'Sect. 4 (coefficients)'!$C$3)^2 ) +
    ( (B7+273.15) / 'Sect. 4 (coefficients)'!$C$4 )^4 * ( 'Sect. 4 (coefficients)'!$F$21 +'Sect. 4 (coefficients)'!$F$22*(A7/'Sect. 4 (coefficients)'!$C$3)^1 ) +
    ( (B7+273.15) / 'Sect. 4 (coefficients)'!$C$4 )^5 * ( 'Sect. 4 (coefficients)'!$F$23 )
  )</f>
        <v>28.248593663925305</v>
      </c>
      <c r="E7" s="32">
        <f xml:space="preserve"> 'Sect. 4 (coefficients)'!$C$8 * ( (C7/'Sect. 4 (coefficients)'!$C$5-1)/'Sect. 4 (coefficients)'!$C$6 ) * ( A7/'Sect. 4 (coefficients)'!$C$3 ) *
(                                                       ( 'Sect. 4 (coefficients)'!$J$3   + 'Sect. 4 (coefficients)'!$J$4  *((C7/'Sect. 4 (coefficients)'!$C$5-1)/'Sect. 4 (coefficients)'!$C$6)  + 'Sect. 4 (coefficients)'!$J$5  *((C7/'Sect. 4 (coefficients)'!$C$5-1)/'Sect. 4 (coefficients)'!$C$6)^2 + 'Sect. 4 (coefficients)'!$J$6   *((C7/'Sect. 4 (coefficients)'!$C$5-1)/'Sect. 4 (coefficients)'!$C$6)^3 + 'Sect. 4 (coefficients)'!$J$7*((C7/'Sect. 4 (coefficients)'!$C$5-1)/'Sect. 4 (coefficients)'!$C$6)^4 ) +
    ( A7/'Sect. 4 (coefficients)'!$C$3 )^1 * ( 'Sect. 4 (coefficients)'!$J$8   + 'Sect. 4 (coefficients)'!$J$9  *((C7/'Sect. 4 (coefficients)'!$C$5-1)/'Sect. 4 (coefficients)'!$C$6)  + 'Sect. 4 (coefficients)'!$J$10*((C7/'Sect. 4 (coefficients)'!$C$5-1)/'Sect. 4 (coefficients)'!$C$6)^2 + 'Sect. 4 (coefficients)'!$J$11 *((C7/'Sect. 4 (coefficients)'!$C$5-1)/'Sect. 4 (coefficients)'!$C$6)^3 ) +
    ( A7/'Sect. 4 (coefficients)'!$C$3 )^2 * ( 'Sect. 4 (coefficients)'!$J$12 + 'Sect. 4 (coefficients)'!$J$13*((C7/'Sect. 4 (coefficients)'!$C$5-1)/'Sect. 4 (coefficients)'!$C$6) + 'Sect. 4 (coefficients)'!$J$14*((C7/'Sect. 4 (coefficients)'!$C$5-1)/'Sect. 4 (coefficients)'!$C$6)^2 ) +
    ( A7/'Sect. 4 (coefficients)'!$C$3 )^3 * ( 'Sect. 4 (coefficients)'!$J$15 + 'Sect. 4 (coefficients)'!$J$16*((C7/'Sect. 4 (coefficients)'!$C$5-1)/'Sect. 4 (coefficients)'!$C$6) ) +
    ( A7/'Sect. 4 (coefficients)'!$C$3 )^4 * ( 'Sect. 4 (coefficients)'!$J$17 ) +
( (B7+273.15) / 'Sect. 4 (coefficients)'!$C$4 )^1*
    (                                                   ( 'Sect. 4 (coefficients)'!$J$18 + 'Sect. 4 (coefficients)'!$J$19*((C7/'Sect. 4 (coefficients)'!$C$5-1)/'Sect. 4 (coefficients)'!$C$6) + 'Sect. 4 (coefficients)'!$J$20*((C7/'Sect. 4 (coefficients)'!$C$5-1)/'Sect. 4 (coefficients)'!$C$6)^2 + 'Sect. 4 (coefficients)'!$J$21 * ((C7/'Sect. 4 (coefficients)'!$C$5-1)/'Sect. 4 (coefficients)'!$C$6)^3 ) +
    ( A7/'Sect. 4 (coefficients)'!$C$3 )^1 * ( 'Sect. 4 (coefficients)'!$J$22 + 'Sect. 4 (coefficients)'!$J$23*((C7/'Sect. 4 (coefficients)'!$C$5-1)/'Sect. 4 (coefficients)'!$C$6) + 'Sect. 4 (coefficients)'!$J$24*((C7/'Sect. 4 (coefficients)'!$C$5-1)/'Sect. 4 (coefficients)'!$C$6)^2 ) +
    ( A7/'Sect. 4 (coefficients)'!$C$3 )^2 * ( 'Sect. 4 (coefficients)'!$J$25 + 'Sect. 4 (coefficients)'!$J$26*((C7/'Sect. 4 (coefficients)'!$C$5-1)/'Sect. 4 (coefficients)'!$C$6) ) +
    ( A7/'Sect. 4 (coefficients)'!$C$3 )^3 * ( 'Sect. 4 (coefficients)'!$J$27 ) ) +
( (B7+273.15) / 'Sect. 4 (coefficients)'!$C$4 )^2*
    (                                                   ( 'Sect. 4 (coefficients)'!$J$28 + 'Sect. 4 (coefficients)'!$J$29*((C7/'Sect. 4 (coefficients)'!$C$5-1)/'Sect. 4 (coefficients)'!$C$6) + 'Sect. 4 (coefficients)'!$J$30*((C7/'Sect. 4 (coefficients)'!$C$5-1)/'Sect. 4 (coefficients)'!$C$6)^2 ) +
    ( A7/'Sect. 4 (coefficients)'!$C$3 )^1 * ( 'Sect. 4 (coefficients)'!$J$31 + 'Sect. 4 (coefficients)'!$J$32*((C7/'Sect. 4 (coefficients)'!$C$5-1)/'Sect. 4 (coefficients)'!$C$6) ) +
    ( A7/'Sect. 4 (coefficients)'!$C$3 )^2 * ( 'Sect. 4 (coefficients)'!$J$33 ) ) +
( (B7+273.15) / 'Sect. 4 (coefficients)'!$C$4 )^3*
    (                                                   ( 'Sect. 4 (coefficients)'!$J$34 + 'Sect. 4 (coefficients)'!$J$35*((C7/'Sect. 4 (coefficients)'!$C$5-1)/'Sect. 4 (coefficients)'!$C$6) ) +
    ( A7/'Sect. 4 (coefficients)'!$C$3 )^1 * ( 'Sect. 4 (coefficients)'!$J$36 ) ) +
( (B7+273.15) / 'Sect. 4 (coefficients)'!$C$4 )^4*
    (                                                   ( 'Sect. 4 (coefficients)'!$J$37 ) ) )</f>
        <v>0</v>
      </c>
      <c r="F7" s="32">
        <f t="shared" si="1"/>
        <v>28.248593663925305</v>
      </c>
      <c r="G7" s="32">
        <f>('Sect. 4 (coefficients)'!$L$3+'Sect. 4 (coefficients)'!$L$4*(B7+'Sect. 4 (coefficients)'!$L$7)^-2.5+'Sect. 4 (coefficients)'!$L$5*(B7+'Sect. 4 (coefficients)'!$L$7)^3)/1000</f>
        <v>-4.6874098193283699E-3</v>
      </c>
      <c r="H7" s="92">
        <f t="shared" si="2"/>
        <v>28.243906254105976</v>
      </c>
      <c r="I7" s="192">
        <v>35</v>
      </c>
      <c r="J7" s="192">
        <v>0</v>
      </c>
      <c r="K7" s="247">
        <v>0.101325</v>
      </c>
      <c r="L7" s="191">
        <v>28.248593663925305</v>
      </c>
      <c r="M7" s="191">
        <v>0</v>
      </c>
      <c r="N7" s="191">
        <v>28.248593663925305</v>
      </c>
      <c r="O7" s="191">
        <v>-4.6874098193283699E-3</v>
      </c>
      <c r="P7" s="191">
        <v>28.243906254105976</v>
      </c>
      <c r="Q7" s="193" t="s">
        <v>43</v>
      </c>
    </row>
    <row r="8" spans="1:17">
      <c r="A8" s="174">
        <v>0</v>
      </c>
      <c r="B8" s="174">
        <v>0</v>
      </c>
      <c r="C8" s="187">
        <v>0.101325</v>
      </c>
      <c r="D8" s="184">
        <f>'Sect. 4 (coefficients)'!$C$7 * ( A8 / 'Sect. 4 (coefficients)'!$C$3 )*
  (
                                                        ( 'Sect. 4 (coefficients)'!$F$3   + 'Sect. 4 (coefficients)'!$F$4  *(A8/'Sect. 4 (coefficients)'!$C$3)^1 + 'Sect. 4 (coefficients)'!$F$5  *(A8/'Sect. 4 (coefficients)'!$C$3)^2 + 'Sect. 4 (coefficients)'!$F$6   *(A8/'Sect. 4 (coefficients)'!$C$3)^3 + 'Sect. 4 (coefficients)'!$F$7  *(A8/'Sect. 4 (coefficients)'!$C$3)^4 + 'Sect. 4 (coefficients)'!$F$8*(A8/'Sect. 4 (coefficients)'!$C$3)^5 ) +
    ( (B8+273.15) / 'Sect. 4 (coefficients)'!$C$4 )^1 * ( 'Sect. 4 (coefficients)'!$F$9   + 'Sect. 4 (coefficients)'!$F$10*(A8/'Sect. 4 (coefficients)'!$C$3)^1 + 'Sect. 4 (coefficients)'!$F$11*(A8/'Sect. 4 (coefficients)'!$C$3)^2 + 'Sect. 4 (coefficients)'!$F$12*(A8/'Sect. 4 (coefficients)'!$C$3)^3 + 'Sect. 4 (coefficients)'!$F$13*(A8/'Sect. 4 (coefficients)'!$C$3)^4 ) +
    ( (B8+273.15) / 'Sect. 4 (coefficients)'!$C$4 )^2 * ( 'Sect. 4 (coefficients)'!$F$14 + 'Sect. 4 (coefficients)'!$F$15*(A8/'Sect. 4 (coefficients)'!$C$3)^1 + 'Sect. 4 (coefficients)'!$F$16*(A8/'Sect. 4 (coefficients)'!$C$3)^2 + 'Sect. 4 (coefficients)'!$F$17*(A8/'Sect. 4 (coefficients)'!$C$3)^3 ) +
    ( (B8+273.15) / 'Sect. 4 (coefficients)'!$C$4 )^3 * ( 'Sect. 4 (coefficients)'!$F$18 + 'Sect. 4 (coefficients)'!$F$19*(A8/'Sect. 4 (coefficients)'!$C$3)^1 + 'Sect. 4 (coefficients)'!$F$20*(A8/'Sect. 4 (coefficients)'!$C$3)^2 ) +
    ( (B8+273.15) / 'Sect. 4 (coefficients)'!$C$4 )^4 * ( 'Sect. 4 (coefficients)'!$F$21 +'Sect. 4 (coefficients)'!$F$22*(A8/'Sect. 4 (coefficients)'!$C$3)^1 ) +
    ( (B8+273.15) / 'Sect. 4 (coefficients)'!$C$4 )^5 * ( 'Sect. 4 (coefficients)'!$F$23 )
  )</f>
        <v>0</v>
      </c>
      <c r="E8" s="32">
        <f xml:space="preserve"> 'Sect. 4 (coefficients)'!$C$8 * ( (C8/'Sect. 4 (coefficients)'!$C$5-1)/'Sect. 4 (coefficients)'!$C$6 ) * ( A8/'Sect. 4 (coefficients)'!$C$3 ) *
(                                                       ( 'Sect. 4 (coefficients)'!$J$3   + 'Sect. 4 (coefficients)'!$J$4  *((C8/'Sect. 4 (coefficients)'!$C$5-1)/'Sect. 4 (coefficients)'!$C$6)  + 'Sect. 4 (coefficients)'!$J$5  *((C8/'Sect. 4 (coefficients)'!$C$5-1)/'Sect. 4 (coefficients)'!$C$6)^2 + 'Sect. 4 (coefficients)'!$J$6   *((C8/'Sect. 4 (coefficients)'!$C$5-1)/'Sect. 4 (coefficients)'!$C$6)^3 + 'Sect. 4 (coefficients)'!$J$7*((C8/'Sect. 4 (coefficients)'!$C$5-1)/'Sect. 4 (coefficients)'!$C$6)^4 ) +
    ( A8/'Sect. 4 (coefficients)'!$C$3 )^1 * ( 'Sect. 4 (coefficients)'!$J$8   + 'Sect. 4 (coefficients)'!$J$9  *((C8/'Sect. 4 (coefficients)'!$C$5-1)/'Sect. 4 (coefficients)'!$C$6)  + 'Sect. 4 (coefficients)'!$J$10*((C8/'Sect. 4 (coefficients)'!$C$5-1)/'Sect. 4 (coefficients)'!$C$6)^2 + 'Sect. 4 (coefficients)'!$J$11 *((C8/'Sect. 4 (coefficients)'!$C$5-1)/'Sect. 4 (coefficients)'!$C$6)^3 ) +
    ( A8/'Sect. 4 (coefficients)'!$C$3 )^2 * ( 'Sect. 4 (coefficients)'!$J$12 + 'Sect. 4 (coefficients)'!$J$13*((C8/'Sect. 4 (coefficients)'!$C$5-1)/'Sect. 4 (coefficients)'!$C$6) + 'Sect. 4 (coefficients)'!$J$14*((C8/'Sect. 4 (coefficients)'!$C$5-1)/'Sect. 4 (coefficients)'!$C$6)^2 ) +
    ( A8/'Sect. 4 (coefficients)'!$C$3 )^3 * ( 'Sect. 4 (coefficients)'!$J$15 + 'Sect. 4 (coefficients)'!$J$16*((C8/'Sect. 4 (coefficients)'!$C$5-1)/'Sect. 4 (coefficients)'!$C$6) ) +
    ( A8/'Sect. 4 (coefficients)'!$C$3 )^4 * ( 'Sect. 4 (coefficients)'!$J$17 ) +
( (B8+273.15) / 'Sect. 4 (coefficients)'!$C$4 )^1*
    (                                                   ( 'Sect. 4 (coefficients)'!$J$18 + 'Sect. 4 (coefficients)'!$J$19*((C8/'Sect. 4 (coefficients)'!$C$5-1)/'Sect. 4 (coefficients)'!$C$6) + 'Sect. 4 (coefficients)'!$J$20*((C8/'Sect. 4 (coefficients)'!$C$5-1)/'Sect. 4 (coefficients)'!$C$6)^2 + 'Sect. 4 (coefficients)'!$J$21 * ((C8/'Sect. 4 (coefficients)'!$C$5-1)/'Sect. 4 (coefficients)'!$C$6)^3 ) +
    ( A8/'Sect. 4 (coefficients)'!$C$3 )^1 * ( 'Sect. 4 (coefficients)'!$J$22 + 'Sect. 4 (coefficients)'!$J$23*((C8/'Sect. 4 (coefficients)'!$C$5-1)/'Sect. 4 (coefficients)'!$C$6) + 'Sect. 4 (coefficients)'!$J$24*((C8/'Sect. 4 (coefficients)'!$C$5-1)/'Sect. 4 (coefficients)'!$C$6)^2 ) +
    ( A8/'Sect. 4 (coefficients)'!$C$3 )^2 * ( 'Sect. 4 (coefficients)'!$J$25 + 'Sect. 4 (coefficients)'!$J$26*((C8/'Sect. 4 (coefficients)'!$C$5-1)/'Sect. 4 (coefficients)'!$C$6) ) +
    ( A8/'Sect. 4 (coefficients)'!$C$3 )^3 * ( 'Sect. 4 (coefficients)'!$J$27 ) ) +
( (B8+273.15) / 'Sect. 4 (coefficients)'!$C$4 )^2*
    (                                                   ( 'Sect. 4 (coefficients)'!$J$28 + 'Sect. 4 (coefficients)'!$J$29*((C8/'Sect. 4 (coefficients)'!$C$5-1)/'Sect. 4 (coefficients)'!$C$6) + 'Sect. 4 (coefficients)'!$J$30*((C8/'Sect. 4 (coefficients)'!$C$5-1)/'Sect. 4 (coefficients)'!$C$6)^2 ) +
    ( A8/'Sect. 4 (coefficients)'!$C$3 )^1 * ( 'Sect. 4 (coefficients)'!$J$31 + 'Sect. 4 (coefficients)'!$J$32*((C8/'Sect. 4 (coefficients)'!$C$5-1)/'Sect. 4 (coefficients)'!$C$6) ) +
    ( A8/'Sect. 4 (coefficients)'!$C$3 )^2 * ( 'Sect. 4 (coefficients)'!$J$33 ) ) +
( (B8+273.15) / 'Sect. 4 (coefficients)'!$C$4 )^3*
    (                                                   ( 'Sect. 4 (coefficients)'!$J$34 + 'Sect. 4 (coefficients)'!$J$35*((C8/'Sect. 4 (coefficients)'!$C$5-1)/'Sect. 4 (coefficients)'!$C$6) ) +
    ( A8/'Sect. 4 (coefficients)'!$C$3 )^1 * ( 'Sect. 4 (coefficients)'!$J$36 ) ) +
( (B8+273.15) / 'Sect. 4 (coefficients)'!$C$4 )^4*
    (                                                   ( 'Sect. 4 (coefficients)'!$J$37 ) ) )</f>
        <v>0</v>
      </c>
      <c r="F8" s="32">
        <f t="shared" si="1"/>
        <v>0</v>
      </c>
      <c r="G8" s="32">
        <f>('Sect. 4 (coefficients)'!$L$3+'Sect. 4 (coefficients)'!$L$4*(B8+'Sect. 4 (coefficients)'!$L$7)^-2.5+'Sect. 4 (coefficients)'!$L$5*(B8+'Sect. 4 (coefficients)'!$L$7)^3)/1000</f>
        <v>-4.6874098193283699E-3</v>
      </c>
      <c r="H8" s="92">
        <f t="shared" si="2"/>
        <v>-4.6874098193283699E-3</v>
      </c>
      <c r="I8" s="192">
        <v>0</v>
      </c>
      <c r="J8" s="192">
        <v>0</v>
      </c>
      <c r="K8" s="247">
        <v>0.101325</v>
      </c>
      <c r="L8" s="191">
        <v>0</v>
      </c>
      <c r="M8" s="191">
        <v>0</v>
      </c>
      <c r="N8" s="191">
        <v>0</v>
      </c>
      <c r="O8" s="191">
        <v>-4.6874098193283699E-3</v>
      </c>
      <c r="P8" s="191">
        <v>-4.6874098193283699E-3</v>
      </c>
      <c r="Q8" s="193" t="s">
        <v>43</v>
      </c>
    </row>
    <row r="9" spans="1:17">
      <c r="A9" s="174">
        <v>40</v>
      </c>
      <c r="B9" s="174">
        <v>0</v>
      </c>
      <c r="C9" s="187">
        <v>0.101325</v>
      </c>
      <c r="D9" s="184">
        <f>'Sect. 4 (coefficients)'!$C$7 * ( A9 / 'Sect. 4 (coefficients)'!$C$3 )*
  (
                                                        ( 'Sect. 4 (coefficients)'!$F$3   + 'Sect. 4 (coefficients)'!$F$4  *(A9/'Sect. 4 (coefficients)'!$C$3)^1 + 'Sect. 4 (coefficients)'!$F$5  *(A9/'Sect. 4 (coefficients)'!$C$3)^2 + 'Sect. 4 (coefficients)'!$F$6   *(A9/'Sect. 4 (coefficients)'!$C$3)^3 + 'Sect. 4 (coefficients)'!$F$7  *(A9/'Sect. 4 (coefficients)'!$C$3)^4 + 'Sect. 4 (coefficients)'!$F$8*(A9/'Sect. 4 (coefficients)'!$C$3)^5 ) +
    ( (B9+273.15) / 'Sect. 4 (coefficients)'!$C$4 )^1 * ( 'Sect. 4 (coefficients)'!$F$9   + 'Sect. 4 (coefficients)'!$F$10*(A9/'Sect. 4 (coefficients)'!$C$3)^1 + 'Sect. 4 (coefficients)'!$F$11*(A9/'Sect. 4 (coefficients)'!$C$3)^2 + 'Sect. 4 (coefficients)'!$F$12*(A9/'Sect. 4 (coefficients)'!$C$3)^3 + 'Sect. 4 (coefficients)'!$F$13*(A9/'Sect. 4 (coefficients)'!$C$3)^4 ) +
    ( (B9+273.15) / 'Sect. 4 (coefficients)'!$C$4 )^2 * ( 'Sect. 4 (coefficients)'!$F$14 + 'Sect. 4 (coefficients)'!$F$15*(A9/'Sect. 4 (coefficients)'!$C$3)^1 + 'Sect. 4 (coefficients)'!$F$16*(A9/'Sect. 4 (coefficients)'!$C$3)^2 + 'Sect. 4 (coefficients)'!$F$17*(A9/'Sect. 4 (coefficients)'!$C$3)^3 ) +
    ( (B9+273.15) / 'Sect. 4 (coefficients)'!$C$4 )^3 * ( 'Sect. 4 (coefficients)'!$F$18 + 'Sect. 4 (coefficients)'!$F$19*(A9/'Sect. 4 (coefficients)'!$C$3)^1 + 'Sect. 4 (coefficients)'!$F$20*(A9/'Sect. 4 (coefficients)'!$C$3)^2 ) +
    ( (B9+273.15) / 'Sect. 4 (coefficients)'!$C$4 )^4 * ( 'Sect. 4 (coefficients)'!$F$21 +'Sect. 4 (coefficients)'!$F$22*(A9/'Sect. 4 (coefficients)'!$C$3)^1 ) +
    ( (B9+273.15) / 'Sect. 4 (coefficients)'!$C$4 )^5 * ( 'Sect. 4 (coefficients)'!$F$23 )
  )</f>
        <v>32.277444571468223</v>
      </c>
      <c r="E9" s="32">
        <f xml:space="preserve"> 'Sect. 4 (coefficients)'!$C$8 * ( (C9/'Sect. 4 (coefficients)'!$C$5-1)/'Sect. 4 (coefficients)'!$C$6 ) * ( A9/'Sect. 4 (coefficients)'!$C$3 ) *
(                                                       ( 'Sect. 4 (coefficients)'!$J$3   + 'Sect. 4 (coefficients)'!$J$4  *((C9/'Sect. 4 (coefficients)'!$C$5-1)/'Sect. 4 (coefficients)'!$C$6)  + 'Sect. 4 (coefficients)'!$J$5  *((C9/'Sect. 4 (coefficients)'!$C$5-1)/'Sect. 4 (coefficients)'!$C$6)^2 + 'Sect. 4 (coefficients)'!$J$6   *((C9/'Sect. 4 (coefficients)'!$C$5-1)/'Sect. 4 (coefficients)'!$C$6)^3 + 'Sect. 4 (coefficients)'!$J$7*((C9/'Sect. 4 (coefficients)'!$C$5-1)/'Sect. 4 (coefficients)'!$C$6)^4 ) +
    ( A9/'Sect. 4 (coefficients)'!$C$3 )^1 * ( 'Sect. 4 (coefficients)'!$J$8   + 'Sect. 4 (coefficients)'!$J$9  *((C9/'Sect. 4 (coefficients)'!$C$5-1)/'Sect. 4 (coefficients)'!$C$6)  + 'Sect. 4 (coefficients)'!$J$10*((C9/'Sect. 4 (coefficients)'!$C$5-1)/'Sect. 4 (coefficients)'!$C$6)^2 + 'Sect. 4 (coefficients)'!$J$11 *((C9/'Sect. 4 (coefficients)'!$C$5-1)/'Sect. 4 (coefficients)'!$C$6)^3 ) +
    ( A9/'Sect. 4 (coefficients)'!$C$3 )^2 * ( 'Sect. 4 (coefficients)'!$J$12 + 'Sect. 4 (coefficients)'!$J$13*((C9/'Sect. 4 (coefficients)'!$C$5-1)/'Sect. 4 (coefficients)'!$C$6) + 'Sect. 4 (coefficients)'!$J$14*((C9/'Sect. 4 (coefficients)'!$C$5-1)/'Sect. 4 (coefficients)'!$C$6)^2 ) +
    ( A9/'Sect. 4 (coefficients)'!$C$3 )^3 * ( 'Sect. 4 (coefficients)'!$J$15 + 'Sect. 4 (coefficients)'!$J$16*((C9/'Sect. 4 (coefficients)'!$C$5-1)/'Sect. 4 (coefficients)'!$C$6) ) +
    ( A9/'Sect. 4 (coefficients)'!$C$3 )^4 * ( 'Sect. 4 (coefficients)'!$J$17 ) +
( (B9+273.15) / 'Sect. 4 (coefficients)'!$C$4 )^1*
    (                                                   ( 'Sect. 4 (coefficients)'!$J$18 + 'Sect. 4 (coefficients)'!$J$19*((C9/'Sect. 4 (coefficients)'!$C$5-1)/'Sect. 4 (coefficients)'!$C$6) + 'Sect. 4 (coefficients)'!$J$20*((C9/'Sect. 4 (coefficients)'!$C$5-1)/'Sect. 4 (coefficients)'!$C$6)^2 + 'Sect. 4 (coefficients)'!$J$21 * ((C9/'Sect. 4 (coefficients)'!$C$5-1)/'Sect. 4 (coefficients)'!$C$6)^3 ) +
    ( A9/'Sect. 4 (coefficients)'!$C$3 )^1 * ( 'Sect. 4 (coefficients)'!$J$22 + 'Sect. 4 (coefficients)'!$J$23*((C9/'Sect. 4 (coefficients)'!$C$5-1)/'Sect. 4 (coefficients)'!$C$6) + 'Sect. 4 (coefficients)'!$J$24*((C9/'Sect. 4 (coefficients)'!$C$5-1)/'Sect. 4 (coefficients)'!$C$6)^2 ) +
    ( A9/'Sect. 4 (coefficients)'!$C$3 )^2 * ( 'Sect. 4 (coefficients)'!$J$25 + 'Sect. 4 (coefficients)'!$J$26*((C9/'Sect. 4 (coefficients)'!$C$5-1)/'Sect. 4 (coefficients)'!$C$6) ) +
    ( A9/'Sect. 4 (coefficients)'!$C$3 )^3 * ( 'Sect. 4 (coefficients)'!$J$27 ) ) +
( (B9+273.15) / 'Sect. 4 (coefficients)'!$C$4 )^2*
    (                                                   ( 'Sect. 4 (coefficients)'!$J$28 + 'Sect. 4 (coefficients)'!$J$29*((C9/'Sect. 4 (coefficients)'!$C$5-1)/'Sect. 4 (coefficients)'!$C$6) + 'Sect. 4 (coefficients)'!$J$30*((C9/'Sect. 4 (coefficients)'!$C$5-1)/'Sect. 4 (coefficients)'!$C$6)^2 ) +
    ( A9/'Sect. 4 (coefficients)'!$C$3 )^1 * ( 'Sect. 4 (coefficients)'!$J$31 + 'Sect. 4 (coefficients)'!$J$32*((C9/'Sect. 4 (coefficients)'!$C$5-1)/'Sect. 4 (coefficients)'!$C$6) ) +
    ( A9/'Sect. 4 (coefficients)'!$C$3 )^2 * ( 'Sect. 4 (coefficients)'!$J$33 ) ) +
( (B9+273.15) / 'Sect. 4 (coefficients)'!$C$4 )^3*
    (                                                   ( 'Sect. 4 (coefficients)'!$J$34 + 'Sect. 4 (coefficients)'!$J$35*((C9/'Sect. 4 (coefficients)'!$C$5-1)/'Sect. 4 (coefficients)'!$C$6) ) +
    ( A9/'Sect. 4 (coefficients)'!$C$3 )^1 * ( 'Sect. 4 (coefficients)'!$J$36 ) ) +
( (B9+273.15) / 'Sect. 4 (coefficients)'!$C$4 )^4*
    (                                                   ( 'Sect. 4 (coefficients)'!$J$37 ) ) )</f>
        <v>0</v>
      </c>
      <c r="F9" s="32">
        <f t="shared" si="1"/>
        <v>32.277444571468223</v>
      </c>
      <c r="G9" s="32">
        <f>('Sect. 4 (coefficients)'!$L$3+'Sect. 4 (coefficients)'!$L$4*(B9+'Sect. 4 (coefficients)'!$L$7)^-2.5+'Sect. 4 (coefficients)'!$L$5*(B9+'Sect. 4 (coefficients)'!$L$7)^3)/1000</f>
        <v>-4.6874098193283699E-3</v>
      </c>
      <c r="H9" s="92">
        <f t="shared" si="2"/>
        <v>32.272757161648897</v>
      </c>
      <c r="I9" s="192">
        <v>40</v>
      </c>
      <c r="J9" s="192">
        <v>0</v>
      </c>
      <c r="K9" s="247">
        <v>0.101325</v>
      </c>
      <c r="L9" s="191">
        <v>32.277444571468223</v>
      </c>
      <c r="M9" s="191">
        <v>0</v>
      </c>
      <c r="N9" s="191">
        <v>32.277444571468223</v>
      </c>
      <c r="O9" s="191">
        <v>-4.6874098193283699E-3</v>
      </c>
      <c r="P9" s="191">
        <v>32.272757161648897</v>
      </c>
      <c r="Q9" s="193" t="s">
        <v>43</v>
      </c>
    </row>
    <row r="10" spans="1:17" ht="15.75" thickBot="1">
      <c r="A10" s="188">
        <v>40</v>
      </c>
      <c r="B10" s="188">
        <v>40</v>
      </c>
      <c r="C10" s="189">
        <v>100</v>
      </c>
      <c r="D10" s="185">
        <f>'Sect. 4 (coefficients)'!$C$7 * ( A10 / 'Sect. 4 (coefficients)'!$C$3 )*
  (
                                                        ( 'Sect. 4 (coefficients)'!$F$3   + 'Sect. 4 (coefficients)'!$F$4  *(A10/'Sect. 4 (coefficients)'!$C$3)^1 + 'Sect. 4 (coefficients)'!$F$5  *(A10/'Sect. 4 (coefficients)'!$C$3)^2 + 'Sect. 4 (coefficients)'!$F$6   *(A10/'Sect. 4 (coefficients)'!$C$3)^3 + 'Sect. 4 (coefficients)'!$F$7  *(A10/'Sect. 4 (coefficients)'!$C$3)^4 + 'Sect. 4 (coefficients)'!$F$8*(A10/'Sect. 4 (coefficients)'!$C$3)^5 ) +
    ( (B10+273.15) / 'Sect. 4 (coefficients)'!$C$4 )^1 * ( 'Sect. 4 (coefficients)'!$F$9   + 'Sect. 4 (coefficients)'!$F$10*(A10/'Sect. 4 (coefficients)'!$C$3)^1 + 'Sect. 4 (coefficients)'!$F$11*(A10/'Sect. 4 (coefficients)'!$C$3)^2 + 'Sect. 4 (coefficients)'!$F$12*(A10/'Sect. 4 (coefficients)'!$C$3)^3 + 'Sect. 4 (coefficients)'!$F$13*(A10/'Sect. 4 (coefficients)'!$C$3)^4 ) +
    ( (B10+273.15) / 'Sect. 4 (coefficients)'!$C$4 )^2 * ( 'Sect. 4 (coefficients)'!$F$14 + 'Sect. 4 (coefficients)'!$F$15*(A10/'Sect. 4 (coefficients)'!$C$3)^1 + 'Sect. 4 (coefficients)'!$F$16*(A10/'Sect. 4 (coefficients)'!$C$3)^2 + 'Sect. 4 (coefficients)'!$F$17*(A10/'Sect. 4 (coefficients)'!$C$3)^3 ) +
    ( (B10+273.15) / 'Sect. 4 (coefficients)'!$C$4 )^3 * ( 'Sect. 4 (coefficients)'!$F$18 + 'Sect. 4 (coefficients)'!$F$19*(A10/'Sect. 4 (coefficients)'!$C$3)^1 + 'Sect. 4 (coefficients)'!$F$20*(A10/'Sect. 4 (coefficients)'!$C$3)^2 ) +
    ( (B10+273.15) / 'Sect. 4 (coefficients)'!$C$4 )^4 * ( 'Sect. 4 (coefficients)'!$F$21 +'Sect. 4 (coefficients)'!$F$22*(A10/'Sect. 4 (coefficients)'!$C$3)^1 ) +
    ( (B10+273.15) / 'Sect. 4 (coefficients)'!$C$4 )^5 * ( 'Sect. 4 (coefficients)'!$F$23 )
  )</f>
        <v>29.436653496291324</v>
      </c>
      <c r="E10" s="22">
        <f xml:space="preserve"> 'Sect. 4 (coefficients)'!$C$8 * ( (C10/'Sect. 4 (coefficients)'!$C$5-1)/'Sect. 4 (coefficients)'!$C$6 ) * ( A10/'Sect. 4 (coefficients)'!$C$3 ) *
(                                                       ( 'Sect. 4 (coefficients)'!$J$3   + 'Sect. 4 (coefficients)'!$J$4  *((C10/'Sect. 4 (coefficients)'!$C$5-1)/'Sect. 4 (coefficients)'!$C$6)  + 'Sect. 4 (coefficients)'!$J$5  *((C10/'Sect. 4 (coefficients)'!$C$5-1)/'Sect. 4 (coefficients)'!$C$6)^2 + 'Sect. 4 (coefficients)'!$J$6   *((C10/'Sect. 4 (coefficients)'!$C$5-1)/'Sect. 4 (coefficients)'!$C$6)^3 + 'Sect. 4 (coefficients)'!$J$7*((C10/'Sect. 4 (coefficients)'!$C$5-1)/'Sect. 4 (coefficients)'!$C$6)^4 ) +
    ( A10/'Sect. 4 (coefficients)'!$C$3 )^1 * ( 'Sect. 4 (coefficients)'!$J$8   + 'Sect. 4 (coefficients)'!$J$9  *((C10/'Sect. 4 (coefficients)'!$C$5-1)/'Sect. 4 (coefficients)'!$C$6)  + 'Sect. 4 (coefficients)'!$J$10*((C10/'Sect. 4 (coefficients)'!$C$5-1)/'Sect. 4 (coefficients)'!$C$6)^2 + 'Sect. 4 (coefficients)'!$J$11 *((C10/'Sect. 4 (coefficients)'!$C$5-1)/'Sect. 4 (coefficients)'!$C$6)^3 ) +
    ( A10/'Sect. 4 (coefficients)'!$C$3 )^2 * ( 'Sect. 4 (coefficients)'!$J$12 + 'Sect. 4 (coefficients)'!$J$13*((C10/'Sect. 4 (coefficients)'!$C$5-1)/'Sect. 4 (coefficients)'!$C$6) + 'Sect. 4 (coefficients)'!$J$14*((C10/'Sect. 4 (coefficients)'!$C$5-1)/'Sect. 4 (coefficients)'!$C$6)^2 ) +
    ( A10/'Sect. 4 (coefficients)'!$C$3 )^3 * ( 'Sect. 4 (coefficients)'!$J$15 + 'Sect. 4 (coefficients)'!$J$16*((C10/'Sect. 4 (coefficients)'!$C$5-1)/'Sect. 4 (coefficients)'!$C$6) ) +
    ( A10/'Sect. 4 (coefficients)'!$C$3 )^4 * ( 'Sect. 4 (coefficients)'!$J$17 ) +
( (B10+273.15) / 'Sect. 4 (coefficients)'!$C$4 )^1*
    (                                                   ( 'Sect. 4 (coefficients)'!$J$18 + 'Sect. 4 (coefficients)'!$J$19*((C10/'Sect. 4 (coefficients)'!$C$5-1)/'Sect. 4 (coefficients)'!$C$6) + 'Sect. 4 (coefficients)'!$J$20*((C10/'Sect. 4 (coefficients)'!$C$5-1)/'Sect. 4 (coefficients)'!$C$6)^2 + 'Sect. 4 (coefficients)'!$J$21 * ((C10/'Sect. 4 (coefficients)'!$C$5-1)/'Sect. 4 (coefficients)'!$C$6)^3 ) +
    ( A10/'Sect. 4 (coefficients)'!$C$3 )^1 * ( 'Sect. 4 (coefficients)'!$J$22 + 'Sect. 4 (coefficients)'!$J$23*((C10/'Sect. 4 (coefficients)'!$C$5-1)/'Sect. 4 (coefficients)'!$C$6) + 'Sect. 4 (coefficients)'!$J$24*((C10/'Sect. 4 (coefficients)'!$C$5-1)/'Sect. 4 (coefficients)'!$C$6)^2 ) +
    ( A10/'Sect. 4 (coefficients)'!$C$3 )^2 * ( 'Sect. 4 (coefficients)'!$J$25 + 'Sect. 4 (coefficients)'!$J$26*((C10/'Sect. 4 (coefficients)'!$C$5-1)/'Sect. 4 (coefficients)'!$C$6) ) +
    ( A10/'Sect. 4 (coefficients)'!$C$3 )^3 * ( 'Sect. 4 (coefficients)'!$J$27 ) ) +
( (B10+273.15) / 'Sect. 4 (coefficients)'!$C$4 )^2*
    (                                                   ( 'Sect. 4 (coefficients)'!$J$28 + 'Sect. 4 (coefficients)'!$J$29*((C10/'Sect. 4 (coefficients)'!$C$5-1)/'Sect. 4 (coefficients)'!$C$6) + 'Sect. 4 (coefficients)'!$J$30*((C10/'Sect. 4 (coefficients)'!$C$5-1)/'Sect. 4 (coefficients)'!$C$6)^2 ) +
    ( A10/'Sect. 4 (coefficients)'!$C$3 )^1 * ( 'Sect. 4 (coefficients)'!$J$31 + 'Sect. 4 (coefficients)'!$J$32*((C10/'Sect. 4 (coefficients)'!$C$5-1)/'Sect. 4 (coefficients)'!$C$6) ) +
    ( A10/'Sect. 4 (coefficients)'!$C$3 )^2 * ( 'Sect. 4 (coefficients)'!$J$33 ) ) +
( (B10+273.15) / 'Sect. 4 (coefficients)'!$C$4 )^3*
    (                                                   ( 'Sect. 4 (coefficients)'!$J$34 + 'Sect. 4 (coefficients)'!$J$35*((C10/'Sect. 4 (coefficients)'!$C$5-1)/'Sect. 4 (coefficients)'!$C$6) ) +
    ( A10/'Sect. 4 (coefficients)'!$C$3 )^1 * ( 'Sect. 4 (coefficients)'!$J$36 ) ) +
( (B10+273.15) / 'Sect. 4 (coefficients)'!$C$4 )^4*
    (                                                   ( 'Sect. 4 (coefficients)'!$J$37 ) ) )</f>
        <v>-1.6108210345145377</v>
      </c>
      <c r="F10" s="22">
        <f t="shared" si="1"/>
        <v>27.825832461776788</v>
      </c>
      <c r="G10" s="22">
        <f>('Sect. 4 (coefficients)'!$L$3+'Sect. 4 (coefficients)'!$L$4*(B10+'Sect. 4 (coefficients)'!$L$7)^-2.5+'Sect. 4 (coefficients)'!$L$5*(B10+'Sect. 4 (coefficients)'!$L$7)^3)/1000</f>
        <v>-1.292010882580555E-3</v>
      </c>
      <c r="H10" s="28">
        <f t="shared" si="2"/>
        <v>27.824540450894208</v>
      </c>
      <c r="I10" s="192">
        <v>40</v>
      </c>
      <c r="J10" s="192">
        <v>40</v>
      </c>
      <c r="K10" s="247">
        <v>100</v>
      </c>
      <c r="L10" s="191">
        <v>29.436653496291324</v>
      </c>
      <c r="M10" s="191">
        <v>-1.6108210345145377</v>
      </c>
      <c r="N10" s="191">
        <v>27.825832461776788</v>
      </c>
      <c r="O10" s="191">
        <v>-1.292010882580555E-3</v>
      </c>
      <c r="P10" s="191">
        <v>27.824540450894208</v>
      </c>
      <c r="Q10" s="193" t="s">
        <v>43</v>
      </c>
    </row>
    <row r="11" spans="1:17">
      <c r="A11" s="190" t="s">
        <v>42</v>
      </c>
      <c r="B11" s="190" t="s">
        <v>44</v>
      </c>
      <c r="C11" s="190" t="s">
        <v>45</v>
      </c>
      <c r="D11" s="32"/>
      <c r="E11" s="62"/>
      <c r="F11" s="182"/>
      <c r="G11" s="182"/>
    </row>
    <row r="12" spans="1:17">
      <c r="A12" s="30"/>
      <c r="B12" s="30"/>
      <c r="C12" s="30"/>
      <c r="D12" s="32"/>
      <c r="E12" s="62"/>
      <c r="F12" s="182"/>
      <c r="G12" s="182"/>
    </row>
    <row r="13" spans="1:17">
      <c r="A13" s="30"/>
      <c r="B13" s="30"/>
      <c r="C13" s="30"/>
      <c r="D13" s="32"/>
      <c r="E13" s="62"/>
      <c r="F13" s="182"/>
      <c r="G13" s="182"/>
    </row>
    <row r="14" spans="1:17">
      <c r="A14" s="30"/>
      <c r="B14" s="30"/>
      <c r="C14" s="30"/>
      <c r="D14" s="32"/>
      <c r="E14" s="62"/>
      <c r="F14" s="182"/>
      <c r="G14" s="182"/>
    </row>
    <row r="15" spans="1:17">
      <c r="A15" s="30"/>
      <c r="B15" s="30"/>
      <c r="C15" s="30"/>
      <c r="D15" s="32"/>
      <c r="E15" s="62"/>
      <c r="F15" s="182"/>
      <c r="G15" s="182"/>
    </row>
    <row r="16" spans="1:17">
      <c r="A16" s="30"/>
      <c r="B16" s="30"/>
      <c r="C16" s="30"/>
      <c r="D16" s="32"/>
      <c r="E16" s="62"/>
      <c r="F16" s="182"/>
      <c r="G16" s="182"/>
    </row>
    <row r="17" spans="1:7">
      <c r="A17" s="30"/>
      <c r="B17" s="30"/>
      <c r="C17" s="30"/>
      <c r="D17" s="32"/>
      <c r="E17" s="62"/>
      <c r="F17" s="182"/>
      <c r="G17" s="182"/>
    </row>
    <row r="18" spans="1:7">
      <c r="A18" s="30"/>
      <c r="B18" s="30"/>
      <c r="C18" s="30"/>
      <c r="D18" s="32"/>
      <c r="E18" s="62"/>
      <c r="F18" s="182"/>
      <c r="G18" s="182"/>
    </row>
    <row r="19" spans="1:7">
      <c r="A19" s="30"/>
      <c r="B19" s="30"/>
      <c r="C19" s="30"/>
      <c r="D19" s="32"/>
      <c r="E19" s="62"/>
      <c r="F19" s="182"/>
      <c r="G19" s="182"/>
    </row>
    <row r="20" spans="1:7">
      <c r="A20" s="30"/>
      <c r="B20" s="30"/>
      <c r="C20" s="30"/>
      <c r="D20" s="32"/>
      <c r="E20" s="62"/>
      <c r="F20" s="182"/>
      <c r="G20" s="182"/>
    </row>
    <row r="21" spans="1:7">
      <c r="A21" s="30"/>
      <c r="B21" s="30"/>
      <c r="C21" s="30"/>
      <c r="D21" s="32"/>
      <c r="E21" s="62"/>
      <c r="F21" s="182"/>
      <c r="G21" s="182"/>
    </row>
    <row r="22" spans="1:7">
      <c r="A22" s="30"/>
      <c r="B22" s="30"/>
      <c r="C22" s="30"/>
      <c r="D22" s="32"/>
      <c r="E22" s="62"/>
      <c r="F22" s="182"/>
      <c r="G22" s="182"/>
    </row>
    <row r="23" spans="1:7">
      <c r="A23" s="30"/>
      <c r="B23" s="30"/>
      <c r="C23" s="30"/>
      <c r="D23" s="32"/>
      <c r="E23" s="62"/>
      <c r="F23" s="182"/>
      <c r="G23" s="182"/>
    </row>
    <row r="24" spans="1:7">
      <c r="A24" s="30"/>
      <c r="B24" s="30"/>
      <c r="C24" s="30"/>
      <c r="D24" s="32"/>
      <c r="E24" s="62"/>
      <c r="F24" s="182"/>
      <c r="G24" s="182"/>
    </row>
    <row r="25" spans="1:7">
      <c r="A25" s="30"/>
      <c r="B25" s="30"/>
      <c r="C25" s="30"/>
      <c r="D25" s="32"/>
      <c r="E25" s="62"/>
      <c r="F25" s="182"/>
      <c r="G25" s="182"/>
    </row>
    <row r="26" spans="1:7">
      <c r="A26" s="30"/>
      <c r="B26" s="30"/>
      <c r="C26" s="30"/>
      <c r="D26" s="32"/>
      <c r="E26" s="62"/>
      <c r="F26" s="182"/>
      <c r="G26" s="182"/>
    </row>
    <row r="27" spans="1:7">
      <c r="A27" s="30"/>
      <c r="B27" s="30"/>
      <c r="C27" s="30"/>
      <c r="D27" s="32"/>
      <c r="E27" s="62"/>
      <c r="F27" s="182"/>
      <c r="G27" s="182"/>
    </row>
    <row r="28" spans="1:7">
      <c r="A28" s="30"/>
      <c r="B28" s="30"/>
      <c r="C28" s="30"/>
      <c r="D28" s="32"/>
      <c r="E28" s="62"/>
      <c r="F28" s="182"/>
      <c r="G28" s="182"/>
    </row>
    <row r="29" spans="1:7">
      <c r="A29" s="30"/>
      <c r="B29" s="30"/>
      <c r="C29" s="30"/>
      <c r="D29" s="32"/>
      <c r="E29" s="62"/>
      <c r="F29" s="182"/>
      <c r="G29" s="182"/>
    </row>
    <row r="30" spans="1:7">
      <c r="A30" s="30"/>
      <c r="B30" s="30"/>
      <c r="C30" s="30"/>
      <c r="D30" s="32"/>
      <c r="E30" s="62"/>
      <c r="F30" s="182"/>
      <c r="G30" s="182"/>
    </row>
    <row r="31" spans="1:7">
      <c r="A31" s="30"/>
      <c r="B31" s="30"/>
      <c r="C31" s="30"/>
      <c r="D31" s="32"/>
      <c r="E31" s="62"/>
      <c r="F31" s="182"/>
      <c r="G31" s="182"/>
    </row>
    <row r="32" spans="1:7">
      <c r="A32" s="30"/>
      <c r="B32" s="30"/>
      <c r="C32" s="30"/>
      <c r="D32" s="32"/>
      <c r="E32" s="62"/>
      <c r="F32" s="182"/>
      <c r="G32" s="182"/>
    </row>
    <row r="33" spans="1:7">
      <c r="A33" s="30"/>
      <c r="B33" s="30"/>
      <c r="C33" s="30"/>
      <c r="D33" s="32"/>
      <c r="E33" s="62"/>
      <c r="F33" s="182"/>
      <c r="G33" s="182"/>
    </row>
    <row r="34" spans="1:7">
      <c r="A34" s="30"/>
      <c r="B34" s="30"/>
      <c r="C34" s="30"/>
      <c r="D34" s="32"/>
      <c r="E34" s="62"/>
      <c r="F34" s="182"/>
      <c r="G34" s="182"/>
    </row>
    <row r="35" spans="1:7">
      <c r="A35" s="54"/>
      <c r="B35" s="30"/>
      <c r="C35" s="181"/>
      <c r="D35" s="32"/>
      <c r="E35" s="62"/>
      <c r="F35" s="182"/>
      <c r="G35" s="182"/>
    </row>
    <row r="36" spans="1:7">
      <c r="A36" s="54"/>
      <c r="B36" s="30"/>
      <c r="C36" s="181"/>
      <c r="D36" s="32"/>
      <c r="E36" s="62"/>
      <c r="F36" s="182"/>
      <c r="G36" s="182"/>
    </row>
    <row r="37" spans="1:7">
      <c r="A37" s="54"/>
      <c r="B37" s="30"/>
      <c r="C37" s="181"/>
      <c r="D37" s="32"/>
      <c r="E37" s="62"/>
      <c r="F37" s="182"/>
      <c r="G37" s="182"/>
    </row>
    <row r="38" spans="1:7">
      <c r="A38" s="54"/>
      <c r="B38" s="30"/>
      <c r="C38" s="181"/>
      <c r="D38" s="32"/>
      <c r="E38" s="62"/>
      <c r="F38" s="182"/>
      <c r="G38" s="182"/>
    </row>
    <row r="39" spans="1:7">
      <c r="A39" s="54"/>
      <c r="B39" s="30"/>
      <c r="C39" s="181"/>
      <c r="D39" s="32"/>
      <c r="E39" s="62"/>
      <c r="F39" s="182"/>
      <c r="G39" s="182"/>
    </row>
    <row r="40" spans="1:7">
      <c r="A40" s="54"/>
      <c r="B40" s="30"/>
      <c r="C40" s="181"/>
      <c r="D40" s="32"/>
      <c r="E40" s="62"/>
      <c r="F40" s="182"/>
      <c r="G40" s="182"/>
    </row>
    <row r="41" spans="1:7">
      <c r="A41" s="54"/>
      <c r="B41" s="30"/>
      <c r="C41" s="181"/>
      <c r="D41" s="32"/>
      <c r="E41" s="62"/>
      <c r="F41" s="182"/>
      <c r="G41" s="182"/>
    </row>
    <row r="42" spans="1:7">
      <c r="A42" s="54"/>
      <c r="B42" s="30"/>
      <c r="C42" s="181"/>
      <c r="D42" s="32"/>
      <c r="E42" s="62"/>
      <c r="F42" s="182"/>
      <c r="G42" s="182"/>
    </row>
    <row r="43" spans="1:7">
      <c r="A43" s="54"/>
      <c r="B43" s="30"/>
      <c r="C43" s="181"/>
      <c r="D43" s="32"/>
      <c r="E43" s="62"/>
      <c r="F43" s="182"/>
      <c r="G43" s="182"/>
    </row>
    <row r="44" spans="1:7">
      <c r="A44" s="54"/>
      <c r="B44" s="30"/>
      <c r="C44" s="181"/>
      <c r="D44" s="32"/>
      <c r="E44" s="62"/>
      <c r="F44" s="182"/>
      <c r="G44" s="182"/>
    </row>
    <row r="45" spans="1:7">
      <c r="A45" s="54"/>
      <c r="B45" s="30"/>
      <c r="C45" s="181"/>
      <c r="D45" s="32"/>
      <c r="E45" s="62"/>
      <c r="F45" s="182"/>
      <c r="G45" s="182"/>
    </row>
    <row r="46" spans="1:7">
      <c r="A46" s="54"/>
      <c r="B46" s="30"/>
      <c r="C46" s="181"/>
      <c r="D46" s="32"/>
      <c r="E46" s="62"/>
      <c r="F46" s="182"/>
      <c r="G46" s="182"/>
    </row>
    <row r="47" spans="1:7">
      <c r="A47" s="54"/>
      <c r="B47" s="30"/>
      <c r="C47" s="181"/>
      <c r="D47" s="32"/>
      <c r="E47" s="62"/>
      <c r="F47" s="182"/>
      <c r="G47" s="182"/>
    </row>
    <row r="48" spans="1:7">
      <c r="A48" s="54"/>
      <c r="B48" s="30"/>
      <c r="C48" s="181"/>
      <c r="D48" s="32"/>
      <c r="E48" s="62"/>
      <c r="F48" s="182"/>
      <c r="G48" s="182"/>
    </row>
    <row r="49" spans="1:7">
      <c r="A49" s="54"/>
      <c r="B49" s="30"/>
      <c r="C49" s="181"/>
      <c r="D49" s="32"/>
      <c r="E49" s="62"/>
      <c r="F49" s="182"/>
      <c r="G49" s="182"/>
    </row>
    <row r="50" spans="1:7">
      <c r="A50" s="54"/>
      <c r="B50" s="30"/>
      <c r="C50" s="181"/>
      <c r="D50" s="32"/>
      <c r="E50" s="62"/>
      <c r="F50" s="182"/>
      <c r="G50" s="182"/>
    </row>
    <row r="51" spans="1:7">
      <c r="A51" s="54"/>
      <c r="B51" s="30"/>
      <c r="C51" s="181"/>
      <c r="D51" s="32"/>
      <c r="E51" s="62"/>
      <c r="F51" s="182"/>
      <c r="G51" s="182"/>
    </row>
    <row r="52" spans="1:7">
      <c r="A52" s="54"/>
      <c r="B52" s="30"/>
      <c r="C52" s="181"/>
      <c r="D52" s="32"/>
      <c r="E52" s="62"/>
      <c r="F52" s="182"/>
      <c r="G52" s="182"/>
    </row>
    <row r="53" spans="1:7">
      <c r="A53" s="54"/>
      <c r="B53" s="30"/>
      <c r="C53" s="181"/>
      <c r="D53" s="32"/>
      <c r="E53" s="62"/>
      <c r="F53" s="182"/>
      <c r="G53" s="182"/>
    </row>
    <row r="54" spans="1:7">
      <c r="A54" s="54"/>
      <c r="B54" s="30"/>
      <c r="C54" s="181"/>
      <c r="D54" s="32"/>
      <c r="E54" s="62"/>
      <c r="F54" s="182"/>
      <c r="G54" s="182"/>
    </row>
    <row r="55" spans="1:7">
      <c r="A55" s="54"/>
      <c r="B55" s="30"/>
      <c r="C55" s="181"/>
      <c r="D55" s="32"/>
      <c r="E55" s="62"/>
      <c r="F55" s="182"/>
      <c r="G55" s="182"/>
    </row>
    <row r="56" spans="1:7">
      <c r="A56" s="54"/>
      <c r="B56" s="30"/>
      <c r="C56" s="181"/>
      <c r="D56" s="32"/>
      <c r="E56" s="62"/>
      <c r="F56" s="182"/>
      <c r="G56" s="182"/>
    </row>
    <row r="57" spans="1:7">
      <c r="A57" s="54"/>
      <c r="B57" s="30"/>
      <c r="C57" s="181"/>
      <c r="D57" s="32"/>
      <c r="E57" s="62"/>
      <c r="F57" s="182"/>
      <c r="G57" s="182"/>
    </row>
    <row r="58" spans="1:7">
      <c r="A58" s="54"/>
      <c r="B58" s="30"/>
      <c r="C58" s="181"/>
      <c r="D58" s="32"/>
      <c r="E58" s="62"/>
      <c r="F58" s="182"/>
      <c r="G58" s="182"/>
    </row>
    <row r="59" spans="1:7">
      <c r="A59" s="54"/>
      <c r="B59" s="30"/>
      <c r="C59" s="181"/>
      <c r="D59" s="32"/>
      <c r="E59" s="62"/>
      <c r="F59" s="182"/>
      <c r="G59" s="182"/>
    </row>
    <row r="60" spans="1:7">
      <c r="A60" s="54"/>
      <c r="B60" s="30"/>
      <c r="C60" s="181"/>
      <c r="D60" s="32"/>
      <c r="E60" s="62"/>
      <c r="F60" s="182"/>
      <c r="G60" s="182"/>
    </row>
    <row r="61" spans="1:7">
      <c r="A61" s="54"/>
      <c r="B61" s="30"/>
      <c r="C61" s="181"/>
      <c r="D61" s="32"/>
      <c r="E61" s="62"/>
      <c r="F61" s="182"/>
      <c r="G61" s="182"/>
    </row>
    <row r="62" spans="1:7">
      <c r="A62" s="54"/>
      <c r="B62" s="30"/>
      <c r="C62" s="181"/>
      <c r="D62" s="32"/>
      <c r="E62" s="62"/>
      <c r="F62" s="182"/>
      <c r="G62" s="182"/>
    </row>
    <row r="63" spans="1:7">
      <c r="A63" s="54"/>
      <c r="B63" s="30"/>
      <c r="C63" s="181"/>
      <c r="D63" s="32"/>
      <c r="E63" s="62"/>
      <c r="F63" s="182"/>
      <c r="G63" s="182"/>
    </row>
    <row r="64" spans="1:7">
      <c r="A64" s="54"/>
      <c r="B64" s="30"/>
      <c r="C64" s="181"/>
      <c r="D64" s="32"/>
      <c r="E64" s="62"/>
      <c r="F64" s="182"/>
      <c r="G64" s="182"/>
    </row>
    <row r="65" spans="1:7">
      <c r="A65" s="54"/>
      <c r="B65" s="30"/>
      <c r="C65" s="181"/>
      <c r="D65" s="32"/>
      <c r="E65" s="62"/>
      <c r="F65" s="182"/>
      <c r="G65" s="182"/>
    </row>
    <row r="66" spans="1:7">
      <c r="A66" s="54"/>
      <c r="B66" s="30"/>
      <c r="C66" s="181"/>
      <c r="D66" s="32"/>
      <c r="E66" s="62"/>
      <c r="F66" s="182"/>
      <c r="G66" s="182"/>
    </row>
    <row r="67" spans="1:7">
      <c r="A67" s="54"/>
      <c r="B67" s="30"/>
      <c r="C67" s="181"/>
      <c r="D67" s="32"/>
      <c r="E67" s="62"/>
      <c r="F67" s="182"/>
      <c r="G67" s="182"/>
    </row>
    <row r="68" spans="1:7">
      <c r="A68" s="54"/>
      <c r="B68" s="30"/>
      <c r="C68" s="181"/>
      <c r="D68" s="32"/>
      <c r="E68" s="62"/>
      <c r="F68" s="182"/>
      <c r="G68" s="182"/>
    </row>
    <row r="69" spans="1:7">
      <c r="A69" s="54"/>
      <c r="B69" s="30"/>
      <c r="C69" s="181"/>
      <c r="D69" s="32"/>
      <c r="E69" s="62"/>
      <c r="F69" s="182"/>
      <c r="G69" s="182"/>
    </row>
    <row r="70" spans="1:7">
      <c r="A70" s="54"/>
      <c r="B70" s="30"/>
      <c r="C70" s="181"/>
      <c r="D70" s="32"/>
      <c r="E70" s="62"/>
      <c r="F70" s="182"/>
      <c r="G70" s="182"/>
    </row>
    <row r="71" spans="1:7">
      <c r="A71" s="54"/>
      <c r="B71" s="30"/>
      <c r="C71" s="181"/>
      <c r="D71" s="32"/>
      <c r="E71" s="62"/>
      <c r="F71" s="182"/>
      <c r="G71" s="182"/>
    </row>
    <row r="72" spans="1:7">
      <c r="A72" s="54"/>
      <c r="B72" s="30"/>
      <c r="C72" s="181"/>
      <c r="D72" s="32"/>
      <c r="E72" s="62"/>
      <c r="F72" s="182"/>
      <c r="G72" s="182"/>
    </row>
    <row r="73" spans="1:7">
      <c r="A73" s="54"/>
      <c r="B73" s="30"/>
      <c r="C73" s="181"/>
      <c r="D73" s="32"/>
      <c r="E73" s="62"/>
      <c r="F73" s="182"/>
      <c r="G73" s="182"/>
    </row>
    <row r="74" spans="1:7">
      <c r="A74" s="54"/>
      <c r="B74" s="30"/>
      <c r="C74" s="181"/>
      <c r="D74" s="32"/>
      <c r="E74" s="62"/>
      <c r="F74" s="182"/>
      <c r="G74" s="182"/>
    </row>
    <row r="75" spans="1:7">
      <c r="A75" s="54"/>
      <c r="B75" s="30"/>
      <c r="C75" s="181"/>
      <c r="D75" s="32"/>
      <c r="E75" s="62"/>
      <c r="F75" s="182"/>
      <c r="G75" s="182"/>
    </row>
    <row r="76" spans="1:7">
      <c r="A76" s="54"/>
      <c r="B76" s="30"/>
      <c r="C76" s="181"/>
      <c r="D76" s="32"/>
      <c r="E76" s="62"/>
      <c r="F76" s="182"/>
      <c r="G76" s="182"/>
    </row>
    <row r="77" spans="1:7">
      <c r="A77" s="54"/>
      <c r="B77" s="30"/>
      <c r="C77" s="181"/>
      <c r="D77" s="32"/>
      <c r="E77" s="62"/>
      <c r="F77" s="182"/>
      <c r="G77" s="182"/>
    </row>
    <row r="78" spans="1:7">
      <c r="A78" s="54"/>
      <c r="B78" s="30"/>
      <c r="C78" s="181"/>
      <c r="D78" s="32"/>
      <c r="E78" s="62"/>
      <c r="F78" s="182"/>
      <c r="G78" s="182"/>
    </row>
    <row r="79" spans="1:7">
      <c r="A79" s="54"/>
      <c r="B79" s="30"/>
      <c r="C79" s="181"/>
      <c r="D79" s="32"/>
      <c r="E79" s="62"/>
      <c r="F79" s="182"/>
      <c r="G79" s="182"/>
    </row>
    <row r="80" spans="1:7">
      <c r="A80" s="54"/>
      <c r="B80" s="30"/>
      <c r="C80" s="181"/>
      <c r="D80" s="32"/>
      <c r="E80" s="62"/>
      <c r="F80" s="182"/>
      <c r="G80" s="182"/>
    </row>
    <row r="81" spans="1:7">
      <c r="A81" s="54"/>
      <c r="B81" s="30"/>
      <c r="C81" s="181"/>
      <c r="D81" s="32"/>
      <c r="E81" s="62"/>
      <c r="F81" s="182"/>
      <c r="G81" s="182"/>
    </row>
    <row r="82" spans="1:7">
      <c r="A82" s="54"/>
      <c r="B82" s="30"/>
      <c r="C82" s="181"/>
      <c r="D82" s="32"/>
      <c r="E82" s="62"/>
      <c r="F82" s="182"/>
      <c r="G82" s="182"/>
    </row>
    <row r="83" spans="1:7">
      <c r="A83" s="54"/>
      <c r="B83" s="30"/>
      <c r="C83" s="181"/>
      <c r="D83" s="32"/>
      <c r="E83" s="62"/>
      <c r="F83" s="182"/>
      <c r="G83" s="182"/>
    </row>
    <row r="84" spans="1:7">
      <c r="A84" s="54"/>
      <c r="B84" s="30"/>
      <c r="C84" s="181"/>
      <c r="D84" s="32"/>
      <c r="E84" s="62"/>
      <c r="F84" s="182"/>
      <c r="G84" s="182"/>
    </row>
    <row r="85" spans="1:7">
      <c r="A85" s="54"/>
      <c r="B85" s="30"/>
      <c r="C85" s="181"/>
      <c r="D85" s="32"/>
      <c r="E85" s="62"/>
      <c r="F85" s="182"/>
      <c r="G85" s="182"/>
    </row>
    <row r="86" spans="1:7">
      <c r="A86" s="54"/>
      <c r="B86" s="30"/>
      <c r="C86" s="181"/>
      <c r="D86" s="32"/>
      <c r="E86" s="62"/>
      <c r="F86" s="182"/>
      <c r="G86" s="182"/>
    </row>
    <row r="87" spans="1:7">
      <c r="A87" s="54"/>
      <c r="B87" s="30"/>
      <c r="C87" s="181"/>
      <c r="D87" s="32"/>
      <c r="E87" s="62"/>
      <c r="F87" s="182"/>
      <c r="G87" s="182"/>
    </row>
    <row r="88" spans="1:7">
      <c r="A88" s="54"/>
      <c r="B88" s="30"/>
      <c r="C88" s="181"/>
      <c r="D88" s="32"/>
      <c r="E88" s="62"/>
      <c r="F88" s="182"/>
      <c r="G88" s="182"/>
    </row>
    <row r="89" spans="1:7">
      <c r="A89" s="54"/>
      <c r="B89" s="30"/>
      <c r="C89" s="181"/>
      <c r="D89" s="32"/>
      <c r="E89" s="62"/>
      <c r="F89" s="182"/>
      <c r="G89" s="182"/>
    </row>
    <row r="90" spans="1:7">
      <c r="A90" s="54"/>
      <c r="B90" s="30"/>
      <c r="C90" s="181"/>
      <c r="D90" s="32"/>
      <c r="E90" s="62"/>
      <c r="F90" s="182"/>
      <c r="G90" s="182"/>
    </row>
    <row r="91" spans="1:7">
      <c r="A91" s="54"/>
      <c r="B91" s="30"/>
      <c r="C91" s="181"/>
      <c r="D91" s="32"/>
      <c r="E91" s="62"/>
      <c r="F91" s="182"/>
      <c r="G91" s="182"/>
    </row>
    <row r="92" spans="1:7">
      <c r="A92" s="54"/>
      <c r="B92" s="30"/>
      <c r="C92" s="181"/>
      <c r="D92" s="32"/>
      <c r="E92" s="62"/>
      <c r="F92" s="182"/>
      <c r="G92" s="182"/>
    </row>
    <row r="93" spans="1:7">
      <c r="A93" s="54"/>
      <c r="B93" s="30"/>
      <c r="C93" s="181"/>
      <c r="D93" s="32"/>
      <c r="E93" s="62"/>
      <c r="F93" s="182"/>
      <c r="G93" s="182"/>
    </row>
    <row r="94" spans="1:7">
      <c r="A94" s="54"/>
      <c r="B94" s="30"/>
      <c r="C94" s="181"/>
      <c r="D94" s="32"/>
      <c r="E94" s="62"/>
      <c r="F94" s="182"/>
      <c r="G94" s="182"/>
    </row>
    <row r="95" spans="1:7">
      <c r="A95" s="54"/>
      <c r="B95" s="30"/>
      <c r="C95" s="181"/>
      <c r="D95" s="32"/>
      <c r="E95" s="62"/>
      <c r="F95" s="182"/>
      <c r="G95" s="182"/>
    </row>
    <row r="96" spans="1:7">
      <c r="A96" s="54"/>
      <c r="B96" s="30"/>
      <c r="C96" s="181"/>
      <c r="D96" s="32"/>
      <c r="E96" s="62"/>
      <c r="F96" s="182"/>
      <c r="G96" s="182"/>
    </row>
    <row r="97" spans="1:7">
      <c r="A97" s="54"/>
      <c r="B97" s="30"/>
      <c r="C97" s="181"/>
      <c r="D97" s="32"/>
      <c r="E97" s="62"/>
      <c r="F97" s="182"/>
      <c r="G97" s="182"/>
    </row>
    <row r="98" spans="1:7">
      <c r="A98" s="30"/>
      <c r="B98" s="30"/>
      <c r="C98" s="181"/>
      <c r="D98" s="32"/>
      <c r="E98" s="62"/>
      <c r="F98" s="182"/>
      <c r="G98" s="182"/>
    </row>
    <row r="99" spans="1:7">
      <c r="A99" s="30"/>
      <c r="B99" s="30"/>
      <c r="C99" s="181"/>
      <c r="D99" s="32"/>
      <c r="E99" s="62"/>
      <c r="F99" s="182"/>
      <c r="G99" s="182"/>
    </row>
    <row r="100" spans="1:7">
      <c r="A100" s="30"/>
      <c r="B100" s="30"/>
      <c r="C100" s="181"/>
      <c r="D100" s="32"/>
      <c r="E100" s="62"/>
      <c r="F100" s="182"/>
      <c r="G100" s="182"/>
    </row>
    <row r="101" spans="1:7">
      <c r="A101" s="30"/>
      <c r="B101" s="30"/>
      <c r="C101" s="181"/>
      <c r="D101" s="32"/>
      <c r="E101" s="62"/>
      <c r="F101" s="182"/>
      <c r="G101" s="182"/>
    </row>
    <row r="102" spans="1:7">
      <c r="A102" s="30"/>
      <c r="B102" s="30"/>
      <c r="C102" s="181"/>
      <c r="D102" s="32"/>
      <c r="E102" s="62"/>
      <c r="F102" s="182"/>
      <c r="G102" s="182"/>
    </row>
    <row r="103" spans="1:7">
      <c r="A103" s="30"/>
      <c r="B103" s="30"/>
      <c r="C103" s="181"/>
      <c r="D103" s="32"/>
      <c r="E103" s="62"/>
      <c r="F103" s="182"/>
      <c r="G103" s="182"/>
    </row>
    <row r="104" spans="1:7">
      <c r="A104" s="30"/>
      <c r="B104" s="30"/>
      <c r="C104" s="181"/>
      <c r="D104" s="32"/>
      <c r="E104" s="62"/>
      <c r="F104" s="182"/>
      <c r="G104" s="182"/>
    </row>
    <row r="105" spans="1:7">
      <c r="A105" s="30"/>
      <c r="B105" s="30"/>
      <c r="C105" s="181"/>
      <c r="D105" s="32"/>
      <c r="E105" s="62"/>
      <c r="F105" s="182"/>
      <c r="G105" s="182"/>
    </row>
    <row r="106" spans="1:7">
      <c r="A106" s="30"/>
      <c r="B106" s="30"/>
      <c r="C106" s="181"/>
      <c r="D106" s="32"/>
      <c r="E106" s="62"/>
      <c r="F106" s="182"/>
      <c r="G106" s="182"/>
    </row>
    <row r="107" spans="1:7">
      <c r="A107" s="30"/>
      <c r="B107" s="30"/>
      <c r="C107" s="181"/>
      <c r="D107" s="32"/>
      <c r="E107" s="62"/>
      <c r="F107" s="182"/>
      <c r="G107" s="182"/>
    </row>
    <row r="108" spans="1:7">
      <c r="A108" s="30"/>
      <c r="B108" s="30"/>
      <c r="C108" s="181"/>
      <c r="D108" s="32"/>
      <c r="E108" s="62"/>
      <c r="F108" s="182"/>
      <c r="G108" s="182"/>
    </row>
    <row r="109" spans="1:7">
      <c r="A109" s="30"/>
      <c r="B109" s="30"/>
      <c r="C109" s="181"/>
      <c r="D109" s="32"/>
      <c r="E109" s="62"/>
      <c r="F109" s="182"/>
      <c r="G109" s="182"/>
    </row>
    <row r="110" spans="1:7">
      <c r="A110" s="30"/>
      <c r="B110" s="30"/>
      <c r="C110" s="181"/>
      <c r="D110" s="32"/>
      <c r="E110" s="62"/>
      <c r="F110" s="182"/>
      <c r="G110" s="182"/>
    </row>
    <row r="111" spans="1:7">
      <c r="A111" s="30"/>
      <c r="B111" s="30"/>
      <c r="C111" s="181"/>
      <c r="D111" s="32"/>
      <c r="E111" s="62"/>
      <c r="F111" s="182"/>
      <c r="G111" s="182"/>
    </row>
    <row r="112" spans="1:7">
      <c r="A112" s="30"/>
      <c r="B112" s="30"/>
      <c r="C112" s="181"/>
      <c r="D112" s="32"/>
      <c r="E112" s="62"/>
      <c r="F112" s="182"/>
      <c r="G112" s="182"/>
    </row>
    <row r="113" spans="1:7">
      <c r="A113" s="30"/>
      <c r="B113" s="30"/>
      <c r="C113" s="181"/>
      <c r="D113" s="32"/>
      <c r="E113" s="62"/>
      <c r="F113" s="182"/>
      <c r="G113" s="182"/>
    </row>
    <row r="114" spans="1:7">
      <c r="A114" s="30"/>
      <c r="B114" s="30"/>
      <c r="C114" s="181"/>
      <c r="D114" s="32"/>
      <c r="E114" s="62"/>
      <c r="F114" s="182"/>
      <c r="G114" s="182"/>
    </row>
    <row r="115" spans="1:7">
      <c r="A115" s="30"/>
      <c r="B115" s="30"/>
      <c r="C115" s="181"/>
      <c r="D115" s="32"/>
      <c r="E115" s="62"/>
      <c r="F115" s="182"/>
      <c r="G115" s="182"/>
    </row>
    <row r="116" spans="1:7">
      <c r="A116" s="30"/>
      <c r="B116" s="30"/>
      <c r="C116" s="181"/>
      <c r="D116" s="32"/>
      <c r="E116" s="62"/>
      <c r="F116" s="182"/>
      <c r="G116" s="182"/>
    </row>
    <row r="117" spans="1:7">
      <c r="A117" s="30"/>
      <c r="B117" s="30"/>
      <c r="C117" s="181"/>
      <c r="D117" s="32"/>
      <c r="E117" s="62"/>
      <c r="F117" s="182"/>
      <c r="G117" s="182"/>
    </row>
    <row r="118" spans="1:7">
      <c r="A118" s="30"/>
      <c r="B118" s="30"/>
      <c r="C118" s="181"/>
      <c r="D118" s="32"/>
      <c r="E118" s="62"/>
      <c r="F118" s="182"/>
      <c r="G118" s="182"/>
    </row>
    <row r="119" spans="1:7">
      <c r="A119" s="30"/>
      <c r="B119" s="30"/>
      <c r="C119" s="181"/>
      <c r="D119" s="32"/>
      <c r="E119" s="62"/>
      <c r="F119" s="182"/>
      <c r="G119" s="182"/>
    </row>
    <row r="120" spans="1:7">
      <c r="A120" s="30"/>
      <c r="B120" s="30"/>
      <c r="C120" s="181"/>
      <c r="D120" s="32"/>
      <c r="E120" s="62"/>
      <c r="F120" s="182"/>
      <c r="G120" s="182"/>
    </row>
    <row r="121" spans="1:7">
      <c r="A121" s="30"/>
      <c r="B121" s="30"/>
      <c r="C121" s="181"/>
      <c r="D121" s="32"/>
      <c r="E121" s="62"/>
      <c r="F121" s="182"/>
      <c r="G121" s="182"/>
    </row>
    <row r="122" spans="1:7">
      <c r="A122" s="30"/>
      <c r="B122" s="30"/>
      <c r="C122" s="181"/>
      <c r="D122" s="32"/>
      <c r="E122" s="62"/>
      <c r="F122" s="182"/>
      <c r="G122" s="182"/>
    </row>
    <row r="123" spans="1:7">
      <c r="A123" s="30"/>
      <c r="B123" s="30"/>
      <c r="C123" s="181"/>
      <c r="D123" s="32"/>
      <c r="E123" s="62"/>
      <c r="F123" s="182"/>
      <c r="G123" s="182"/>
    </row>
    <row r="124" spans="1:7">
      <c r="A124" s="30"/>
      <c r="B124" s="30"/>
      <c r="C124" s="181"/>
      <c r="D124" s="32"/>
      <c r="E124" s="62"/>
      <c r="F124" s="182"/>
      <c r="G124" s="182"/>
    </row>
    <row r="125" spans="1:7">
      <c r="A125" s="30"/>
      <c r="B125" s="30"/>
      <c r="C125" s="181"/>
      <c r="D125" s="32"/>
      <c r="E125" s="62"/>
      <c r="F125" s="182"/>
      <c r="G125" s="182"/>
    </row>
    <row r="126" spans="1:7">
      <c r="A126" s="30"/>
      <c r="B126" s="30"/>
      <c r="C126" s="181"/>
      <c r="D126" s="32"/>
      <c r="E126" s="62"/>
      <c r="F126" s="182"/>
      <c r="G126" s="182"/>
    </row>
    <row r="127" spans="1:7">
      <c r="A127" s="30"/>
      <c r="B127" s="30"/>
      <c r="C127" s="181"/>
      <c r="D127" s="32"/>
      <c r="E127" s="62"/>
      <c r="F127" s="182"/>
      <c r="G127" s="182"/>
    </row>
    <row r="128" spans="1:7">
      <c r="A128" s="30"/>
      <c r="B128" s="30"/>
      <c r="C128" s="181"/>
      <c r="D128" s="32"/>
      <c r="E128" s="62"/>
      <c r="F128" s="182"/>
      <c r="G128" s="182"/>
    </row>
    <row r="129" spans="1:7">
      <c r="A129" s="30"/>
      <c r="B129" s="30"/>
      <c r="C129" s="181"/>
      <c r="D129" s="32"/>
      <c r="E129" s="62"/>
      <c r="F129" s="182"/>
      <c r="G129" s="182"/>
    </row>
    <row r="130" spans="1:7">
      <c r="A130" s="30"/>
      <c r="B130" s="30"/>
      <c r="C130" s="181"/>
      <c r="D130" s="32"/>
      <c r="E130" s="62"/>
      <c r="F130" s="182"/>
      <c r="G130" s="182"/>
    </row>
    <row r="131" spans="1:7">
      <c r="A131" s="30"/>
      <c r="B131" s="30"/>
      <c r="C131" s="181"/>
      <c r="D131" s="32"/>
      <c r="E131" s="62"/>
      <c r="F131" s="182"/>
      <c r="G131" s="182"/>
    </row>
    <row r="132" spans="1:7">
      <c r="A132" s="30"/>
      <c r="B132" s="30"/>
      <c r="C132" s="181"/>
      <c r="D132" s="32"/>
      <c r="E132" s="62"/>
      <c r="F132" s="182"/>
      <c r="G132" s="182"/>
    </row>
    <row r="133" spans="1:7">
      <c r="A133" s="30"/>
      <c r="B133" s="30"/>
      <c r="C133" s="181"/>
      <c r="D133" s="32"/>
      <c r="E133" s="62"/>
      <c r="F133" s="182"/>
      <c r="G133" s="182"/>
    </row>
    <row r="134" spans="1:7">
      <c r="A134" s="30"/>
      <c r="B134" s="30"/>
      <c r="C134" s="181"/>
      <c r="D134" s="32"/>
      <c r="E134" s="62"/>
      <c r="F134" s="182"/>
      <c r="G134" s="182"/>
    </row>
    <row r="135" spans="1:7">
      <c r="A135" s="30"/>
      <c r="B135" s="30"/>
      <c r="C135" s="181"/>
      <c r="D135" s="32"/>
      <c r="E135" s="62"/>
      <c r="F135" s="182"/>
      <c r="G135" s="182"/>
    </row>
    <row r="136" spans="1:7">
      <c r="A136" s="30"/>
      <c r="B136" s="30"/>
      <c r="C136" s="181"/>
      <c r="D136" s="32"/>
      <c r="E136" s="62"/>
      <c r="F136" s="182"/>
      <c r="G136" s="182"/>
    </row>
    <row r="137" spans="1:7">
      <c r="A137" s="30"/>
      <c r="B137" s="30"/>
      <c r="C137" s="181"/>
      <c r="D137" s="32"/>
      <c r="E137" s="62"/>
      <c r="F137" s="182"/>
      <c r="G137" s="182"/>
    </row>
    <row r="138" spans="1:7">
      <c r="A138" s="30"/>
      <c r="B138" s="30"/>
      <c r="C138" s="181"/>
      <c r="D138" s="32"/>
      <c r="E138" s="62"/>
      <c r="F138" s="182"/>
      <c r="G138" s="182"/>
    </row>
    <row r="139" spans="1:7">
      <c r="A139" s="30"/>
      <c r="B139" s="30"/>
      <c r="C139" s="181"/>
      <c r="D139" s="32"/>
      <c r="E139" s="62"/>
      <c r="F139" s="182"/>
      <c r="G139" s="182"/>
    </row>
    <row r="140" spans="1:7">
      <c r="A140" s="30"/>
      <c r="B140" s="30"/>
      <c r="C140" s="181"/>
      <c r="D140" s="32"/>
      <c r="E140" s="62"/>
      <c r="F140" s="182"/>
      <c r="G140" s="182"/>
    </row>
    <row r="141" spans="1:7">
      <c r="A141" s="30"/>
      <c r="B141" s="30"/>
      <c r="C141" s="181"/>
      <c r="D141" s="32"/>
      <c r="E141" s="62"/>
      <c r="F141" s="182"/>
      <c r="G141" s="182"/>
    </row>
    <row r="142" spans="1:7">
      <c r="A142" s="30"/>
      <c r="B142" s="30"/>
      <c r="C142" s="181"/>
      <c r="D142" s="32"/>
      <c r="E142" s="62"/>
      <c r="F142" s="182"/>
      <c r="G142" s="182"/>
    </row>
    <row r="143" spans="1:7">
      <c r="A143" s="30"/>
      <c r="B143" s="30"/>
      <c r="C143" s="181"/>
      <c r="D143" s="32"/>
      <c r="E143" s="62"/>
      <c r="F143" s="182"/>
      <c r="G143" s="182"/>
    </row>
    <row r="144" spans="1:7">
      <c r="A144" s="30"/>
      <c r="B144" s="30"/>
      <c r="C144" s="181"/>
      <c r="D144" s="32"/>
      <c r="E144" s="62"/>
      <c r="F144" s="182"/>
      <c r="G144" s="182"/>
    </row>
    <row r="145" spans="1:7">
      <c r="A145" s="30"/>
      <c r="B145" s="30"/>
      <c r="C145" s="181"/>
      <c r="D145" s="32"/>
      <c r="E145" s="62"/>
      <c r="F145" s="182"/>
      <c r="G145" s="182"/>
    </row>
    <row r="146" spans="1:7">
      <c r="A146" s="30"/>
      <c r="B146" s="30"/>
      <c r="C146" s="181"/>
      <c r="D146" s="32"/>
      <c r="E146" s="62"/>
      <c r="F146" s="182"/>
      <c r="G146" s="182"/>
    </row>
    <row r="147" spans="1:7">
      <c r="A147" s="30"/>
      <c r="B147" s="30"/>
      <c r="C147" s="181"/>
      <c r="D147" s="32"/>
      <c r="E147" s="62"/>
      <c r="F147" s="182"/>
      <c r="G147" s="182"/>
    </row>
    <row r="148" spans="1:7">
      <c r="A148" s="30"/>
      <c r="B148" s="30"/>
      <c r="C148" s="181"/>
      <c r="D148" s="32"/>
      <c r="E148" s="62"/>
      <c r="F148" s="182"/>
      <c r="G148" s="182"/>
    </row>
    <row r="149" spans="1:7">
      <c r="A149" s="30"/>
      <c r="B149" s="30"/>
      <c r="C149" s="181"/>
      <c r="D149" s="32"/>
      <c r="E149" s="62"/>
      <c r="F149" s="182"/>
      <c r="G149" s="182"/>
    </row>
    <row r="150" spans="1:7">
      <c r="A150" s="30"/>
      <c r="B150" s="30"/>
      <c r="C150" s="181"/>
      <c r="D150" s="32"/>
      <c r="E150" s="62"/>
      <c r="F150" s="182"/>
      <c r="G150" s="182"/>
    </row>
    <row r="151" spans="1:7">
      <c r="A151" s="30"/>
      <c r="B151" s="30"/>
      <c r="C151" s="181"/>
      <c r="D151" s="32"/>
      <c r="E151" s="62"/>
      <c r="F151" s="182"/>
      <c r="G151" s="182"/>
    </row>
    <row r="152" spans="1:7">
      <c r="A152" s="30"/>
      <c r="B152" s="30"/>
      <c r="C152" s="181"/>
      <c r="D152" s="32"/>
      <c r="E152" s="62"/>
      <c r="F152" s="182"/>
      <c r="G152" s="182"/>
    </row>
    <row r="153" spans="1:7">
      <c r="A153" s="30"/>
      <c r="B153" s="30"/>
      <c r="C153" s="181"/>
      <c r="D153" s="32"/>
      <c r="E153" s="62"/>
      <c r="F153" s="182"/>
      <c r="G153" s="182"/>
    </row>
    <row r="154" spans="1:7">
      <c r="A154" s="30"/>
      <c r="B154" s="30"/>
      <c r="C154" s="181"/>
      <c r="D154" s="32"/>
      <c r="E154" s="62"/>
      <c r="F154" s="182"/>
      <c r="G154" s="182"/>
    </row>
    <row r="155" spans="1:7">
      <c r="A155" s="30"/>
      <c r="B155" s="30"/>
      <c r="C155" s="181"/>
      <c r="D155" s="32"/>
      <c r="E155" s="62"/>
      <c r="F155" s="182"/>
      <c r="G155" s="182"/>
    </row>
    <row r="156" spans="1:7">
      <c r="A156" s="30"/>
      <c r="B156" s="30"/>
      <c r="C156" s="181"/>
      <c r="D156" s="32"/>
      <c r="E156" s="62"/>
      <c r="F156" s="182"/>
      <c r="G156" s="182"/>
    </row>
    <row r="157" spans="1:7">
      <c r="A157" s="30"/>
      <c r="B157" s="30"/>
      <c r="C157" s="181"/>
      <c r="D157" s="32"/>
      <c r="E157" s="62"/>
      <c r="F157" s="182"/>
      <c r="G157" s="182"/>
    </row>
    <row r="158" spans="1:7">
      <c r="A158" s="30"/>
      <c r="B158" s="30"/>
      <c r="C158" s="181"/>
      <c r="D158" s="32"/>
      <c r="E158" s="62"/>
      <c r="F158" s="182"/>
      <c r="G158" s="182"/>
    </row>
    <row r="159" spans="1:7">
      <c r="A159" s="30"/>
      <c r="B159" s="30"/>
      <c r="C159" s="181"/>
      <c r="D159" s="32"/>
      <c r="E159" s="62"/>
      <c r="F159" s="182"/>
      <c r="G159" s="182"/>
    </row>
    <row r="160" spans="1:7">
      <c r="A160" s="30"/>
      <c r="B160" s="30"/>
      <c r="C160" s="181"/>
      <c r="D160" s="32"/>
      <c r="E160" s="62"/>
      <c r="F160" s="182"/>
      <c r="G160" s="182"/>
    </row>
    <row r="161" spans="1:7">
      <c r="A161" s="30"/>
      <c r="B161" s="30"/>
      <c r="C161" s="181"/>
      <c r="D161" s="32"/>
      <c r="E161" s="62"/>
      <c r="F161" s="182"/>
      <c r="G161" s="182"/>
    </row>
    <row r="162" spans="1:7">
      <c r="A162" s="30"/>
      <c r="B162" s="30"/>
      <c r="C162" s="181"/>
      <c r="D162" s="32"/>
      <c r="E162" s="62"/>
      <c r="F162" s="182"/>
      <c r="G162" s="182"/>
    </row>
    <row r="163" spans="1:7">
      <c r="A163" s="30"/>
      <c r="B163" s="30"/>
      <c r="C163" s="181"/>
      <c r="D163" s="32"/>
      <c r="E163" s="62"/>
      <c r="F163" s="182"/>
      <c r="G163" s="182"/>
    </row>
    <row r="164" spans="1:7">
      <c r="A164" s="30"/>
      <c r="B164" s="30"/>
      <c r="C164" s="181"/>
      <c r="D164" s="32"/>
      <c r="E164" s="62"/>
      <c r="F164" s="182"/>
      <c r="G164" s="182"/>
    </row>
    <row r="165" spans="1:7">
      <c r="A165" s="30"/>
      <c r="B165" s="30"/>
      <c r="C165" s="181"/>
      <c r="D165" s="32"/>
      <c r="E165" s="62"/>
      <c r="F165" s="182"/>
      <c r="G165" s="182"/>
    </row>
    <row r="166" spans="1:7">
      <c r="A166" s="30"/>
      <c r="B166" s="30"/>
      <c r="C166" s="181"/>
      <c r="D166" s="32"/>
      <c r="E166" s="62"/>
      <c r="F166" s="182"/>
      <c r="G166" s="182"/>
    </row>
    <row r="167" spans="1:7">
      <c r="A167" s="30"/>
      <c r="B167" s="30"/>
      <c r="C167" s="181"/>
      <c r="D167" s="32"/>
      <c r="E167" s="62"/>
      <c r="F167" s="182"/>
      <c r="G167" s="182"/>
    </row>
    <row r="168" spans="1:7">
      <c r="A168" s="30"/>
      <c r="B168" s="30"/>
      <c r="C168" s="181"/>
      <c r="D168" s="32"/>
      <c r="E168" s="62"/>
      <c r="F168" s="182"/>
      <c r="G168" s="182"/>
    </row>
    <row r="169" spans="1:7">
      <c r="A169" s="30"/>
      <c r="B169" s="30"/>
      <c r="C169" s="181"/>
      <c r="D169" s="32"/>
      <c r="E169" s="62"/>
      <c r="F169" s="182"/>
      <c r="G169" s="182"/>
    </row>
    <row r="170" spans="1:7">
      <c r="A170" s="30"/>
      <c r="B170" s="30"/>
      <c r="C170" s="181"/>
      <c r="D170" s="32"/>
      <c r="E170" s="62"/>
      <c r="F170" s="182"/>
      <c r="G170" s="182"/>
    </row>
    <row r="171" spans="1:7">
      <c r="A171" s="30"/>
      <c r="B171" s="30"/>
      <c r="C171" s="181"/>
      <c r="D171" s="32"/>
      <c r="E171" s="62"/>
      <c r="F171" s="182"/>
      <c r="G171" s="182"/>
    </row>
    <row r="172" spans="1:7">
      <c r="A172" s="30"/>
      <c r="B172" s="30"/>
      <c r="C172" s="181"/>
      <c r="D172" s="32"/>
      <c r="E172" s="62"/>
      <c r="F172" s="182"/>
      <c r="G172" s="182"/>
    </row>
    <row r="173" spans="1:7">
      <c r="A173" s="30"/>
      <c r="B173" s="30"/>
      <c r="C173" s="181"/>
      <c r="D173" s="32"/>
      <c r="E173" s="62"/>
      <c r="F173" s="182"/>
      <c r="G173" s="182"/>
    </row>
    <row r="174" spans="1:7">
      <c r="A174" s="30"/>
      <c r="B174" s="30"/>
      <c r="C174" s="181"/>
      <c r="D174" s="32"/>
      <c r="E174" s="62"/>
      <c r="F174" s="182"/>
      <c r="G174" s="182"/>
    </row>
    <row r="175" spans="1:7">
      <c r="A175" s="30"/>
      <c r="B175" s="30"/>
      <c r="C175" s="181"/>
      <c r="D175" s="32"/>
      <c r="E175" s="62"/>
      <c r="F175" s="182"/>
      <c r="G175" s="182"/>
    </row>
    <row r="176" spans="1:7">
      <c r="A176" s="30"/>
      <c r="B176" s="30"/>
      <c r="C176" s="181"/>
      <c r="D176" s="32"/>
      <c r="E176" s="62"/>
      <c r="F176" s="182"/>
      <c r="G176" s="182"/>
    </row>
    <row r="177" spans="1:7">
      <c r="A177" s="30"/>
      <c r="B177" s="30"/>
      <c r="C177" s="181"/>
      <c r="D177" s="32"/>
      <c r="E177" s="62"/>
      <c r="F177" s="182"/>
      <c r="G177" s="182"/>
    </row>
    <row r="178" spans="1:7">
      <c r="A178" s="30"/>
      <c r="B178" s="30"/>
      <c r="C178" s="181"/>
      <c r="D178" s="32"/>
      <c r="E178" s="62"/>
      <c r="F178" s="182"/>
      <c r="G178" s="182"/>
    </row>
    <row r="179" spans="1:7">
      <c r="A179" s="30"/>
      <c r="B179" s="30"/>
      <c r="C179" s="181"/>
      <c r="D179" s="32"/>
      <c r="E179" s="62"/>
      <c r="F179" s="182"/>
      <c r="G179" s="182"/>
    </row>
    <row r="180" spans="1:7">
      <c r="A180" s="30"/>
      <c r="B180" s="30"/>
      <c r="C180" s="181"/>
      <c r="D180" s="32"/>
      <c r="E180" s="62"/>
      <c r="F180" s="182"/>
      <c r="G180" s="182"/>
    </row>
    <row r="181" spans="1:7">
      <c r="A181" s="30"/>
      <c r="B181" s="30"/>
      <c r="C181" s="181"/>
      <c r="D181" s="32"/>
      <c r="E181" s="62"/>
      <c r="F181" s="182"/>
      <c r="G181" s="182"/>
    </row>
    <row r="182" spans="1:7">
      <c r="A182" s="30"/>
      <c r="B182" s="30"/>
      <c r="C182" s="181"/>
      <c r="D182" s="32"/>
      <c r="E182" s="62"/>
      <c r="F182" s="182"/>
      <c r="G182" s="182"/>
    </row>
    <row r="183" spans="1:7">
      <c r="A183" s="30"/>
      <c r="B183" s="30"/>
      <c r="C183" s="181"/>
      <c r="D183" s="32"/>
      <c r="E183" s="62"/>
      <c r="F183" s="182"/>
      <c r="G183" s="182"/>
    </row>
    <row r="184" spans="1:7">
      <c r="A184" s="30"/>
      <c r="B184" s="30"/>
      <c r="C184" s="181"/>
      <c r="D184" s="32"/>
      <c r="E184" s="62"/>
      <c r="F184" s="182"/>
      <c r="G184" s="182"/>
    </row>
    <row r="185" spans="1:7">
      <c r="A185" s="30"/>
      <c r="B185" s="30"/>
      <c r="C185" s="181"/>
      <c r="D185" s="32"/>
      <c r="E185" s="62"/>
      <c r="F185" s="182"/>
      <c r="G185" s="182"/>
    </row>
    <row r="186" spans="1:7">
      <c r="A186" s="30"/>
      <c r="B186" s="30"/>
      <c r="C186" s="181"/>
      <c r="D186" s="32"/>
      <c r="E186" s="62"/>
      <c r="F186" s="182"/>
      <c r="G186" s="182"/>
    </row>
    <row r="187" spans="1:7">
      <c r="A187" s="30"/>
      <c r="B187" s="30"/>
      <c r="C187" s="181"/>
      <c r="D187" s="32"/>
      <c r="E187" s="62"/>
      <c r="F187" s="182"/>
      <c r="G187" s="182"/>
    </row>
    <row r="188" spans="1:7">
      <c r="A188" s="30"/>
      <c r="B188" s="30"/>
      <c r="C188" s="181"/>
      <c r="D188" s="32"/>
      <c r="E188" s="62"/>
      <c r="F188" s="182"/>
      <c r="G188" s="182"/>
    </row>
    <row r="189" spans="1:7">
      <c r="A189" s="30"/>
      <c r="B189" s="30"/>
      <c r="C189" s="181"/>
      <c r="D189" s="32"/>
      <c r="E189" s="62"/>
      <c r="F189" s="182"/>
      <c r="G189" s="182"/>
    </row>
    <row r="190" spans="1:7">
      <c r="A190" s="30"/>
      <c r="B190" s="30"/>
      <c r="C190" s="181"/>
      <c r="D190" s="32"/>
      <c r="E190" s="62"/>
      <c r="F190" s="182"/>
      <c r="G190" s="182"/>
    </row>
    <row r="191" spans="1:7">
      <c r="A191" s="30"/>
      <c r="B191" s="30"/>
      <c r="C191" s="181"/>
      <c r="D191" s="32"/>
      <c r="E191" s="62"/>
      <c r="F191" s="182"/>
      <c r="G191" s="182"/>
    </row>
    <row r="192" spans="1:7">
      <c r="A192" s="30"/>
      <c r="B192" s="30"/>
      <c r="C192" s="181"/>
      <c r="D192" s="32"/>
      <c r="E192" s="62"/>
      <c r="F192" s="182"/>
      <c r="G192" s="182"/>
    </row>
    <row r="193" spans="1:7">
      <c r="A193" s="30"/>
      <c r="B193" s="30"/>
      <c r="C193" s="181"/>
      <c r="D193" s="32"/>
      <c r="E193" s="62"/>
      <c r="F193" s="182"/>
      <c r="G193" s="182"/>
    </row>
    <row r="194" spans="1:7">
      <c r="A194" s="30"/>
      <c r="B194" s="30"/>
      <c r="C194" s="181"/>
      <c r="D194" s="32"/>
      <c r="E194" s="62"/>
      <c r="F194" s="182"/>
      <c r="G194" s="182"/>
    </row>
    <row r="195" spans="1:7">
      <c r="A195" s="30"/>
      <c r="B195" s="30"/>
      <c r="C195" s="181"/>
      <c r="D195" s="32"/>
      <c r="E195" s="62"/>
      <c r="F195" s="182"/>
      <c r="G195" s="182"/>
    </row>
    <row r="196" spans="1:7">
      <c r="A196" s="30"/>
      <c r="B196" s="30"/>
      <c r="C196" s="181"/>
      <c r="D196" s="32"/>
      <c r="E196" s="62"/>
      <c r="F196" s="182"/>
      <c r="G196" s="182"/>
    </row>
    <row r="197" spans="1:7">
      <c r="A197" s="30"/>
      <c r="B197" s="30"/>
      <c r="C197" s="181"/>
      <c r="D197" s="32"/>
      <c r="E197" s="62"/>
      <c r="F197" s="182"/>
      <c r="G197" s="182"/>
    </row>
    <row r="198" spans="1:7">
      <c r="A198" s="30"/>
      <c r="B198" s="30"/>
      <c r="C198" s="181"/>
      <c r="D198" s="32"/>
      <c r="E198" s="62"/>
      <c r="F198" s="182"/>
      <c r="G198" s="182"/>
    </row>
    <row r="199" spans="1:7">
      <c r="A199" s="30"/>
      <c r="B199" s="30"/>
      <c r="C199" s="181"/>
      <c r="D199" s="32"/>
      <c r="E199" s="62"/>
      <c r="F199" s="182"/>
      <c r="G199" s="182"/>
    </row>
    <row r="200" spans="1:7">
      <c r="A200" s="30"/>
      <c r="B200" s="30"/>
      <c r="C200" s="181"/>
      <c r="D200" s="32"/>
      <c r="E200" s="62"/>
      <c r="F200" s="182"/>
      <c r="G200" s="182"/>
    </row>
    <row r="201" spans="1:7">
      <c r="A201" s="30"/>
      <c r="B201" s="30"/>
      <c r="C201" s="181"/>
      <c r="D201" s="32"/>
      <c r="E201" s="62"/>
      <c r="F201" s="182"/>
      <c r="G201" s="182"/>
    </row>
    <row r="202" spans="1:7">
      <c r="A202" s="30"/>
      <c r="B202" s="30"/>
      <c r="C202" s="181"/>
      <c r="D202" s="32"/>
      <c r="E202" s="62"/>
      <c r="F202" s="182"/>
      <c r="G202" s="182"/>
    </row>
    <row r="203" spans="1:7">
      <c r="A203" s="30"/>
      <c r="B203" s="30"/>
      <c r="C203" s="181"/>
      <c r="D203" s="32"/>
      <c r="E203" s="62"/>
      <c r="F203" s="182"/>
      <c r="G203" s="182"/>
    </row>
    <row r="204" spans="1:7">
      <c r="A204" s="30"/>
      <c r="B204" s="30"/>
      <c r="C204" s="181"/>
      <c r="D204" s="32"/>
      <c r="E204" s="62"/>
      <c r="F204" s="182"/>
      <c r="G204" s="182"/>
    </row>
    <row r="205" spans="1:7">
      <c r="A205" s="30"/>
      <c r="B205" s="30"/>
      <c r="C205" s="181"/>
      <c r="D205" s="32"/>
      <c r="E205" s="62"/>
      <c r="F205" s="182"/>
      <c r="G205" s="182"/>
    </row>
    <row r="206" spans="1:7">
      <c r="A206" s="30"/>
      <c r="B206" s="30"/>
      <c r="C206" s="181"/>
      <c r="D206" s="32"/>
      <c r="E206" s="62"/>
      <c r="F206" s="182"/>
      <c r="G206" s="182"/>
    </row>
    <row r="207" spans="1:7">
      <c r="A207" s="30"/>
      <c r="B207" s="30"/>
      <c r="C207" s="181"/>
      <c r="D207" s="32"/>
      <c r="E207" s="62"/>
      <c r="F207" s="182"/>
      <c r="G207" s="182"/>
    </row>
    <row r="208" spans="1:7">
      <c r="A208" s="30"/>
      <c r="B208" s="30"/>
      <c r="C208" s="181"/>
      <c r="D208" s="32"/>
      <c r="E208" s="62"/>
      <c r="F208" s="182"/>
      <c r="G208" s="182"/>
    </row>
    <row r="209" spans="1:7">
      <c r="A209" s="30"/>
      <c r="B209" s="30"/>
      <c r="C209" s="181"/>
      <c r="D209" s="32"/>
      <c r="E209" s="62"/>
      <c r="F209" s="182"/>
      <c r="G209" s="182"/>
    </row>
    <row r="210" spans="1:7">
      <c r="A210" s="30"/>
      <c r="B210" s="30"/>
      <c r="C210" s="181"/>
      <c r="D210" s="32"/>
      <c r="E210" s="62"/>
      <c r="F210" s="182"/>
      <c r="G210" s="182"/>
    </row>
    <row r="211" spans="1:7">
      <c r="A211" s="30"/>
      <c r="B211" s="30"/>
      <c r="C211" s="181"/>
      <c r="D211" s="32"/>
      <c r="E211" s="62"/>
      <c r="F211" s="182"/>
      <c r="G211" s="182"/>
    </row>
    <row r="212" spans="1:7">
      <c r="A212" s="30"/>
      <c r="B212" s="30"/>
      <c r="C212" s="181"/>
      <c r="D212" s="32"/>
      <c r="E212" s="62"/>
      <c r="F212" s="182"/>
      <c r="G212" s="182"/>
    </row>
    <row r="213" spans="1:7">
      <c r="A213" s="30"/>
      <c r="B213" s="30"/>
      <c r="C213" s="181"/>
      <c r="D213" s="32"/>
      <c r="E213" s="62"/>
      <c r="F213" s="182"/>
      <c r="G213" s="182"/>
    </row>
    <row r="214" spans="1:7">
      <c r="A214" s="30"/>
      <c r="B214" s="30"/>
      <c r="C214" s="181"/>
      <c r="D214" s="32"/>
      <c r="E214" s="62"/>
      <c r="F214" s="182"/>
      <c r="G214" s="182"/>
    </row>
    <row r="215" spans="1:7">
      <c r="A215" s="30"/>
      <c r="B215" s="30"/>
      <c r="C215" s="181"/>
      <c r="D215" s="32"/>
      <c r="E215" s="62"/>
      <c r="F215" s="182"/>
      <c r="G215" s="182"/>
    </row>
    <row r="216" spans="1:7">
      <c r="A216" s="30"/>
      <c r="B216" s="30"/>
      <c r="C216" s="181"/>
      <c r="D216" s="32"/>
      <c r="E216" s="62"/>
      <c r="F216" s="182"/>
      <c r="G216" s="182"/>
    </row>
    <row r="217" spans="1:7">
      <c r="A217" s="30"/>
      <c r="B217" s="30"/>
      <c r="C217" s="181"/>
      <c r="D217" s="32"/>
      <c r="E217" s="62"/>
      <c r="F217" s="182"/>
      <c r="G217" s="182"/>
    </row>
    <row r="218" spans="1:7">
      <c r="A218" s="30"/>
      <c r="B218" s="30"/>
      <c r="C218" s="181"/>
      <c r="D218" s="32"/>
      <c r="E218" s="62"/>
      <c r="F218" s="182"/>
      <c r="G218" s="182"/>
    </row>
    <row r="219" spans="1:7">
      <c r="A219" s="30"/>
      <c r="B219" s="30"/>
      <c r="C219" s="181"/>
      <c r="D219" s="32"/>
      <c r="E219" s="62"/>
      <c r="F219" s="182"/>
      <c r="G219" s="182"/>
    </row>
    <row r="220" spans="1:7">
      <c r="A220" s="30"/>
      <c r="B220" s="30"/>
      <c r="C220" s="181"/>
      <c r="D220" s="32"/>
      <c r="E220" s="62"/>
      <c r="F220" s="182"/>
      <c r="G220" s="182"/>
    </row>
    <row r="221" spans="1:7">
      <c r="A221" s="30"/>
      <c r="B221" s="30"/>
      <c r="C221" s="181"/>
      <c r="D221" s="32"/>
      <c r="E221" s="62"/>
      <c r="F221" s="182"/>
      <c r="G221" s="182"/>
    </row>
    <row r="222" spans="1:7">
      <c r="A222" s="30"/>
      <c r="B222" s="30"/>
      <c r="C222" s="181"/>
      <c r="D222" s="32"/>
      <c r="E222" s="62"/>
      <c r="F222" s="182"/>
      <c r="G222" s="182"/>
    </row>
    <row r="223" spans="1:7">
      <c r="A223" s="30"/>
      <c r="B223" s="30"/>
      <c r="C223" s="181"/>
      <c r="D223" s="32"/>
      <c r="E223" s="62"/>
      <c r="F223" s="182"/>
      <c r="G223" s="182"/>
    </row>
    <row r="224" spans="1:7">
      <c r="A224" s="30"/>
      <c r="B224" s="30"/>
      <c r="C224" s="181"/>
      <c r="D224" s="32"/>
      <c r="E224" s="62"/>
      <c r="F224" s="182"/>
      <c r="G224" s="182"/>
    </row>
    <row r="225" spans="1:7">
      <c r="A225" s="30"/>
      <c r="B225" s="30"/>
      <c r="C225" s="181"/>
      <c r="D225" s="32"/>
      <c r="E225" s="62"/>
      <c r="F225" s="182"/>
      <c r="G225" s="182"/>
    </row>
    <row r="226" spans="1:7">
      <c r="A226" s="30"/>
      <c r="B226" s="30"/>
      <c r="C226" s="181"/>
      <c r="D226" s="32"/>
      <c r="E226" s="62"/>
      <c r="F226" s="182"/>
      <c r="G226" s="182"/>
    </row>
    <row r="227" spans="1:7">
      <c r="A227" s="30"/>
      <c r="B227" s="30"/>
      <c r="C227" s="181"/>
      <c r="D227" s="32"/>
      <c r="E227" s="62"/>
      <c r="F227" s="182"/>
      <c r="G227" s="182"/>
    </row>
    <row r="228" spans="1:7">
      <c r="A228" s="30"/>
      <c r="B228" s="30"/>
      <c r="C228" s="181"/>
      <c r="D228" s="32"/>
      <c r="E228" s="62"/>
      <c r="F228" s="182"/>
      <c r="G228" s="182"/>
    </row>
    <row r="229" spans="1:7">
      <c r="A229" s="30"/>
      <c r="B229" s="30"/>
      <c r="C229" s="181"/>
      <c r="D229" s="32"/>
      <c r="E229" s="62"/>
      <c r="F229" s="182"/>
      <c r="G229" s="182"/>
    </row>
    <row r="230" spans="1:7">
      <c r="A230" s="30"/>
      <c r="B230" s="30"/>
      <c r="C230" s="181"/>
      <c r="D230" s="32"/>
      <c r="E230" s="62"/>
      <c r="F230" s="182"/>
      <c r="G230" s="182"/>
    </row>
    <row r="231" spans="1:7">
      <c r="A231" s="30"/>
      <c r="B231" s="30"/>
      <c r="C231" s="181"/>
      <c r="D231" s="32"/>
      <c r="E231" s="62"/>
      <c r="F231" s="182"/>
      <c r="G231" s="182"/>
    </row>
    <row r="232" spans="1:7">
      <c r="A232" s="30"/>
      <c r="B232" s="30"/>
      <c r="C232" s="181"/>
      <c r="D232" s="32"/>
      <c r="E232" s="62"/>
      <c r="F232" s="182"/>
      <c r="G232" s="182"/>
    </row>
    <row r="233" spans="1:7">
      <c r="A233" s="30"/>
      <c r="B233" s="30"/>
      <c r="C233" s="181"/>
      <c r="D233" s="32"/>
      <c r="E233" s="62"/>
      <c r="F233" s="182"/>
      <c r="G233" s="182"/>
    </row>
    <row r="234" spans="1:7">
      <c r="A234" s="30"/>
      <c r="B234" s="30"/>
      <c r="C234" s="181"/>
      <c r="D234" s="32"/>
      <c r="E234" s="62"/>
      <c r="F234" s="182"/>
      <c r="G234" s="182"/>
    </row>
    <row r="235" spans="1:7">
      <c r="A235" s="30"/>
      <c r="B235" s="30"/>
      <c r="C235" s="181"/>
      <c r="D235" s="32"/>
      <c r="E235" s="62"/>
      <c r="F235" s="182"/>
      <c r="G235" s="182"/>
    </row>
    <row r="236" spans="1:7">
      <c r="A236" s="30"/>
      <c r="B236" s="30"/>
      <c r="C236" s="181"/>
      <c r="D236" s="32"/>
      <c r="E236" s="62"/>
      <c r="F236" s="182"/>
      <c r="G236" s="182"/>
    </row>
    <row r="237" spans="1:7">
      <c r="A237" s="30"/>
      <c r="B237" s="30"/>
      <c r="C237" s="181"/>
      <c r="D237" s="32"/>
      <c r="E237" s="62"/>
      <c r="F237" s="182"/>
      <c r="G237" s="182"/>
    </row>
    <row r="238" spans="1:7">
      <c r="A238" s="30"/>
      <c r="B238" s="30"/>
      <c r="C238" s="181"/>
      <c r="D238" s="32"/>
      <c r="E238" s="62"/>
      <c r="F238" s="182"/>
      <c r="G238" s="182"/>
    </row>
    <row r="239" spans="1:7">
      <c r="A239" s="30"/>
      <c r="B239" s="30"/>
      <c r="C239" s="181"/>
      <c r="D239" s="32"/>
      <c r="E239" s="62"/>
      <c r="F239" s="182"/>
      <c r="G239" s="182"/>
    </row>
    <row r="240" spans="1:7">
      <c r="A240" s="30"/>
      <c r="B240" s="30"/>
      <c r="C240" s="181"/>
      <c r="D240" s="32"/>
      <c r="E240" s="62"/>
      <c r="F240" s="182"/>
      <c r="G240" s="182"/>
    </row>
    <row r="241" spans="1:7">
      <c r="A241" s="30"/>
      <c r="B241" s="30"/>
      <c r="C241" s="181"/>
      <c r="D241" s="32"/>
      <c r="E241" s="62"/>
      <c r="F241" s="182"/>
      <c r="G241" s="182"/>
    </row>
    <row r="242" spans="1:7">
      <c r="A242" s="30"/>
      <c r="B242" s="30"/>
      <c r="C242" s="181"/>
      <c r="D242" s="32"/>
      <c r="E242" s="62"/>
      <c r="F242" s="182"/>
      <c r="G242" s="182"/>
    </row>
    <row r="243" spans="1:7">
      <c r="A243" s="30"/>
      <c r="B243" s="30"/>
      <c r="C243" s="181"/>
      <c r="D243" s="32"/>
      <c r="E243" s="62"/>
      <c r="F243" s="182"/>
      <c r="G243" s="182"/>
    </row>
    <row r="244" spans="1:7">
      <c r="A244" s="30"/>
      <c r="B244" s="30"/>
      <c r="C244" s="181"/>
      <c r="D244" s="32"/>
      <c r="E244" s="62"/>
      <c r="F244" s="182"/>
      <c r="G244" s="182"/>
    </row>
    <row r="245" spans="1:7">
      <c r="A245" s="30"/>
      <c r="B245" s="30"/>
      <c r="C245" s="181"/>
      <c r="D245" s="32"/>
      <c r="E245" s="62"/>
      <c r="F245" s="182"/>
      <c r="G245" s="182"/>
    </row>
    <row r="246" spans="1:7">
      <c r="A246" s="30"/>
      <c r="B246" s="30"/>
      <c r="C246" s="181"/>
      <c r="D246" s="32"/>
      <c r="E246" s="62"/>
      <c r="F246" s="182"/>
      <c r="G246" s="182"/>
    </row>
    <row r="247" spans="1:7">
      <c r="A247" s="30"/>
      <c r="B247" s="30"/>
      <c r="C247" s="181"/>
      <c r="D247" s="32"/>
      <c r="E247" s="62"/>
      <c r="F247" s="182"/>
      <c r="G247" s="182"/>
    </row>
    <row r="248" spans="1:7">
      <c r="A248" s="30"/>
      <c r="B248" s="30"/>
      <c r="C248" s="181"/>
      <c r="D248" s="32"/>
      <c r="E248" s="62"/>
      <c r="F248" s="182"/>
      <c r="G248" s="182"/>
    </row>
    <row r="249" spans="1:7">
      <c r="A249" s="30"/>
      <c r="B249" s="30"/>
      <c r="C249" s="181"/>
      <c r="D249" s="32"/>
      <c r="E249" s="62"/>
      <c r="F249" s="182"/>
      <c r="G249" s="182"/>
    </row>
    <row r="250" spans="1:7">
      <c r="A250" s="30"/>
      <c r="B250" s="30"/>
      <c r="C250" s="181"/>
      <c r="D250" s="32"/>
      <c r="E250" s="62"/>
      <c r="F250" s="182"/>
      <c r="G250" s="182"/>
    </row>
    <row r="251" spans="1:7">
      <c r="A251" s="30"/>
      <c r="B251" s="30"/>
      <c r="C251" s="181"/>
      <c r="D251" s="32"/>
      <c r="E251" s="62"/>
      <c r="F251" s="182"/>
      <c r="G251" s="182"/>
    </row>
    <row r="252" spans="1:7">
      <c r="A252" s="30"/>
      <c r="B252" s="30"/>
      <c r="C252" s="181"/>
      <c r="D252" s="32"/>
      <c r="E252" s="62"/>
      <c r="F252" s="182"/>
      <c r="G252" s="182"/>
    </row>
    <row r="253" spans="1:7">
      <c r="A253" s="30"/>
      <c r="B253" s="30"/>
      <c r="C253" s="181"/>
      <c r="D253" s="32"/>
      <c r="E253" s="62"/>
      <c r="F253" s="182"/>
      <c r="G253" s="182"/>
    </row>
    <row r="254" spans="1:7">
      <c r="A254" s="30"/>
      <c r="B254" s="30"/>
      <c r="C254" s="181"/>
      <c r="D254" s="32"/>
      <c r="E254" s="62"/>
      <c r="F254" s="182"/>
      <c r="G254" s="182"/>
    </row>
    <row r="255" spans="1:7">
      <c r="A255" s="30"/>
      <c r="B255" s="30"/>
      <c r="C255" s="181"/>
      <c r="D255" s="32"/>
      <c r="E255" s="62"/>
      <c r="F255" s="182"/>
      <c r="G255" s="182"/>
    </row>
    <row r="256" spans="1:7">
      <c r="A256" s="30"/>
      <c r="B256" s="30"/>
      <c r="C256" s="181"/>
      <c r="D256" s="32"/>
      <c r="E256" s="62"/>
      <c r="F256" s="182"/>
      <c r="G256" s="182"/>
    </row>
    <row r="257" spans="1:7">
      <c r="A257" s="30"/>
      <c r="B257" s="30"/>
      <c r="C257" s="181"/>
      <c r="D257" s="32"/>
      <c r="E257" s="62"/>
      <c r="F257" s="182"/>
      <c r="G257" s="182"/>
    </row>
    <row r="258" spans="1:7">
      <c r="A258" s="30"/>
      <c r="B258" s="30"/>
      <c r="C258" s="181"/>
      <c r="D258" s="32"/>
      <c r="E258" s="62"/>
      <c r="F258" s="182"/>
      <c r="G258" s="182"/>
    </row>
    <row r="259" spans="1:7">
      <c r="A259" s="30"/>
      <c r="B259" s="30"/>
      <c r="C259" s="181"/>
      <c r="D259" s="32"/>
      <c r="E259" s="62"/>
      <c r="F259" s="182"/>
      <c r="G259" s="182"/>
    </row>
    <row r="260" spans="1:7">
      <c r="A260" s="30"/>
      <c r="B260" s="30"/>
      <c r="C260" s="181"/>
      <c r="D260" s="32"/>
      <c r="E260" s="62"/>
      <c r="F260" s="182"/>
      <c r="G260" s="182"/>
    </row>
    <row r="261" spans="1:7">
      <c r="A261" s="30"/>
      <c r="B261" s="30"/>
      <c r="C261" s="181"/>
      <c r="D261" s="32"/>
      <c r="E261" s="62"/>
      <c r="F261" s="182"/>
      <c r="G261" s="182"/>
    </row>
    <row r="262" spans="1:7">
      <c r="A262" s="30"/>
      <c r="B262" s="30"/>
      <c r="C262" s="181"/>
      <c r="D262" s="32"/>
      <c r="E262" s="62"/>
      <c r="F262" s="182"/>
      <c r="G262" s="182"/>
    </row>
    <row r="263" spans="1:7">
      <c r="A263" s="30"/>
      <c r="B263" s="30"/>
      <c r="C263" s="181"/>
      <c r="D263" s="32"/>
      <c r="E263" s="62"/>
      <c r="F263" s="182"/>
      <c r="G263" s="182"/>
    </row>
    <row r="264" spans="1:7">
      <c r="A264" s="30"/>
      <c r="B264" s="30"/>
      <c r="C264" s="181"/>
      <c r="D264" s="32"/>
      <c r="E264" s="62"/>
      <c r="F264" s="182"/>
      <c r="G264" s="182"/>
    </row>
    <row r="265" spans="1:7">
      <c r="A265" s="30"/>
      <c r="B265" s="30"/>
      <c r="C265" s="181"/>
      <c r="D265" s="32"/>
      <c r="E265" s="62"/>
      <c r="F265" s="182"/>
      <c r="G265" s="182"/>
    </row>
    <row r="266" spans="1:7">
      <c r="A266" s="30"/>
      <c r="B266" s="30"/>
      <c r="C266" s="181"/>
      <c r="D266" s="32"/>
      <c r="E266" s="62"/>
      <c r="F266" s="182"/>
      <c r="G266" s="182"/>
    </row>
    <row r="267" spans="1:7">
      <c r="A267" s="30"/>
      <c r="B267" s="30"/>
      <c r="C267" s="181"/>
      <c r="D267" s="32"/>
      <c r="E267" s="62"/>
      <c r="F267" s="182"/>
      <c r="G267" s="182"/>
    </row>
    <row r="268" spans="1:7">
      <c r="A268" s="30"/>
      <c r="B268" s="30"/>
      <c r="C268" s="181"/>
      <c r="D268" s="32"/>
      <c r="E268" s="62"/>
      <c r="F268" s="182"/>
      <c r="G268" s="182"/>
    </row>
    <row r="269" spans="1:7">
      <c r="A269" s="30"/>
      <c r="B269" s="30"/>
      <c r="C269" s="181"/>
      <c r="D269" s="32"/>
      <c r="E269" s="62"/>
      <c r="F269" s="182"/>
      <c r="G269" s="182"/>
    </row>
    <row r="270" spans="1:7">
      <c r="A270" s="30"/>
      <c r="B270" s="30"/>
      <c r="C270" s="181"/>
      <c r="D270" s="32"/>
      <c r="E270" s="62"/>
      <c r="F270" s="182"/>
      <c r="G270" s="182"/>
    </row>
    <row r="271" spans="1:7">
      <c r="A271" s="30"/>
      <c r="B271" s="30"/>
      <c r="C271" s="181"/>
      <c r="D271" s="32"/>
      <c r="E271" s="62"/>
      <c r="F271" s="182"/>
      <c r="G271" s="182"/>
    </row>
    <row r="272" spans="1:7">
      <c r="A272" s="30"/>
      <c r="B272" s="30"/>
      <c r="C272" s="181"/>
      <c r="D272" s="32"/>
      <c r="E272" s="62"/>
      <c r="F272" s="182"/>
      <c r="G272" s="182"/>
    </row>
    <row r="273" spans="1:7">
      <c r="A273" s="30"/>
      <c r="B273" s="30"/>
      <c r="C273" s="181"/>
      <c r="D273" s="32"/>
      <c r="E273" s="62"/>
      <c r="F273" s="182"/>
      <c r="G273" s="182"/>
    </row>
    <row r="274" spans="1:7">
      <c r="A274" s="30"/>
      <c r="B274" s="30"/>
      <c r="C274" s="181"/>
      <c r="D274" s="32"/>
      <c r="E274" s="62"/>
      <c r="F274" s="182"/>
      <c r="G274" s="182"/>
    </row>
    <row r="275" spans="1:7">
      <c r="A275" s="30"/>
      <c r="B275" s="30"/>
      <c r="C275" s="181"/>
      <c r="D275" s="32"/>
      <c r="E275" s="62"/>
      <c r="F275" s="182"/>
      <c r="G275" s="182"/>
    </row>
    <row r="276" spans="1:7">
      <c r="A276" s="30"/>
      <c r="B276" s="30"/>
      <c r="C276" s="181"/>
      <c r="D276" s="32"/>
      <c r="E276" s="62"/>
      <c r="F276" s="182"/>
      <c r="G276" s="182"/>
    </row>
    <row r="277" spans="1:7">
      <c r="A277" s="30"/>
      <c r="B277" s="30"/>
      <c r="C277" s="181"/>
      <c r="D277" s="32"/>
      <c r="E277" s="62"/>
      <c r="F277" s="182"/>
      <c r="G277" s="182"/>
    </row>
    <row r="278" spans="1:7">
      <c r="A278" s="30"/>
      <c r="B278" s="30"/>
      <c r="C278" s="181"/>
      <c r="D278" s="32"/>
      <c r="E278" s="62"/>
      <c r="F278" s="182"/>
      <c r="G278" s="182"/>
    </row>
    <row r="279" spans="1:7">
      <c r="A279" s="30"/>
      <c r="B279" s="30"/>
      <c r="C279" s="181"/>
      <c r="D279" s="32"/>
      <c r="E279" s="62"/>
      <c r="F279" s="182"/>
      <c r="G279" s="182"/>
    </row>
    <row r="280" spans="1:7">
      <c r="A280" s="30"/>
      <c r="B280" s="30"/>
      <c r="C280" s="181"/>
      <c r="D280" s="32"/>
      <c r="E280" s="62"/>
      <c r="F280" s="182"/>
      <c r="G280" s="182"/>
    </row>
    <row r="281" spans="1:7">
      <c r="A281" s="30"/>
      <c r="B281" s="30"/>
      <c r="C281" s="181"/>
      <c r="D281" s="32"/>
      <c r="E281" s="62"/>
      <c r="F281" s="182"/>
      <c r="G281" s="182"/>
    </row>
    <row r="282" spans="1:7">
      <c r="A282" s="30"/>
      <c r="B282" s="30"/>
      <c r="C282" s="181"/>
      <c r="D282" s="32"/>
      <c r="E282" s="62"/>
      <c r="F282" s="182"/>
      <c r="G282" s="182"/>
    </row>
    <row r="283" spans="1:7">
      <c r="A283" s="30"/>
      <c r="B283" s="30"/>
      <c r="C283" s="181"/>
      <c r="D283" s="32"/>
      <c r="E283" s="62"/>
      <c r="F283" s="182"/>
      <c r="G283" s="182"/>
    </row>
    <row r="284" spans="1:7">
      <c r="A284" s="30"/>
      <c r="B284" s="30"/>
      <c r="C284" s="181"/>
      <c r="D284" s="32"/>
      <c r="E284" s="62"/>
      <c r="F284" s="182"/>
      <c r="G284" s="182"/>
    </row>
    <row r="285" spans="1:7">
      <c r="A285" s="30"/>
      <c r="B285" s="30"/>
      <c r="C285" s="181"/>
      <c r="D285" s="32"/>
      <c r="E285" s="62"/>
      <c r="F285" s="182"/>
      <c r="G285" s="182"/>
    </row>
    <row r="286" spans="1:7">
      <c r="A286" s="30"/>
      <c r="B286" s="30"/>
      <c r="C286" s="181"/>
      <c r="D286" s="32"/>
      <c r="E286" s="62"/>
      <c r="F286" s="182"/>
      <c r="G286" s="182"/>
    </row>
    <row r="287" spans="1:7">
      <c r="A287" s="30"/>
      <c r="B287" s="30"/>
      <c r="C287" s="181"/>
      <c r="D287" s="32"/>
      <c r="E287" s="62"/>
      <c r="F287" s="182"/>
      <c r="G287" s="182"/>
    </row>
    <row r="288" spans="1:7">
      <c r="A288" s="30"/>
      <c r="B288" s="30"/>
      <c r="C288" s="181"/>
      <c r="D288" s="32"/>
      <c r="E288" s="62"/>
      <c r="F288" s="182"/>
      <c r="G288" s="182"/>
    </row>
    <row r="289" spans="1:7">
      <c r="A289" s="30"/>
      <c r="B289" s="30"/>
      <c r="C289" s="181"/>
      <c r="D289" s="32"/>
      <c r="E289" s="62"/>
      <c r="F289" s="182"/>
      <c r="G289" s="182"/>
    </row>
    <row r="290" spans="1:7">
      <c r="A290" s="30"/>
      <c r="B290" s="30"/>
      <c r="C290" s="181"/>
      <c r="D290" s="32"/>
      <c r="E290" s="62"/>
      <c r="F290" s="182"/>
      <c r="G290" s="182"/>
    </row>
    <row r="291" spans="1:7">
      <c r="A291" s="30"/>
      <c r="B291" s="30"/>
      <c r="C291" s="181"/>
      <c r="D291" s="32"/>
      <c r="E291" s="62"/>
      <c r="F291" s="182"/>
      <c r="G291" s="182"/>
    </row>
    <row r="292" spans="1:7">
      <c r="A292" s="30"/>
      <c r="B292" s="30"/>
      <c r="C292" s="181"/>
      <c r="D292" s="32"/>
      <c r="E292" s="62"/>
      <c r="F292" s="182"/>
      <c r="G292" s="182"/>
    </row>
    <row r="293" spans="1:7">
      <c r="A293" s="30"/>
      <c r="B293" s="30"/>
      <c r="C293" s="181"/>
      <c r="D293" s="32"/>
      <c r="E293" s="62"/>
      <c r="F293" s="182"/>
      <c r="G293" s="182"/>
    </row>
    <row r="294" spans="1:7">
      <c r="A294" s="30"/>
      <c r="B294" s="30"/>
      <c r="C294" s="181"/>
      <c r="D294" s="32"/>
      <c r="E294" s="62"/>
      <c r="F294" s="182"/>
      <c r="G294" s="182"/>
    </row>
    <row r="295" spans="1:7">
      <c r="A295" s="30"/>
      <c r="B295" s="30"/>
      <c r="C295" s="181"/>
      <c r="D295" s="32"/>
      <c r="E295" s="62"/>
      <c r="F295" s="182"/>
      <c r="G295" s="182"/>
    </row>
    <row r="296" spans="1:7">
      <c r="A296" s="30"/>
      <c r="B296" s="30"/>
      <c r="C296" s="181"/>
      <c r="D296" s="32"/>
      <c r="E296" s="62"/>
      <c r="F296" s="182"/>
      <c r="G296" s="182"/>
    </row>
    <row r="297" spans="1:7">
      <c r="A297" s="30"/>
      <c r="B297" s="30"/>
      <c r="C297" s="181"/>
      <c r="D297" s="32"/>
      <c r="E297" s="62"/>
      <c r="F297" s="182"/>
      <c r="G297" s="182"/>
    </row>
    <row r="298" spans="1:7">
      <c r="A298" s="30"/>
      <c r="B298" s="30"/>
      <c r="C298" s="181"/>
      <c r="D298" s="32"/>
      <c r="E298" s="62"/>
      <c r="F298" s="182"/>
      <c r="G298" s="182"/>
    </row>
    <row r="299" spans="1:7">
      <c r="A299" s="30"/>
      <c r="B299" s="30"/>
      <c r="C299" s="181"/>
      <c r="D299" s="32"/>
      <c r="E299" s="62"/>
      <c r="F299" s="182"/>
      <c r="G299" s="182"/>
    </row>
    <row r="300" spans="1:7">
      <c r="A300" s="30"/>
      <c r="B300" s="30"/>
      <c r="C300" s="181"/>
      <c r="D300" s="32"/>
      <c r="E300" s="62"/>
      <c r="F300" s="182"/>
      <c r="G300" s="182"/>
    </row>
    <row r="301" spans="1:7">
      <c r="A301" s="30"/>
      <c r="B301" s="30"/>
      <c r="C301" s="181"/>
      <c r="D301" s="32"/>
      <c r="E301" s="62"/>
      <c r="F301" s="182"/>
      <c r="G301" s="182"/>
    </row>
    <row r="302" spans="1:7">
      <c r="A302" s="30"/>
      <c r="B302" s="30"/>
      <c r="C302" s="181"/>
      <c r="D302" s="32"/>
      <c r="E302" s="62"/>
      <c r="F302" s="182"/>
      <c r="G302" s="182"/>
    </row>
    <row r="303" spans="1:7">
      <c r="A303" s="30"/>
      <c r="B303" s="30"/>
      <c r="C303" s="181"/>
      <c r="D303" s="32"/>
      <c r="E303" s="62"/>
      <c r="F303" s="182"/>
      <c r="G303" s="182"/>
    </row>
    <row r="304" spans="1:7">
      <c r="A304" s="30"/>
      <c r="B304" s="30"/>
      <c r="C304" s="181"/>
      <c r="D304" s="32"/>
      <c r="E304" s="62"/>
      <c r="F304" s="182"/>
      <c r="G304" s="182"/>
    </row>
    <row r="305" spans="1:7">
      <c r="A305" s="30"/>
      <c r="B305" s="30"/>
      <c r="C305" s="181"/>
      <c r="D305" s="32"/>
      <c r="E305" s="62"/>
      <c r="F305" s="182"/>
      <c r="G305" s="182"/>
    </row>
    <row r="306" spans="1:7">
      <c r="A306" s="30"/>
      <c r="B306" s="30"/>
      <c r="C306" s="181"/>
      <c r="D306" s="32"/>
      <c r="E306" s="62"/>
      <c r="F306" s="182"/>
      <c r="G306" s="182"/>
    </row>
    <row r="307" spans="1:7">
      <c r="A307" s="30"/>
      <c r="B307" s="30"/>
      <c r="C307" s="181"/>
      <c r="D307" s="32"/>
      <c r="E307" s="62"/>
      <c r="F307" s="182"/>
      <c r="G307" s="182"/>
    </row>
    <row r="308" spans="1:7">
      <c r="A308" s="30"/>
      <c r="B308" s="30"/>
      <c r="C308" s="181"/>
      <c r="D308" s="32"/>
      <c r="E308" s="62"/>
      <c r="F308" s="182"/>
      <c r="G308" s="182"/>
    </row>
    <row r="309" spans="1:7">
      <c r="A309" s="30"/>
      <c r="B309" s="30"/>
      <c r="C309" s="181"/>
      <c r="D309" s="32"/>
      <c r="E309" s="62"/>
      <c r="F309" s="182"/>
      <c r="G309" s="182"/>
    </row>
    <row r="310" spans="1:7">
      <c r="A310" s="30"/>
      <c r="B310" s="30"/>
      <c r="C310" s="181"/>
      <c r="D310" s="32"/>
      <c r="E310" s="62"/>
      <c r="F310" s="182"/>
      <c r="G310" s="182"/>
    </row>
    <row r="311" spans="1:7">
      <c r="A311" s="30"/>
      <c r="B311" s="30"/>
      <c r="C311" s="181"/>
      <c r="D311" s="32"/>
      <c r="E311" s="62"/>
      <c r="F311" s="182"/>
      <c r="G311" s="182"/>
    </row>
    <row r="312" spans="1:7">
      <c r="A312" s="30"/>
      <c r="B312" s="30"/>
      <c r="C312" s="181"/>
      <c r="D312" s="32"/>
      <c r="E312" s="62"/>
      <c r="F312" s="182"/>
      <c r="G312" s="182"/>
    </row>
    <row r="313" spans="1:7">
      <c r="A313" s="30"/>
      <c r="B313" s="30"/>
      <c r="C313" s="181"/>
      <c r="D313" s="32"/>
      <c r="E313" s="62"/>
      <c r="F313" s="182"/>
      <c r="G313" s="182"/>
    </row>
    <row r="314" spans="1:7">
      <c r="A314" s="30"/>
      <c r="B314" s="30"/>
      <c r="C314" s="181"/>
      <c r="D314" s="32"/>
      <c r="E314" s="62"/>
      <c r="F314" s="182"/>
      <c r="G314" s="182"/>
    </row>
    <row r="315" spans="1:7">
      <c r="A315" s="30"/>
      <c r="B315" s="30"/>
      <c r="C315" s="181"/>
      <c r="D315" s="32"/>
      <c r="E315" s="62"/>
      <c r="F315" s="182"/>
      <c r="G315" s="182"/>
    </row>
    <row r="316" spans="1:7">
      <c r="A316" s="30"/>
      <c r="B316" s="30"/>
      <c r="C316" s="181"/>
      <c r="D316" s="32"/>
      <c r="E316" s="62"/>
      <c r="F316" s="182"/>
      <c r="G316" s="182"/>
    </row>
    <row r="317" spans="1:7">
      <c r="A317" s="30"/>
      <c r="B317" s="30"/>
      <c r="C317" s="181"/>
      <c r="D317" s="32"/>
      <c r="E317" s="62"/>
      <c r="F317" s="182"/>
      <c r="G317" s="182"/>
    </row>
    <row r="318" spans="1:7">
      <c r="A318" s="30"/>
      <c r="B318" s="30"/>
      <c r="C318" s="181"/>
      <c r="D318" s="32"/>
      <c r="E318" s="62"/>
      <c r="F318" s="182"/>
      <c r="G318" s="182"/>
    </row>
    <row r="319" spans="1:7">
      <c r="A319" s="30"/>
      <c r="B319" s="30"/>
      <c r="C319" s="181"/>
      <c r="D319" s="32"/>
      <c r="E319" s="62"/>
      <c r="F319" s="182"/>
      <c r="G319" s="182"/>
    </row>
    <row r="320" spans="1:7">
      <c r="A320" s="30"/>
      <c r="B320" s="30"/>
      <c r="C320" s="181"/>
      <c r="D320" s="32"/>
      <c r="E320" s="62"/>
      <c r="F320" s="182"/>
      <c r="G320" s="182"/>
    </row>
    <row r="321" spans="1:7">
      <c r="A321" s="30"/>
      <c r="B321" s="30"/>
      <c r="C321" s="181"/>
      <c r="D321" s="32"/>
      <c r="E321" s="62"/>
      <c r="F321" s="182"/>
      <c r="G321" s="182"/>
    </row>
    <row r="322" spans="1:7">
      <c r="A322" s="30"/>
      <c r="B322" s="30"/>
      <c r="C322" s="181"/>
      <c r="D322" s="32"/>
      <c r="E322" s="62"/>
      <c r="F322" s="182"/>
      <c r="G322" s="182"/>
    </row>
    <row r="323" spans="1:7">
      <c r="A323" s="30"/>
      <c r="B323" s="30"/>
      <c r="C323" s="181"/>
      <c r="D323" s="32"/>
      <c r="E323" s="62"/>
      <c r="F323" s="182"/>
      <c r="G323" s="182"/>
    </row>
    <row r="324" spans="1:7">
      <c r="A324" s="30"/>
      <c r="B324" s="30"/>
      <c r="C324" s="181"/>
      <c r="D324" s="32"/>
      <c r="E324" s="62"/>
      <c r="F324" s="182"/>
      <c r="G324" s="182"/>
    </row>
    <row r="325" spans="1:7">
      <c r="A325" s="30"/>
      <c r="B325" s="30"/>
      <c r="C325" s="181"/>
      <c r="D325" s="32"/>
      <c r="E325" s="62"/>
      <c r="F325" s="182"/>
      <c r="G325" s="182"/>
    </row>
    <row r="326" spans="1:7">
      <c r="A326" s="30"/>
      <c r="B326" s="30"/>
      <c r="C326" s="181"/>
      <c r="D326" s="32"/>
      <c r="E326" s="62"/>
      <c r="F326" s="182"/>
      <c r="G326" s="182"/>
    </row>
    <row r="327" spans="1:7">
      <c r="A327" s="30"/>
      <c r="B327" s="30"/>
      <c r="C327" s="181"/>
      <c r="D327" s="32"/>
      <c r="E327" s="62"/>
      <c r="F327" s="182"/>
      <c r="G327" s="182"/>
    </row>
    <row r="328" spans="1:7">
      <c r="A328" s="30"/>
      <c r="B328" s="30"/>
      <c r="C328" s="181"/>
      <c r="D328" s="32"/>
      <c r="E328" s="62"/>
      <c r="F328" s="182"/>
      <c r="G328" s="182"/>
    </row>
    <row r="329" spans="1:7">
      <c r="A329" s="30"/>
      <c r="B329" s="30"/>
      <c r="C329" s="181"/>
      <c r="D329" s="32"/>
      <c r="E329" s="62"/>
      <c r="F329" s="182"/>
      <c r="G329" s="182"/>
    </row>
    <row r="330" spans="1:7">
      <c r="A330" s="30"/>
      <c r="B330" s="30"/>
      <c r="C330" s="181"/>
      <c r="D330" s="32"/>
      <c r="E330" s="62"/>
      <c r="F330" s="182"/>
      <c r="G330" s="182"/>
    </row>
    <row r="331" spans="1:7">
      <c r="A331" s="30"/>
      <c r="B331" s="30"/>
      <c r="C331" s="181"/>
      <c r="D331" s="32"/>
      <c r="E331" s="62"/>
      <c r="F331" s="182"/>
      <c r="G331" s="182"/>
    </row>
    <row r="332" spans="1:7">
      <c r="A332" s="30"/>
      <c r="B332" s="30"/>
      <c r="C332" s="181"/>
      <c r="D332" s="32"/>
      <c r="E332" s="62"/>
      <c r="F332" s="182"/>
      <c r="G332" s="182"/>
    </row>
    <row r="333" spans="1:7">
      <c r="A333" s="30"/>
      <c r="B333" s="30"/>
      <c r="C333" s="181"/>
      <c r="D333" s="32"/>
      <c r="E333" s="62"/>
      <c r="F333" s="182"/>
      <c r="G333" s="182"/>
    </row>
    <row r="334" spans="1:7">
      <c r="A334" s="30"/>
      <c r="B334" s="30"/>
      <c r="C334" s="181"/>
      <c r="D334" s="32"/>
      <c r="E334" s="62"/>
      <c r="F334" s="182"/>
      <c r="G334" s="182"/>
    </row>
    <row r="335" spans="1:7">
      <c r="A335" s="30"/>
      <c r="B335" s="30"/>
      <c r="C335" s="181"/>
      <c r="D335" s="32"/>
      <c r="E335" s="62"/>
      <c r="F335" s="182"/>
      <c r="G335" s="182"/>
    </row>
    <row r="336" spans="1:7">
      <c r="A336" s="30"/>
      <c r="B336" s="30"/>
      <c r="C336" s="181"/>
      <c r="D336" s="32"/>
      <c r="E336" s="62"/>
      <c r="F336" s="182"/>
      <c r="G336" s="182"/>
    </row>
    <row r="337" spans="1:7">
      <c r="A337" s="30"/>
      <c r="B337" s="30"/>
      <c r="C337" s="181"/>
      <c r="D337" s="32"/>
      <c r="E337" s="62"/>
      <c r="F337" s="182"/>
      <c r="G337" s="182"/>
    </row>
    <row r="338" spans="1:7">
      <c r="A338" s="30"/>
      <c r="B338" s="30"/>
      <c r="C338" s="181"/>
      <c r="D338" s="32"/>
      <c r="E338" s="62"/>
      <c r="F338" s="182"/>
      <c r="G338" s="182"/>
    </row>
    <row r="339" spans="1:7">
      <c r="A339" s="30"/>
      <c r="B339" s="30"/>
      <c r="C339" s="181"/>
      <c r="D339" s="32"/>
      <c r="E339" s="62"/>
      <c r="F339" s="182"/>
      <c r="G339" s="182"/>
    </row>
    <row r="340" spans="1:7">
      <c r="A340" s="30"/>
      <c r="B340" s="30"/>
      <c r="C340" s="181"/>
      <c r="D340" s="32"/>
      <c r="E340" s="62"/>
      <c r="F340" s="182"/>
      <c r="G340" s="182"/>
    </row>
    <row r="341" spans="1:7">
      <c r="A341" s="30"/>
      <c r="B341" s="30"/>
      <c r="C341" s="181"/>
      <c r="D341" s="32"/>
      <c r="E341" s="62"/>
      <c r="F341" s="182"/>
      <c r="G341" s="182"/>
    </row>
    <row r="342" spans="1:7">
      <c r="A342" s="30"/>
      <c r="B342" s="30"/>
      <c r="C342" s="181"/>
      <c r="D342" s="32"/>
      <c r="E342" s="62"/>
      <c r="F342" s="182"/>
      <c r="G342" s="182"/>
    </row>
    <row r="343" spans="1:7">
      <c r="A343" s="30"/>
      <c r="B343" s="30"/>
      <c r="C343" s="181"/>
      <c r="D343" s="32"/>
      <c r="E343" s="62"/>
      <c r="F343" s="182"/>
      <c r="G343" s="182"/>
    </row>
    <row r="344" spans="1:7">
      <c r="A344" s="30"/>
      <c r="B344" s="30"/>
      <c r="C344" s="181"/>
      <c r="D344" s="32"/>
      <c r="E344" s="62"/>
      <c r="F344" s="182"/>
      <c r="G344" s="182"/>
    </row>
    <row r="345" spans="1:7">
      <c r="A345" s="30"/>
      <c r="B345" s="30"/>
      <c r="C345" s="181"/>
      <c r="D345" s="32"/>
      <c r="E345" s="62"/>
      <c r="F345" s="182"/>
      <c r="G345" s="182"/>
    </row>
    <row r="346" spans="1:7">
      <c r="A346" s="30"/>
      <c r="B346" s="30"/>
      <c r="C346" s="181"/>
      <c r="D346" s="32"/>
      <c r="E346" s="62"/>
      <c r="F346" s="182"/>
      <c r="G346" s="182"/>
    </row>
    <row r="347" spans="1:7">
      <c r="A347" s="30"/>
      <c r="B347" s="30"/>
      <c r="C347" s="181"/>
      <c r="D347" s="32"/>
      <c r="E347" s="62"/>
      <c r="F347" s="182"/>
      <c r="G347" s="182"/>
    </row>
    <row r="348" spans="1:7">
      <c r="A348" s="30"/>
      <c r="B348" s="30"/>
      <c r="C348" s="181"/>
      <c r="D348" s="32"/>
      <c r="E348" s="62"/>
      <c r="F348" s="182"/>
      <c r="G348" s="182"/>
    </row>
    <row r="349" spans="1:7">
      <c r="A349" s="30"/>
      <c r="B349" s="30"/>
      <c r="C349" s="181"/>
      <c r="D349" s="32"/>
      <c r="E349" s="62"/>
      <c r="F349" s="182"/>
      <c r="G349" s="182"/>
    </row>
    <row r="350" spans="1:7">
      <c r="A350" s="30"/>
      <c r="B350" s="30"/>
      <c r="C350" s="181"/>
      <c r="D350" s="32"/>
      <c r="E350" s="62"/>
      <c r="F350" s="182"/>
      <c r="G350" s="182"/>
    </row>
    <row r="351" spans="1:7">
      <c r="A351" s="30"/>
      <c r="B351" s="30"/>
      <c r="C351" s="181"/>
      <c r="D351" s="32"/>
      <c r="E351" s="62"/>
      <c r="F351" s="182"/>
      <c r="G351" s="182"/>
    </row>
    <row r="352" spans="1:7">
      <c r="A352" s="30"/>
      <c r="B352" s="30"/>
      <c r="C352" s="181"/>
      <c r="D352" s="32"/>
      <c r="E352" s="62"/>
      <c r="F352" s="182"/>
      <c r="G352" s="182"/>
    </row>
    <row r="353" spans="1:7">
      <c r="A353" s="30"/>
      <c r="B353" s="30"/>
      <c r="C353" s="181"/>
      <c r="D353" s="32"/>
      <c r="E353" s="62"/>
      <c r="F353" s="182"/>
      <c r="G353" s="182"/>
    </row>
    <row r="354" spans="1:7">
      <c r="A354" s="30"/>
      <c r="B354" s="30"/>
      <c r="C354" s="181"/>
      <c r="D354" s="32"/>
      <c r="E354" s="62"/>
      <c r="F354" s="182"/>
      <c r="G354" s="182"/>
    </row>
    <row r="355" spans="1:7">
      <c r="A355" s="30"/>
      <c r="B355" s="30"/>
      <c r="C355" s="181"/>
      <c r="D355" s="32"/>
      <c r="E355" s="62"/>
      <c r="F355" s="182"/>
      <c r="G355" s="182"/>
    </row>
    <row r="356" spans="1:7">
      <c r="A356" s="30"/>
      <c r="B356" s="30"/>
      <c r="C356" s="181"/>
      <c r="D356" s="32"/>
      <c r="E356" s="62"/>
      <c r="F356" s="182"/>
      <c r="G356" s="182"/>
    </row>
    <row r="357" spans="1:7">
      <c r="A357" s="30"/>
      <c r="B357" s="30"/>
      <c r="C357" s="181"/>
      <c r="D357" s="32"/>
      <c r="E357" s="62"/>
      <c r="F357" s="182"/>
      <c r="G357" s="182"/>
    </row>
    <row r="358" spans="1:7">
      <c r="A358" s="30"/>
      <c r="B358" s="30"/>
      <c r="C358" s="181"/>
      <c r="D358" s="32"/>
      <c r="E358" s="62"/>
      <c r="F358" s="182"/>
      <c r="G358" s="182"/>
    </row>
    <row r="359" spans="1:7">
      <c r="A359" s="30"/>
      <c r="B359" s="30"/>
      <c r="C359" s="181"/>
      <c r="D359" s="32"/>
      <c r="E359" s="62"/>
      <c r="F359" s="182"/>
      <c r="G359" s="182"/>
    </row>
    <row r="360" spans="1:7">
      <c r="A360" s="30"/>
      <c r="B360" s="30"/>
      <c r="C360" s="181"/>
      <c r="D360" s="32"/>
      <c r="E360" s="62"/>
      <c r="F360" s="182"/>
      <c r="G360" s="182"/>
    </row>
    <row r="361" spans="1:7">
      <c r="A361" s="30"/>
      <c r="B361" s="30"/>
      <c r="C361" s="181"/>
      <c r="D361" s="32"/>
      <c r="E361" s="62"/>
      <c r="F361" s="182"/>
      <c r="G361" s="182"/>
    </row>
    <row r="362" spans="1:7">
      <c r="A362" s="30"/>
      <c r="B362" s="30"/>
      <c r="C362" s="181"/>
      <c r="D362" s="32"/>
      <c r="E362" s="62"/>
      <c r="F362" s="182"/>
      <c r="G362" s="182"/>
    </row>
    <row r="363" spans="1:7">
      <c r="A363" s="30"/>
      <c r="B363" s="30"/>
      <c r="C363" s="181"/>
      <c r="D363" s="32"/>
      <c r="E363" s="62"/>
      <c r="F363" s="182"/>
      <c r="G363" s="182"/>
    </row>
    <row r="364" spans="1:7">
      <c r="A364" s="30"/>
      <c r="B364" s="30"/>
      <c r="C364" s="181"/>
      <c r="D364" s="32"/>
      <c r="E364" s="62"/>
      <c r="F364" s="182"/>
      <c r="G364" s="182"/>
    </row>
    <row r="365" spans="1:7">
      <c r="A365" s="30"/>
      <c r="B365" s="30"/>
      <c r="C365" s="181"/>
      <c r="D365" s="32"/>
      <c r="E365" s="62"/>
      <c r="F365" s="182"/>
      <c r="G365" s="182"/>
    </row>
    <row r="366" spans="1:7">
      <c r="A366" s="30"/>
      <c r="B366" s="30"/>
      <c r="C366" s="181"/>
      <c r="D366" s="32"/>
      <c r="E366" s="62"/>
      <c r="F366" s="182"/>
      <c r="G366" s="182"/>
    </row>
    <row r="367" spans="1:7">
      <c r="A367" s="30"/>
      <c r="B367" s="30"/>
      <c r="C367" s="181"/>
      <c r="D367" s="32"/>
      <c r="E367" s="62"/>
      <c r="F367" s="182"/>
      <c r="G367" s="182"/>
    </row>
    <row r="368" spans="1:7">
      <c r="A368" s="30"/>
      <c r="B368" s="30"/>
      <c r="C368" s="181"/>
      <c r="D368" s="32"/>
      <c r="E368" s="62"/>
      <c r="F368" s="182"/>
      <c r="G368" s="182"/>
    </row>
    <row r="369" spans="1:7">
      <c r="A369" s="30"/>
      <c r="B369" s="30"/>
      <c r="C369" s="181"/>
      <c r="D369" s="32"/>
      <c r="E369" s="62"/>
      <c r="F369" s="182"/>
      <c r="G369" s="182"/>
    </row>
    <row r="370" spans="1:7">
      <c r="A370" s="30"/>
      <c r="B370" s="30"/>
      <c r="C370" s="181"/>
      <c r="D370" s="32"/>
      <c r="E370" s="62"/>
      <c r="F370" s="182"/>
      <c r="G370" s="182"/>
    </row>
    <row r="371" spans="1:7">
      <c r="A371" s="30"/>
      <c r="B371" s="30"/>
      <c r="C371" s="181"/>
      <c r="D371" s="32"/>
      <c r="E371" s="62"/>
      <c r="F371" s="182"/>
      <c r="G371" s="182"/>
    </row>
    <row r="372" spans="1:7">
      <c r="A372" s="30"/>
      <c r="B372" s="30"/>
      <c r="C372" s="181"/>
      <c r="D372" s="32"/>
      <c r="E372" s="62"/>
      <c r="F372" s="182"/>
      <c r="G372" s="182"/>
    </row>
    <row r="373" spans="1:7">
      <c r="A373" s="30"/>
      <c r="B373" s="30"/>
      <c r="C373" s="181"/>
      <c r="D373" s="32"/>
      <c r="E373" s="62"/>
      <c r="F373" s="182"/>
      <c r="G373" s="182"/>
    </row>
    <row r="374" spans="1:7">
      <c r="A374" s="30"/>
      <c r="B374" s="30"/>
      <c r="C374" s="181"/>
      <c r="D374" s="32"/>
      <c r="E374" s="62"/>
      <c r="F374" s="182"/>
      <c r="G374" s="182"/>
    </row>
    <row r="375" spans="1:7">
      <c r="A375" s="30"/>
      <c r="B375" s="30"/>
      <c r="C375" s="181"/>
      <c r="D375" s="32"/>
      <c r="E375" s="62"/>
      <c r="F375" s="182"/>
      <c r="G375" s="182"/>
    </row>
    <row r="376" spans="1:7">
      <c r="A376" s="30"/>
      <c r="B376" s="30"/>
      <c r="C376" s="181"/>
      <c r="D376" s="32"/>
      <c r="E376" s="62"/>
      <c r="F376" s="182"/>
      <c r="G376" s="182"/>
    </row>
    <row r="377" spans="1:7">
      <c r="A377" s="30"/>
      <c r="B377" s="30"/>
      <c r="C377" s="181"/>
      <c r="D377" s="32"/>
      <c r="E377" s="62"/>
      <c r="F377" s="182"/>
      <c r="G377" s="182"/>
    </row>
    <row r="378" spans="1:7">
      <c r="A378" s="30"/>
      <c r="B378" s="30"/>
      <c r="C378" s="181"/>
      <c r="D378" s="32"/>
      <c r="E378" s="62"/>
      <c r="F378" s="182"/>
      <c r="G378" s="182"/>
    </row>
    <row r="379" spans="1:7">
      <c r="A379" s="30"/>
      <c r="B379" s="30"/>
      <c r="C379" s="181"/>
      <c r="D379" s="32"/>
      <c r="E379" s="62"/>
      <c r="F379" s="182"/>
      <c r="G379" s="182"/>
    </row>
    <row r="380" spans="1:7">
      <c r="A380" s="30"/>
      <c r="B380" s="30"/>
      <c r="C380" s="181"/>
      <c r="D380" s="32"/>
      <c r="E380" s="62"/>
      <c r="F380" s="182"/>
      <c r="G380" s="182"/>
    </row>
    <row r="381" spans="1:7">
      <c r="A381" s="30"/>
      <c r="B381" s="30"/>
      <c r="C381" s="181"/>
      <c r="D381" s="32"/>
      <c r="E381" s="62"/>
      <c r="F381" s="182"/>
      <c r="G381" s="182"/>
    </row>
    <row r="382" spans="1:7">
      <c r="A382" s="30"/>
      <c r="B382" s="30"/>
      <c r="C382" s="181"/>
      <c r="D382" s="32"/>
      <c r="E382" s="62"/>
      <c r="F382" s="182"/>
      <c r="G382" s="182"/>
    </row>
    <row r="383" spans="1:7">
      <c r="A383" s="30"/>
      <c r="B383" s="30"/>
      <c r="C383" s="181"/>
      <c r="D383" s="32"/>
      <c r="E383" s="62"/>
      <c r="F383" s="182"/>
      <c r="G383" s="182"/>
    </row>
    <row r="384" spans="1:7">
      <c r="A384" s="30"/>
      <c r="B384" s="30"/>
      <c r="C384" s="181"/>
      <c r="D384" s="32"/>
      <c r="E384" s="62"/>
      <c r="F384" s="182"/>
      <c r="G384" s="182"/>
    </row>
    <row r="385" spans="1:7">
      <c r="A385" s="30"/>
      <c r="B385" s="30"/>
      <c r="C385" s="181"/>
      <c r="D385" s="32"/>
      <c r="E385" s="62"/>
      <c r="F385" s="182"/>
      <c r="G385" s="182"/>
    </row>
    <row r="386" spans="1:7">
      <c r="A386" s="30"/>
      <c r="B386" s="30"/>
      <c r="C386" s="181"/>
      <c r="D386" s="32"/>
      <c r="E386" s="62"/>
      <c r="F386" s="182"/>
      <c r="G386" s="182"/>
    </row>
    <row r="387" spans="1:7">
      <c r="A387" s="30"/>
      <c r="B387" s="30"/>
      <c r="C387" s="181"/>
      <c r="D387" s="32"/>
      <c r="E387" s="62"/>
      <c r="F387" s="182"/>
      <c r="G387" s="182"/>
    </row>
    <row r="388" spans="1:7">
      <c r="A388" s="30"/>
      <c r="B388" s="30"/>
      <c r="C388" s="181"/>
      <c r="D388" s="32"/>
      <c r="E388" s="62"/>
      <c r="F388" s="182"/>
      <c r="G388" s="182"/>
    </row>
    <row r="389" spans="1:7">
      <c r="A389" s="30"/>
      <c r="B389" s="30"/>
      <c r="C389" s="181"/>
      <c r="D389" s="32"/>
      <c r="E389" s="62"/>
      <c r="F389" s="182"/>
      <c r="G389" s="182"/>
    </row>
    <row r="390" spans="1:7">
      <c r="A390" s="30"/>
      <c r="B390" s="30"/>
      <c r="C390" s="181"/>
      <c r="D390" s="32"/>
      <c r="E390" s="62"/>
      <c r="F390" s="182"/>
      <c r="G390" s="182"/>
    </row>
    <row r="391" spans="1:7">
      <c r="A391" s="30"/>
      <c r="B391" s="30"/>
      <c r="C391" s="181"/>
      <c r="D391" s="32"/>
      <c r="E391" s="62"/>
      <c r="F391" s="182"/>
      <c r="G391" s="182"/>
    </row>
    <row r="392" spans="1:7">
      <c r="A392" s="30"/>
      <c r="B392" s="30"/>
      <c r="C392" s="181"/>
      <c r="D392" s="32"/>
      <c r="E392" s="62"/>
      <c r="F392" s="182"/>
      <c r="G392" s="182"/>
    </row>
    <row r="393" spans="1:7">
      <c r="A393" s="30"/>
      <c r="B393" s="30"/>
      <c r="C393" s="181"/>
      <c r="D393" s="32"/>
      <c r="E393" s="62"/>
      <c r="F393" s="182"/>
      <c r="G393" s="182"/>
    </row>
    <row r="394" spans="1:7">
      <c r="A394" s="30"/>
      <c r="B394" s="30"/>
      <c r="C394" s="181"/>
      <c r="D394" s="32"/>
      <c r="E394" s="62"/>
      <c r="F394" s="182"/>
      <c r="G394" s="182"/>
    </row>
    <row r="395" spans="1:7">
      <c r="A395" s="30"/>
      <c r="B395" s="30"/>
      <c r="C395" s="181"/>
      <c r="D395" s="32"/>
      <c r="E395" s="62"/>
      <c r="F395" s="182"/>
      <c r="G395" s="182"/>
    </row>
    <row r="396" spans="1:7">
      <c r="A396" s="30"/>
      <c r="B396" s="30"/>
      <c r="C396" s="181"/>
      <c r="D396" s="32"/>
      <c r="E396" s="62"/>
      <c r="F396" s="182"/>
      <c r="G396" s="182"/>
    </row>
    <row r="397" spans="1:7">
      <c r="A397" s="30"/>
      <c r="B397" s="30"/>
      <c r="C397" s="181"/>
      <c r="D397" s="32"/>
      <c r="E397" s="62"/>
      <c r="F397" s="182"/>
      <c r="G397" s="182"/>
    </row>
    <row r="398" spans="1:7">
      <c r="A398" s="30"/>
      <c r="B398" s="30"/>
      <c r="C398" s="181"/>
      <c r="D398" s="32"/>
      <c r="E398" s="62"/>
      <c r="F398" s="182"/>
      <c r="G398" s="182"/>
    </row>
    <row r="399" spans="1:7">
      <c r="A399" s="30"/>
      <c r="B399" s="30"/>
      <c r="C399" s="181"/>
      <c r="D399" s="32"/>
      <c r="E399" s="62"/>
      <c r="F399" s="182"/>
      <c r="G399" s="182"/>
    </row>
    <row r="400" spans="1:7">
      <c r="A400" s="30"/>
      <c r="B400" s="30"/>
      <c r="C400" s="181"/>
      <c r="D400" s="32"/>
      <c r="E400" s="62"/>
      <c r="F400" s="182"/>
      <c r="G400" s="182"/>
    </row>
    <row r="401" spans="1:7">
      <c r="A401" s="30"/>
      <c r="B401" s="30"/>
      <c r="C401" s="181"/>
      <c r="D401" s="32"/>
      <c r="E401" s="62"/>
      <c r="F401" s="182"/>
      <c r="G401" s="182"/>
    </row>
    <row r="402" spans="1:7">
      <c r="A402" s="30"/>
      <c r="B402" s="30"/>
      <c r="C402" s="181"/>
      <c r="D402" s="32"/>
      <c r="E402" s="62"/>
      <c r="F402" s="182"/>
      <c r="G402" s="182"/>
    </row>
    <row r="403" spans="1:7">
      <c r="A403" s="30"/>
      <c r="B403" s="30"/>
      <c r="C403" s="181"/>
      <c r="D403" s="32"/>
      <c r="E403" s="62"/>
      <c r="F403" s="182"/>
      <c r="G403" s="182"/>
    </row>
    <row r="404" spans="1:7">
      <c r="A404" s="30"/>
      <c r="B404" s="30"/>
      <c r="C404" s="181"/>
      <c r="D404" s="32"/>
      <c r="E404" s="62"/>
      <c r="F404" s="182"/>
      <c r="G404" s="182"/>
    </row>
    <row r="405" spans="1:7">
      <c r="A405" s="30"/>
      <c r="B405" s="30"/>
      <c r="C405" s="181"/>
      <c r="D405" s="32"/>
      <c r="E405" s="62"/>
      <c r="F405" s="182"/>
      <c r="G405" s="182"/>
    </row>
    <row r="406" spans="1:7">
      <c r="A406" s="30"/>
      <c r="B406" s="30"/>
      <c r="C406" s="181"/>
      <c r="D406" s="32"/>
      <c r="E406" s="62"/>
      <c r="F406" s="182"/>
      <c r="G406" s="182"/>
    </row>
    <row r="407" spans="1:7">
      <c r="A407" s="30"/>
      <c r="B407" s="30"/>
      <c r="C407" s="181"/>
      <c r="D407" s="32"/>
      <c r="E407" s="62"/>
      <c r="F407" s="182"/>
      <c r="G407" s="182"/>
    </row>
    <row r="408" spans="1:7">
      <c r="A408" s="30"/>
      <c r="B408" s="30"/>
      <c r="C408" s="181"/>
      <c r="D408" s="32"/>
      <c r="E408" s="62"/>
      <c r="F408" s="182"/>
      <c r="G408" s="182"/>
    </row>
    <row r="409" spans="1:7">
      <c r="A409" s="30"/>
      <c r="B409" s="30"/>
      <c r="C409" s="181"/>
      <c r="D409" s="32"/>
      <c r="E409" s="62"/>
      <c r="F409" s="182"/>
      <c r="G409" s="182"/>
    </row>
    <row r="410" spans="1:7">
      <c r="A410" s="30"/>
      <c r="B410" s="30"/>
      <c r="C410" s="181"/>
      <c r="D410" s="32"/>
      <c r="E410" s="62"/>
      <c r="F410" s="182"/>
      <c r="G410" s="182"/>
    </row>
    <row r="411" spans="1:7">
      <c r="A411" s="30"/>
      <c r="B411" s="30"/>
      <c r="C411" s="181"/>
      <c r="D411" s="32"/>
      <c r="E411" s="62"/>
      <c r="F411" s="182"/>
      <c r="G411" s="182"/>
    </row>
    <row r="412" spans="1:7">
      <c r="A412" s="30"/>
      <c r="B412" s="30"/>
      <c r="C412" s="181"/>
      <c r="D412" s="32"/>
      <c r="E412" s="62"/>
      <c r="F412" s="182"/>
      <c r="G412" s="182"/>
    </row>
    <row r="413" spans="1:7">
      <c r="A413" s="30"/>
      <c r="B413" s="30"/>
      <c r="C413" s="181"/>
      <c r="D413" s="32"/>
      <c r="E413" s="62"/>
      <c r="F413" s="182"/>
      <c r="G413" s="182"/>
    </row>
    <row r="414" spans="1:7">
      <c r="A414" s="30"/>
      <c r="B414" s="30"/>
      <c r="C414" s="181"/>
      <c r="D414" s="32"/>
      <c r="E414" s="62"/>
      <c r="F414" s="182"/>
      <c r="G414" s="182"/>
    </row>
    <row r="415" spans="1:7">
      <c r="A415" s="30"/>
      <c r="B415" s="30"/>
      <c r="C415" s="181"/>
      <c r="D415" s="32"/>
      <c r="E415" s="62"/>
      <c r="F415" s="182"/>
      <c r="G415" s="182"/>
    </row>
    <row r="416" spans="1:7">
      <c r="A416" s="30"/>
      <c r="B416" s="30"/>
      <c r="C416" s="181"/>
      <c r="D416" s="32"/>
      <c r="E416" s="62"/>
      <c r="F416" s="182"/>
      <c r="G416" s="182"/>
    </row>
    <row r="417" spans="1:7">
      <c r="A417" s="30"/>
      <c r="B417" s="30"/>
      <c r="C417" s="181"/>
      <c r="D417" s="32"/>
      <c r="E417" s="62"/>
      <c r="F417" s="182"/>
      <c r="G417" s="182"/>
    </row>
    <row r="418" spans="1:7">
      <c r="A418" s="30"/>
      <c r="B418" s="30"/>
      <c r="C418" s="181"/>
      <c r="D418" s="32"/>
      <c r="E418" s="62"/>
      <c r="F418" s="182"/>
      <c r="G418" s="182"/>
    </row>
    <row r="419" spans="1:7">
      <c r="A419" s="30"/>
      <c r="B419" s="30"/>
      <c r="C419" s="181"/>
      <c r="D419" s="32"/>
      <c r="E419" s="62"/>
      <c r="F419" s="182"/>
      <c r="G419" s="182"/>
    </row>
    <row r="420" spans="1:7">
      <c r="A420" s="30"/>
      <c r="B420" s="30"/>
      <c r="C420" s="181"/>
      <c r="D420" s="32"/>
      <c r="E420" s="62"/>
      <c r="F420" s="182"/>
      <c r="G420" s="182"/>
    </row>
    <row r="421" spans="1:7">
      <c r="A421" s="30"/>
      <c r="B421" s="30"/>
      <c r="C421" s="181"/>
      <c r="D421" s="32"/>
      <c r="E421" s="62"/>
      <c r="F421" s="182"/>
      <c r="G421" s="182"/>
    </row>
    <row r="422" spans="1:7">
      <c r="A422" s="30"/>
      <c r="B422" s="30"/>
      <c r="C422" s="181"/>
      <c r="D422" s="32"/>
      <c r="E422" s="62"/>
      <c r="F422" s="182"/>
      <c r="G422" s="182"/>
    </row>
    <row r="423" spans="1:7">
      <c r="A423" s="30"/>
      <c r="B423" s="30"/>
      <c r="C423" s="181"/>
      <c r="D423" s="32"/>
      <c r="E423" s="62"/>
      <c r="F423" s="182"/>
      <c r="G423" s="182"/>
    </row>
    <row r="424" spans="1:7">
      <c r="A424" s="30"/>
      <c r="B424" s="30"/>
      <c r="C424" s="181"/>
      <c r="D424" s="32"/>
      <c r="E424" s="62"/>
      <c r="F424" s="182"/>
      <c r="G424" s="182"/>
    </row>
    <row r="425" spans="1:7">
      <c r="A425" s="30"/>
      <c r="B425" s="30"/>
      <c r="C425" s="181"/>
      <c r="D425" s="32"/>
      <c r="E425" s="62"/>
      <c r="F425" s="182"/>
      <c r="G425" s="182"/>
    </row>
    <row r="426" spans="1:7">
      <c r="A426" s="30"/>
      <c r="B426" s="30"/>
      <c r="C426" s="181"/>
      <c r="D426" s="32"/>
      <c r="E426" s="62"/>
      <c r="F426" s="182"/>
      <c r="G426" s="182"/>
    </row>
    <row r="427" spans="1:7">
      <c r="A427" s="30"/>
      <c r="B427" s="30"/>
      <c r="C427" s="181"/>
      <c r="D427" s="32"/>
      <c r="E427" s="62"/>
      <c r="F427" s="182"/>
      <c r="G427" s="182"/>
    </row>
    <row r="428" spans="1:7">
      <c r="A428" s="30"/>
      <c r="B428" s="30"/>
      <c r="C428" s="181"/>
      <c r="D428" s="32"/>
      <c r="E428" s="62"/>
      <c r="F428" s="182"/>
      <c r="G428" s="182"/>
    </row>
    <row r="429" spans="1:7">
      <c r="A429" s="30"/>
      <c r="B429" s="30"/>
      <c r="C429" s="181"/>
      <c r="D429" s="32"/>
      <c r="E429" s="62"/>
      <c r="F429" s="182"/>
      <c r="G429" s="182"/>
    </row>
    <row r="430" spans="1:7">
      <c r="A430" s="30"/>
      <c r="B430" s="30"/>
      <c r="C430" s="181"/>
      <c r="D430" s="32"/>
      <c r="E430" s="62"/>
      <c r="F430" s="182"/>
      <c r="G430" s="182"/>
    </row>
    <row r="431" spans="1:7">
      <c r="A431" s="30"/>
      <c r="B431" s="30"/>
      <c r="C431" s="181"/>
      <c r="D431" s="32"/>
      <c r="E431" s="62"/>
      <c r="F431" s="182"/>
      <c r="G431" s="182"/>
    </row>
    <row r="432" spans="1:7">
      <c r="A432" s="30"/>
      <c r="B432" s="30"/>
      <c r="C432" s="181"/>
      <c r="D432" s="32"/>
      <c r="E432" s="62"/>
      <c r="F432" s="182"/>
      <c r="G432" s="182"/>
    </row>
    <row r="433" spans="1:7">
      <c r="A433" s="30"/>
      <c r="B433" s="30"/>
      <c r="C433" s="181"/>
      <c r="D433" s="32"/>
      <c r="E433" s="62"/>
      <c r="F433" s="182"/>
      <c r="G433" s="182"/>
    </row>
    <row r="434" spans="1:7">
      <c r="A434" s="30"/>
      <c r="B434" s="30"/>
      <c r="C434" s="181"/>
      <c r="D434" s="32"/>
      <c r="E434" s="62"/>
      <c r="F434" s="182"/>
      <c r="G434" s="182"/>
    </row>
    <row r="435" spans="1:7">
      <c r="A435" s="30"/>
      <c r="B435" s="30"/>
      <c r="C435" s="181"/>
      <c r="D435" s="32"/>
      <c r="E435" s="62"/>
      <c r="F435" s="182"/>
      <c r="G435" s="182"/>
    </row>
    <row r="436" spans="1:7">
      <c r="A436" s="30"/>
      <c r="B436" s="30"/>
      <c r="C436" s="181"/>
      <c r="D436" s="32"/>
      <c r="E436" s="62"/>
      <c r="F436" s="182"/>
      <c r="G436" s="182"/>
    </row>
    <row r="437" spans="1:7">
      <c r="A437" s="30"/>
      <c r="B437" s="30"/>
      <c r="C437" s="181"/>
      <c r="D437" s="32"/>
      <c r="E437" s="62"/>
      <c r="F437" s="182"/>
      <c r="G437" s="182"/>
    </row>
    <row r="438" spans="1:7">
      <c r="A438" s="30"/>
      <c r="B438" s="30"/>
      <c r="C438" s="181"/>
      <c r="D438" s="32"/>
      <c r="E438" s="62"/>
      <c r="F438" s="182"/>
      <c r="G438" s="182"/>
    </row>
    <row r="439" spans="1:7">
      <c r="A439" s="30"/>
      <c r="B439" s="30"/>
      <c r="C439" s="181"/>
      <c r="D439" s="32"/>
      <c r="E439" s="62"/>
      <c r="F439" s="182"/>
      <c r="G439" s="182"/>
    </row>
    <row r="440" spans="1:7">
      <c r="A440" s="30"/>
      <c r="B440" s="30"/>
      <c r="C440" s="181"/>
      <c r="D440" s="32"/>
      <c r="E440" s="62"/>
      <c r="F440" s="182"/>
      <c r="G440" s="182"/>
    </row>
    <row r="441" spans="1:7">
      <c r="A441" s="30"/>
      <c r="B441" s="30"/>
      <c r="C441" s="181"/>
      <c r="D441" s="32"/>
      <c r="E441" s="62"/>
      <c r="F441" s="182"/>
      <c r="G441" s="182"/>
    </row>
    <row r="442" spans="1:7">
      <c r="A442" s="30"/>
      <c r="B442" s="30"/>
      <c r="C442" s="181"/>
      <c r="D442" s="32"/>
      <c r="E442" s="62"/>
      <c r="F442" s="182"/>
      <c r="G442" s="182"/>
    </row>
    <row r="443" spans="1:7">
      <c r="A443" s="30"/>
      <c r="B443" s="30"/>
      <c r="C443" s="181"/>
      <c r="D443" s="32"/>
      <c r="E443" s="62"/>
      <c r="F443" s="182"/>
      <c r="G443" s="182"/>
    </row>
    <row r="444" spans="1:7">
      <c r="A444" s="30"/>
      <c r="B444" s="30"/>
      <c r="C444" s="181"/>
      <c r="D444" s="32"/>
      <c r="E444" s="62"/>
      <c r="F444" s="182"/>
      <c r="G444" s="182"/>
    </row>
    <row r="445" spans="1:7">
      <c r="A445" s="30"/>
      <c r="B445" s="30"/>
      <c r="C445" s="181"/>
      <c r="D445" s="32"/>
      <c r="E445" s="62"/>
      <c r="F445" s="182"/>
      <c r="G445" s="182"/>
    </row>
    <row r="446" spans="1:7">
      <c r="A446" s="30"/>
      <c r="B446" s="30"/>
      <c r="C446" s="181"/>
      <c r="D446" s="32"/>
      <c r="E446" s="62"/>
      <c r="F446" s="182"/>
      <c r="G446" s="182"/>
    </row>
    <row r="447" spans="1:7">
      <c r="A447" s="30"/>
      <c r="B447" s="30"/>
      <c r="C447" s="181"/>
      <c r="D447" s="32"/>
      <c r="E447" s="62"/>
      <c r="F447" s="182"/>
      <c r="G447" s="182"/>
    </row>
    <row r="448" spans="1:7">
      <c r="A448" s="30"/>
      <c r="B448" s="30"/>
      <c r="C448" s="181"/>
      <c r="D448" s="32"/>
      <c r="E448" s="62"/>
      <c r="F448" s="182"/>
      <c r="G448" s="182"/>
    </row>
    <row r="449" spans="1:7">
      <c r="A449" s="30"/>
      <c r="B449" s="30"/>
      <c r="C449" s="181"/>
      <c r="D449" s="32"/>
      <c r="E449" s="62"/>
      <c r="F449" s="182"/>
      <c r="G449" s="182"/>
    </row>
    <row r="450" spans="1:7">
      <c r="A450" s="30"/>
      <c r="B450" s="30"/>
      <c r="C450" s="181"/>
      <c r="D450" s="32"/>
      <c r="E450" s="62"/>
      <c r="F450" s="182"/>
      <c r="G450" s="182"/>
    </row>
    <row r="451" spans="1:7">
      <c r="A451" s="30"/>
      <c r="B451" s="30"/>
      <c r="C451" s="181"/>
      <c r="D451" s="32"/>
      <c r="E451" s="62"/>
      <c r="F451" s="182"/>
      <c r="G451" s="182"/>
    </row>
    <row r="452" spans="1:7">
      <c r="A452" s="30"/>
      <c r="B452" s="30"/>
      <c r="C452" s="181"/>
      <c r="D452" s="32"/>
      <c r="E452" s="62"/>
      <c r="F452" s="182"/>
      <c r="G452" s="182"/>
    </row>
    <row r="453" spans="1:7">
      <c r="A453" s="30"/>
      <c r="B453" s="30"/>
      <c r="C453" s="181"/>
      <c r="D453" s="32"/>
      <c r="E453" s="62"/>
      <c r="F453" s="182"/>
      <c r="G453" s="182"/>
    </row>
    <row r="454" spans="1:7">
      <c r="A454" s="30"/>
      <c r="B454" s="30"/>
      <c r="C454" s="181"/>
      <c r="D454" s="32"/>
      <c r="E454" s="62"/>
      <c r="F454" s="182"/>
      <c r="G454" s="182"/>
    </row>
    <row r="455" spans="1:7">
      <c r="A455" s="30"/>
      <c r="B455" s="30"/>
      <c r="C455" s="181"/>
      <c r="D455" s="32"/>
      <c r="E455" s="62"/>
      <c r="F455" s="182"/>
      <c r="G455" s="182"/>
    </row>
    <row r="456" spans="1:7">
      <c r="A456" s="30"/>
      <c r="B456" s="30"/>
      <c r="C456" s="181"/>
      <c r="D456" s="32"/>
      <c r="E456" s="62"/>
      <c r="F456" s="182"/>
      <c r="G456" s="182"/>
    </row>
    <row r="457" spans="1:7">
      <c r="A457" s="30"/>
      <c r="B457" s="30"/>
      <c r="C457" s="181"/>
      <c r="D457" s="32"/>
      <c r="E457" s="62"/>
      <c r="F457" s="182"/>
      <c r="G457" s="182"/>
    </row>
    <row r="458" spans="1:7">
      <c r="A458" s="30"/>
      <c r="B458" s="30"/>
      <c r="C458" s="181"/>
      <c r="D458" s="32"/>
      <c r="E458" s="62"/>
      <c r="F458" s="182"/>
      <c r="G458" s="182"/>
    </row>
    <row r="459" spans="1:7">
      <c r="A459" s="30"/>
      <c r="B459" s="30"/>
      <c r="C459" s="181"/>
      <c r="D459" s="32"/>
      <c r="E459" s="62"/>
      <c r="F459" s="182"/>
      <c r="G459" s="182"/>
    </row>
    <row r="460" spans="1:7">
      <c r="A460" s="30"/>
      <c r="B460" s="30"/>
      <c r="C460" s="181"/>
      <c r="D460" s="32"/>
      <c r="E460" s="62"/>
      <c r="F460" s="182"/>
      <c r="G460" s="182"/>
    </row>
    <row r="461" spans="1:7">
      <c r="A461" s="30"/>
      <c r="B461" s="30"/>
      <c r="C461" s="181"/>
      <c r="D461" s="32"/>
      <c r="E461" s="62"/>
      <c r="F461" s="182"/>
      <c r="G461" s="182"/>
    </row>
    <row r="462" spans="1:7">
      <c r="A462" s="30"/>
      <c r="B462" s="30"/>
      <c r="C462" s="181"/>
      <c r="D462" s="32"/>
      <c r="E462" s="62"/>
      <c r="F462" s="182"/>
      <c r="G462" s="182"/>
    </row>
    <row r="463" spans="1:7">
      <c r="A463" s="30"/>
      <c r="B463" s="30"/>
      <c r="C463" s="181"/>
      <c r="D463" s="32"/>
      <c r="E463" s="62"/>
      <c r="F463" s="182"/>
      <c r="G463" s="182"/>
    </row>
    <row r="464" spans="1:7">
      <c r="A464" s="30"/>
      <c r="B464" s="30"/>
      <c r="C464" s="181"/>
      <c r="D464" s="32"/>
      <c r="E464" s="62"/>
      <c r="F464" s="182"/>
      <c r="G464" s="182"/>
    </row>
    <row r="465" spans="1:7">
      <c r="A465" s="30"/>
      <c r="B465" s="30"/>
      <c r="C465" s="181"/>
      <c r="D465" s="32"/>
      <c r="E465" s="62"/>
      <c r="F465" s="182"/>
      <c r="G465" s="182"/>
    </row>
    <row r="466" spans="1:7">
      <c r="A466" s="30"/>
      <c r="B466" s="30"/>
      <c r="C466" s="181"/>
      <c r="D466" s="32"/>
      <c r="E466" s="62"/>
      <c r="F466" s="182"/>
      <c r="G466" s="182"/>
    </row>
    <row r="467" spans="1:7">
      <c r="A467" s="30"/>
      <c r="B467" s="30"/>
      <c r="C467" s="181"/>
      <c r="D467" s="32"/>
      <c r="E467" s="62"/>
      <c r="F467" s="182"/>
      <c r="G467" s="182"/>
    </row>
    <row r="468" spans="1:7">
      <c r="A468" s="30"/>
      <c r="B468" s="30"/>
      <c r="C468" s="181"/>
      <c r="D468" s="32"/>
      <c r="E468" s="62"/>
      <c r="F468" s="182"/>
      <c r="G468" s="182"/>
    </row>
    <row r="469" spans="1:7">
      <c r="A469" s="30"/>
      <c r="B469" s="30"/>
      <c r="C469" s="181"/>
      <c r="D469" s="32"/>
      <c r="E469" s="62"/>
      <c r="F469" s="182"/>
      <c r="G469" s="182"/>
    </row>
    <row r="470" spans="1:7">
      <c r="A470" s="30"/>
      <c r="B470" s="30"/>
      <c r="C470" s="181"/>
      <c r="D470" s="32"/>
      <c r="E470" s="62"/>
      <c r="F470" s="182"/>
      <c r="G470" s="182"/>
    </row>
    <row r="471" spans="1:7">
      <c r="A471" s="30"/>
      <c r="B471" s="30"/>
      <c r="C471" s="181"/>
      <c r="D471" s="32"/>
      <c r="E471" s="62"/>
      <c r="F471" s="182"/>
      <c r="G471" s="182"/>
    </row>
    <row r="472" spans="1:7">
      <c r="A472" s="30"/>
      <c r="B472" s="30"/>
      <c r="C472" s="181"/>
      <c r="D472" s="32"/>
      <c r="E472" s="62"/>
      <c r="F472" s="182"/>
      <c r="G472" s="182"/>
    </row>
    <row r="473" spans="1:7">
      <c r="A473" s="30"/>
      <c r="B473" s="30"/>
      <c r="C473" s="181"/>
      <c r="D473" s="32"/>
      <c r="E473" s="62"/>
      <c r="F473" s="182"/>
      <c r="G473" s="182"/>
    </row>
    <row r="474" spans="1:7">
      <c r="A474" s="30"/>
      <c r="B474" s="30"/>
      <c r="C474" s="181"/>
      <c r="D474" s="32"/>
      <c r="E474" s="62"/>
      <c r="F474" s="182"/>
      <c r="G474" s="182"/>
    </row>
    <row r="475" spans="1:7">
      <c r="A475" s="30"/>
      <c r="B475" s="30"/>
      <c r="C475" s="181"/>
      <c r="D475" s="32"/>
      <c r="E475" s="62"/>
      <c r="F475" s="182"/>
      <c r="G475" s="182"/>
    </row>
    <row r="476" spans="1:7">
      <c r="A476" s="30"/>
      <c r="B476" s="30"/>
      <c r="C476" s="181"/>
      <c r="D476" s="32"/>
      <c r="E476" s="62"/>
      <c r="F476" s="182"/>
      <c r="G476" s="182"/>
    </row>
    <row r="477" spans="1:7">
      <c r="A477" s="30"/>
      <c r="B477" s="30"/>
      <c r="C477" s="181"/>
      <c r="D477" s="32"/>
      <c r="E477" s="62"/>
      <c r="F477" s="182"/>
      <c r="G477" s="182"/>
    </row>
    <row r="478" spans="1:7">
      <c r="A478" s="30"/>
      <c r="B478" s="30"/>
      <c r="C478" s="181"/>
      <c r="D478" s="32"/>
      <c r="E478" s="62"/>
      <c r="F478" s="182"/>
      <c r="G478" s="182"/>
    </row>
    <row r="479" spans="1:7">
      <c r="A479" s="30"/>
      <c r="B479" s="30"/>
      <c r="C479" s="181"/>
      <c r="D479" s="32"/>
      <c r="E479" s="62"/>
      <c r="F479" s="182"/>
      <c r="G479" s="182"/>
    </row>
    <row r="480" spans="1:7">
      <c r="A480" s="30"/>
      <c r="B480" s="30"/>
      <c r="C480" s="181"/>
      <c r="D480" s="32"/>
      <c r="E480" s="62"/>
      <c r="F480" s="182"/>
      <c r="G480" s="182"/>
    </row>
    <row r="481" spans="1:7">
      <c r="A481" s="30"/>
      <c r="B481" s="30"/>
      <c r="C481" s="181"/>
      <c r="D481" s="32"/>
      <c r="E481" s="62"/>
      <c r="F481" s="182"/>
      <c r="G481" s="182"/>
    </row>
    <row r="482" spans="1:7">
      <c r="A482" s="30"/>
      <c r="B482" s="30"/>
      <c r="C482" s="181"/>
      <c r="D482" s="32"/>
      <c r="E482" s="62"/>
      <c r="F482" s="182"/>
      <c r="G482" s="182"/>
    </row>
    <row r="483" spans="1:7">
      <c r="A483" s="30"/>
      <c r="B483" s="30"/>
      <c r="C483" s="181"/>
      <c r="D483" s="32"/>
      <c r="E483" s="62"/>
      <c r="F483" s="182"/>
      <c r="G483" s="182"/>
    </row>
    <row r="484" spans="1:7">
      <c r="A484" s="30"/>
      <c r="B484" s="30"/>
      <c r="C484" s="181"/>
      <c r="D484" s="32"/>
      <c r="E484" s="62"/>
      <c r="F484" s="182"/>
      <c r="G484" s="182"/>
    </row>
    <row r="485" spans="1:7">
      <c r="A485" s="30"/>
      <c r="B485" s="30"/>
      <c r="C485" s="181"/>
      <c r="D485" s="32"/>
      <c r="E485" s="62"/>
      <c r="F485" s="182"/>
      <c r="G485" s="182"/>
    </row>
    <row r="486" spans="1:7">
      <c r="A486" s="30"/>
      <c r="B486" s="30"/>
      <c r="C486" s="181"/>
      <c r="D486" s="32"/>
      <c r="E486" s="62"/>
      <c r="F486" s="182"/>
      <c r="G486" s="182"/>
    </row>
    <row r="487" spans="1:7">
      <c r="A487" s="30"/>
      <c r="B487" s="30"/>
      <c r="C487" s="181"/>
      <c r="D487" s="32"/>
      <c r="E487" s="62"/>
      <c r="F487" s="182"/>
      <c r="G487" s="182"/>
    </row>
    <row r="488" spans="1:7">
      <c r="A488" s="30"/>
      <c r="B488" s="30"/>
      <c r="C488" s="181"/>
      <c r="D488" s="32"/>
      <c r="E488" s="62"/>
      <c r="F488" s="182"/>
      <c r="G488" s="182"/>
    </row>
    <row r="489" spans="1:7">
      <c r="A489" s="30"/>
      <c r="B489" s="30"/>
      <c r="C489" s="181"/>
      <c r="D489" s="32"/>
      <c r="E489" s="62"/>
      <c r="F489" s="182"/>
      <c r="G489" s="182"/>
    </row>
    <row r="490" spans="1:7">
      <c r="A490" s="30"/>
      <c r="B490" s="30"/>
      <c r="C490" s="181"/>
      <c r="D490" s="32"/>
      <c r="E490" s="62"/>
      <c r="F490" s="182"/>
      <c r="G490" s="182"/>
    </row>
    <row r="491" spans="1:7">
      <c r="A491" s="30"/>
      <c r="B491" s="30"/>
      <c r="C491" s="181"/>
      <c r="D491" s="32"/>
      <c r="E491" s="62"/>
      <c r="F491" s="182"/>
      <c r="G491" s="182"/>
    </row>
    <row r="492" spans="1:7">
      <c r="A492" s="30"/>
      <c r="B492" s="30"/>
      <c r="C492" s="181"/>
      <c r="D492" s="32"/>
      <c r="E492" s="62"/>
      <c r="F492" s="182"/>
      <c r="G492" s="182"/>
    </row>
    <row r="493" spans="1:7">
      <c r="A493" s="30"/>
      <c r="B493" s="30"/>
      <c r="C493" s="181"/>
      <c r="D493" s="32"/>
      <c r="E493" s="62"/>
      <c r="F493" s="182"/>
      <c r="G493" s="182"/>
    </row>
    <row r="494" spans="1:7">
      <c r="A494" s="30"/>
      <c r="B494" s="30"/>
      <c r="C494" s="181"/>
      <c r="D494" s="32"/>
      <c r="E494" s="62"/>
      <c r="F494" s="182"/>
      <c r="G494" s="182"/>
    </row>
    <row r="495" spans="1:7">
      <c r="A495" s="30"/>
      <c r="B495" s="30"/>
      <c r="C495" s="181"/>
      <c r="D495" s="32"/>
      <c r="E495" s="62"/>
      <c r="F495" s="182"/>
      <c r="G495" s="182"/>
    </row>
    <row r="496" spans="1:7">
      <c r="A496" s="30"/>
      <c r="B496" s="30"/>
      <c r="C496" s="181"/>
      <c r="D496" s="32"/>
      <c r="E496" s="62"/>
      <c r="F496" s="182"/>
      <c r="G496" s="182"/>
    </row>
    <row r="497" spans="1:7">
      <c r="A497" s="30"/>
      <c r="B497" s="30"/>
      <c r="C497" s="181"/>
      <c r="D497" s="32"/>
      <c r="E497" s="62"/>
      <c r="F497" s="182"/>
      <c r="G497" s="182"/>
    </row>
    <row r="498" spans="1:7">
      <c r="A498" s="30"/>
      <c r="B498" s="30"/>
      <c r="C498" s="181"/>
      <c r="D498" s="32"/>
      <c r="E498" s="62"/>
      <c r="F498" s="182"/>
      <c r="G498" s="182"/>
    </row>
    <row r="499" spans="1:7">
      <c r="A499" s="30"/>
      <c r="B499" s="30"/>
      <c r="C499" s="181"/>
      <c r="D499" s="32"/>
      <c r="E499" s="62"/>
      <c r="F499" s="182"/>
      <c r="G499" s="182"/>
    </row>
    <row r="500" spans="1:7">
      <c r="A500" s="30"/>
      <c r="B500" s="30"/>
      <c r="C500" s="181"/>
      <c r="D500" s="32"/>
      <c r="E500" s="62"/>
      <c r="F500" s="182"/>
      <c r="G500" s="182"/>
    </row>
    <row r="501" spans="1:7">
      <c r="A501" s="30"/>
      <c r="B501" s="30"/>
      <c r="C501" s="181"/>
      <c r="D501" s="32"/>
      <c r="E501" s="62"/>
      <c r="F501" s="182"/>
      <c r="G501" s="182"/>
    </row>
    <row r="502" spans="1:7">
      <c r="A502" s="30"/>
      <c r="B502" s="30"/>
      <c r="C502" s="181"/>
      <c r="D502" s="32"/>
      <c r="E502" s="62"/>
      <c r="F502" s="182"/>
      <c r="G502" s="182"/>
    </row>
    <row r="503" spans="1:7">
      <c r="A503" s="30"/>
      <c r="B503" s="30"/>
      <c r="C503" s="181"/>
      <c r="D503" s="32"/>
      <c r="E503" s="62"/>
      <c r="F503" s="182"/>
      <c r="G503" s="182"/>
    </row>
    <row r="504" spans="1:7">
      <c r="A504" s="30"/>
      <c r="B504" s="30"/>
      <c r="C504" s="181"/>
      <c r="D504" s="32"/>
      <c r="E504" s="62"/>
      <c r="F504" s="182"/>
      <c r="G504" s="182"/>
    </row>
    <row r="505" spans="1:7">
      <c r="A505" s="30"/>
      <c r="B505" s="30"/>
      <c r="C505" s="181"/>
      <c r="D505" s="32"/>
      <c r="E505" s="62"/>
      <c r="F505" s="182"/>
      <c r="G505" s="182"/>
    </row>
    <row r="506" spans="1:7">
      <c r="A506" s="30"/>
      <c r="B506" s="30"/>
      <c r="C506" s="181"/>
      <c r="D506" s="32"/>
      <c r="E506" s="62"/>
      <c r="F506" s="182"/>
      <c r="G506" s="182"/>
    </row>
    <row r="507" spans="1:7">
      <c r="A507" s="30"/>
      <c r="B507" s="30"/>
      <c r="C507" s="181"/>
      <c r="D507" s="32"/>
      <c r="E507" s="62"/>
      <c r="F507" s="182"/>
      <c r="G507" s="182"/>
    </row>
    <row r="508" spans="1:7">
      <c r="A508" s="30"/>
      <c r="B508" s="30"/>
      <c r="C508" s="181"/>
      <c r="D508" s="32"/>
      <c r="E508" s="62"/>
      <c r="F508" s="182"/>
      <c r="G508" s="182"/>
    </row>
    <row r="509" spans="1:7">
      <c r="A509" s="30"/>
      <c r="B509" s="30"/>
      <c r="C509" s="181"/>
      <c r="D509" s="32"/>
      <c r="E509" s="62"/>
      <c r="F509" s="182"/>
      <c r="G509" s="182"/>
    </row>
    <row r="510" spans="1:7">
      <c r="A510" s="30"/>
      <c r="B510" s="30"/>
      <c r="C510" s="181"/>
      <c r="D510" s="32"/>
      <c r="E510" s="62"/>
      <c r="F510" s="182"/>
      <c r="G510" s="182"/>
    </row>
    <row r="511" spans="1:7">
      <c r="A511" s="30"/>
      <c r="B511" s="30"/>
      <c r="C511" s="181"/>
      <c r="D511" s="32"/>
      <c r="E511" s="62"/>
      <c r="F511" s="182"/>
      <c r="G511" s="182"/>
    </row>
    <row r="512" spans="1:7">
      <c r="A512" s="30"/>
      <c r="B512" s="30"/>
      <c r="C512" s="181"/>
      <c r="D512" s="32"/>
      <c r="E512" s="62"/>
      <c r="F512" s="182"/>
      <c r="G512" s="182"/>
    </row>
    <row r="513" spans="1:7">
      <c r="A513" s="30"/>
      <c r="B513" s="30"/>
      <c r="C513" s="181"/>
      <c r="D513" s="32"/>
      <c r="E513" s="62"/>
      <c r="F513" s="182"/>
      <c r="G513" s="182"/>
    </row>
    <row r="514" spans="1:7">
      <c r="A514" s="30"/>
      <c r="B514" s="30"/>
      <c r="C514" s="181"/>
      <c r="D514" s="32"/>
      <c r="E514" s="62"/>
      <c r="F514" s="182"/>
      <c r="G514" s="182"/>
    </row>
    <row r="515" spans="1:7">
      <c r="A515" s="30"/>
      <c r="B515" s="30"/>
      <c r="C515" s="181"/>
      <c r="D515" s="32"/>
      <c r="E515" s="62"/>
      <c r="F515" s="182"/>
      <c r="G515" s="182"/>
    </row>
    <row r="516" spans="1:7">
      <c r="A516" s="30"/>
      <c r="B516" s="30"/>
      <c r="C516" s="181"/>
      <c r="D516" s="32"/>
      <c r="E516" s="62"/>
      <c r="F516" s="182"/>
      <c r="G516" s="182"/>
    </row>
    <row r="517" spans="1:7">
      <c r="A517" s="30"/>
      <c r="B517" s="30"/>
      <c r="C517" s="181"/>
      <c r="D517" s="32"/>
      <c r="E517" s="62"/>
      <c r="F517" s="182"/>
      <c r="G517" s="182"/>
    </row>
    <row r="518" spans="1:7">
      <c r="A518" s="30"/>
      <c r="B518" s="30"/>
      <c r="C518" s="181"/>
      <c r="D518" s="32"/>
      <c r="E518" s="62"/>
      <c r="F518" s="182"/>
      <c r="G518" s="182"/>
    </row>
    <row r="519" spans="1:7">
      <c r="A519" s="30"/>
      <c r="B519" s="30"/>
      <c r="C519" s="181"/>
      <c r="D519" s="32"/>
      <c r="E519" s="62"/>
      <c r="F519" s="182"/>
      <c r="G519" s="182"/>
    </row>
    <row r="520" spans="1:7">
      <c r="A520" s="30"/>
      <c r="B520" s="30"/>
      <c r="C520" s="181"/>
      <c r="D520" s="32"/>
      <c r="E520" s="62"/>
      <c r="F520" s="182"/>
      <c r="G520" s="182"/>
    </row>
    <row r="521" spans="1:7">
      <c r="A521" s="30"/>
      <c r="B521" s="30"/>
      <c r="C521" s="181"/>
      <c r="D521" s="32"/>
      <c r="E521" s="62"/>
      <c r="F521" s="182"/>
      <c r="G521" s="182"/>
    </row>
    <row r="522" spans="1:7">
      <c r="A522" s="30"/>
      <c r="B522" s="30"/>
      <c r="C522" s="181"/>
      <c r="D522" s="32"/>
      <c r="E522" s="62"/>
      <c r="F522" s="182"/>
      <c r="G522" s="182"/>
    </row>
    <row r="523" spans="1:7">
      <c r="A523" s="30"/>
      <c r="B523" s="30"/>
      <c r="C523" s="181"/>
      <c r="D523" s="32"/>
      <c r="E523" s="62"/>
      <c r="F523" s="182"/>
      <c r="G523" s="182"/>
    </row>
    <row r="524" spans="1:7">
      <c r="A524" s="30"/>
      <c r="B524" s="30"/>
      <c r="C524" s="181"/>
      <c r="D524" s="32"/>
      <c r="E524" s="62"/>
      <c r="F524" s="182"/>
      <c r="G524" s="182"/>
    </row>
    <row r="525" spans="1:7">
      <c r="A525" s="30"/>
      <c r="B525" s="30"/>
      <c r="C525" s="181"/>
      <c r="D525" s="32"/>
      <c r="E525" s="62"/>
      <c r="F525" s="182"/>
      <c r="G525" s="182"/>
    </row>
    <row r="526" spans="1:7">
      <c r="A526" s="30"/>
      <c r="B526" s="30"/>
      <c r="C526" s="181"/>
      <c r="D526" s="32"/>
      <c r="E526" s="62"/>
      <c r="F526" s="182"/>
      <c r="G526" s="182"/>
    </row>
    <row r="527" spans="1:7">
      <c r="A527" s="30"/>
      <c r="B527" s="30"/>
      <c r="C527" s="181"/>
      <c r="D527" s="32"/>
      <c r="E527" s="62"/>
      <c r="F527" s="182"/>
      <c r="G527" s="182"/>
    </row>
    <row r="528" spans="1:7">
      <c r="A528" s="30"/>
      <c r="B528" s="30"/>
      <c r="C528" s="181"/>
      <c r="D528" s="32"/>
      <c r="E528" s="62"/>
      <c r="F528" s="182"/>
      <c r="G528" s="182"/>
    </row>
    <row r="529" spans="1:7">
      <c r="A529" s="30"/>
      <c r="B529" s="30"/>
      <c r="C529" s="181"/>
      <c r="D529" s="32"/>
      <c r="E529" s="62"/>
      <c r="F529" s="182"/>
      <c r="G529" s="182"/>
    </row>
    <row r="530" spans="1:7">
      <c r="A530" s="30"/>
      <c r="B530" s="30"/>
      <c r="C530" s="181"/>
      <c r="D530" s="32"/>
      <c r="E530" s="62"/>
      <c r="F530" s="182"/>
      <c r="G530" s="182"/>
    </row>
    <row r="531" spans="1:7">
      <c r="A531" s="30"/>
      <c r="B531" s="30"/>
      <c r="C531" s="181"/>
      <c r="D531" s="32"/>
      <c r="E531" s="62"/>
      <c r="F531" s="182"/>
      <c r="G531" s="182"/>
    </row>
    <row r="532" spans="1:7">
      <c r="A532" s="30"/>
      <c r="B532" s="30"/>
      <c r="C532" s="181"/>
      <c r="D532" s="32"/>
      <c r="E532" s="62"/>
      <c r="F532" s="182"/>
      <c r="G532" s="182"/>
    </row>
    <row r="533" spans="1:7">
      <c r="A533" s="30"/>
      <c r="B533" s="30"/>
      <c r="C533" s="181"/>
      <c r="D533" s="32"/>
      <c r="E533" s="62"/>
      <c r="F533" s="182"/>
      <c r="G533" s="182"/>
    </row>
    <row r="534" spans="1:7">
      <c r="A534" s="30"/>
      <c r="B534" s="30"/>
      <c r="C534" s="181"/>
      <c r="D534" s="32"/>
      <c r="E534" s="62"/>
      <c r="F534" s="182"/>
      <c r="G534" s="182"/>
    </row>
    <row r="535" spans="1:7">
      <c r="A535" s="30"/>
      <c r="B535" s="30"/>
      <c r="C535" s="181"/>
      <c r="D535" s="32"/>
      <c r="E535" s="62"/>
      <c r="F535" s="182"/>
      <c r="G535" s="182"/>
    </row>
    <row r="536" spans="1:7">
      <c r="A536" s="30"/>
      <c r="B536" s="30"/>
      <c r="C536" s="181"/>
      <c r="D536" s="32"/>
      <c r="E536" s="62"/>
      <c r="F536" s="182"/>
      <c r="G536" s="182"/>
    </row>
    <row r="537" spans="1:7">
      <c r="A537" s="30"/>
      <c r="B537" s="30"/>
      <c r="C537" s="181"/>
      <c r="D537" s="32"/>
      <c r="E537" s="62"/>
      <c r="F537" s="182"/>
      <c r="G537" s="182"/>
    </row>
    <row r="538" spans="1:7">
      <c r="A538" s="30"/>
      <c r="B538" s="30"/>
      <c r="C538" s="181"/>
      <c r="D538" s="32"/>
      <c r="E538" s="62"/>
      <c r="F538" s="182"/>
      <c r="G538" s="182"/>
    </row>
    <row r="539" spans="1:7">
      <c r="A539" s="6"/>
      <c r="C539" s="6"/>
      <c r="D539" s="6"/>
      <c r="E539" s="37"/>
      <c r="F539" s="37"/>
      <c r="G539" s="37"/>
    </row>
    <row r="540" spans="1:7">
      <c r="A540" s="37"/>
      <c r="B540" s="37"/>
      <c r="C540" s="37"/>
      <c r="E540" s="37"/>
      <c r="F540" s="37"/>
      <c r="G540" s="37"/>
    </row>
    <row r="541" spans="1:7">
      <c r="A541" s="37"/>
      <c r="B541" s="37"/>
      <c r="C541" s="37"/>
      <c r="E541" s="37"/>
      <c r="F541" s="37"/>
      <c r="G541" s="37"/>
    </row>
    <row r="542" spans="1:7">
      <c r="A542" s="37"/>
      <c r="B542" s="37"/>
      <c r="C542" s="37"/>
      <c r="E542" s="37"/>
      <c r="F542" s="37"/>
      <c r="G542" s="37"/>
    </row>
    <row r="543" spans="1:7">
      <c r="A543" s="37"/>
      <c r="B543" s="37"/>
      <c r="C543" s="37"/>
      <c r="E543" s="37"/>
      <c r="F543" s="37"/>
      <c r="G543" s="37"/>
    </row>
    <row r="544" spans="1:7">
      <c r="A544" s="37"/>
      <c r="B544" s="37"/>
      <c r="C544" s="37"/>
      <c r="E544" s="37"/>
      <c r="F544" s="37"/>
      <c r="G544" s="37"/>
    </row>
    <row r="545" spans="1:7">
      <c r="A545" s="37"/>
      <c r="B545" s="37"/>
      <c r="C545" s="37"/>
      <c r="E545" s="37"/>
      <c r="F545" s="37"/>
      <c r="G545" s="37"/>
    </row>
    <row r="546" spans="1:7">
      <c r="A546" s="37"/>
      <c r="B546" s="37"/>
      <c r="C546" s="37"/>
      <c r="E546" s="37"/>
      <c r="F546" s="37"/>
      <c r="G546" s="37"/>
    </row>
    <row r="547" spans="1:7">
      <c r="A547" s="37"/>
      <c r="B547" s="37"/>
      <c r="C547" s="37"/>
      <c r="E547" s="37"/>
      <c r="F547" s="37"/>
      <c r="G547" s="37"/>
    </row>
    <row r="548" spans="1:7">
      <c r="A548" s="37"/>
      <c r="B548" s="37"/>
      <c r="C548" s="37"/>
      <c r="E548" s="37"/>
      <c r="F548" s="37"/>
      <c r="G548" s="37"/>
    </row>
    <row r="549" spans="1:7">
      <c r="A549" s="37"/>
      <c r="B549" s="37"/>
      <c r="C549" s="37"/>
      <c r="E549" s="37"/>
      <c r="F549" s="37"/>
      <c r="G549" s="37"/>
    </row>
    <row r="550" spans="1:7">
      <c r="A550" s="37"/>
      <c r="B550" s="37"/>
      <c r="C550" s="37"/>
      <c r="E550" s="37"/>
      <c r="F550" s="37"/>
      <c r="G550" s="37"/>
    </row>
    <row r="551" spans="1:7">
      <c r="A551" s="37"/>
      <c r="B551" s="37"/>
      <c r="C551" s="37"/>
      <c r="E551" s="37"/>
      <c r="F551" s="37"/>
      <c r="G551" s="37"/>
    </row>
    <row r="552" spans="1:7">
      <c r="A552" s="37"/>
      <c r="B552" s="37"/>
      <c r="C552" s="37"/>
      <c r="E552" s="37"/>
      <c r="F552" s="37"/>
      <c r="G552" s="37"/>
    </row>
    <row r="553" spans="1:7">
      <c r="A553" s="37"/>
      <c r="B553" s="37"/>
      <c r="C553" s="37"/>
      <c r="E553" s="37"/>
      <c r="F553" s="37"/>
      <c r="G553" s="37"/>
    </row>
    <row r="554" spans="1:7">
      <c r="A554" s="37"/>
      <c r="B554" s="37"/>
      <c r="C554" s="37"/>
      <c r="E554" s="37"/>
      <c r="F554" s="37"/>
      <c r="G554" s="37"/>
    </row>
    <row r="555" spans="1:7">
      <c r="A555" s="37"/>
      <c r="B555" s="37"/>
      <c r="C555" s="37"/>
      <c r="E555" s="37"/>
      <c r="F555" s="37"/>
      <c r="G555" s="37"/>
    </row>
    <row r="556" spans="1:7">
      <c r="A556" s="37"/>
      <c r="B556" s="37"/>
      <c r="C556" s="37"/>
      <c r="E556" s="37"/>
      <c r="F556" s="37"/>
      <c r="G556" s="37"/>
    </row>
    <row r="557" spans="1:7">
      <c r="A557" s="37"/>
      <c r="B557" s="37"/>
      <c r="C557" s="37"/>
      <c r="E557" s="37"/>
      <c r="F557" s="37"/>
      <c r="G557" s="37"/>
    </row>
    <row r="558" spans="1:7">
      <c r="A558" s="37"/>
      <c r="B558" s="37"/>
      <c r="C558" s="37"/>
      <c r="E558" s="37"/>
      <c r="F558" s="37"/>
      <c r="G558" s="37"/>
    </row>
    <row r="559" spans="1:7">
      <c r="A559" s="37"/>
      <c r="B559" s="37"/>
      <c r="C559" s="37"/>
      <c r="E559" s="37"/>
      <c r="F559" s="37"/>
      <c r="G559" s="37"/>
    </row>
    <row r="560" spans="1:7">
      <c r="A560" s="37"/>
      <c r="B560" s="37"/>
      <c r="C560" s="37"/>
      <c r="E560" s="37"/>
      <c r="F560" s="37"/>
      <c r="G560" s="37"/>
    </row>
    <row r="561" spans="1:7">
      <c r="A561" s="37"/>
      <c r="B561" s="37"/>
      <c r="C561" s="37"/>
      <c r="E561" s="37"/>
      <c r="F561" s="37"/>
      <c r="G561" s="37"/>
    </row>
    <row r="562" spans="1:7">
      <c r="A562" s="37"/>
      <c r="B562" s="37"/>
      <c r="C562" s="37"/>
      <c r="E562" s="37"/>
      <c r="F562" s="37"/>
      <c r="G562" s="37"/>
    </row>
    <row r="563" spans="1:7">
      <c r="A563" s="37"/>
      <c r="B563" s="37"/>
      <c r="C563" s="37"/>
      <c r="E563" s="37"/>
      <c r="F563" s="37"/>
      <c r="G563" s="37"/>
    </row>
    <row r="564" spans="1:7">
      <c r="A564" s="37"/>
      <c r="B564" s="37"/>
      <c r="C564" s="37"/>
      <c r="E564" s="37"/>
      <c r="F564" s="37"/>
      <c r="G564" s="37"/>
    </row>
    <row r="565" spans="1:7">
      <c r="A565" s="37"/>
      <c r="B565" s="37"/>
      <c r="C565" s="37"/>
      <c r="E565" s="37"/>
      <c r="F565" s="37"/>
      <c r="G565" s="37"/>
    </row>
    <row r="566" spans="1:7">
      <c r="A566" s="37"/>
      <c r="B566" s="37"/>
      <c r="C566" s="37"/>
      <c r="E566" s="37"/>
      <c r="F566" s="37"/>
      <c r="G566" s="37"/>
    </row>
    <row r="567" spans="1:7">
      <c r="A567" s="37"/>
      <c r="B567" s="37"/>
      <c r="C567" s="37"/>
      <c r="E567" s="37"/>
      <c r="F567" s="37"/>
      <c r="G567" s="37"/>
    </row>
    <row r="568" spans="1:7">
      <c r="A568" s="37"/>
      <c r="B568" s="37"/>
      <c r="C568" s="37"/>
      <c r="E568" s="37"/>
      <c r="F568" s="37"/>
      <c r="G568" s="37"/>
    </row>
    <row r="569" spans="1:7">
      <c r="A569" s="37"/>
      <c r="B569" s="37"/>
      <c r="C569" s="37"/>
      <c r="E569" s="37"/>
      <c r="F569" s="37"/>
      <c r="G569" s="37"/>
    </row>
    <row r="570" spans="1:7">
      <c r="A570" s="37"/>
      <c r="B570" s="37"/>
      <c r="C570" s="37"/>
      <c r="E570" s="37"/>
      <c r="F570" s="37"/>
      <c r="G570" s="37"/>
    </row>
    <row r="571" spans="1:7">
      <c r="A571" s="37"/>
      <c r="B571" s="37"/>
      <c r="C571" s="37"/>
      <c r="E571" s="37"/>
      <c r="F571" s="37"/>
      <c r="G571" s="37"/>
    </row>
    <row r="572" spans="1:7">
      <c r="A572" s="37"/>
      <c r="B572" s="37"/>
      <c r="C572" s="37"/>
      <c r="E572" s="37"/>
      <c r="F572" s="37"/>
      <c r="G572" s="37"/>
    </row>
    <row r="573" spans="1:7">
      <c r="A573" s="37"/>
      <c r="B573" s="37"/>
      <c r="C573" s="37"/>
      <c r="E573" s="37"/>
      <c r="F573" s="37"/>
      <c r="G573" s="37"/>
    </row>
    <row r="574" spans="1:7">
      <c r="A574" s="37"/>
      <c r="B574" s="37"/>
      <c r="C574" s="37"/>
      <c r="E574" s="37"/>
      <c r="F574" s="37"/>
      <c r="G574" s="37"/>
    </row>
    <row r="575" spans="1:7">
      <c r="A575" s="37"/>
      <c r="B575" s="37"/>
      <c r="C575" s="37"/>
      <c r="E575" s="37"/>
      <c r="F575" s="37"/>
      <c r="G575" s="37"/>
    </row>
    <row r="576" spans="1:7">
      <c r="A576" s="37"/>
      <c r="B576" s="37"/>
      <c r="C576" s="37"/>
      <c r="E576" s="37"/>
      <c r="F576" s="37"/>
      <c r="G576" s="37"/>
    </row>
    <row r="577" spans="1:7">
      <c r="A577" s="37"/>
      <c r="B577" s="37"/>
      <c r="C577" s="37"/>
      <c r="E577" s="37"/>
      <c r="F577" s="37"/>
      <c r="G577" s="37"/>
    </row>
    <row r="578" spans="1:7">
      <c r="A578" s="37"/>
      <c r="B578" s="37"/>
      <c r="C578" s="37"/>
      <c r="E578" s="37"/>
      <c r="F578" s="37"/>
      <c r="G578" s="37"/>
    </row>
    <row r="579" spans="1:7">
      <c r="A579" s="37"/>
      <c r="B579" s="37"/>
      <c r="C579" s="37"/>
      <c r="E579" s="37"/>
      <c r="F579" s="37"/>
      <c r="G579" s="37"/>
    </row>
    <row r="580" spans="1:7">
      <c r="A580" s="37"/>
      <c r="B580" s="37"/>
      <c r="C580" s="37"/>
      <c r="E580" s="37"/>
      <c r="F580" s="37"/>
      <c r="G580" s="37"/>
    </row>
    <row r="581" spans="1:7">
      <c r="A581" s="37"/>
      <c r="B581" s="37"/>
      <c r="C581" s="37"/>
      <c r="E581" s="37"/>
      <c r="F581" s="37"/>
      <c r="G581" s="37"/>
    </row>
    <row r="582" spans="1:7">
      <c r="A582" s="37"/>
      <c r="B582" s="37"/>
      <c r="C582" s="37"/>
      <c r="E582" s="37"/>
      <c r="F582" s="37"/>
      <c r="G582" s="37"/>
    </row>
    <row r="583" spans="1:7">
      <c r="A583" s="37"/>
      <c r="B583" s="37"/>
      <c r="C583" s="37"/>
      <c r="E583" s="37"/>
      <c r="F583" s="37"/>
      <c r="G583" s="37"/>
    </row>
    <row r="584" spans="1:7">
      <c r="A584" s="37"/>
      <c r="B584" s="37"/>
      <c r="C584" s="37"/>
      <c r="E584" s="37"/>
      <c r="F584" s="37"/>
      <c r="G584" s="37"/>
    </row>
    <row r="585" spans="1:7">
      <c r="A585" s="37"/>
      <c r="B585" s="37"/>
      <c r="C585" s="37"/>
      <c r="E585" s="37"/>
      <c r="F585" s="37"/>
      <c r="G585" s="37"/>
    </row>
    <row r="586" spans="1:7">
      <c r="A586" s="37"/>
      <c r="B586" s="37"/>
      <c r="C586" s="37"/>
      <c r="E586" s="37"/>
      <c r="F586" s="37"/>
      <c r="G586" s="37"/>
    </row>
    <row r="587" spans="1:7">
      <c r="A587" s="37"/>
      <c r="B587" s="37"/>
      <c r="C587" s="37"/>
      <c r="E587" s="37"/>
      <c r="F587" s="37"/>
      <c r="G587" s="37"/>
    </row>
    <row r="588" spans="1:7">
      <c r="A588" s="37"/>
      <c r="B588" s="37"/>
      <c r="C588" s="37"/>
      <c r="E588" s="37"/>
      <c r="F588" s="37"/>
      <c r="G588" s="37"/>
    </row>
    <row r="589" spans="1:7">
      <c r="A589" s="37"/>
      <c r="B589" s="37"/>
      <c r="C589" s="37"/>
      <c r="E589" s="37"/>
      <c r="F589" s="37"/>
      <c r="G589" s="37"/>
    </row>
    <row r="590" spans="1:7">
      <c r="A590" s="37"/>
      <c r="B590" s="37"/>
      <c r="C590" s="37"/>
      <c r="E590" s="37"/>
      <c r="F590" s="37"/>
      <c r="G590" s="37"/>
    </row>
    <row r="591" spans="1:7">
      <c r="A591" s="37"/>
      <c r="B591" s="37"/>
      <c r="C591" s="37"/>
      <c r="E591" s="37"/>
      <c r="F591" s="37"/>
      <c r="G591" s="37"/>
    </row>
    <row r="592" spans="1:7">
      <c r="A592" s="37"/>
      <c r="B592" s="37"/>
      <c r="C592" s="37"/>
      <c r="E592" s="37"/>
      <c r="F592" s="37"/>
      <c r="G592" s="37"/>
    </row>
    <row r="593" spans="1:7">
      <c r="A593" s="37"/>
      <c r="B593" s="37"/>
      <c r="C593" s="37"/>
      <c r="E593" s="37"/>
      <c r="F593" s="37"/>
      <c r="G593" s="37"/>
    </row>
    <row r="594" spans="1:7">
      <c r="A594" s="37"/>
      <c r="B594" s="37"/>
      <c r="C594" s="37"/>
      <c r="E594" s="37"/>
      <c r="F594" s="37"/>
      <c r="G594" s="37"/>
    </row>
    <row r="595" spans="1:7">
      <c r="A595" s="37"/>
      <c r="B595" s="37"/>
      <c r="C595" s="37"/>
      <c r="E595" s="37"/>
      <c r="F595" s="37"/>
      <c r="G595" s="37"/>
    </row>
    <row r="596" spans="1:7">
      <c r="A596" s="37"/>
      <c r="B596" s="37"/>
      <c r="C596" s="37"/>
      <c r="E596" s="37"/>
      <c r="F596" s="37"/>
      <c r="G596" s="37"/>
    </row>
    <row r="597" spans="1:7">
      <c r="A597" s="37"/>
      <c r="B597" s="37"/>
      <c r="C597" s="37"/>
      <c r="E597" s="37"/>
      <c r="F597" s="37"/>
      <c r="G597" s="37"/>
    </row>
    <row r="598" spans="1:7">
      <c r="A598" s="37"/>
      <c r="B598" s="37"/>
      <c r="C598" s="37"/>
      <c r="E598" s="37"/>
      <c r="F598" s="37"/>
      <c r="G598" s="37"/>
    </row>
    <row r="599" spans="1:7">
      <c r="A599" s="37"/>
      <c r="B599" s="37"/>
      <c r="C599" s="37"/>
      <c r="E599" s="37"/>
      <c r="F599" s="37"/>
      <c r="G599" s="37"/>
    </row>
    <row r="600" spans="1:7">
      <c r="A600" s="37"/>
      <c r="B600" s="37"/>
      <c r="C600" s="37"/>
      <c r="E600" s="37"/>
      <c r="F600" s="37"/>
      <c r="G600" s="37"/>
    </row>
    <row r="601" spans="1:7">
      <c r="A601" s="37"/>
      <c r="B601" s="37"/>
      <c r="C601" s="37"/>
      <c r="E601" s="37"/>
      <c r="F601" s="37"/>
      <c r="G601" s="37"/>
    </row>
    <row r="602" spans="1:7">
      <c r="A602" s="37"/>
      <c r="B602" s="37"/>
      <c r="C602" s="37"/>
      <c r="E602" s="37"/>
      <c r="F602" s="37"/>
      <c r="G602" s="37"/>
    </row>
    <row r="603" spans="1:7">
      <c r="A603" s="37"/>
      <c r="B603" s="37"/>
      <c r="C603" s="37"/>
      <c r="E603" s="37"/>
      <c r="F603" s="37"/>
      <c r="G603" s="37"/>
    </row>
    <row r="604" spans="1:7">
      <c r="A604" s="37"/>
      <c r="B604" s="37"/>
      <c r="C604" s="37"/>
      <c r="E604" s="37"/>
      <c r="F604" s="37"/>
      <c r="G604" s="37"/>
    </row>
    <row r="605" spans="1:7">
      <c r="A605" s="37"/>
      <c r="B605" s="37"/>
      <c r="C605" s="37"/>
      <c r="E605" s="37"/>
      <c r="F605" s="37"/>
      <c r="G605" s="37"/>
    </row>
    <row r="606" spans="1:7">
      <c r="A606" s="37"/>
      <c r="B606" s="37"/>
      <c r="C606" s="37"/>
      <c r="E606" s="37"/>
      <c r="F606" s="37"/>
      <c r="G606" s="37"/>
    </row>
    <row r="607" spans="1:7">
      <c r="A607" s="37"/>
      <c r="B607" s="37"/>
      <c r="C607" s="37"/>
      <c r="E607" s="37"/>
      <c r="F607" s="37"/>
      <c r="G607" s="37"/>
    </row>
    <row r="608" spans="1:7">
      <c r="A608" s="37"/>
      <c r="B608" s="37"/>
      <c r="C608" s="37"/>
      <c r="E608" s="37"/>
      <c r="F608" s="37"/>
      <c r="G608" s="37"/>
    </row>
    <row r="609" spans="1:7">
      <c r="A609" s="37"/>
      <c r="B609" s="37"/>
      <c r="C609" s="37"/>
      <c r="E609" s="37"/>
      <c r="F609" s="37"/>
      <c r="G609" s="37"/>
    </row>
    <row r="610" spans="1:7">
      <c r="A610" s="37"/>
      <c r="B610" s="37"/>
      <c r="C610" s="37"/>
      <c r="E610" s="37"/>
      <c r="F610" s="37"/>
      <c r="G610" s="37"/>
    </row>
    <row r="611" spans="1:7">
      <c r="A611" s="37"/>
      <c r="B611" s="37"/>
      <c r="C611" s="37"/>
      <c r="E611" s="37"/>
      <c r="F611" s="37"/>
      <c r="G611" s="37"/>
    </row>
    <row r="612" spans="1:7">
      <c r="A612" s="37"/>
      <c r="B612" s="37"/>
      <c r="C612" s="37"/>
      <c r="E612" s="37"/>
      <c r="F612" s="37"/>
      <c r="G612" s="37"/>
    </row>
    <row r="613" spans="1:7">
      <c r="A613" s="37"/>
      <c r="B613" s="37"/>
      <c r="C613" s="37"/>
      <c r="E613" s="37"/>
      <c r="F613" s="37"/>
      <c r="G613" s="37"/>
    </row>
    <row r="614" spans="1:7">
      <c r="A614" s="37"/>
      <c r="B614" s="37"/>
      <c r="C614" s="37"/>
      <c r="E614" s="37"/>
      <c r="F614" s="37"/>
      <c r="G614" s="37"/>
    </row>
    <row r="615" spans="1:7">
      <c r="A615" s="37"/>
      <c r="B615" s="37"/>
      <c r="C615" s="37"/>
      <c r="E615" s="37"/>
      <c r="F615" s="37"/>
      <c r="G615" s="37"/>
    </row>
    <row r="616" spans="1:7">
      <c r="A616" s="37"/>
      <c r="B616" s="37"/>
      <c r="C616" s="37"/>
      <c r="E616" s="37"/>
      <c r="F616" s="37"/>
      <c r="G616" s="37"/>
    </row>
    <row r="617" spans="1:7">
      <c r="A617" s="37"/>
      <c r="B617" s="37"/>
      <c r="C617" s="37"/>
      <c r="E617" s="37"/>
      <c r="F617" s="37"/>
      <c r="G617" s="37"/>
    </row>
    <row r="618" spans="1:7">
      <c r="A618" s="37"/>
      <c r="B618" s="37"/>
      <c r="C618" s="37"/>
      <c r="E618" s="37"/>
      <c r="F618" s="37"/>
      <c r="G618" s="37"/>
    </row>
    <row r="619" spans="1:7">
      <c r="A619" s="37"/>
      <c r="B619" s="37"/>
      <c r="C619" s="37"/>
      <c r="E619" s="37"/>
      <c r="F619" s="37"/>
      <c r="G619" s="37"/>
    </row>
    <row r="620" spans="1:7">
      <c r="A620" s="37"/>
      <c r="B620" s="37"/>
      <c r="C620" s="37"/>
      <c r="E620" s="37"/>
      <c r="F620" s="37"/>
      <c r="G620" s="37"/>
    </row>
    <row r="621" spans="1:7">
      <c r="A621" s="37"/>
      <c r="B621" s="37"/>
      <c r="C621" s="37"/>
      <c r="E621" s="37"/>
      <c r="F621" s="37"/>
      <c r="G621" s="37"/>
    </row>
    <row r="622" spans="1:7">
      <c r="A622" s="37"/>
      <c r="B622" s="37"/>
      <c r="C622" s="37"/>
      <c r="E622" s="37"/>
      <c r="F622" s="37"/>
      <c r="G622" s="37"/>
    </row>
    <row r="623" spans="1:7">
      <c r="A623" s="37"/>
      <c r="B623" s="37"/>
      <c r="C623" s="37"/>
      <c r="E623" s="37"/>
      <c r="F623" s="37"/>
      <c r="G623" s="37"/>
    </row>
    <row r="624" spans="1:7">
      <c r="A624" s="37"/>
      <c r="B624" s="37"/>
      <c r="C624" s="37"/>
      <c r="E624" s="37"/>
      <c r="F624" s="37"/>
      <c r="G624" s="37"/>
    </row>
    <row r="625" spans="1:7">
      <c r="A625" s="37"/>
      <c r="B625" s="37"/>
      <c r="C625" s="37"/>
      <c r="E625" s="37"/>
      <c r="F625" s="37"/>
      <c r="G625" s="37"/>
    </row>
    <row r="626" spans="1:7">
      <c r="A626" s="37"/>
      <c r="B626" s="37"/>
      <c r="C626" s="37"/>
      <c r="E626" s="37"/>
      <c r="F626" s="37"/>
      <c r="G626" s="37"/>
    </row>
    <row r="627" spans="1:7">
      <c r="A627" s="37"/>
      <c r="B627" s="37"/>
      <c r="C627" s="37"/>
      <c r="E627" s="37"/>
      <c r="F627" s="37"/>
      <c r="G627" s="37"/>
    </row>
    <row r="628" spans="1:7">
      <c r="A628" s="37"/>
      <c r="B628" s="37"/>
      <c r="C628" s="37"/>
      <c r="E628" s="37"/>
      <c r="F628" s="37"/>
      <c r="G628" s="37"/>
    </row>
    <row r="629" spans="1:7">
      <c r="A629" s="37"/>
      <c r="B629" s="37"/>
      <c r="C629" s="37"/>
      <c r="E629" s="37"/>
      <c r="F629" s="37"/>
      <c r="G629" s="37"/>
    </row>
    <row r="630" spans="1:7">
      <c r="A630" s="37"/>
      <c r="B630" s="37"/>
      <c r="C630" s="37"/>
      <c r="E630" s="37"/>
      <c r="F630" s="37"/>
      <c r="G630" s="37"/>
    </row>
    <row r="631" spans="1:7">
      <c r="A631" s="37"/>
      <c r="B631" s="37"/>
      <c r="C631" s="37"/>
      <c r="E631" s="37"/>
      <c r="F631" s="37"/>
      <c r="G631" s="37"/>
    </row>
    <row r="632" spans="1:7">
      <c r="A632" s="37"/>
      <c r="B632" s="37"/>
      <c r="C632" s="37"/>
      <c r="E632" s="37"/>
      <c r="F632" s="37"/>
      <c r="G632" s="37"/>
    </row>
    <row r="633" spans="1:7">
      <c r="A633" s="37"/>
      <c r="B633" s="37"/>
      <c r="C633" s="37"/>
      <c r="E633" s="37"/>
      <c r="F633" s="37"/>
      <c r="G633" s="37"/>
    </row>
    <row r="634" spans="1:7">
      <c r="A634" s="37"/>
      <c r="B634" s="37"/>
      <c r="C634" s="37"/>
      <c r="E634" s="37"/>
      <c r="F634" s="37"/>
      <c r="G634" s="37"/>
    </row>
    <row r="635" spans="1:7">
      <c r="A635" s="37"/>
      <c r="B635" s="37"/>
      <c r="C635" s="37"/>
      <c r="E635" s="37"/>
      <c r="F635" s="37"/>
      <c r="G635" s="37"/>
    </row>
    <row r="636" spans="1:7">
      <c r="A636" s="37"/>
      <c r="B636" s="37"/>
      <c r="C636" s="37"/>
      <c r="E636" s="37"/>
      <c r="F636" s="37"/>
      <c r="G636" s="37"/>
    </row>
    <row r="637" spans="1:7">
      <c r="A637" s="37"/>
      <c r="B637" s="37"/>
      <c r="C637" s="37"/>
      <c r="E637" s="37"/>
      <c r="F637" s="37"/>
      <c r="G637" s="37"/>
    </row>
    <row r="638" spans="1:7">
      <c r="A638" s="37"/>
      <c r="B638" s="37"/>
      <c r="C638" s="37"/>
      <c r="E638" s="37"/>
      <c r="F638" s="37"/>
      <c r="G638" s="37"/>
    </row>
    <row r="639" spans="1:7">
      <c r="A639" s="37"/>
      <c r="B639" s="37"/>
      <c r="C639" s="37"/>
      <c r="E639" s="37"/>
      <c r="F639" s="37"/>
      <c r="G639" s="37"/>
    </row>
    <row r="640" spans="1:7">
      <c r="A640" s="37"/>
      <c r="B640" s="37"/>
      <c r="C640" s="37"/>
      <c r="E640" s="37"/>
      <c r="F640" s="37"/>
      <c r="G640" s="37"/>
    </row>
    <row r="641" spans="1:7">
      <c r="A641" s="37"/>
      <c r="B641" s="37"/>
      <c r="C641" s="37"/>
      <c r="E641" s="37"/>
      <c r="F641" s="37"/>
      <c r="G641" s="37"/>
    </row>
    <row r="642" spans="1:7">
      <c r="A642" s="37"/>
      <c r="B642" s="37"/>
      <c r="C642" s="37"/>
      <c r="E642" s="37"/>
      <c r="F642" s="37"/>
      <c r="G642" s="37"/>
    </row>
    <row r="643" spans="1:7">
      <c r="A643" s="37"/>
      <c r="B643" s="37"/>
      <c r="C643" s="37"/>
      <c r="E643" s="37"/>
      <c r="F643" s="37"/>
      <c r="G643" s="37"/>
    </row>
    <row r="644" spans="1:7">
      <c r="A644" s="37"/>
      <c r="B644" s="37"/>
      <c r="C644" s="37"/>
      <c r="E644" s="37"/>
      <c r="F644" s="37"/>
      <c r="G644" s="37"/>
    </row>
    <row r="645" spans="1:7">
      <c r="A645" s="37"/>
      <c r="B645" s="37"/>
      <c r="C645" s="37"/>
      <c r="E645" s="37"/>
      <c r="F645" s="37"/>
      <c r="G645" s="37"/>
    </row>
    <row r="646" spans="1:7">
      <c r="A646" s="37"/>
      <c r="B646" s="37"/>
      <c r="C646" s="37"/>
      <c r="E646" s="37"/>
      <c r="F646" s="37"/>
      <c r="G646" s="37"/>
    </row>
    <row r="647" spans="1:7">
      <c r="A647" s="37"/>
      <c r="B647" s="37"/>
      <c r="C647" s="37"/>
      <c r="E647" s="37"/>
      <c r="F647" s="37"/>
      <c r="G647" s="37"/>
    </row>
    <row r="648" spans="1:7">
      <c r="A648" s="37"/>
      <c r="B648" s="37"/>
      <c r="C648" s="37"/>
      <c r="E648" s="37"/>
      <c r="F648" s="37"/>
      <c r="G648" s="37"/>
    </row>
    <row r="649" spans="1:7">
      <c r="A649" s="37"/>
      <c r="B649" s="37"/>
      <c r="C649" s="37"/>
      <c r="E649" s="37"/>
      <c r="F649" s="37"/>
      <c r="G649" s="37"/>
    </row>
    <row r="650" spans="1:7">
      <c r="A650" s="37"/>
      <c r="B650" s="37"/>
      <c r="C650" s="37"/>
      <c r="E650" s="37"/>
      <c r="F650" s="37"/>
      <c r="G650" s="37"/>
    </row>
    <row r="651" spans="1:7">
      <c r="A651" s="37"/>
      <c r="B651" s="37"/>
      <c r="C651" s="37"/>
      <c r="E651" s="37"/>
      <c r="F651" s="37"/>
      <c r="G651" s="37"/>
    </row>
    <row r="652" spans="1:7">
      <c r="A652" s="37"/>
      <c r="B652" s="37"/>
      <c r="C652" s="37"/>
      <c r="E652" s="37"/>
      <c r="F652" s="37"/>
      <c r="G652" s="37"/>
    </row>
    <row r="653" spans="1:7">
      <c r="A653" s="37"/>
      <c r="B653" s="37"/>
      <c r="C653" s="37"/>
    </row>
    <row r="654" spans="1:7">
      <c r="A654" s="37"/>
      <c r="B654" s="37"/>
      <c r="C654" s="37"/>
    </row>
    <row r="655" spans="1:7">
      <c r="A655" s="37"/>
      <c r="B655" s="37"/>
      <c r="C655" s="37"/>
    </row>
    <row r="656" spans="1:7">
      <c r="A656" s="37"/>
      <c r="B656" s="37"/>
      <c r="C656" s="37"/>
    </row>
    <row r="657" spans="1:3">
      <c r="A657" s="37"/>
      <c r="B657" s="37"/>
      <c r="C657" s="37"/>
    </row>
    <row r="658" spans="1:3">
      <c r="A658" s="37"/>
      <c r="B658" s="37"/>
      <c r="C658" s="37"/>
    </row>
    <row r="659" spans="1:3">
      <c r="A659" s="37"/>
      <c r="B659" s="37"/>
      <c r="C659" s="37"/>
    </row>
    <row r="660" spans="1:3">
      <c r="A660" s="37"/>
      <c r="B660" s="37"/>
      <c r="C660" s="37"/>
    </row>
    <row r="661" spans="1:3">
      <c r="A661" s="37"/>
      <c r="B661" s="37"/>
      <c r="C661" s="37"/>
    </row>
    <row r="662" spans="1:3">
      <c r="A662" s="37"/>
      <c r="B662" s="37"/>
      <c r="C662" s="37"/>
    </row>
    <row r="663" spans="1:3">
      <c r="A663" s="37"/>
      <c r="B663" s="37"/>
      <c r="C663" s="37"/>
    </row>
    <row r="664" spans="1:3">
      <c r="A664" s="37"/>
      <c r="B664" s="37"/>
      <c r="C664" s="37"/>
    </row>
    <row r="665" spans="1:3">
      <c r="A665" s="37"/>
      <c r="B665" s="37"/>
      <c r="C665" s="37"/>
    </row>
    <row r="666" spans="1:3">
      <c r="A666" s="37"/>
      <c r="B666" s="37"/>
      <c r="C666" s="37"/>
    </row>
    <row r="667" spans="1:3">
      <c r="A667" s="37"/>
      <c r="B667" s="37"/>
      <c r="C667" s="37"/>
    </row>
    <row r="668" spans="1:3">
      <c r="A668" s="37"/>
      <c r="B668" s="37"/>
      <c r="C668" s="37"/>
    </row>
    <row r="669" spans="1:3">
      <c r="A669" s="37"/>
      <c r="B669" s="37"/>
      <c r="C669" s="37"/>
    </row>
    <row r="670" spans="1:3">
      <c r="A670" s="37"/>
      <c r="B670" s="37"/>
      <c r="C670" s="37"/>
    </row>
    <row r="671" spans="1:3">
      <c r="A671" s="37"/>
      <c r="B671" s="37"/>
      <c r="C671" s="37"/>
    </row>
    <row r="672" spans="1:3">
      <c r="A672" s="37"/>
      <c r="B672" s="37"/>
      <c r="C672" s="37"/>
    </row>
    <row r="673" spans="1:3">
      <c r="A673" s="37"/>
      <c r="B673" s="37"/>
      <c r="C673" s="37"/>
    </row>
    <row r="674" spans="1:3">
      <c r="A674" s="37"/>
      <c r="B674" s="37"/>
      <c r="C674" s="37"/>
    </row>
    <row r="675" spans="1:3">
      <c r="A675" s="37"/>
      <c r="B675" s="37"/>
      <c r="C675" s="37"/>
    </row>
    <row r="676" spans="1:3">
      <c r="A676" s="37"/>
      <c r="B676" s="37"/>
      <c r="C676" s="37"/>
    </row>
    <row r="677" spans="1:3">
      <c r="A677" s="37"/>
      <c r="B677" s="37"/>
      <c r="C677" s="37"/>
    </row>
    <row r="678" spans="1:3">
      <c r="A678" s="37"/>
      <c r="B678" s="37"/>
      <c r="C678" s="37"/>
    </row>
    <row r="679" spans="1:3">
      <c r="A679" s="37"/>
      <c r="B679" s="37"/>
      <c r="C679" s="37"/>
    </row>
    <row r="680" spans="1:3">
      <c r="A680" s="37"/>
      <c r="B680" s="37"/>
      <c r="C680" s="37"/>
    </row>
    <row r="681" spans="1:3">
      <c r="A681" s="37"/>
      <c r="B681" s="37"/>
      <c r="C681" s="37"/>
    </row>
    <row r="682" spans="1:3">
      <c r="A682" s="37"/>
      <c r="B682" s="37"/>
      <c r="C682" s="37"/>
    </row>
    <row r="683" spans="1:3">
      <c r="A683" s="37"/>
      <c r="B683" s="37"/>
      <c r="C683" s="37"/>
    </row>
    <row r="684" spans="1:3">
      <c r="A684" s="37"/>
      <c r="B684" s="37"/>
      <c r="C684" s="37"/>
    </row>
    <row r="685" spans="1:3">
      <c r="A685" s="37"/>
      <c r="B685" s="37"/>
      <c r="C685" s="37"/>
    </row>
    <row r="686" spans="1:3">
      <c r="A686" s="37"/>
      <c r="B686" s="37"/>
      <c r="C686" s="37"/>
    </row>
    <row r="687" spans="1:3">
      <c r="A687" s="37"/>
      <c r="B687" s="37"/>
      <c r="C687" s="37"/>
    </row>
    <row r="688" spans="1:3">
      <c r="A688" s="37"/>
      <c r="B688" s="37"/>
      <c r="C688" s="37"/>
    </row>
    <row r="689" spans="1:3">
      <c r="A689" s="37"/>
      <c r="B689" s="37"/>
      <c r="C689" s="37"/>
    </row>
    <row r="690" spans="1:3">
      <c r="A690" s="37"/>
      <c r="B690" s="37"/>
      <c r="C690" s="37"/>
    </row>
    <row r="691" spans="1:3">
      <c r="A691" s="37"/>
      <c r="B691" s="37"/>
      <c r="C691" s="37"/>
    </row>
    <row r="692" spans="1:3">
      <c r="A692" s="37"/>
      <c r="B692" s="37"/>
      <c r="C692" s="37"/>
    </row>
    <row r="693" spans="1:3">
      <c r="A693" s="37"/>
      <c r="B693" s="37"/>
      <c r="C693" s="37"/>
    </row>
    <row r="694" spans="1:3">
      <c r="A694" s="37"/>
      <c r="B694" s="37"/>
      <c r="C694" s="37"/>
    </row>
    <row r="695" spans="1:3">
      <c r="A695" s="37"/>
      <c r="B695" s="37"/>
      <c r="C695" s="37"/>
    </row>
    <row r="696" spans="1:3">
      <c r="A696" s="37"/>
      <c r="B696" s="37"/>
      <c r="C696" s="37"/>
    </row>
    <row r="697" spans="1:3">
      <c r="A697" s="37"/>
      <c r="B697" s="37"/>
      <c r="C697" s="37"/>
    </row>
    <row r="698" spans="1:3">
      <c r="A698" s="37"/>
      <c r="B698" s="37"/>
      <c r="C698" s="37"/>
    </row>
    <row r="699" spans="1:3">
      <c r="A699" s="37"/>
      <c r="B699" s="37"/>
      <c r="C699" s="37"/>
    </row>
    <row r="700" spans="1:3">
      <c r="A700" s="37"/>
      <c r="B700" s="37"/>
      <c r="C700" s="37"/>
    </row>
    <row r="701" spans="1:3">
      <c r="A701" s="37"/>
      <c r="B701" s="37"/>
      <c r="C701" s="37"/>
    </row>
    <row r="702" spans="1:3">
      <c r="A702" s="37"/>
      <c r="B702" s="37"/>
      <c r="C702" s="37"/>
    </row>
    <row r="703" spans="1:3">
      <c r="A703" s="37"/>
      <c r="B703" s="37"/>
      <c r="C703" s="37"/>
    </row>
    <row r="704" spans="1:3">
      <c r="A704" s="37"/>
      <c r="B704" s="37"/>
      <c r="C704" s="37"/>
    </row>
    <row r="705" spans="1:3">
      <c r="A705" s="37"/>
      <c r="B705" s="37"/>
      <c r="C705" s="37"/>
    </row>
    <row r="706" spans="1:3">
      <c r="A706" s="37"/>
      <c r="B706" s="37"/>
      <c r="C706" s="37"/>
    </row>
    <row r="707" spans="1:3">
      <c r="A707" s="37"/>
      <c r="B707" s="37"/>
      <c r="C707" s="37"/>
    </row>
    <row r="708" spans="1:3">
      <c r="A708" s="37"/>
      <c r="B708" s="37"/>
      <c r="C708" s="37"/>
    </row>
    <row r="709" spans="1:3">
      <c r="A709" s="37"/>
      <c r="B709" s="37"/>
      <c r="C709" s="37"/>
    </row>
    <row r="710" spans="1:3">
      <c r="A710" s="37"/>
      <c r="B710" s="37"/>
      <c r="C710" s="37"/>
    </row>
    <row r="711" spans="1:3">
      <c r="A711" s="37"/>
      <c r="B711" s="37"/>
      <c r="C711" s="37"/>
    </row>
    <row r="712" spans="1:3">
      <c r="A712" s="37"/>
      <c r="B712" s="37"/>
      <c r="C712" s="37"/>
    </row>
    <row r="713" spans="1:3">
      <c r="A713" s="37"/>
      <c r="B713" s="37"/>
      <c r="C713" s="37"/>
    </row>
    <row r="714" spans="1:3">
      <c r="A714" s="37"/>
      <c r="B714" s="37"/>
      <c r="C714" s="37"/>
    </row>
    <row r="715" spans="1:3">
      <c r="A715" s="37"/>
      <c r="B715" s="37"/>
      <c r="C715" s="37"/>
    </row>
    <row r="716" spans="1:3">
      <c r="A716" s="37"/>
      <c r="B716" s="37"/>
      <c r="C716" s="37"/>
    </row>
    <row r="717" spans="1:3">
      <c r="A717" s="37"/>
      <c r="B717" s="37"/>
      <c r="C717" s="37"/>
    </row>
    <row r="718" spans="1:3">
      <c r="A718" s="37"/>
      <c r="B718" s="37"/>
      <c r="C718" s="37"/>
    </row>
    <row r="719" spans="1:3">
      <c r="A719" s="37"/>
      <c r="B719" s="37"/>
      <c r="C719" s="37"/>
    </row>
    <row r="720" spans="1:3">
      <c r="A720" s="37"/>
      <c r="B720" s="37"/>
      <c r="C720" s="37"/>
    </row>
    <row r="721" spans="1:3">
      <c r="A721" s="37"/>
      <c r="B721" s="37"/>
      <c r="C721" s="37"/>
    </row>
    <row r="722" spans="1:3">
      <c r="A722" s="37"/>
      <c r="B722" s="37"/>
      <c r="C722" s="37"/>
    </row>
    <row r="723" spans="1:3">
      <c r="A723" s="37"/>
      <c r="B723" s="37"/>
      <c r="C723" s="37"/>
    </row>
    <row r="724" spans="1:3">
      <c r="A724" s="37"/>
      <c r="B724" s="37"/>
      <c r="C724" s="37"/>
    </row>
    <row r="725" spans="1:3">
      <c r="A725" s="37"/>
      <c r="B725" s="37"/>
      <c r="C725" s="37"/>
    </row>
    <row r="726" spans="1:3">
      <c r="A726" s="37"/>
      <c r="B726" s="37"/>
      <c r="C726" s="37"/>
    </row>
    <row r="727" spans="1:3">
      <c r="A727" s="37"/>
      <c r="B727" s="37"/>
      <c r="C727" s="37"/>
    </row>
    <row r="728" spans="1:3">
      <c r="A728" s="37"/>
      <c r="B728" s="37"/>
      <c r="C728" s="37"/>
    </row>
    <row r="729" spans="1:3">
      <c r="A729" s="37"/>
      <c r="B729" s="37"/>
      <c r="C729" s="37"/>
    </row>
    <row r="730" spans="1:3">
      <c r="A730" s="37"/>
      <c r="B730" s="37"/>
      <c r="C730" s="37"/>
    </row>
    <row r="731" spans="1:3">
      <c r="A731" s="37"/>
      <c r="B731" s="37"/>
      <c r="C731" s="37"/>
    </row>
    <row r="732" spans="1:3">
      <c r="A732" s="37"/>
      <c r="B732" s="37"/>
      <c r="C732" s="37"/>
    </row>
    <row r="733" spans="1:3">
      <c r="A733" s="37"/>
      <c r="B733" s="37"/>
      <c r="C733" s="37"/>
    </row>
    <row r="734" spans="1:3">
      <c r="A734" s="37"/>
      <c r="B734" s="37"/>
      <c r="C734" s="37"/>
    </row>
    <row r="735" spans="1:3">
      <c r="A735" s="37"/>
      <c r="B735" s="37"/>
      <c r="C735" s="37"/>
    </row>
    <row r="736" spans="1:3">
      <c r="A736" s="37"/>
      <c r="B736" s="37"/>
      <c r="C736" s="37"/>
    </row>
    <row r="737" spans="1:3">
      <c r="A737" s="37"/>
      <c r="B737" s="37"/>
      <c r="C737" s="37"/>
    </row>
    <row r="738" spans="1:3">
      <c r="A738" s="37"/>
      <c r="B738" s="37"/>
      <c r="C738" s="37"/>
    </row>
    <row r="739" spans="1:3">
      <c r="A739" s="37"/>
      <c r="B739" s="37"/>
      <c r="C739" s="37"/>
    </row>
    <row r="740" spans="1:3">
      <c r="A740" s="37"/>
      <c r="B740" s="37"/>
      <c r="C740" s="37"/>
    </row>
    <row r="741" spans="1:3">
      <c r="A741" s="37"/>
      <c r="B741" s="37"/>
      <c r="C741" s="37"/>
    </row>
    <row r="742" spans="1:3">
      <c r="A742" s="37"/>
      <c r="B742" s="37"/>
      <c r="C742" s="37"/>
    </row>
    <row r="743" spans="1:3">
      <c r="A743" s="37"/>
      <c r="B743" s="37"/>
      <c r="C743" s="37"/>
    </row>
    <row r="744" spans="1:3">
      <c r="A744" s="37"/>
      <c r="B744" s="37"/>
      <c r="C744" s="37"/>
    </row>
    <row r="745" spans="1:3">
      <c r="A745" s="37"/>
      <c r="B745" s="37"/>
      <c r="C745" s="37"/>
    </row>
    <row r="746" spans="1:3">
      <c r="A746" s="37"/>
      <c r="B746" s="37"/>
      <c r="C746" s="37"/>
    </row>
    <row r="747" spans="1:3">
      <c r="A747" s="37"/>
      <c r="B747" s="37"/>
      <c r="C747" s="37"/>
    </row>
    <row r="748" spans="1:3">
      <c r="A748" s="37"/>
      <c r="B748" s="37"/>
      <c r="C748" s="37"/>
    </row>
    <row r="749" spans="1:3">
      <c r="A749" s="37"/>
      <c r="B749" s="37"/>
      <c r="C749" s="37"/>
    </row>
    <row r="750" spans="1:3">
      <c r="A750" s="37"/>
      <c r="B750" s="37"/>
      <c r="C750" s="37"/>
    </row>
    <row r="751" spans="1:3">
      <c r="A751" s="37"/>
      <c r="B751" s="37"/>
      <c r="C751" s="37"/>
    </row>
    <row r="752" spans="1:3">
      <c r="A752" s="37"/>
      <c r="B752" s="37"/>
      <c r="C752" s="37"/>
    </row>
    <row r="753" spans="1:3">
      <c r="A753" s="37"/>
      <c r="B753" s="37"/>
      <c r="C753" s="37"/>
    </row>
    <row r="754" spans="1:3">
      <c r="A754" s="37"/>
      <c r="B754" s="37"/>
      <c r="C754" s="37"/>
    </row>
    <row r="755" spans="1:3">
      <c r="A755" s="37"/>
      <c r="B755" s="37"/>
      <c r="C755" s="37"/>
    </row>
    <row r="756" spans="1:3">
      <c r="A756" s="37"/>
      <c r="B756" s="37"/>
      <c r="C756" s="37"/>
    </row>
    <row r="757" spans="1:3">
      <c r="A757" s="37"/>
      <c r="B757" s="37"/>
      <c r="C757" s="37"/>
    </row>
    <row r="758" spans="1:3">
      <c r="A758" s="37"/>
      <c r="B758" s="37"/>
      <c r="C758" s="37"/>
    </row>
    <row r="759" spans="1:3">
      <c r="A759" s="37"/>
      <c r="B759" s="37"/>
      <c r="C759" s="37"/>
    </row>
    <row r="760" spans="1:3">
      <c r="A760" s="37"/>
      <c r="B760" s="37"/>
      <c r="C760" s="37"/>
    </row>
    <row r="761" spans="1:3">
      <c r="A761" s="37"/>
      <c r="B761" s="37"/>
      <c r="C761" s="37"/>
    </row>
    <row r="762" spans="1:3">
      <c r="A762" s="37"/>
      <c r="B762" s="37"/>
      <c r="C762" s="37"/>
    </row>
    <row r="763" spans="1:3">
      <c r="A763" s="37"/>
      <c r="B763" s="37"/>
      <c r="C763" s="37"/>
    </row>
    <row r="764" spans="1:3">
      <c r="A764" s="37"/>
      <c r="B764" s="37"/>
      <c r="C764" s="37"/>
    </row>
    <row r="765" spans="1:3">
      <c r="A765" s="37"/>
      <c r="B765" s="37"/>
      <c r="C765" s="37"/>
    </row>
    <row r="766" spans="1:3">
      <c r="A766" s="37"/>
      <c r="B766" s="37"/>
      <c r="C766" s="37"/>
    </row>
    <row r="767" spans="1:3">
      <c r="A767" s="37"/>
      <c r="B767" s="37"/>
      <c r="C767" s="37"/>
    </row>
    <row r="768" spans="1:3">
      <c r="A768" s="37"/>
      <c r="B768" s="37"/>
      <c r="C768" s="37"/>
    </row>
    <row r="769" spans="1:3">
      <c r="A769" s="37"/>
      <c r="B769" s="37"/>
      <c r="C769" s="37"/>
    </row>
    <row r="770" spans="1:3">
      <c r="A770" s="37"/>
      <c r="B770" s="37"/>
      <c r="C770" s="37"/>
    </row>
    <row r="771" spans="1:3">
      <c r="A771" s="37"/>
      <c r="B771" s="37"/>
      <c r="C771" s="37"/>
    </row>
    <row r="772" spans="1:3">
      <c r="A772" s="37"/>
      <c r="B772" s="37"/>
      <c r="C772" s="37"/>
    </row>
    <row r="773" spans="1:3">
      <c r="A773" s="37"/>
      <c r="B773" s="37"/>
      <c r="C773" s="37"/>
    </row>
    <row r="774" spans="1:3">
      <c r="A774" s="37"/>
      <c r="B774" s="37"/>
      <c r="C774" s="37"/>
    </row>
    <row r="775" spans="1:3">
      <c r="A775" s="37"/>
      <c r="B775" s="37"/>
      <c r="C775" s="37"/>
    </row>
    <row r="776" spans="1:3">
      <c r="A776" s="37"/>
      <c r="B776" s="37"/>
      <c r="C776" s="37"/>
    </row>
    <row r="777" spans="1:3">
      <c r="A777" s="37"/>
      <c r="B777" s="37"/>
      <c r="C777" s="37"/>
    </row>
    <row r="778" spans="1:3">
      <c r="A778" s="37"/>
      <c r="B778" s="37"/>
      <c r="C778" s="37"/>
    </row>
    <row r="779" spans="1:3">
      <c r="A779" s="37"/>
      <c r="B779" s="37"/>
      <c r="C779" s="37"/>
    </row>
    <row r="780" spans="1:3">
      <c r="A780" s="37"/>
      <c r="B780" s="37"/>
      <c r="C780" s="37"/>
    </row>
    <row r="781" spans="1:3">
      <c r="A781" s="37"/>
      <c r="B781" s="37"/>
      <c r="C781" s="37"/>
    </row>
    <row r="782" spans="1:3">
      <c r="A782" s="37"/>
      <c r="B782" s="37"/>
      <c r="C782" s="37"/>
    </row>
    <row r="783" spans="1:3">
      <c r="A783" s="37"/>
      <c r="B783" s="37"/>
      <c r="C783" s="37"/>
    </row>
    <row r="784" spans="1:3">
      <c r="A784" s="37"/>
      <c r="B784" s="37"/>
      <c r="C784" s="37"/>
    </row>
    <row r="785" spans="1:3">
      <c r="A785" s="37"/>
      <c r="B785" s="37"/>
      <c r="C785" s="37"/>
    </row>
    <row r="786" spans="1:3">
      <c r="A786" s="37"/>
      <c r="B786" s="37"/>
      <c r="C786" s="37"/>
    </row>
    <row r="787" spans="1:3">
      <c r="A787" s="37"/>
      <c r="B787" s="37"/>
      <c r="C787" s="37"/>
    </row>
    <row r="788" spans="1:3">
      <c r="A788" s="37"/>
      <c r="B788" s="37"/>
      <c r="C788" s="37"/>
    </row>
    <row r="789" spans="1:3">
      <c r="A789" s="37"/>
      <c r="B789" s="37"/>
      <c r="C789" s="37"/>
    </row>
    <row r="790" spans="1:3">
      <c r="A790" s="37"/>
      <c r="B790" s="37"/>
      <c r="C790" s="37"/>
    </row>
    <row r="791" spans="1:3">
      <c r="A791" s="37"/>
      <c r="B791" s="37"/>
      <c r="C791" s="37"/>
    </row>
    <row r="792" spans="1:3">
      <c r="A792" s="37"/>
      <c r="B792" s="37"/>
      <c r="C792" s="37"/>
    </row>
    <row r="793" spans="1:3">
      <c r="A793" s="37"/>
      <c r="B793" s="37"/>
      <c r="C793" s="37"/>
    </row>
    <row r="794" spans="1:3">
      <c r="A794" s="37"/>
      <c r="B794" s="37"/>
      <c r="C794" s="37"/>
    </row>
    <row r="795" spans="1:3">
      <c r="A795" s="37"/>
      <c r="B795" s="37"/>
      <c r="C795" s="37"/>
    </row>
    <row r="796" spans="1:3">
      <c r="A796" s="37"/>
      <c r="B796" s="37"/>
      <c r="C796" s="37"/>
    </row>
    <row r="797" spans="1:3">
      <c r="A797" s="37"/>
      <c r="B797" s="37"/>
      <c r="C797" s="37"/>
    </row>
    <row r="798" spans="1:3">
      <c r="A798" s="37"/>
      <c r="B798" s="37"/>
      <c r="C798" s="37"/>
    </row>
    <row r="799" spans="1:3">
      <c r="A799" s="37"/>
      <c r="B799" s="37"/>
      <c r="C799" s="37"/>
    </row>
    <row r="800" spans="1:3">
      <c r="A800" s="37"/>
      <c r="B800" s="37"/>
      <c r="C800" s="37"/>
    </row>
    <row r="801" spans="1:3">
      <c r="A801" s="37"/>
      <c r="B801" s="37"/>
      <c r="C801" s="37"/>
    </row>
    <row r="802" spans="1:3">
      <c r="A802" s="37"/>
      <c r="B802" s="37"/>
      <c r="C802" s="37"/>
    </row>
    <row r="803" spans="1:3">
      <c r="A803" s="37"/>
      <c r="B803" s="37"/>
      <c r="C803" s="37"/>
    </row>
    <row r="804" spans="1:3">
      <c r="A804" s="37"/>
      <c r="B804" s="37"/>
      <c r="C804" s="37"/>
    </row>
    <row r="805" spans="1:3">
      <c r="A805" s="37"/>
      <c r="B805" s="37"/>
      <c r="C805" s="37"/>
    </row>
    <row r="806" spans="1:3">
      <c r="A806" s="37"/>
      <c r="B806" s="37"/>
      <c r="C806" s="37"/>
    </row>
    <row r="807" spans="1:3">
      <c r="A807" s="37"/>
      <c r="B807" s="37"/>
      <c r="C807" s="37"/>
    </row>
    <row r="808" spans="1:3">
      <c r="A808" s="37"/>
      <c r="B808" s="37"/>
      <c r="C808" s="37"/>
    </row>
    <row r="809" spans="1:3">
      <c r="A809" s="37"/>
      <c r="B809" s="37"/>
      <c r="C809" s="37"/>
    </row>
    <row r="810" spans="1:3">
      <c r="A810" s="37"/>
      <c r="B810" s="37"/>
      <c r="C810" s="37"/>
    </row>
    <row r="811" spans="1:3">
      <c r="A811" s="37"/>
      <c r="B811" s="37"/>
      <c r="C811" s="37"/>
    </row>
    <row r="812" spans="1:3">
      <c r="A812" s="37"/>
      <c r="B812" s="37"/>
      <c r="C812" s="37"/>
    </row>
    <row r="813" spans="1:3">
      <c r="A813" s="37"/>
      <c r="B813" s="37"/>
      <c r="C813" s="37"/>
    </row>
    <row r="814" spans="1:3">
      <c r="A814" s="37"/>
      <c r="B814" s="37"/>
      <c r="C814" s="37"/>
    </row>
    <row r="815" spans="1:3">
      <c r="A815" s="37"/>
      <c r="B815" s="37"/>
      <c r="C815" s="37"/>
    </row>
    <row r="816" spans="1:3">
      <c r="A816" s="37"/>
      <c r="B816" s="37"/>
      <c r="C816" s="37"/>
    </row>
    <row r="817" spans="1:3">
      <c r="A817" s="37"/>
      <c r="B817" s="37"/>
      <c r="C817" s="37"/>
    </row>
    <row r="818" spans="1:3">
      <c r="A818" s="37"/>
      <c r="B818" s="37"/>
      <c r="C818" s="37"/>
    </row>
    <row r="819" spans="1:3">
      <c r="A819" s="37"/>
      <c r="B819" s="37"/>
      <c r="C819" s="37"/>
    </row>
    <row r="820" spans="1:3">
      <c r="A820" s="37"/>
      <c r="B820" s="37"/>
      <c r="C820" s="37"/>
    </row>
    <row r="821" spans="1:3">
      <c r="A821" s="37"/>
      <c r="B821" s="37"/>
      <c r="C821" s="37"/>
    </row>
    <row r="822" spans="1:3">
      <c r="A822" s="37"/>
      <c r="B822" s="37"/>
      <c r="C822" s="37"/>
    </row>
    <row r="823" spans="1:3">
      <c r="A823" s="37"/>
      <c r="B823" s="37"/>
      <c r="C823" s="37"/>
    </row>
    <row r="824" spans="1:3">
      <c r="A824" s="37"/>
      <c r="B824" s="37"/>
      <c r="C824" s="37"/>
    </row>
    <row r="825" spans="1:3">
      <c r="A825" s="37"/>
      <c r="B825" s="37"/>
      <c r="C825" s="37"/>
    </row>
    <row r="826" spans="1:3">
      <c r="A826" s="37"/>
      <c r="B826" s="37"/>
      <c r="C826" s="37"/>
    </row>
    <row r="827" spans="1:3">
      <c r="A827" s="37"/>
      <c r="B827" s="37"/>
      <c r="C827" s="37"/>
    </row>
    <row r="828" spans="1:3">
      <c r="A828" s="37"/>
      <c r="B828" s="37"/>
      <c r="C828" s="37"/>
    </row>
    <row r="829" spans="1:3">
      <c r="A829" s="37"/>
      <c r="B829" s="37"/>
      <c r="C829" s="37"/>
    </row>
    <row r="830" spans="1:3">
      <c r="A830" s="37"/>
      <c r="B830" s="37"/>
      <c r="C830" s="37"/>
    </row>
    <row r="831" spans="1:3">
      <c r="A831" s="37"/>
      <c r="B831" s="37"/>
      <c r="C831" s="37"/>
    </row>
    <row r="832" spans="1:3">
      <c r="A832" s="37"/>
      <c r="B832" s="37"/>
      <c r="C832" s="37"/>
    </row>
    <row r="833" spans="1:3">
      <c r="A833" s="37"/>
      <c r="B833" s="37"/>
      <c r="C833" s="37"/>
    </row>
    <row r="834" spans="1:3">
      <c r="A834" s="37"/>
      <c r="B834" s="37"/>
      <c r="C834" s="37"/>
    </row>
    <row r="835" spans="1:3">
      <c r="A835" s="37"/>
      <c r="B835" s="37"/>
      <c r="C835" s="37"/>
    </row>
    <row r="836" spans="1:3">
      <c r="A836" s="37"/>
      <c r="B836" s="37"/>
      <c r="C836" s="37"/>
    </row>
    <row r="837" spans="1:3">
      <c r="A837" s="37"/>
      <c r="B837" s="37"/>
      <c r="C837" s="37"/>
    </row>
    <row r="838" spans="1:3">
      <c r="A838" s="37"/>
      <c r="B838" s="37"/>
      <c r="C838" s="37"/>
    </row>
    <row r="839" spans="1:3">
      <c r="A839" s="37"/>
      <c r="B839" s="37"/>
      <c r="C839" s="37"/>
    </row>
    <row r="840" spans="1:3">
      <c r="A840" s="37"/>
      <c r="B840" s="37"/>
      <c r="C840" s="37"/>
    </row>
    <row r="841" spans="1:3">
      <c r="A841" s="37"/>
      <c r="B841" s="37"/>
      <c r="C841" s="37"/>
    </row>
    <row r="842" spans="1:3">
      <c r="A842" s="37"/>
      <c r="B842" s="37"/>
      <c r="C842" s="37"/>
    </row>
    <row r="843" spans="1:3">
      <c r="A843" s="37"/>
      <c r="B843" s="37"/>
      <c r="C843" s="37"/>
    </row>
    <row r="844" spans="1:3">
      <c r="A844" s="37"/>
      <c r="B844" s="37"/>
      <c r="C844" s="37"/>
    </row>
    <row r="845" spans="1:3">
      <c r="A845" s="37"/>
      <c r="B845" s="37"/>
      <c r="C845" s="37"/>
    </row>
    <row r="846" spans="1:3">
      <c r="A846" s="37"/>
      <c r="B846" s="37"/>
      <c r="C846" s="37"/>
    </row>
    <row r="847" spans="1:3">
      <c r="A847" s="37"/>
      <c r="B847" s="37"/>
      <c r="C847" s="37"/>
    </row>
    <row r="848" spans="1:3">
      <c r="A848" s="37"/>
      <c r="B848" s="37"/>
      <c r="C848" s="37"/>
    </row>
    <row r="849" spans="1:3">
      <c r="A849" s="37"/>
      <c r="B849" s="37"/>
      <c r="C849" s="37"/>
    </row>
    <row r="850" spans="1:3">
      <c r="A850" s="37"/>
      <c r="B850" s="37"/>
      <c r="C850" s="37"/>
    </row>
    <row r="851" spans="1:3">
      <c r="A851" s="37"/>
      <c r="B851" s="37"/>
      <c r="C851" s="37"/>
    </row>
    <row r="852" spans="1:3">
      <c r="A852" s="37"/>
      <c r="B852" s="37"/>
      <c r="C852" s="37"/>
    </row>
    <row r="853" spans="1:3">
      <c r="A853" s="37"/>
      <c r="B853" s="37"/>
      <c r="C853" s="37"/>
    </row>
    <row r="854" spans="1:3">
      <c r="A854" s="37"/>
      <c r="B854" s="37"/>
      <c r="C854" s="37"/>
    </row>
    <row r="855" spans="1:3">
      <c r="A855" s="37"/>
      <c r="B855" s="37"/>
      <c r="C855" s="37"/>
    </row>
    <row r="856" spans="1:3">
      <c r="A856" s="37"/>
      <c r="B856" s="37"/>
      <c r="C856" s="37"/>
    </row>
    <row r="857" spans="1:3">
      <c r="A857" s="37"/>
      <c r="B857" s="37"/>
      <c r="C857" s="37"/>
    </row>
    <row r="858" spans="1:3">
      <c r="A858" s="37"/>
      <c r="B858" s="37"/>
      <c r="C858" s="37"/>
    </row>
    <row r="859" spans="1:3">
      <c r="A859" s="37"/>
      <c r="B859" s="37"/>
      <c r="C859" s="37"/>
    </row>
    <row r="860" spans="1:3">
      <c r="A860" s="37"/>
      <c r="B860" s="37"/>
      <c r="C860" s="37"/>
    </row>
    <row r="861" spans="1:3">
      <c r="A861" s="37"/>
      <c r="B861" s="37"/>
      <c r="C861" s="37"/>
    </row>
    <row r="862" spans="1:3">
      <c r="A862" s="37"/>
      <c r="B862" s="37"/>
      <c r="C862" s="37"/>
    </row>
    <row r="863" spans="1:3">
      <c r="A863" s="37"/>
      <c r="B863" s="37"/>
      <c r="C863" s="37"/>
    </row>
    <row r="864" spans="1:3">
      <c r="A864" s="37"/>
      <c r="B864" s="37"/>
      <c r="C864" s="37"/>
    </row>
    <row r="865" spans="1:3">
      <c r="A865" s="37"/>
      <c r="B865" s="37"/>
      <c r="C865" s="37"/>
    </row>
    <row r="866" spans="1:3">
      <c r="A866" s="37"/>
      <c r="B866" s="37"/>
      <c r="C866" s="37"/>
    </row>
    <row r="867" spans="1:3">
      <c r="A867" s="37"/>
      <c r="B867" s="37"/>
      <c r="C867" s="37"/>
    </row>
    <row r="868" spans="1:3">
      <c r="A868" s="37"/>
      <c r="B868" s="37"/>
      <c r="C868" s="37"/>
    </row>
    <row r="869" spans="1:3">
      <c r="A869" s="37"/>
      <c r="B869" s="37"/>
      <c r="C869" s="37"/>
    </row>
    <row r="870" spans="1:3">
      <c r="A870" s="37"/>
      <c r="B870" s="37"/>
      <c r="C870" s="37"/>
    </row>
    <row r="871" spans="1:3">
      <c r="A871" s="37"/>
      <c r="B871" s="37"/>
      <c r="C871" s="37"/>
    </row>
    <row r="872" spans="1:3">
      <c r="A872" s="37"/>
      <c r="B872" s="37"/>
      <c r="C872" s="37"/>
    </row>
    <row r="873" spans="1:3">
      <c r="A873" s="37"/>
      <c r="B873" s="37"/>
      <c r="C873" s="37"/>
    </row>
    <row r="874" spans="1:3">
      <c r="A874" s="37"/>
      <c r="B874" s="37"/>
      <c r="C874" s="37"/>
    </row>
    <row r="875" spans="1:3">
      <c r="A875" s="37"/>
      <c r="B875" s="37"/>
      <c r="C875" s="37"/>
    </row>
    <row r="876" spans="1:3">
      <c r="A876" s="37"/>
      <c r="B876" s="37"/>
      <c r="C876" s="37"/>
    </row>
    <row r="877" spans="1:3">
      <c r="A877" s="37"/>
      <c r="B877" s="37"/>
      <c r="C877" s="37"/>
    </row>
    <row r="878" spans="1:3">
      <c r="A878" s="37"/>
      <c r="B878" s="37"/>
      <c r="C878" s="37"/>
    </row>
    <row r="879" spans="1:3">
      <c r="A879" s="37"/>
      <c r="B879" s="37"/>
      <c r="C879" s="37"/>
    </row>
    <row r="880" spans="1:3">
      <c r="A880" s="37"/>
      <c r="B880" s="37"/>
      <c r="C880" s="37"/>
    </row>
    <row r="881" spans="1:3">
      <c r="A881" s="37"/>
      <c r="B881" s="37"/>
      <c r="C881" s="37"/>
    </row>
    <row r="882" spans="1:3">
      <c r="A882" s="37"/>
      <c r="B882" s="37"/>
      <c r="C882" s="37"/>
    </row>
    <row r="883" spans="1:3">
      <c r="A883" s="37"/>
      <c r="B883" s="37"/>
      <c r="C883" s="37"/>
    </row>
    <row r="884" spans="1:3">
      <c r="A884" s="37"/>
      <c r="B884" s="37"/>
      <c r="C884" s="37"/>
    </row>
    <row r="885" spans="1:3">
      <c r="A885" s="37"/>
      <c r="B885" s="37"/>
      <c r="C885" s="37"/>
    </row>
    <row r="886" spans="1:3">
      <c r="A886" s="37"/>
      <c r="B886" s="37"/>
      <c r="C886" s="37"/>
    </row>
    <row r="887" spans="1:3">
      <c r="A887" s="37"/>
      <c r="B887" s="37"/>
      <c r="C887" s="37"/>
    </row>
    <row r="888" spans="1:3">
      <c r="A888" s="37"/>
      <c r="B888" s="37"/>
      <c r="C888" s="37"/>
    </row>
    <row r="889" spans="1:3">
      <c r="A889" s="37"/>
      <c r="B889" s="37"/>
      <c r="C889" s="37"/>
    </row>
    <row r="890" spans="1:3">
      <c r="A890" s="37"/>
      <c r="B890" s="37"/>
      <c r="C890" s="37"/>
    </row>
    <row r="891" spans="1:3">
      <c r="A891" s="37"/>
      <c r="B891" s="37"/>
      <c r="C891" s="37"/>
    </row>
    <row r="892" spans="1:3">
      <c r="A892" s="37"/>
      <c r="B892" s="37"/>
      <c r="C892" s="37"/>
    </row>
    <row r="893" spans="1:3">
      <c r="A893" s="37"/>
      <c r="B893" s="37"/>
      <c r="C893" s="37"/>
    </row>
    <row r="894" spans="1:3">
      <c r="A894" s="37"/>
      <c r="B894" s="37"/>
      <c r="C894" s="37"/>
    </row>
    <row r="895" spans="1:3">
      <c r="A895" s="37"/>
      <c r="B895" s="37"/>
      <c r="C895" s="37"/>
    </row>
    <row r="896" spans="1:3">
      <c r="A896" s="37"/>
      <c r="B896" s="37"/>
      <c r="C896" s="37"/>
    </row>
    <row r="897" spans="1:3">
      <c r="A897" s="37"/>
      <c r="B897" s="37"/>
      <c r="C897" s="37"/>
    </row>
    <row r="898" spans="1:3">
      <c r="A898" s="37"/>
      <c r="B898" s="37"/>
      <c r="C898" s="37"/>
    </row>
    <row r="899" spans="1:3">
      <c r="A899" s="37"/>
      <c r="B899" s="37"/>
      <c r="C899" s="37"/>
    </row>
    <row r="900" spans="1:3">
      <c r="A900" s="37"/>
      <c r="B900" s="37"/>
      <c r="C900" s="37"/>
    </row>
    <row r="901" spans="1:3">
      <c r="A901" s="37"/>
      <c r="B901" s="37"/>
      <c r="C901" s="37"/>
    </row>
    <row r="902" spans="1:3">
      <c r="A902" s="37"/>
      <c r="B902" s="37"/>
      <c r="C902" s="37"/>
    </row>
    <row r="903" spans="1:3">
      <c r="A903" s="37"/>
      <c r="B903" s="37"/>
      <c r="C903" s="37"/>
    </row>
    <row r="904" spans="1:3">
      <c r="A904" s="37"/>
      <c r="B904" s="37"/>
      <c r="C904" s="37"/>
    </row>
    <row r="905" spans="1:3">
      <c r="A905" s="37"/>
      <c r="B905" s="37"/>
      <c r="C905" s="37"/>
    </row>
    <row r="906" spans="1:3">
      <c r="A906" s="37"/>
      <c r="B906" s="37"/>
      <c r="C906" s="37"/>
    </row>
    <row r="907" spans="1:3">
      <c r="A907" s="37"/>
      <c r="B907" s="37"/>
      <c r="C907" s="37"/>
    </row>
    <row r="908" spans="1:3">
      <c r="A908" s="37"/>
      <c r="B908" s="37"/>
      <c r="C908" s="37"/>
    </row>
    <row r="909" spans="1:3">
      <c r="A909" s="37"/>
      <c r="B909" s="37"/>
      <c r="C909" s="37"/>
    </row>
    <row r="910" spans="1:3">
      <c r="A910" s="37"/>
      <c r="B910" s="37"/>
      <c r="C910" s="37"/>
    </row>
    <row r="911" spans="1:3">
      <c r="A911" s="37"/>
      <c r="B911" s="37"/>
      <c r="C911" s="37"/>
    </row>
    <row r="912" spans="1:3">
      <c r="A912" s="37"/>
      <c r="B912" s="37"/>
      <c r="C912" s="37"/>
    </row>
    <row r="913" spans="1:3">
      <c r="A913" s="37"/>
      <c r="B913" s="37"/>
      <c r="C913" s="37"/>
    </row>
    <row r="914" spans="1:3">
      <c r="A914" s="37"/>
      <c r="B914" s="37"/>
      <c r="C914" s="37"/>
    </row>
    <row r="915" spans="1:3">
      <c r="A915" s="37"/>
      <c r="B915" s="37"/>
      <c r="C915" s="37"/>
    </row>
    <row r="916" spans="1:3">
      <c r="A916" s="37"/>
      <c r="B916" s="37"/>
      <c r="C916" s="37"/>
    </row>
    <row r="917" spans="1:3">
      <c r="A917" s="37"/>
      <c r="B917" s="37"/>
      <c r="C917" s="37"/>
    </row>
    <row r="918" spans="1:3">
      <c r="A918" s="37"/>
      <c r="B918" s="37"/>
      <c r="C918" s="37"/>
    </row>
    <row r="919" spans="1:3">
      <c r="A919" s="37"/>
      <c r="B919" s="37"/>
      <c r="C919" s="37"/>
    </row>
    <row r="920" spans="1:3">
      <c r="A920" s="37"/>
      <c r="B920" s="37"/>
      <c r="C920" s="37"/>
    </row>
    <row r="921" spans="1:3">
      <c r="A921" s="37"/>
      <c r="B921" s="37"/>
      <c r="C921" s="37"/>
    </row>
    <row r="922" spans="1:3">
      <c r="A922" s="37"/>
      <c r="B922" s="37"/>
      <c r="C922" s="37"/>
    </row>
    <row r="923" spans="1:3">
      <c r="A923" s="37"/>
      <c r="B923" s="37"/>
      <c r="C923" s="37"/>
    </row>
    <row r="924" spans="1:3">
      <c r="A924" s="37"/>
      <c r="B924" s="37"/>
      <c r="C924" s="37"/>
    </row>
    <row r="925" spans="1:3">
      <c r="A925" s="37"/>
      <c r="B925" s="37"/>
      <c r="C925" s="37"/>
    </row>
    <row r="926" spans="1:3">
      <c r="A926" s="37"/>
      <c r="B926" s="37"/>
      <c r="C926" s="37"/>
    </row>
    <row r="927" spans="1:3">
      <c r="A927" s="37"/>
      <c r="B927" s="37"/>
      <c r="C927" s="37"/>
    </row>
    <row r="928" spans="1:3">
      <c r="A928" s="37"/>
      <c r="B928" s="37"/>
      <c r="C928" s="37"/>
    </row>
    <row r="929" spans="1:3">
      <c r="A929" s="37"/>
      <c r="B929" s="37"/>
      <c r="C929" s="37"/>
    </row>
    <row r="930" spans="1:3">
      <c r="A930" s="37"/>
      <c r="B930" s="37"/>
      <c r="C930" s="37"/>
    </row>
    <row r="931" spans="1:3">
      <c r="A931" s="37"/>
      <c r="B931" s="37"/>
      <c r="C931" s="37"/>
    </row>
    <row r="932" spans="1:3">
      <c r="A932" s="37"/>
      <c r="B932" s="37"/>
      <c r="C932" s="37"/>
    </row>
    <row r="933" spans="1:3">
      <c r="A933" s="37"/>
      <c r="B933" s="37"/>
      <c r="C933" s="37"/>
    </row>
    <row r="934" spans="1:3">
      <c r="A934" s="37"/>
      <c r="B934" s="37"/>
      <c r="C934" s="37"/>
    </row>
    <row r="935" spans="1:3">
      <c r="A935" s="37"/>
      <c r="B935" s="37"/>
      <c r="C935" s="37"/>
    </row>
    <row r="936" spans="1:3">
      <c r="A936" s="37"/>
      <c r="B936" s="37"/>
      <c r="C936" s="37"/>
    </row>
    <row r="937" spans="1:3">
      <c r="A937" s="37"/>
      <c r="B937" s="37"/>
      <c r="C937" s="37"/>
    </row>
    <row r="938" spans="1:3">
      <c r="A938" s="37"/>
      <c r="B938" s="37"/>
      <c r="C938" s="37"/>
    </row>
    <row r="939" spans="1:3">
      <c r="A939" s="37"/>
      <c r="B939" s="37"/>
      <c r="C939" s="37"/>
    </row>
    <row r="940" spans="1:3">
      <c r="A940" s="37"/>
      <c r="B940" s="37"/>
      <c r="C940" s="37"/>
    </row>
    <row r="941" spans="1:3">
      <c r="A941" s="37"/>
      <c r="B941" s="37"/>
      <c r="C941" s="37"/>
    </row>
    <row r="942" spans="1:3">
      <c r="A942" s="37"/>
      <c r="B942" s="37"/>
      <c r="C942" s="37"/>
    </row>
    <row r="943" spans="1:3">
      <c r="A943" s="37"/>
      <c r="B943" s="37"/>
      <c r="C943" s="37"/>
    </row>
    <row r="944" spans="1:3">
      <c r="A944" s="37"/>
      <c r="B944" s="37"/>
      <c r="C944" s="37"/>
    </row>
    <row r="945" spans="1:3">
      <c r="A945" s="37"/>
      <c r="B945" s="37"/>
      <c r="C945" s="37"/>
    </row>
    <row r="946" spans="1:3">
      <c r="A946" s="37"/>
      <c r="B946" s="37"/>
      <c r="C946" s="37"/>
    </row>
    <row r="947" spans="1:3">
      <c r="A947" s="37"/>
      <c r="B947" s="37"/>
      <c r="C947" s="37"/>
    </row>
    <row r="948" spans="1:3">
      <c r="A948" s="37"/>
      <c r="B948" s="37"/>
      <c r="C948" s="37"/>
    </row>
    <row r="949" spans="1:3">
      <c r="A949" s="37"/>
      <c r="B949" s="37"/>
      <c r="C949" s="37"/>
    </row>
    <row r="950" spans="1:3">
      <c r="A950" s="37"/>
      <c r="B950" s="37"/>
      <c r="C950" s="37"/>
    </row>
    <row r="951" spans="1:3">
      <c r="A951" s="37"/>
      <c r="B951" s="37"/>
      <c r="C951" s="37"/>
    </row>
    <row r="952" spans="1:3">
      <c r="A952" s="37"/>
      <c r="B952" s="37"/>
      <c r="C952" s="37"/>
    </row>
    <row r="953" spans="1:3">
      <c r="A953" s="37"/>
      <c r="B953" s="37"/>
      <c r="C953" s="37"/>
    </row>
    <row r="954" spans="1:3">
      <c r="A954" s="37"/>
      <c r="B954" s="37"/>
      <c r="C954" s="37"/>
    </row>
    <row r="955" spans="1:3">
      <c r="A955" s="37"/>
      <c r="B955" s="37"/>
      <c r="C955" s="37"/>
    </row>
    <row r="956" spans="1:3">
      <c r="A956" s="37"/>
      <c r="B956" s="37"/>
      <c r="C956" s="37"/>
    </row>
    <row r="957" spans="1:3">
      <c r="A957" s="37"/>
      <c r="B957" s="37"/>
      <c r="C957" s="37"/>
    </row>
    <row r="958" spans="1:3">
      <c r="A958" s="37"/>
      <c r="B958" s="37"/>
      <c r="C958" s="37"/>
    </row>
    <row r="959" spans="1:3">
      <c r="A959" s="37"/>
      <c r="B959" s="37"/>
      <c r="C959" s="37"/>
    </row>
    <row r="960" spans="1:3">
      <c r="A960" s="37"/>
      <c r="B960" s="37"/>
      <c r="C960" s="37"/>
    </row>
    <row r="961" spans="1:3">
      <c r="A961" s="37"/>
      <c r="B961" s="37"/>
      <c r="C961" s="37"/>
    </row>
    <row r="962" spans="1:3">
      <c r="A962" s="37"/>
      <c r="B962" s="37"/>
      <c r="C962" s="37"/>
    </row>
    <row r="963" spans="1:3">
      <c r="A963" s="37"/>
      <c r="B963" s="37"/>
      <c r="C963" s="37"/>
    </row>
    <row r="964" spans="1:3">
      <c r="A964" s="37"/>
      <c r="B964" s="37"/>
      <c r="C964" s="37"/>
    </row>
    <row r="965" spans="1:3">
      <c r="A965" s="37"/>
      <c r="B965" s="37"/>
      <c r="C965" s="37"/>
    </row>
    <row r="966" spans="1:3">
      <c r="A966" s="37"/>
      <c r="B966" s="37"/>
      <c r="C966" s="37"/>
    </row>
    <row r="967" spans="1:3">
      <c r="A967" s="37"/>
      <c r="B967" s="37"/>
      <c r="C967" s="37"/>
    </row>
    <row r="968" spans="1:3">
      <c r="A968" s="37"/>
      <c r="B968" s="37"/>
      <c r="C968" s="37"/>
    </row>
    <row r="969" spans="1:3">
      <c r="A969" s="37"/>
      <c r="B969" s="37"/>
      <c r="C969" s="37"/>
    </row>
    <row r="970" spans="1:3">
      <c r="A970" s="37"/>
      <c r="B970" s="37"/>
      <c r="C970" s="37"/>
    </row>
    <row r="971" spans="1:3">
      <c r="A971" s="37"/>
      <c r="B971" s="37"/>
      <c r="C971" s="37"/>
    </row>
    <row r="972" spans="1:3">
      <c r="A972" s="37"/>
      <c r="B972" s="37"/>
      <c r="C972" s="37"/>
    </row>
    <row r="973" spans="1:3">
      <c r="A973" s="37"/>
      <c r="B973" s="37"/>
      <c r="C973" s="37"/>
    </row>
    <row r="974" spans="1:3">
      <c r="A974" s="37"/>
      <c r="B974" s="37"/>
      <c r="C974" s="37"/>
    </row>
    <row r="975" spans="1:3">
      <c r="A975" s="37"/>
      <c r="B975" s="37"/>
      <c r="C975" s="37"/>
    </row>
    <row r="976" spans="1:3">
      <c r="A976" s="37"/>
      <c r="B976" s="37"/>
      <c r="C976" s="37"/>
    </row>
    <row r="977" spans="1:3">
      <c r="A977" s="37"/>
      <c r="B977" s="37"/>
      <c r="C977" s="37"/>
    </row>
    <row r="978" spans="1:3">
      <c r="A978" s="37"/>
      <c r="B978" s="37"/>
      <c r="C978" s="37"/>
    </row>
    <row r="979" spans="1:3">
      <c r="A979" s="37"/>
      <c r="B979" s="37"/>
      <c r="C979" s="37"/>
    </row>
    <row r="980" spans="1:3">
      <c r="A980" s="37"/>
      <c r="B980" s="37"/>
      <c r="C980" s="37"/>
    </row>
    <row r="981" spans="1:3">
      <c r="A981" s="37"/>
      <c r="B981" s="37"/>
      <c r="C981" s="37"/>
    </row>
    <row r="982" spans="1:3">
      <c r="A982" s="37"/>
      <c r="B982" s="37"/>
      <c r="C982" s="37"/>
    </row>
    <row r="983" spans="1:3">
      <c r="A983" s="37"/>
      <c r="B983" s="37"/>
      <c r="C983" s="37"/>
    </row>
    <row r="984" spans="1:3">
      <c r="A984" s="37"/>
      <c r="B984" s="37"/>
      <c r="C984" s="37"/>
    </row>
    <row r="985" spans="1:3">
      <c r="A985" s="37"/>
      <c r="B985" s="37"/>
      <c r="C985" s="37"/>
    </row>
    <row r="986" spans="1:3">
      <c r="A986" s="37"/>
      <c r="B986" s="37"/>
      <c r="C986" s="37"/>
    </row>
    <row r="987" spans="1:3">
      <c r="A987" s="37"/>
      <c r="B987" s="37"/>
      <c r="C987" s="37"/>
    </row>
    <row r="988" spans="1:3">
      <c r="A988" s="37"/>
      <c r="B988" s="37"/>
      <c r="C988" s="37"/>
    </row>
    <row r="989" spans="1:3">
      <c r="A989" s="37"/>
      <c r="B989" s="37"/>
      <c r="C989" s="37"/>
    </row>
    <row r="990" spans="1:3">
      <c r="A990" s="37"/>
      <c r="B990" s="37"/>
      <c r="C990" s="37"/>
    </row>
    <row r="991" spans="1:3">
      <c r="A991" s="37"/>
      <c r="B991" s="37"/>
      <c r="C991" s="37"/>
    </row>
    <row r="992" spans="1:3">
      <c r="A992" s="37"/>
      <c r="B992" s="37"/>
      <c r="C992" s="37"/>
    </row>
    <row r="993" spans="1:3">
      <c r="A993" s="37"/>
      <c r="B993" s="37"/>
      <c r="C993" s="37"/>
    </row>
    <row r="994" spans="1:3">
      <c r="A994" s="37"/>
      <c r="B994" s="37"/>
      <c r="C994" s="37"/>
    </row>
    <row r="995" spans="1:3">
      <c r="A995" s="37"/>
      <c r="B995" s="37"/>
      <c r="C995" s="37"/>
    </row>
    <row r="996" spans="1:3">
      <c r="A996" s="37"/>
      <c r="B996" s="37"/>
      <c r="C996" s="37"/>
    </row>
    <row r="997" spans="1:3">
      <c r="A997" s="37"/>
      <c r="B997" s="37"/>
      <c r="C997" s="37"/>
    </row>
    <row r="998" spans="1:3">
      <c r="A998" s="37"/>
      <c r="B998" s="37"/>
      <c r="C998" s="37"/>
    </row>
    <row r="999" spans="1:3">
      <c r="A999" s="37"/>
      <c r="B999" s="37"/>
      <c r="C999" s="37"/>
    </row>
    <row r="1000" spans="1:3">
      <c r="A1000" s="37"/>
      <c r="B1000" s="37"/>
      <c r="C1000" s="37"/>
    </row>
    <row r="1001" spans="1:3">
      <c r="A1001" s="37"/>
      <c r="B1001" s="37"/>
      <c r="C1001" s="37"/>
    </row>
    <row r="1002" spans="1:3">
      <c r="A1002" s="37"/>
      <c r="B1002" s="37"/>
      <c r="C1002" s="37"/>
    </row>
    <row r="1003" spans="1:3">
      <c r="A1003" s="37"/>
      <c r="B1003" s="37"/>
      <c r="C1003" s="37"/>
    </row>
    <row r="1004" spans="1:3">
      <c r="A1004" s="37"/>
      <c r="B1004" s="37"/>
      <c r="C1004" s="37"/>
    </row>
    <row r="1005" spans="1:3">
      <c r="A1005" s="37"/>
      <c r="B1005" s="37"/>
      <c r="C1005" s="37"/>
    </row>
    <row r="1006" spans="1:3">
      <c r="A1006" s="37"/>
      <c r="B1006" s="37"/>
      <c r="C1006" s="37"/>
    </row>
    <row r="1007" spans="1:3">
      <c r="A1007" s="37"/>
      <c r="B1007" s="37"/>
      <c r="C1007" s="37"/>
    </row>
    <row r="1008" spans="1:3">
      <c r="A1008" s="37"/>
      <c r="B1008" s="37"/>
      <c r="C1008" s="37"/>
    </row>
    <row r="1009" spans="1:3">
      <c r="A1009" s="37"/>
      <c r="B1009" s="37"/>
      <c r="C1009" s="37"/>
    </row>
    <row r="1010" spans="1:3">
      <c r="A1010" s="37"/>
      <c r="B1010" s="37"/>
      <c r="C1010" s="37"/>
    </row>
    <row r="1011" spans="1:3">
      <c r="A1011" s="37"/>
      <c r="B1011" s="37"/>
      <c r="C1011" s="37"/>
    </row>
    <row r="1012" spans="1:3">
      <c r="A1012" s="37"/>
      <c r="B1012" s="37"/>
      <c r="C1012" s="37"/>
    </row>
    <row r="1013" spans="1:3">
      <c r="A1013" s="37"/>
      <c r="B1013" s="37"/>
      <c r="C1013" s="37"/>
    </row>
    <row r="1014" spans="1:3">
      <c r="A1014" s="37"/>
      <c r="B1014" s="37"/>
      <c r="C1014" s="37"/>
    </row>
    <row r="1015" spans="1:3">
      <c r="A1015" s="37"/>
      <c r="B1015" s="37"/>
      <c r="C1015" s="37"/>
    </row>
    <row r="1016" spans="1:3">
      <c r="A1016" s="37"/>
      <c r="B1016" s="37"/>
      <c r="C1016" s="37"/>
    </row>
    <row r="1017" spans="1:3">
      <c r="A1017" s="37"/>
      <c r="B1017" s="37"/>
      <c r="C1017" s="37"/>
    </row>
    <row r="1018" spans="1:3">
      <c r="A1018" s="37"/>
      <c r="B1018" s="37"/>
      <c r="C1018" s="37"/>
    </row>
    <row r="1019" spans="1:3">
      <c r="A1019" s="37"/>
      <c r="B1019" s="37"/>
      <c r="C1019" s="37"/>
    </row>
    <row r="1020" spans="1:3">
      <c r="A1020" s="37"/>
      <c r="B1020" s="37"/>
      <c r="C1020" s="37"/>
    </row>
    <row r="1021" spans="1:3">
      <c r="A1021" s="37"/>
      <c r="B1021" s="37"/>
      <c r="C1021" s="37"/>
    </row>
    <row r="1022" spans="1:3">
      <c r="A1022" s="37"/>
      <c r="B1022" s="37"/>
      <c r="C1022" s="37"/>
    </row>
    <row r="1023" spans="1:3">
      <c r="A1023" s="37"/>
      <c r="B1023" s="37"/>
      <c r="C1023" s="37"/>
    </row>
    <row r="1024" spans="1:3">
      <c r="A1024" s="37"/>
      <c r="B1024" s="37"/>
      <c r="C1024" s="37"/>
    </row>
    <row r="1025" spans="1:3">
      <c r="A1025" s="37"/>
      <c r="B1025" s="37"/>
      <c r="C1025" s="37"/>
    </row>
    <row r="1026" spans="1:3">
      <c r="A1026" s="37"/>
      <c r="B1026" s="37"/>
      <c r="C1026" s="37"/>
    </row>
    <row r="1027" spans="1:3">
      <c r="A1027" s="37"/>
      <c r="B1027" s="37"/>
      <c r="C1027" s="37"/>
    </row>
    <row r="1028" spans="1:3">
      <c r="A1028" s="37"/>
      <c r="B1028" s="37"/>
      <c r="C1028" s="37"/>
    </row>
    <row r="1029" spans="1:3">
      <c r="A1029" s="37"/>
      <c r="B1029" s="37"/>
      <c r="C1029" s="37"/>
    </row>
    <row r="1030" spans="1:3">
      <c r="A1030" s="37"/>
      <c r="B1030" s="37"/>
      <c r="C1030" s="37"/>
    </row>
    <row r="1031" spans="1:3">
      <c r="A1031" s="37"/>
      <c r="B1031" s="37"/>
      <c r="C1031" s="37"/>
    </row>
    <row r="1032" spans="1:3">
      <c r="A1032" s="37"/>
      <c r="B1032" s="37"/>
      <c r="C1032" s="37"/>
    </row>
    <row r="1033" spans="1:3">
      <c r="A1033" s="37"/>
      <c r="B1033" s="37"/>
      <c r="C1033" s="37"/>
    </row>
    <row r="1034" spans="1:3">
      <c r="A1034" s="37"/>
      <c r="B1034" s="37"/>
      <c r="C1034" s="37"/>
    </row>
    <row r="1035" spans="1:3">
      <c r="A1035" s="37"/>
      <c r="B1035" s="37"/>
      <c r="C1035" s="37"/>
    </row>
    <row r="1036" spans="1:3">
      <c r="A1036" s="37"/>
      <c r="B1036" s="37"/>
      <c r="C1036" s="37"/>
    </row>
    <row r="1037" spans="1:3">
      <c r="A1037" s="37"/>
      <c r="B1037" s="37"/>
      <c r="C1037" s="37"/>
    </row>
    <row r="1038" spans="1:3">
      <c r="A1038" s="37"/>
      <c r="B1038" s="37"/>
      <c r="C1038" s="37"/>
    </row>
    <row r="1039" spans="1:3">
      <c r="A1039" s="37"/>
      <c r="B1039" s="37"/>
      <c r="C1039" s="37"/>
    </row>
    <row r="1040" spans="1:3">
      <c r="A1040" s="37"/>
      <c r="B1040" s="37"/>
      <c r="C1040" s="37"/>
    </row>
    <row r="1041" spans="1:3">
      <c r="A1041" s="37"/>
      <c r="B1041" s="37"/>
      <c r="C1041" s="37"/>
    </row>
    <row r="1042" spans="1:3">
      <c r="A1042" s="37"/>
      <c r="B1042" s="37"/>
      <c r="C1042" s="37"/>
    </row>
    <row r="1043" spans="1:3">
      <c r="A1043" s="37"/>
      <c r="B1043" s="37"/>
      <c r="C1043" s="37"/>
    </row>
    <row r="1044" spans="1:3">
      <c r="A1044" s="37"/>
      <c r="B1044" s="37"/>
      <c r="C1044" s="37"/>
    </row>
    <row r="1045" spans="1:3">
      <c r="A1045" s="37"/>
      <c r="B1045" s="37"/>
      <c r="C1045" s="37"/>
    </row>
    <row r="1046" spans="1:3">
      <c r="A1046" s="37"/>
      <c r="B1046" s="37"/>
      <c r="C1046" s="37"/>
    </row>
    <row r="1047" spans="1:3">
      <c r="A1047" s="37"/>
      <c r="B1047" s="37"/>
      <c r="C1047" s="37"/>
    </row>
    <row r="1048" spans="1:3">
      <c r="A1048" s="37"/>
      <c r="B1048" s="37"/>
      <c r="C1048" s="37"/>
    </row>
    <row r="1049" spans="1:3">
      <c r="A1049" s="37"/>
      <c r="B1049" s="37"/>
      <c r="C1049" s="37"/>
    </row>
    <row r="1050" spans="1:3">
      <c r="A1050" s="37"/>
      <c r="B1050" s="37"/>
      <c r="C1050" s="37"/>
    </row>
    <row r="1051" spans="1:3">
      <c r="A1051" s="37"/>
      <c r="B1051" s="37"/>
      <c r="C1051" s="37"/>
    </row>
    <row r="1052" spans="1:3">
      <c r="A1052" s="37"/>
      <c r="B1052" s="37"/>
      <c r="C1052" s="37"/>
    </row>
    <row r="1053" spans="1:3">
      <c r="A1053" s="37"/>
      <c r="B1053" s="37"/>
      <c r="C1053" s="37"/>
    </row>
    <row r="1054" spans="1:3">
      <c r="A1054" s="37"/>
      <c r="B1054" s="37"/>
      <c r="C1054" s="37"/>
    </row>
    <row r="1055" spans="1:3">
      <c r="A1055" s="37"/>
      <c r="B1055" s="37"/>
      <c r="C1055" s="37"/>
    </row>
    <row r="1056" spans="1:3">
      <c r="A1056" s="37"/>
      <c r="B1056" s="37"/>
      <c r="C1056" s="37"/>
    </row>
    <row r="1057" spans="1:3">
      <c r="A1057" s="37"/>
      <c r="B1057" s="37"/>
      <c r="C1057" s="37"/>
    </row>
    <row r="1058" spans="1:3">
      <c r="A1058" s="37"/>
      <c r="B1058" s="37"/>
      <c r="C1058" s="37"/>
    </row>
    <row r="1059" spans="1:3">
      <c r="A1059" s="37"/>
      <c r="B1059" s="37"/>
      <c r="C1059" s="37"/>
    </row>
    <row r="1060" spans="1:3">
      <c r="A1060" s="37"/>
      <c r="B1060" s="37"/>
      <c r="C1060" s="37"/>
    </row>
    <row r="1061" spans="1:3">
      <c r="A1061" s="6"/>
      <c r="C1061" s="6"/>
    </row>
    <row r="1062" spans="1:3">
      <c r="A1062" s="6"/>
      <c r="C1062" s="6"/>
    </row>
    <row r="1063" spans="1:3">
      <c r="A1063" s="6"/>
      <c r="C1063" s="6"/>
    </row>
    <row r="1064" spans="1:3">
      <c r="A1064" s="6"/>
      <c r="C1064" s="6"/>
    </row>
    <row r="1065" spans="1:3">
      <c r="A1065" s="6"/>
      <c r="C1065" s="6"/>
    </row>
    <row r="1066" spans="1:3">
      <c r="A1066" s="6"/>
      <c r="C1066" s="6"/>
    </row>
    <row r="1067" spans="1:3">
      <c r="A1067" s="6"/>
      <c r="C1067" s="6"/>
    </row>
    <row r="1068" spans="1:3">
      <c r="A1068" s="6"/>
      <c r="C1068" s="6"/>
    </row>
    <row r="1069" spans="1:3">
      <c r="A1069" s="6"/>
      <c r="C1069" s="6"/>
    </row>
    <row r="1070" spans="1:3">
      <c r="A1070" s="6"/>
      <c r="C1070" s="6"/>
    </row>
    <row r="1071" spans="1:3">
      <c r="A1071" s="6"/>
      <c r="C1071" s="6"/>
    </row>
    <row r="1072" spans="1:3">
      <c r="A1072" s="6"/>
      <c r="C1072" s="6"/>
    </row>
    <row r="1073" spans="1:3">
      <c r="A1073" s="6"/>
      <c r="C1073" s="6"/>
    </row>
    <row r="1074" spans="1:3">
      <c r="A1074" s="6"/>
      <c r="C1074" s="6"/>
    </row>
    <row r="1075" spans="1:3">
      <c r="A1075" s="6"/>
      <c r="C1075" s="6"/>
    </row>
    <row r="1076" spans="1:3">
      <c r="A1076" s="6"/>
      <c r="C1076" s="6"/>
    </row>
    <row r="1077" spans="1:3">
      <c r="A1077" s="6"/>
      <c r="C1077" s="6"/>
    </row>
    <row r="1078" spans="1:3">
      <c r="A1078" s="6"/>
      <c r="C1078" s="6"/>
    </row>
    <row r="1079" spans="1:3">
      <c r="A1079" s="6"/>
      <c r="C1079" s="6"/>
    </row>
    <row r="1080" spans="1:3">
      <c r="A1080" s="6"/>
      <c r="C1080" s="6"/>
    </row>
    <row r="1081" spans="1:3">
      <c r="A1081" s="6"/>
      <c r="C1081" s="6"/>
    </row>
    <row r="1082" spans="1:3">
      <c r="A1082" s="6"/>
      <c r="C1082" s="6"/>
    </row>
    <row r="1083" spans="1:3">
      <c r="A1083" s="6"/>
      <c r="C1083" s="6"/>
    </row>
    <row r="1084" spans="1:3">
      <c r="A1084" s="6"/>
      <c r="C1084" s="6"/>
    </row>
    <row r="1085" spans="1:3">
      <c r="A1085" s="6"/>
      <c r="C1085" s="6"/>
    </row>
    <row r="1086" spans="1:3">
      <c r="A1086" s="6"/>
      <c r="C1086" s="6"/>
    </row>
    <row r="1087" spans="1:3">
      <c r="A1087" s="6"/>
      <c r="C1087" s="6"/>
    </row>
    <row r="1088" spans="1:3">
      <c r="A1088" s="6"/>
      <c r="C1088" s="6"/>
    </row>
    <row r="1089" spans="1:3">
      <c r="A1089" s="6"/>
      <c r="C1089" s="6"/>
    </row>
    <row r="1090" spans="1:3">
      <c r="A1090" s="6"/>
      <c r="C1090" s="6"/>
    </row>
    <row r="1091" spans="1:3">
      <c r="A1091" s="6"/>
      <c r="C1091" s="6"/>
    </row>
    <row r="1092" spans="1:3">
      <c r="A1092" s="6"/>
      <c r="C1092" s="6"/>
    </row>
    <row r="1093" spans="1:3">
      <c r="A1093" s="6"/>
      <c r="C1093" s="6"/>
    </row>
    <row r="1094" spans="1:3">
      <c r="A1094" s="6"/>
      <c r="C1094" s="6"/>
    </row>
    <row r="1095" spans="1:3">
      <c r="A1095" s="6"/>
      <c r="C1095" s="6"/>
    </row>
    <row r="1096" spans="1:3">
      <c r="A1096" s="6"/>
      <c r="C1096" s="6"/>
    </row>
    <row r="1097" spans="1:3">
      <c r="A1097" s="6"/>
      <c r="C1097" s="6"/>
    </row>
    <row r="1098" spans="1:3">
      <c r="A1098" s="6"/>
      <c r="C1098" s="6"/>
    </row>
    <row r="1099" spans="1:3">
      <c r="A1099" s="6"/>
      <c r="C1099" s="6"/>
    </row>
    <row r="1100" spans="1:3">
      <c r="A1100" s="6"/>
      <c r="C1100" s="6"/>
    </row>
    <row r="1101" spans="1:3">
      <c r="A1101" s="6"/>
      <c r="C1101" s="6"/>
    </row>
    <row r="1102" spans="1:3">
      <c r="A1102" s="6"/>
      <c r="C1102" s="6"/>
    </row>
    <row r="1103" spans="1:3">
      <c r="A1103" s="6"/>
      <c r="C1103" s="6"/>
    </row>
    <row r="1104" spans="1:3">
      <c r="A1104" s="6"/>
      <c r="C1104" s="6"/>
    </row>
    <row r="1105" spans="1:3">
      <c r="A1105" s="6"/>
      <c r="C1105" s="6"/>
    </row>
    <row r="1106" spans="1:3">
      <c r="A1106" s="6"/>
      <c r="C1106" s="6"/>
    </row>
    <row r="1107" spans="1:3">
      <c r="A1107" s="6"/>
      <c r="C1107" s="6"/>
    </row>
    <row r="1108" spans="1:3">
      <c r="A1108" s="6"/>
      <c r="C1108" s="6"/>
    </row>
    <row r="1109" spans="1:3">
      <c r="A1109" s="6"/>
      <c r="C1109" s="6"/>
    </row>
    <row r="1110" spans="1:3">
      <c r="A1110" s="6"/>
      <c r="C1110" s="6"/>
    </row>
    <row r="1111" spans="1:3">
      <c r="A1111" s="6"/>
      <c r="C1111" s="6"/>
    </row>
    <row r="1112" spans="1:3">
      <c r="A1112" s="6"/>
      <c r="C1112" s="6"/>
    </row>
    <row r="1113" spans="1:3">
      <c r="A1113" s="6"/>
      <c r="C1113" s="6"/>
    </row>
    <row r="1114" spans="1:3">
      <c r="A1114" s="6"/>
      <c r="C1114" s="6"/>
    </row>
    <row r="1115" spans="1:3">
      <c r="A1115" s="6"/>
      <c r="C1115" s="6"/>
    </row>
    <row r="1116" spans="1:3">
      <c r="A1116" s="6"/>
      <c r="C1116" s="6"/>
    </row>
    <row r="1117" spans="1:3">
      <c r="A1117" s="6"/>
      <c r="C1117" s="6"/>
    </row>
    <row r="1118" spans="1:3">
      <c r="A1118" s="6"/>
      <c r="C1118" s="6"/>
    </row>
    <row r="1119" spans="1:3">
      <c r="A1119" s="6"/>
      <c r="C1119" s="6"/>
    </row>
    <row r="1120" spans="1:3">
      <c r="A1120" s="6"/>
      <c r="C1120" s="6"/>
    </row>
    <row r="1121" spans="1:3">
      <c r="A1121" s="6"/>
      <c r="C1121" s="6"/>
    </row>
    <row r="1122" spans="1:3">
      <c r="A1122" s="6"/>
      <c r="C1122" s="6"/>
    </row>
    <row r="1123" spans="1:3">
      <c r="A1123" s="6"/>
      <c r="C1123" s="6"/>
    </row>
    <row r="1124" spans="1:3">
      <c r="A1124" s="6"/>
      <c r="C1124" s="6"/>
    </row>
    <row r="1125" spans="1:3">
      <c r="A1125" s="6"/>
      <c r="C1125" s="6"/>
    </row>
    <row r="1126" spans="1:3">
      <c r="A1126" s="6"/>
      <c r="C1126" s="6"/>
    </row>
    <row r="1127" spans="1:3">
      <c r="A1127" s="6"/>
      <c r="C1127" s="6"/>
    </row>
    <row r="1128" spans="1:3">
      <c r="A1128" s="6"/>
      <c r="C1128" s="6"/>
    </row>
    <row r="1129" spans="1:3">
      <c r="A1129" s="6"/>
      <c r="C1129" s="6"/>
    </row>
    <row r="1130" spans="1:3">
      <c r="A1130" s="6"/>
      <c r="C1130" s="6"/>
    </row>
    <row r="1131" spans="1:3">
      <c r="A1131" s="6"/>
      <c r="C1131" s="6"/>
    </row>
    <row r="1132" spans="1:3">
      <c r="A1132" s="6"/>
      <c r="C1132" s="6"/>
    </row>
    <row r="1133" spans="1:3">
      <c r="A1133" s="6"/>
      <c r="C1133" s="6"/>
    </row>
    <row r="1134" spans="1:3">
      <c r="A1134" s="6"/>
      <c r="C1134" s="6"/>
    </row>
    <row r="1135" spans="1:3">
      <c r="A1135" s="6"/>
      <c r="C1135" s="6"/>
    </row>
    <row r="1136" spans="1:3">
      <c r="A1136" s="6"/>
      <c r="C1136" s="6"/>
    </row>
    <row r="1137" spans="1:3">
      <c r="A1137" s="6"/>
      <c r="C1137" s="6"/>
    </row>
    <row r="1138" spans="1:3">
      <c r="A1138" s="6"/>
      <c r="C1138" s="6"/>
    </row>
    <row r="1139" spans="1:3">
      <c r="A1139" s="6"/>
      <c r="C1139" s="6"/>
    </row>
    <row r="1140" spans="1:3">
      <c r="A1140" s="6"/>
      <c r="C1140" s="6"/>
    </row>
    <row r="1141" spans="1:3">
      <c r="A1141" s="6"/>
      <c r="C1141" s="6"/>
    </row>
    <row r="1142" spans="1:3">
      <c r="A1142" s="6"/>
      <c r="C1142" s="6"/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6</vt:i4>
      </vt:variant>
    </vt:vector>
  </HeadingPairs>
  <TitlesOfParts>
    <vt:vector size="11" baseType="lpstr">
      <vt:lpstr>Sect. 2+3</vt:lpstr>
      <vt:lpstr>Sect. 4 (data)</vt:lpstr>
      <vt:lpstr>Sect. 4 (coefficients)</vt:lpstr>
      <vt:lpstr>Sect. 4 (add. meas.)</vt:lpstr>
      <vt:lpstr>QC</vt:lpstr>
      <vt:lpstr>'Sect. 4 (add. meas.)'!Druckbereich</vt:lpstr>
      <vt:lpstr>'Sect. 4 (coefficients)'!Druckbereich</vt:lpstr>
      <vt:lpstr>QC!Print_Area</vt:lpstr>
      <vt:lpstr>'Sect. 2+3'!Print_Area</vt:lpstr>
      <vt:lpstr>'Sect. 4 (coefficients)'!Print_Area</vt:lpstr>
      <vt:lpstr>'Sect. 4 (data)'!Print_Area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Supplement to 'The density–salinity relation of standard seawater'</dc:title>
  <dc:creator/>
  <cp:lastModifiedBy/>
  <dcterms:created xsi:type="dcterms:W3CDTF">2006-09-16T00:00:00Z</dcterms:created>
  <dcterms:modified xsi:type="dcterms:W3CDTF">2017-11-10T10:48:17Z</dcterms:modified>
  <cp:category>Supplement</cp:category>
</cp:coreProperties>
</file>